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codeName="ThisWorkbook" defaultThemeVersion="124226"/>
  <bookViews>
    <workbookView xWindow="65416" yWindow="65416" windowWidth="20730" windowHeight="11160" tabRatio="839" firstSheet="34" activeTab="39"/>
  </bookViews>
  <sheets>
    <sheet name="data" sheetId="50" state="hidden" r:id="rId1"/>
    <sheet name="Instructions" sheetId="6" r:id="rId2"/>
    <sheet name="Total Payment Amount" sheetId="7" r:id="rId3"/>
    <sheet name="Annual Report Narrative" sheetId="8" r:id="rId4"/>
    <sheet name="Category 1 Summary" sheetId="9" r:id="rId5"/>
    <sheet name="Category 2 Summary" sheetId="10" r:id="rId6"/>
    <sheet name="Category 3 Summary" sheetId="5" r:id="rId7"/>
    <sheet name="Category 4 Summary" sheetId="11" r:id="rId8"/>
    <sheet name="Expand Primary Care Capacity" sheetId="12" state="hidden" r:id="rId9"/>
    <sheet name="Training Primary Care Workforce" sheetId="13" r:id="rId10"/>
    <sheet name="Registry Functionality" sheetId="49" state="hidden" r:id="rId11"/>
    <sheet name="Interpretation Services" sheetId="15" r:id="rId12"/>
    <sheet name="REAL Data" sheetId="16" state="hidden" r:id="rId13"/>
    <sheet name="Urgent Medical Advice" sheetId="17" state="hidden" r:id="rId14"/>
    <sheet name="Introduce Telemedicine" sheetId="18" state="hidden" r:id="rId15"/>
    <sheet name="Coding &amp; Documentation" sheetId="19" state="hidden" r:id="rId16"/>
    <sheet name="Risk Stratification" sheetId="20" state="hidden" r:id="rId17"/>
    <sheet name="Expand Specialty Care Capacity" sheetId="22" state="hidden" r:id="rId18"/>
    <sheet name="Perf Improvement &amp; Reporting" sheetId="23" r:id="rId19"/>
    <sheet name="Expand Medical Homes" sheetId="24" state="hidden" r:id="rId20"/>
    <sheet name="Chronic Care Management" sheetId="25" r:id="rId21"/>
    <sheet name="Redesign Primary Care" sheetId="26" state="hidden" r:id="rId22"/>
    <sheet name="Patient Experience" sheetId="27" state="hidden" r:id="rId23"/>
    <sheet name="Redesign for Cost Containment" sheetId="28" state="hidden" r:id="rId24"/>
    <sheet name="Integrate Physical Behavioral" sheetId="29" r:id="rId25"/>
    <sheet name="Specialty Care Access" sheetId="30" state="hidden" r:id="rId26"/>
    <sheet name="Patient Care Navigation" sheetId="31" state="hidden" r:id="rId27"/>
    <sheet name="Process Improvement Methodology" sheetId="32" state="hidden" r:id="rId28"/>
    <sheet name="ED Patient Flow" sheetId="33" state="hidden" r:id="rId29"/>
    <sheet name="Use Palliative Care Programs" sheetId="34" r:id="rId30"/>
    <sheet name="Conduct Medication Management" sheetId="35" state="hidden" r:id="rId31"/>
    <sheet name="Care Transitions" sheetId="36" state="hidden" r:id="rId32"/>
    <sheet name="Real-Time HAIs System" sheetId="37" state="hidden" r:id="rId33"/>
    <sheet name="PatientCaregiver Experience" sheetId="1" r:id="rId34"/>
    <sheet name="Care Coordination" sheetId="2" r:id="rId35"/>
    <sheet name="Preventive Health" sheetId="3" r:id="rId36"/>
    <sheet name="At-Risk Populations" sheetId="4" r:id="rId37"/>
    <sheet name="Sepsis" sheetId="38" r:id="rId38"/>
    <sheet name="CLABSI" sheetId="39" r:id="rId39"/>
    <sheet name="SSI" sheetId="40" r:id="rId40"/>
    <sheet name="HAPU" sheetId="41" r:id="rId41"/>
    <sheet name="Stroke" sheetId="42" state="hidden" r:id="rId42"/>
    <sheet name="VTE" sheetId="43" state="hidden" r:id="rId43"/>
    <sheet name="Falls with Injury" sheetId="44" state="hidden" r:id="rId44"/>
    <sheet name="Sheet1" sheetId="45" state="hidden" r:id="rId45"/>
    <sheet name="Sheet4" sheetId="46" state="hidden" r:id="rId46"/>
    <sheet name="Sheet5" sheetId="47" state="hidden" r:id="rId47"/>
    <sheet name="Sheet48" sheetId="48" state="hidden" r:id="rId48"/>
  </sheets>
  <definedNames>
    <definedName name="DPH">'Sheet4'!$A$1:$A$17</definedName>
    <definedName name="DY">'Sheet5'!$A$1:$A$5</definedName>
    <definedName name="_xlnm.Print_Area" localSheetId="3">'Annual Report Narrative'!$A$1:$G$77</definedName>
    <definedName name="_xlnm.Print_Area" localSheetId="31">'Care Transitions'!$A$1:$G$270</definedName>
    <definedName name="_xlnm.Print_Area" localSheetId="4">'Category 1 Summary'!$A$1:$G$618</definedName>
    <definedName name="_xlnm.Print_Area" localSheetId="5">'Category 2 Summary'!$A$1:$G$783</definedName>
    <definedName name="_xlnm.Print_Area" localSheetId="6">'Category 3 Summary'!$A$1:$G$176</definedName>
    <definedName name="_xlnm.Print_Area" localSheetId="7">'Category 4 Summary'!$A$1:$G$367</definedName>
    <definedName name="_xlnm.Print_Area" localSheetId="20">'Chronic Care Management'!$A$1:$G$270</definedName>
    <definedName name="_xlnm.Print_Area" localSheetId="38">'CLABSI'!$A$1:$G$270</definedName>
    <definedName name="_xlnm.Print_Area" localSheetId="15">'Coding &amp; Documentation'!$A$1:$G$270</definedName>
    <definedName name="_xlnm.Print_Area" localSheetId="30">'Conduct Medication Management'!$A$1:$G$270</definedName>
    <definedName name="_xlnm.Print_Area" localSheetId="28">'ED Patient Flow'!$A$1:$G$270</definedName>
    <definedName name="_xlnm.Print_Area" localSheetId="19">'Expand Medical Homes'!$A$1:$G$270</definedName>
    <definedName name="_xlnm.Print_Area" localSheetId="8">'Expand Primary Care Capacity'!$A$1:$G$270</definedName>
    <definedName name="_xlnm.Print_Area" localSheetId="17">'Expand Specialty Care Capacity'!$A$1:$G$270</definedName>
    <definedName name="_xlnm.Print_Area" localSheetId="43">'Falls with Injury'!$A$1:$G$195</definedName>
    <definedName name="_xlnm.Print_Area" localSheetId="40">'HAPU'!$A$1:$G$370</definedName>
    <definedName name="_xlnm.Print_Area" localSheetId="1">'Instructions'!$A$1:$G$45</definedName>
    <definedName name="_xlnm.Print_Area" localSheetId="24">'Integrate Physical Behavioral'!$A$1:$G$270</definedName>
    <definedName name="_xlnm.Print_Area" localSheetId="11">'Interpretation Services'!$A$1:$G$270</definedName>
    <definedName name="_xlnm.Print_Area" localSheetId="14">'Introduce Telemedicine'!$A$1:$G$270</definedName>
    <definedName name="_xlnm.Print_Area" localSheetId="26">'Patient Care Navigation'!$A$1:$G$270</definedName>
    <definedName name="_xlnm.Print_Area" localSheetId="22">'Patient Experience'!$A$1:$G$270</definedName>
    <definedName name="_xlnm.Print_Area" localSheetId="33">'PatientCaregiver Experience'!$A$1:$G$148</definedName>
    <definedName name="_xlnm.Print_Area" localSheetId="18">'Perf Improvement &amp; Reporting'!$A$1:$G$270</definedName>
    <definedName name="_xlnm.Print_Area" localSheetId="27">'Process Improvement Methodology'!$A$1:$G$270</definedName>
    <definedName name="_xlnm.Print_Area" localSheetId="12">'REAL Data'!$A$1:$G$270</definedName>
    <definedName name="_xlnm.Print_Area" localSheetId="32">'Real-Time HAIs System'!$A$1:$G$270</definedName>
    <definedName name="_xlnm.Print_Area" localSheetId="23">'Redesign for Cost Containment'!$A$1:$G$270</definedName>
    <definedName name="_xlnm.Print_Area" localSheetId="21">'Redesign Primary Care'!$A$1:$G$270</definedName>
    <definedName name="_xlnm.Print_Area" localSheetId="10">'Registry Functionality'!$A$1:$G$270</definedName>
    <definedName name="_xlnm.Print_Area" localSheetId="16">'Risk Stratification'!$A$1:$G$270</definedName>
    <definedName name="_xlnm.Print_Area" localSheetId="37">'Sepsis'!$A$1:$G$295</definedName>
    <definedName name="_xlnm.Print_Area" localSheetId="25">'Specialty Care Access'!$A$1:$G$270</definedName>
    <definedName name="_xlnm.Print_Area" localSheetId="39">'SSI'!$A$1:$G$195</definedName>
    <definedName name="_xlnm.Print_Area" localSheetId="41">'Stroke'!$A$1:$G$170</definedName>
    <definedName name="_xlnm.Print_Area" localSheetId="2">'Total Payment Amount'!$A$1:$G$100</definedName>
    <definedName name="_xlnm.Print_Area" localSheetId="9">'Training Primary Care Workforce'!$A$1:$G$270</definedName>
    <definedName name="_xlnm.Print_Area" localSheetId="13">'Urgent Medical Advice'!$A$1:$G$270</definedName>
    <definedName name="_xlnm.Print_Area" localSheetId="29">'Use Palliative Care Programs'!$A$1:$G$270</definedName>
    <definedName name="_xlnm.Print_Area" localSheetId="42">'VTE'!$A$1:$G$195</definedName>
    <definedName name="Source">'Sheet48'!$A$1:$A$5</definedName>
    <definedName name="YesNo">'Sheet1'!$A$1:$A$2</definedName>
    <definedName name="Z_4D8B2282_A196_4BD5_9555_949E439C37BC_.wvu.PrintArea" localSheetId="3" hidden="1">'Annual Report Narrative'!$A$1:$G$61</definedName>
    <definedName name="Z_4D8B2282_A196_4BD5_9555_949E439C37BC_.wvu.PrintArea" localSheetId="36" hidden="1">'At-Risk Populations'!$A$1:$G$75</definedName>
    <definedName name="Z_4D8B2282_A196_4BD5_9555_949E439C37BC_.wvu.PrintArea" localSheetId="34" hidden="1">'Care Coordination'!$A$1:$G$72</definedName>
    <definedName name="Z_4D8B2282_A196_4BD5_9555_949E439C37BC_.wvu.PrintArea" localSheetId="31" hidden="1">'Care Transitions'!$A$1:$G$270</definedName>
    <definedName name="Z_4D8B2282_A196_4BD5_9555_949E439C37BC_.wvu.PrintArea" localSheetId="4" hidden="1">'Category 1 Summary'!$A$1:$G$618</definedName>
    <definedName name="Z_4D8B2282_A196_4BD5_9555_949E439C37BC_.wvu.PrintArea" localSheetId="5" hidden="1">'Category 2 Summary'!$A$1:$G$783</definedName>
    <definedName name="Z_4D8B2282_A196_4BD5_9555_949E439C37BC_.wvu.PrintArea" localSheetId="6" hidden="1">'Category 3 Summary'!$A$1:$G$176</definedName>
    <definedName name="Z_4D8B2282_A196_4BD5_9555_949E439C37BC_.wvu.PrintArea" localSheetId="7" hidden="1">'Category 4 Summary'!$A$1:$G$367</definedName>
    <definedName name="Z_4D8B2282_A196_4BD5_9555_949E439C37BC_.wvu.PrintArea" localSheetId="20" hidden="1">'Chronic Care Management'!$A$1:$G$270</definedName>
    <definedName name="Z_4D8B2282_A196_4BD5_9555_949E439C37BC_.wvu.PrintArea" localSheetId="38" hidden="1">'CLABSI'!$A$1:$G$195</definedName>
    <definedName name="Z_4D8B2282_A196_4BD5_9555_949E439C37BC_.wvu.PrintArea" localSheetId="15" hidden="1">'Coding &amp; Documentation'!$A$1:$G$270</definedName>
    <definedName name="Z_4D8B2282_A196_4BD5_9555_949E439C37BC_.wvu.PrintArea" localSheetId="30" hidden="1">'Conduct Medication Management'!$A$1:$G$270</definedName>
    <definedName name="Z_4D8B2282_A196_4BD5_9555_949E439C37BC_.wvu.PrintArea" localSheetId="28" hidden="1">'ED Patient Flow'!$A$1:$G$270</definedName>
    <definedName name="Z_4D8B2282_A196_4BD5_9555_949E439C37BC_.wvu.PrintArea" localSheetId="19" hidden="1">'Expand Medical Homes'!$A$1:$G$270</definedName>
    <definedName name="Z_4D8B2282_A196_4BD5_9555_949E439C37BC_.wvu.PrintArea" localSheetId="8" hidden="1">'Expand Primary Care Capacity'!$A$1:$G$270</definedName>
    <definedName name="Z_4D8B2282_A196_4BD5_9555_949E439C37BC_.wvu.PrintArea" localSheetId="17" hidden="1">'Expand Specialty Care Capacity'!$A$1:$G$270</definedName>
    <definedName name="Z_4D8B2282_A196_4BD5_9555_949E439C37BC_.wvu.PrintArea" localSheetId="43" hidden="1">'Falls with Injury'!$A$1:$G$195</definedName>
    <definedName name="Z_4D8B2282_A196_4BD5_9555_949E439C37BC_.wvu.PrintArea" localSheetId="40" hidden="1">'HAPU'!$A$1:$G$195</definedName>
    <definedName name="Z_4D8B2282_A196_4BD5_9555_949E439C37BC_.wvu.PrintArea" localSheetId="1" hidden="1">'Instructions'!$A$1:$G$47</definedName>
    <definedName name="Z_4D8B2282_A196_4BD5_9555_949E439C37BC_.wvu.PrintArea" localSheetId="24" hidden="1">'Integrate Physical Behavioral'!$A$1:$G$270</definedName>
    <definedName name="Z_4D8B2282_A196_4BD5_9555_949E439C37BC_.wvu.PrintArea" localSheetId="11" hidden="1">'Interpretation Services'!$A$1:$G$270</definedName>
    <definedName name="Z_4D8B2282_A196_4BD5_9555_949E439C37BC_.wvu.PrintArea" localSheetId="14" hidden="1">'Introduce Telemedicine'!$A$1:$G$270</definedName>
    <definedName name="Z_4D8B2282_A196_4BD5_9555_949E439C37BC_.wvu.PrintArea" localSheetId="26" hidden="1">'Patient Care Navigation'!$A$1:$G$270</definedName>
    <definedName name="Z_4D8B2282_A196_4BD5_9555_949E439C37BC_.wvu.PrintArea" localSheetId="22" hidden="1">'Patient Experience'!$A$1:$G$270</definedName>
    <definedName name="Z_4D8B2282_A196_4BD5_9555_949E439C37BC_.wvu.PrintArea" localSheetId="33" hidden="1">'PatientCaregiver Experience'!$A$1:$G$148</definedName>
    <definedName name="Z_4D8B2282_A196_4BD5_9555_949E439C37BC_.wvu.PrintArea" localSheetId="18" hidden="1">'Perf Improvement &amp; Reporting'!$A$1:$G$270</definedName>
    <definedName name="Z_4D8B2282_A196_4BD5_9555_949E439C37BC_.wvu.PrintArea" localSheetId="35" hidden="1">'Preventive Health'!$A$1:$G$72</definedName>
    <definedName name="Z_4D8B2282_A196_4BD5_9555_949E439C37BC_.wvu.PrintArea" localSheetId="27" hidden="1">'Process Improvement Methodology'!$A$1:$G$270</definedName>
    <definedName name="Z_4D8B2282_A196_4BD5_9555_949E439C37BC_.wvu.PrintArea" localSheetId="12" hidden="1">'REAL Data'!$A$1:$G$270</definedName>
    <definedName name="Z_4D8B2282_A196_4BD5_9555_949E439C37BC_.wvu.PrintArea" localSheetId="32" hidden="1">'Real-Time HAIs System'!$A$1:$G$270</definedName>
    <definedName name="Z_4D8B2282_A196_4BD5_9555_949E439C37BC_.wvu.PrintArea" localSheetId="23" hidden="1">'Redesign for Cost Containment'!$A$1:$G$270</definedName>
    <definedName name="Z_4D8B2282_A196_4BD5_9555_949E439C37BC_.wvu.PrintArea" localSheetId="21" hidden="1">'Redesign Primary Care'!$A$1:$G$270</definedName>
    <definedName name="Z_4D8B2282_A196_4BD5_9555_949E439C37BC_.wvu.PrintArea" localSheetId="10" hidden="1">'Registry Functionality'!$A$1:$G$270</definedName>
    <definedName name="Z_4D8B2282_A196_4BD5_9555_949E439C37BC_.wvu.PrintArea" localSheetId="16" hidden="1">'Risk Stratification'!$A$1:$G$270</definedName>
    <definedName name="Z_4D8B2282_A196_4BD5_9555_949E439C37BC_.wvu.PrintArea" localSheetId="37" hidden="1">'Sepsis'!$A$1:$G$295</definedName>
    <definedName name="Z_4D8B2282_A196_4BD5_9555_949E439C37BC_.wvu.PrintArea" localSheetId="25" hidden="1">'Specialty Care Access'!$A$1:$G$270</definedName>
    <definedName name="Z_4D8B2282_A196_4BD5_9555_949E439C37BC_.wvu.PrintArea" localSheetId="39" hidden="1">'SSI'!$A$1:$G$195</definedName>
    <definedName name="Z_4D8B2282_A196_4BD5_9555_949E439C37BC_.wvu.PrintArea" localSheetId="41" hidden="1">'Stroke'!$A$1:$G$170</definedName>
    <definedName name="Z_4D8B2282_A196_4BD5_9555_949E439C37BC_.wvu.PrintArea" localSheetId="2" hidden="1">'Total Payment Amount'!$A$1:$G$100</definedName>
    <definedName name="Z_4D8B2282_A196_4BD5_9555_949E439C37BC_.wvu.PrintArea" localSheetId="9" hidden="1">'Training Primary Care Workforce'!$A$1:$G$270</definedName>
    <definedName name="Z_4D8B2282_A196_4BD5_9555_949E439C37BC_.wvu.PrintArea" localSheetId="13" hidden="1">'Urgent Medical Advice'!$A$1:$G$270</definedName>
    <definedName name="Z_4D8B2282_A196_4BD5_9555_949E439C37BC_.wvu.PrintArea" localSheetId="29" hidden="1">'Use Palliative Care Programs'!$A$1:$G$270</definedName>
    <definedName name="Z_4D8B2282_A196_4BD5_9555_949E439C37BC_.wvu.PrintArea" localSheetId="42" hidden="1">'VTE'!$A$1:$G$170</definedName>
    <definedName name="Z_4D8B2282_A196_4BD5_9555_949E439C37BC_.wvu.PrintTitles" localSheetId="36" hidden="1">'At-Risk Populations'!$5:$5</definedName>
    <definedName name="Z_4D8B2282_A196_4BD5_9555_949E439C37BC_.wvu.PrintTitles" localSheetId="34" hidden="1">'Care Coordination'!$5:$5</definedName>
    <definedName name="Z_4D8B2282_A196_4BD5_9555_949E439C37BC_.wvu.PrintTitles" localSheetId="31" hidden="1">'Care Transitions'!$6:$6</definedName>
    <definedName name="Z_4D8B2282_A196_4BD5_9555_949E439C37BC_.wvu.PrintTitles" localSheetId="4" hidden="1">'Category 1 Summary'!$5:$5</definedName>
    <definedName name="Z_4D8B2282_A196_4BD5_9555_949E439C37BC_.wvu.PrintTitles" localSheetId="5" hidden="1">'Category 2 Summary'!$5:$5</definedName>
    <definedName name="Z_4D8B2282_A196_4BD5_9555_949E439C37BC_.wvu.PrintTitles" localSheetId="6" hidden="1">'Category 3 Summary'!$5:$5</definedName>
    <definedName name="Z_4D8B2282_A196_4BD5_9555_949E439C37BC_.wvu.PrintTitles" localSheetId="7" hidden="1">'Category 4 Summary'!$5:$5</definedName>
    <definedName name="Z_4D8B2282_A196_4BD5_9555_949E439C37BC_.wvu.PrintTitles" localSheetId="20" hidden="1">'Chronic Care Management'!$6:$6</definedName>
    <definedName name="Z_4D8B2282_A196_4BD5_9555_949E439C37BC_.wvu.PrintTitles" localSheetId="38" hidden="1">'CLABSI'!$5:$5</definedName>
    <definedName name="Z_4D8B2282_A196_4BD5_9555_949E439C37BC_.wvu.PrintTitles" localSheetId="15" hidden="1">'Coding &amp; Documentation'!$6:$6</definedName>
    <definedName name="Z_4D8B2282_A196_4BD5_9555_949E439C37BC_.wvu.PrintTitles" localSheetId="30" hidden="1">'Conduct Medication Management'!$6:$6</definedName>
    <definedName name="Z_4D8B2282_A196_4BD5_9555_949E439C37BC_.wvu.PrintTitles" localSheetId="28" hidden="1">'ED Patient Flow'!$6:$6</definedName>
    <definedName name="Z_4D8B2282_A196_4BD5_9555_949E439C37BC_.wvu.PrintTitles" localSheetId="19" hidden="1">'Expand Medical Homes'!$6:$6</definedName>
    <definedName name="Z_4D8B2282_A196_4BD5_9555_949E439C37BC_.wvu.PrintTitles" localSheetId="8" hidden="1">'Expand Primary Care Capacity'!$6:$6</definedName>
    <definedName name="Z_4D8B2282_A196_4BD5_9555_949E439C37BC_.wvu.PrintTitles" localSheetId="17" hidden="1">'Expand Specialty Care Capacity'!$6:$6</definedName>
    <definedName name="Z_4D8B2282_A196_4BD5_9555_949E439C37BC_.wvu.PrintTitles" localSheetId="43" hidden="1">'Falls with Injury'!$5:$5</definedName>
    <definedName name="Z_4D8B2282_A196_4BD5_9555_949E439C37BC_.wvu.PrintTitles" localSheetId="40" hidden="1">'HAPU'!$5:$5</definedName>
    <definedName name="Z_4D8B2282_A196_4BD5_9555_949E439C37BC_.wvu.PrintTitles" localSheetId="24" hidden="1">'Integrate Physical Behavioral'!$6:$6</definedName>
    <definedName name="Z_4D8B2282_A196_4BD5_9555_949E439C37BC_.wvu.PrintTitles" localSheetId="11" hidden="1">'Interpretation Services'!$6:$6</definedName>
    <definedName name="Z_4D8B2282_A196_4BD5_9555_949E439C37BC_.wvu.PrintTitles" localSheetId="14" hidden="1">'Introduce Telemedicine'!$6:$6</definedName>
    <definedName name="Z_4D8B2282_A196_4BD5_9555_949E439C37BC_.wvu.PrintTitles" localSheetId="26" hidden="1">'Patient Care Navigation'!$6:$6</definedName>
    <definedName name="Z_4D8B2282_A196_4BD5_9555_949E439C37BC_.wvu.PrintTitles" localSheetId="22" hidden="1">'Patient Experience'!$6:$6</definedName>
    <definedName name="Z_4D8B2282_A196_4BD5_9555_949E439C37BC_.wvu.PrintTitles" localSheetId="33" hidden="1">'PatientCaregiver Experience'!$5:$5</definedName>
    <definedName name="Z_4D8B2282_A196_4BD5_9555_949E439C37BC_.wvu.PrintTitles" localSheetId="18" hidden="1">'Perf Improvement &amp; Reporting'!$6:$6</definedName>
    <definedName name="Z_4D8B2282_A196_4BD5_9555_949E439C37BC_.wvu.PrintTitles" localSheetId="35" hidden="1">'Preventive Health'!$5:$5</definedName>
    <definedName name="Z_4D8B2282_A196_4BD5_9555_949E439C37BC_.wvu.PrintTitles" localSheetId="27" hidden="1">'Process Improvement Methodology'!$6:$6</definedName>
    <definedName name="Z_4D8B2282_A196_4BD5_9555_949E439C37BC_.wvu.PrintTitles" localSheetId="12" hidden="1">'REAL Data'!$6:$6</definedName>
    <definedName name="Z_4D8B2282_A196_4BD5_9555_949E439C37BC_.wvu.PrintTitles" localSheetId="32" hidden="1">'Real-Time HAIs System'!$6:$6</definedName>
    <definedName name="Z_4D8B2282_A196_4BD5_9555_949E439C37BC_.wvu.PrintTitles" localSheetId="23" hidden="1">'Redesign for Cost Containment'!$6:$6</definedName>
    <definedName name="Z_4D8B2282_A196_4BD5_9555_949E439C37BC_.wvu.PrintTitles" localSheetId="21" hidden="1">'Redesign Primary Care'!$6:$6</definedName>
    <definedName name="Z_4D8B2282_A196_4BD5_9555_949E439C37BC_.wvu.PrintTitles" localSheetId="10" hidden="1">'Registry Functionality'!$6:$6</definedName>
    <definedName name="Z_4D8B2282_A196_4BD5_9555_949E439C37BC_.wvu.PrintTitles" localSheetId="16" hidden="1">'Risk Stratification'!$6:$6</definedName>
    <definedName name="Z_4D8B2282_A196_4BD5_9555_949E439C37BC_.wvu.PrintTitles" localSheetId="37" hidden="1">'Sepsis'!$5:$5</definedName>
    <definedName name="Z_4D8B2282_A196_4BD5_9555_949E439C37BC_.wvu.PrintTitles" localSheetId="25" hidden="1">'Specialty Care Access'!$6:$6</definedName>
    <definedName name="Z_4D8B2282_A196_4BD5_9555_949E439C37BC_.wvu.PrintTitles" localSheetId="39" hidden="1">'SSI'!$5:$5</definedName>
    <definedName name="Z_4D8B2282_A196_4BD5_9555_949E439C37BC_.wvu.PrintTitles" localSheetId="41" hidden="1">'Stroke'!$5:$5</definedName>
    <definedName name="Z_4D8B2282_A196_4BD5_9555_949E439C37BC_.wvu.PrintTitles" localSheetId="9" hidden="1">'Training Primary Care Workforce'!$6:$6</definedName>
    <definedName name="Z_4D8B2282_A196_4BD5_9555_949E439C37BC_.wvu.PrintTitles" localSheetId="13" hidden="1">'Urgent Medical Advice'!$6:$6</definedName>
    <definedName name="Z_4D8B2282_A196_4BD5_9555_949E439C37BC_.wvu.PrintTitles" localSheetId="29" hidden="1">'Use Palliative Care Programs'!$6:$6</definedName>
    <definedName name="Z_4D8B2282_A196_4BD5_9555_949E439C37BC_.wvu.PrintTitles" localSheetId="42" hidden="1">'VTE'!$5:$5</definedName>
    <definedName name="Z_4D8B2282_A196_4BD5_9555_949E439C37BC_.wvu.Rows" localSheetId="6" hidden="1">'Category 3 Summary'!$22:$22</definedName>
    <definedName name="Z_4D8B2282_A196_4BD5_9555_949E439C37BC_.wvu.Rows" localSheetId="7" hidden="1">#REF!</definedName>
    <definedName name="Z_CCC43BC8_3286_49C5_9E4F_C8952BCE1E3A_.wvu.PrintArea" localSheetId="3" hidden="1">'Annual Report Narrative'!$A$1:$G$61</definedName>
    <definedName name="Z_CCC43BC8_3286_49C5_9E4F_C8952BCE1E3A_.wvu.PrintArea" localSheetId="36" hidden="1">'At-Risk Populations'!$A$1:$G$75</definedName>
    <definedName name="Z_CCC43BC8_3286_49C5_9E4F_C8952BCE1E3A_.wvu.PrintArea" localSheetId="34" hidden="1">'Care Coordination'!$A$1:$G$72</definedName>
    <definedName name="Z_CCC43BC8_3286_49C5_9E4F_C8952BCE1E3A_.wvu.PrintArea" localSheetId="31" hidden="1">'Care Transitions'!$A$1:$G$270</definedName>
    <definedName name="Z_CCC43BC8_3286_49C5_9E4F_C8952BCE1E3A_.wvu.PrintArea" localSheetId="4" hidden="1">'Category 1 Summary'!$A$1:$G$618</definedName>
    <definedName name="Z_CCC43BC8_3286_49C5_9E4F_C8952BCE1E3A_.wvu.PrintArea" localSheetId="5" hidden="1">'Category 2 Summary'!$A$1:$G$783</definedName>
    <definedName name="Z_CCC43BC8_3286_49C5_9E4F_C8952BCE1E3A_.wvu.PrintArea" localSheetId="6" hidden="1">'Category 3 Summary'!$A$1:$G$176</definedName>
    <definedName name="Z_CCC43BC8_3286_49C5_9E4F_C8952BCE1E3A_.wvu.PrintArea" localSheetId="7" hidden="1">'Category 4 Summary'!$A$1:$G$367</definedName>
    <definedName name="Z_CCC43BC8_3286_49C5_9E4F_C8952BCE1E3A_.wvu.PrintArea" localSheetId="20" hidden="1">'Chronic Care Management'!$A$1:$G$270</definedName>
    <definedName name="Z_CCC43BC8_3286_49C5_9E4F_C8952BCE1E3A_.wvu.PrintArea" localSheetId="38" hidden="1">'CLABSI'!$A$1:$G$195</definedName>
    <definedName name="Z_CCC43BC8_3286_49C5_9E4F_C8952BCE1E3A_.wvu.PrintArea" localSheetId="15" hidden="1">'Coding &amp; Documentation'!$A$1:$G$270</definedName>
    <definedName name="Z_CCC43BC8_3286_49C5_9E4F_C8952BCE1E3A_.wvu.PrintArea" localSheetId="30" hidden="1">'Conduct Medication Management'!$A$1:$G$270</definedName>
    <definedName name="Z_CCC43BC8_3286_49C5_9E4F_C8952BCE1E3A_.wvu.PrintArea" localSheetId="28" hidden="1">'ED Patient Flow'!$A$1:$G$270</definedName>
    <definedName name="Z_CCC43BC8_3286_49C5_9E4F_C8952BCE1E3A_.wvu.PrintArea" localSheetId="19" hidden="1">'Expand Medical Homes'!$A$1:$G$270</definedName>
    <definedName name="Z_CCC43BC8_3286_49C5_9E4F_C8952BCE1E3A_.wvu.PrintArea" localSheetId="8" hidden="1">'Expand Primary Care Capacity'!$A$1:$G$270</definedName>
    <definedName name="Z_CCC43BC8_3286_49C5_9E4F_C8952BCE1E3A_.wvu.PrintArea" localSheetId="17" hidden="1">'Expand Specialty Care Capacity'!$A$1:$G$270</definedName>
    <definedName name="Z_CCC43BC8_3286_49C5_9E4F_C8952BCE1E3A_.wvu.PrintArea" localSheetId="43" hidden="1">'Falls with Injury'!$A$1:$G$195</definedName>
    <definedName name="Z_CCC43BC8_3286_49C5_9E4F_C8952BCE1E3A_.wvu.PrintArea" localSheetId="40" hidden="1">'HAPU'!$A$1:$G$195</definedName>
    <definedName name="Z_CCC43BC8_3286_49C5_9E4F_C8952BCE1E3A_.wvu.PrintArea" localSheetId="1" hidden="1">'Instructions'!$A$1:$G$47</definedName>
    <definedName name="Z_CCC43BC8_3286_49C5_9E4F_C8952BCE1E3A_.wvu.PrintArea" localSheetId="24" hidden="1">'Integrate Physical Behavioral'!$A$1:$G$270</definedName>
    <definedName name="Z_CCC43BC8_3286_49C5_9E4F_C8952BCE1E3A_.wvu.PrintArea" localSheetId="11" hidden="1">'Interpretation Services'!$A$1:$G$270</definedName>
    <definedName name="Z_CCC43BC8_3286_49C5_9E4F_C8952BCE1E3A_.wvu.PrintArea" localSheetId="14" hidden="1">'Introduce Telemedicine'!$A$1:$G$270</definedName>
    <definedName name="Z_CCC43BC8_3286_49C5_9E4F_C8952BCE1E3A_.wvu.PrintArea" localSheetId="26" hidden="1">'Patient Care Navigation'!$A$1:$G$270</definedName>
    <definedName name="Z_CCC43BC8_3286_49C5_9E4F_C8952BCE1E3A_.wvu.PrintArea" localSheetId="22" hidden="1">'Patient Experience'!$A$1:$G$270</definedName>
    <definedName name="Z_CCC43BC8_3286_49C5_9E4F_C8952BCE1E3A_.wvu.PrintArea" localSheetId="33" hidden="1">'PatientCaregiver Experience'!$A$1:$G$148</definedName>
    <definedName name="Z_CCC43BC8_3286_49C5_9E4F_C8952BCE1E3A_.wvu.PrintArea" localSheetId="18" hidden="1">'Perf Improvement &amp; Reporting'!$A$1:$G$270</definedName>
    <definedName name="Z_CCC43BC8_3286_49C5_9E4F_C8952BCE1E3A_.wvu.PrintArea" localSheetId="35" hidden="1">'Preventive Health'!$A$1:$G$72</definedName>
    <definedName name="Z_CCC43BC8_3286_49C5_9E4F_C8952BCE1E3A_.wvu.PrintArea" localSheetId="27" hidden="1">'Process Improvement Methodology'!$A$1:$G$270</definedName>
    <definedName name="Z_CCC43BC8_3286_49C5_9E4F_C8952BCE1E3A_.wvu.PrintArea" localSheetId="12" hidden="1">'REAL Data'!$A$1:$G$270</definedName>
    <definedName name="Z_CCC43BC8_3286_49C5_9E4F_C8952BCE1E3A_.wvu.PrintArea" localSheetId="32" hidden="1">'Real-Time HAIs System'!$A$1:$G$270</definedName>
    <definedName name="Z_CCC43BC8_3286_49C5_9E4F_C8952BCE1E3A_.wvu.PrintArea" localSheetId="23" hidden="1">'Redesign for Cost Containment'!$A$1:$G$270</definedName>
    <definedName name="Z_CCC43BC8_3286_49C5_9E4F_C8952BCE1E3A_.wvu.PrintArea" localSheetId="21" hidden="1">'Redesign Primary Care'!$A$1:$G$270</definedName>
    <definedName name="Z_CCC43BC8_3286_49C5_9E4F_C8952BCE1E3A_.wvu.PrintArea" localSheetId="10" hidden="1">'Registry Functionality'!$A$1:$G$270</definedName>
    <definedName name="Z_CCC43BC8_3286_49C5_9E4F_C8952BCE1E3A_.wvu.PrintArea" localSheetId="16" hidden="1">'Risk Stratification'!$A$1:$G$270</definedName>
    <definedName name="Z_CCC43BC8_3286_49C5_9E4F_C8952BCE1E3A_.wvu.PrintArea" localSheetId="37" hidden="1">'Sepsis'!$A$1:$G$295</definedName>
    <definedName name="Z_CCC43BC8_3286_49C5_9E4F_C8952BCE1E3A_.wvu.PrintArea" localSheetId="25" hidden="1">'Specialty Care Access'!$A$1:$G$270</definedName>
    <definedName name="Z_CCC43BC8_3286_49C5_9E4F_C8952BCE1E3A_.wvu.PrintArea" localSheetId="39" hidden="1">'SSI'!$A$1:$G$195</definedName>
    <definedName name="Z_CCC43BC8_3286_49C5_9E4F_C8952BCE1E3A_.wvu.PrintArea" localSheetId="41" hidden="1">'Stroke'!$A$1:$G$170</definedName>
    <definedName name="Z_CCC43BC8_3286_49C5_9E4F_C8952BCE1E3A_.wvu.PrintArea" localSheetId="2" hidden="1">'Total Payment Amount'!$A$1:$G$100</definedName>
    <definedName name="Z_CCC43BC8_3286_49C5_9E4F_C8952BCE1E3A_.wvu.PrintArea" localSheetId="9" hidden="1">'Training Primary Care Workforce'!$A$1:$G$270</definedName>
    <definedName name="Z_CCC43BC8_3286_49C5_9E4F_C8952BCE1E3A_.wvu.PrintArea" localSheetId="13" hidden="1">'Urgent Medical Advice'!$A$1:$G$270</definedName>
    <definedName name="Z_CCC43BC8_3286_49C5_9E4F_C8952BCE1E3A_.wvu.PrintArea" localSheetId="29" hidden="1">'Use Palliative Care Programs'!$A$1:$G$270</definedName>
    <definedName name="Z_CCC43BC8_3286_49C5_9E4F_C8952BCE1E3A_.wvu.PrintArea" localSheetId="42" hidden="1">'VTE'!$A$1:$G$170</definedName>
    <definedName name="Z_CCC43BC8_3286_49C5_9E4F_C8952BCE1E3A_.wvu.PrintTitles" localSheetId="36" hidden="1">'At-Risk Populations'!$5:$5</definedName>
    <definedName name="Z_CCC43BC8_3286_49C5_9E4F_C8952BCE1E3A_.wvu.PrintTitles" localSheetId="34" hidden="1">'Care Coordination'!$5:$5</definedName>
    <definedName name="Z_CCC43BC8_3286_49C5_9E4F_C8952BCE1E3A_.wvu.PrintTitles" localSheetId="31" hidden="1">'Care Transitions'!$6:$6</definedName>
    <definedName name="Z_CCC43BC8_3286_49C5_9E4F_C8952BCE1E3A_.wvu.PrintTitles" localSheetId="4" hidden="1">'Category 1 Summary'!$5:$5</definedName>
    <definedName name="Z_CCC43BC8_3286_49C5_9E4F_C8952BCE1E3A_.wvu.PrintTitles" localSheetId="5" hidden="1">'Category 2 Summary'!$5:$5</definedName>
    <definedName name="Z_CCC43BC8_3286_49C5_9E4F_C8952BCE1E3A_.wvu.PrintTitles" localSheetId="6" hidden="1">'Category 3 Summary'!$5:$5</definedName>
    <definedName name="Z_CCC43BC8_3286_49C5_9E4F_C8952BCE1E3A_.wvu.PrintTitles" localSheetId="7" hidden="1">'Category 4 Summary'!$5:$5</definedName>
    <definedName name="Z_CCC43BC8_3286_49C5_9E4F_C8952BCE1E3A_.wvu.PrintTitles" localSheetId="20" hidden="1">'Chronic Care Management'!$6:$6</definedName>
    <definedName name="Z_CCC43BC8_3286_49C5_9E4F_C8952BCE1E3A_.wvu.PrintTitles" localSheetId="38" hidden="1">'CLABSI'!$5:$5</definedName>
    <definedName name="Z_CCC43BC8_3286_49C5_9E4F_C8952BCE1E3A_.wvu.PrintTitles" localSheetId="15" hidden="1">'Coding &amp; Documentation'!$6:$6</definedName>
    <definedName name="Z_CCC43BC8_3286_49C5_9E4F_C8952BCE1E3A_.wvu.PrintTitles" localSheetId="30" hidden="1">'Conduct Medication Management'!$6:$6</definedName>
    <definedName name="Z_CCC43BC8_3286_49C5_9E4F_C8952BCE1E3A_.wvu.PrintTitles" localSheetId="28" hidden="1">'ED Patient Flow'!$6:$6</definedName>
    <definedName name="Z_CCC43BC8_3286_49C5_9E4F_C8952BCE1E3A_.wvu.PrintTitles" localSheetId="19" hidden="1">'Expand Medical Homes'!$6:$6</definedName>
    <definedName name="Z_CCC43BC8_3286_49C5_9E4F_C8952BCE1E3A_.wvu.PrintTitles" localSheetId="8" hidden="1">'Expand Primary Care Capacity'!$6:$6</definedName>
    <definedName name="Z_CCC43BC8_3286_49C5_9E4F_C8952BCE1E3A_.wvu.PrintTitles" localSheetId="17" hidden="1">'Expand Specialty Care Capacity'!$6:$6</definedName>
    <definedName name="Z_CCC43BC8_3286_49C5_9E4F_C8952BCE1E3A_.wvu.PrintTitles" localSheetId="43" hidden="1">'Falls with Injury'!$5:$5</definedName>
    <definedName name="Z_CCC43BC8_3286_49C5_9E4F_C8952BCE1E3A_.wvu.PrintTitles" localSheetId="40" hidden="1">'HAPU'!$5:$5</definedName>
    <definedName name="Z_CCC43BC8_3286_49C5_9E4F_C8952BCE1E3A_.wvu.PrintTitles" localSheetId="24" hidden="1">'Integrate Physical Behavioral'!$6:$6</definedName>
    <definedName name="Z_CCC43BC8_3286_49C5_9E4F_C8952BCE1E3A_.wvu.PrintTitles" localSheetId="11" hidden="1">'Interpretation Services'!$6:$6</definedName>
    <definedName name="Z_CCC43BC8_3286_49C5_9E4F_C8952BCE1E3A_.wvu.PrintTitles" localSheetId="14" hidden="1">'Introduce Telemedicine'!$6:$6</definedName>
    <definedName name="Z_CCC43BC8_3286_49C5_9E4F_C8952BCE1E3A_.wvu.PrintTitles" localSheetId="26" hidden="1">'Patient Care Navigation'!$6:$6</definedName>
    <definedName name="Z_CCC43BC8_3286_49C5_9E4F_C8952BCE1E3A_.wvu.PrintTitles" localSheetId="22" hidden="1">'Patient Experience'!$6:$6</definedName>
    <definedName name="Z_CCC43BC8_3286_49C5_9E4F_C8952BCE1E3A_.wvu.PrintTitles" localSheetId="33" hidden="1">'PatientCaregiver Experience'!$5:$5</definedName>
    <definedName name="Z_CCC43BC8_3286_49C5_9E4F_C8952BCE1E3A_.wvu.PrintTitles" localSheetId="18" hidden="1">'Perf Improvement &amp; Reporting'!$6:$6</definedName>
    <definedName name="Z_CCC43BC8_3286_49C5_9E4F_C8952BCE1E3A_.wvu.PrintTitles" localSheetId="35" hidden="1">'Preventive Health'!$5:$5</definedName>
    <definedName name="Z_CCC43BC8_3286_49C5_9E4F_C8952BCE1E3A_.wvu.PrintTitles" localSheetId="27" hidden="1">'Process Improvement Methodology'!$6:$6</definedName>
    <definedName name="Z_CCC43BC8_3286_49C5_9E4F_C8952BCE1E3A_.wvu.PrintTitles" localSheetId="12" hidden="1">'REAL Data'!$6:$6</definedName>
    <definedName name="Z_CCC43BC8_3286_49C5_9E4F_C8952BCE1E3A_.wvu.PrintTitles" localSheetId="32" hidden="1">'Real-Time HAIs System'!$6:$6</definedName>
    <definedName name="Z_CCC43BC8_3286_49C5_9E4F_C8952BCE1E3A_.wvu.PrintTitles" localSheetId="23" hidden="1">'Redesign for Cost Containment'!$6:$6</definedName>
    <definedName name="Z_CCC43BC8_3286_49C5_9E4F_C8952BCE1E3A_.wvu.PrintTitles" localSheetId="21" hidden="1">'Redesign Primary Care'!$6:$6</definedName>
    <definedName name="Z_CCC43BC8_3286_49C5_9E4F_C8952BCE1E3A_.wvu.PrintTitles" localSheetId="10" hidden="1">'Registry Functionality'!$6:$6</definedName>
    <definedName name="Z_CCC43BC8_3286_49C5_9E4F_C8952BCE1E3A_.wvu.PrintTitles" localSheetId="16" hidden="1">'Risk Stratification'!$6:$6</definedName>
    <definedName name="Z_CCC43BC8_3286_49C5_9E4F_C8952BCE1E3A_.wvu.PrintTitles" localSheetId="37" hidden="1">'Sepsis'!$5:$5</definedName>
    <definedName name="Z_CCC43BC8_3286_49C5_9E4F_C8952BCE1E3A_.wvu.PrintTitles" localSheetId="25" hidden="1">'Specialty Care Access'!$6:$6</definedName>
    <definedName name="Z_CCC43BC8_3286_49C5_9E4F_C8952BCE1E3A_.wvu.PrintTitles" localSheetId="39" hidden="1">'SSI'!$5:$5</definedName>
    <definedName name="Z_CCC43BC8_3286_49C5_9E4F_C8952BCE1E3A_.wvu.PrintTitles" localSheetId="41" hidden="1">'Stroke'!$5:$5</definedName>
    <definedName name="Z_CCC43BC8_3286_49C5_9E4F_C8952BCE1E3A_.wvu.PrintTitles" localSheetId="9" hidden="1">'Training Primary Care Workforce'!$6:$6</definedName>
    <definedName name="Z_CCC43BC8_3286_49C5_9E4F_C8952BCE1E3A_.wvu.PrintTitles" localSheetId="13" hidden="1">'Urgent Medical Advice'!$6:$6</definedName>
    <definedName name="Z_CCC43BC8_3286_49C5_9E4F_C8952BCE1E3A_.wvu.PrintTitles" localSheetId="29" hidden="1">'Use Palliative Care Programs'!$6:$6</definedName>
    <definedName name="Z_CCC43BC8_3286_49C5_9E4F_C8952BCE1E3A_.wvu.PrintTitles" localSheetId="42" hidden="1">'VTE'!$5:$5</definedName>
    <definedName name="Z_CCC43BC8_3286_49C5_9E4F_C8952BCE1E3A_.wvu.Rows" localSheetId="6" hidden="1">'Category 3 Summary'!$22:$22</definedName>
    <definedName name="Z_CCC43BC8_3286_49C5_9E4F_C8952BCE1E3A_.wvu.Rows" localSheetId="7" hidden="1">#REF!</definedName>
    <definedName name="_xlnm.Print_Titles" localSheetId="4">'Category 1 Summary'!$5:$5</definedName>
    <definedName name="_xlnm.Print_Titles" localSheetId="5">'Category 2 Summary'!$5:$5</definedName>
    <definedName name="_xlnm.Print_Titles" localSheetId="6">'Category 3 Summary'!$5:$5</definedName>
    <definedName name="_xlnm.Print_Titles" localSheetId="7">'Category 4 Summary'!$5:$5</definedName>
    <definedName name="_xlnm.Print_Titles" localSheetId="8">'Expand Primary Care Capacity'!$6:$6</definedName>
    <definedName name="_xlnm.Print_Titles" localSheetId="9">'Training Primary Care Workforce'!$6:$6</definedName>
    <definedName name="_xlnm.Print_Titles" localSheetId="10">'Registry Functionality'!$6:$6</definedName>
    <definedName name="_xlnm.Print_Titles" localSheetId="11">'Interpretation Services'!$6:$6</definedName>
    <definedName name="_xlnm.Print_Titles" localSheetId="12">'REAL Data'!$6:$6</definedName>
    <definedName name="_xlnm.Print_Titles" localSheetId="13">'Urgent Medical Advice'!$6:$6</definedName>
    <definedName name="_xlnm.Print_Titles" localSheetId="14">'Introduce Telemedicine'!$6:$6</definedName>
    <definedName name="_xlnm.Print_Titles" localSheetId="15">'Coding &amp; Documentation'!$6:$6</definedName>
    <definedName name="_xlnm.Print_Titles" localSheetId="16">'Risk Stratification'!$6:$6</definedName>
    <definedName name="_xlnm.Print_Titles" localSheetId="17">'Expand Specialty Care Capacity'!$6:$6</definedName>
    <definedName name="_xlnm.Print_Titles" localSheetId="18">'Perf Improvement &amp; Reporting'!$6:$6</definedName>
    <definedName name="_xlnm.Print_Titles" localSheetId="19">'Expand Medical Homes'!$6:$6</definedName>
    <definedName name="_xlnm.Print_Titles" localSheetId="20">'Chronic Care Management'!$6:$6</definedName>
    <definedName name="_xlnm.Print_Titles" localSheetId="21">'Redesign Primary Care'!$6:$6</definedName>
    <definedName name="_xlnm.Print_Titles" localSheetId="22">'Patient Experience'!$6:$6</definedName>
    <definedName name="_xlnm.Print_Titles" localSheetId="23">'Redesign for Cost Containment'!$6:$6</definedName>
    <definedName name="_xlnm.Print_Titles" localSheetId="24">'Integrate Physical Behavioral'!$6:$6</definedName>
    <definedName name="_xlnm.Print_Titles" localSheetId="25">'Specialty Care Access'!$6:$6</definedName>
    <definedName name="_xlnm.Print_Titles" localSheetId="26">'Patient Care Navigation'!$6:$6</definedName>
    <definedName name="_xlnm.Print_Titles" localSheetId="27">'Process Improvement Methodology'!$6:$6</definedName>
    <definedName name="_xlnm.Print_Titles" localSheetId="28">'ED Patient Flow'!$6:$6</definedName>
    <definedName name="_xlnm.Print_Titles" localSheetId="29">'Use Palliative Care Programs'!$6:$6</definedName>
    <definedName name="_xlnm.Print_Titles" localSheetId="30">'Conduct Medication Management'!$6:$6</definedName>
    <definedName name="_xlnm.Print_Titles" localSheetId="31">'Care Transitions'!$6:$6</definedName>
    <definedName name="_xlnm.Print_Titles" localSheetId="32">'Real-Time HAIs System'!$6:$6</definedName>
    <definedName name="_xlnm.Print_Titles" localSheetId="33">'PatientCaregiver Experience'!$5:$5</definedName>
    <definedName name="_xlnm.Print_Titles" localSheetId="34">'Care Coordination'!$5:$5</definedName>
    <definedName name="_xlnm.Print_Titles" localSheetId="35">'Preventive Health'!$5:$5</definedName>
    <definedName name="_xlnm.Print_Titles" localSheetId="36">'At-Risk Populations'!$5:$5</definedName>
    <definedName name="_xlnm.Print_Titles" localSheetId="37">'Sepsis'!$5:$5</definedName>
    <definedName name="_xlnm.Print_Titles" localSheetId="38">'CLABSI'!$5:$5</definedName>
    <definedName name="_xlnm.Print_Titles" localSheetId="39">'SSI'!$5:$5</definedName>
    <definedName name="_xlnm.Print_Titles" localSheetId="40">'HAPU'!$5:$5</definedName>
    <definedName name="_xlnm.Print_Titles" localSheetId="41">'Stroke'!$5:$5</definedName>
    <definedName name="_xlnm.Print_Titles" localSheetId="42">'VTE'!$5:$5</definedName>
    <definedName name="_xlnm.Print_Titles" localSheetId="43">'Falls with Injury'!$5:$5</definedName>
  </definedNames>
  <calcPr fullCalcOnLoad="1"/>
</workbook>
</file>

<file path=xl/comments38.xml><?xml version="1.0" encoding="utf-8"?>
<comments xmlns="http://schemas.openxmlformats.org/spreadsheetml/2006/main">
  <authors>
    <author>John Semerdjian</author>
  </authors>
  <commentList>
    <comment ref="B32" authorId="0">
      <text>
        <r>
          <rPr>
            <b/>
            <sz val="9"/>
            <rFont val="Tahoma"/>
            <family val="2"/>
          </rPr>
          <t>Insert " Report the Sepsis Resuscitation Bundle results to the State" milestone data here. Data should be from current demonstration year.</t>
        </r>
      </text>
    </comment>
  </commentList>
</comments>
</file>

<file path=xl/comments39.xml><?xml version="1.0" encoding="utf-8"?>
<comments xmlns="http://schemas.openxmlformats.org/spreadsheetml/2006/main">
  <authors>
    <author>John Semerdjian</author>
  </authors>
  <commentList>
    <comment ref="B32" authorId="0">
      <text>
        <r>
          <rPr>
            <b/>
            <sz val="9"/>
            <rFont val="Tahoma"/>
            <family val="2"/>
          </rPr>
          <t>Insert "Report CLIP results to the State" milestone data here. Data should be from current demonstration year.</t>
        </r>
      </text>
    </comment>
  </commentList>
</comments>
</file>

<file path=xl/comments40.xml><?xml version="1.0" encoding="utf-8"?>
<comments xmlns="http://schemas.openxmlformats.org/spreadsheetml/2006/main">
  <authors>
    <author>John Semerdjian</author>
  </authors>
  <commentList>
    <comment ref="B32" authorId="0">
      <text>
        <r>
          <rPr>
            <b/>
            <sz val="9"/>
            <rFont val="Tahoma"/>
            <family val="2"/>
          </rPr>
          <t>Insert "Report results to the State" milestone data here. Data should be from current demonstration year.</t>
        </r>
      </text>
    </comment>
  </commentList>
</comments>
</file>

<file path=xl/comments41.xml><?xml version="1.0" encoding="utf-8"?>
<comments xmlns="http://schemas.openxmlformats.org/spreadsheetml/2006/main">
  <authors>
    <author>John Semerdjian</author>
  </authors>
  <commentList>
    <comment ref="B32" authorId="0">
      <text>
        <r>
          <rPr>
            <b/>
            <sz val="9"/>
            <rFont val="Tahoma"/>
            <family val="2"/>
          </rPr>
          <t>Insert "Report hospital-acquired pressure ulcer prevalence results to the State" milestone data here. Data should be from current demonstration year.</t>
        </r>
      </text>
    </comment>
  </commentList>
</comments>
</file>

<file path=xl/comments44.xml><?xml version="1.0" encoding="utf-8"?>
<comments xmlns="http://schemas.openxmlformats.org/spreadsheetml/2006/main">
  <authors>
    <author>John Semerdjian</author>
  </authors>
  <commentList>
    <comment ref="B32" authorId="0">
      <text>
        <r>
          <rPr>
            <b/>
            <sz val="9"/>
            <rFont val="Tahoma"/>
            <family val="2"/>
          </rPr>
          <t>Insert "Report falls with injury to the State" milestone data here. Data should be from current demonstration year.</t>
        </r>
      </text>
    </comment>
  </commentList>
</comments>
</file>

<file path=xl/sharedStrings.xml><?xml version="1.0" encoding="utf-8"?>
<sst xmlns="http://schemas.openxmlformats.org/spreadsheetml/2006/main" count="5821" uniqueCount="366">
  <si>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</si>
  <si>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</si>
  <si>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</si>
  <si>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</si>
  <si>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</si>
  <si>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</si>
  <si>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</si>
  <si>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</si>
  <si>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</si>
  <si>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</si>
  <si>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</si>
  <si>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</si>
  <si>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</si>
  <si>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</si>
  <si>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</si>
  <si>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</si>
  <si>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</si>
  <si>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</si>
  <si>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</si>
  <si>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</si>
  <si>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</si>
  <si>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</si>
  <si>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</si>
  <si>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</si>
  <si>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</si>
  <si>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</si>
  <si>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</si>
  <si>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</si>
  <si>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</si>
  <si>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</si>
  <si>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(DY7-10)</t>
  </si>
  <si>
    <t>Numerator</t>
  </si>
  <si>
    <t>Denominator</t>
  </si>
  <si>
    <r>
      <t xml:space="preserve">Report results of the Uncontrolled Diabetes measure to the State </t>
    </r>
    <r>
      <rPr>
        <b/>
        <i/>
        <sz val="11"/>
        <rFont val="Arial"/>
        <family val="2"/>
      </rPr>
      <t>(DY7-10)</t>
    </r>
  </si>
  <si>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</si>
  <si>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</si>
  <si>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</si>
  <si>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</si>
  <si>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</si>
  <si>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</si>
  <si>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rPr>
        <b/>
        <sz val="11"/>
        <rFont val="Arial"/>
        <family val="2"/>
      </rPr>
      <t xml:space="preserve">measure to the State </t>
    </r>
    <r>
      <rPr>
        <b/>
        <i/>
        <sz val="11"/>
        <rFont val="Arial"/>
        <family val="2"/>
      </rPr>
      <t>(DY7-10)</t>
    </r>
  </si>
  <si>
    <r>
      <t xml:space="preserve">Reports results of the Influenza Immunization measure to the State </t>
    </r>
    <r>
      <rPr>
        <b/>
        <i/>
        <sz val="11"/>
        <rFont val="Arial"/>
        <family val="2"/>
      </rPr>
      <t>(DY7-10)</t>
    </r>
  </si>
  <si>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</si>
  <si>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</si>
  <si>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</si>
  <si>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</si>
  <si>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</si>
  <si>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</si>
  <si>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</si>
  <si>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</si>
  <si>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</si>
  <si>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</si>
  <si>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</si>
  <si>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</si>
  <si>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</si>
  <si>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</si>
  <si>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</si>
  <si>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</si>
  <si>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</si>
  <si>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</si>
  <si>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</si>
  <si>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</si>
  <si>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</si>
  <si>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</si>
  <si>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</si>
  <si>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</si>
  <si>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</si>
  <si>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</si>
  <si>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</si>
  <si>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</si>
  <si>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</si>
  <si>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</si>
  <si>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</si>
  <si>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</si>
  <si>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DY 6 (6-month)</t>
  </si>
  <si>
    <t>DY 6 (year-end)</t>
  </si>
  <si>
    <t>DY 7 (6-month)</t>
  </si>
  <si>
    <t>DY 7 (year-end)</t>
  </si>
  <si>
    <t>DY 8 (6-month)</t>
  </si>
  <si>
    <t>DY 8 (year-end)</t>
  </si>
  <si>
    <t>DY 9 (6-month)</t>
  </si>
  <si>
    <t>DY 9 (year-end)</t>
  </si>
  <si>
    <t>DY 10 (6-month)</t>
  </si>
  <si>
    <t>DY 10 (year-end)</t>
  </si>
  <si>
    <t>Use of This Reporting Form</t>
  </si>
  <si>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</si>
  <si>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</si>
  <si>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</si>
  <si>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</si>
  <si>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</si>
  <si>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</si>
  <si>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</si>
  <si>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</si>
  <si>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</si>
  <si>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</si>
  <si>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</si>
  <si>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</si>
  <si>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</si>
  <si>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</si>
  <si>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</si>
  <si>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</si>
  <si>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</si>
  <si>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</si>
  <si>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</si>
  <si>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</si>
  <si>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</si>
  <si>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</si>
  <si>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</si>
  <si>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</si>
  <si>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</si>
  <si>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</si>
  <si>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</si>
  <si>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</si>
  <si>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</si>
  <si>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</si>
  <si>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</si>
  <si>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</si>
  <si>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</si>
  <si>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</si>
  <si>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</si>
  <si>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</si>
  <si>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</si>
  <si>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</si>
  <si>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</si>
  <si>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</si>
  <si>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</si>
  <si>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</si>
  <si>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</si>
  <si>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</si>
  <si>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</si>
  <si>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</si>
  <si>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</si>
  <si>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</si>
  <si>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</si>
  <si>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</si>
  <si>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</si>
  <si>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This narrative summarizes the DSRIP activities performed in the reporting demonstration year.</t>
  </si>
  <si>
    <t>Summary of Demonstration Year Activities</t>
  </si>
  <si>
    <t>Summary of DPH System's Participation in Shared Learning</t>
  </si>
  <si>
    <t>Category 1 Summary Page</t>
  </si>
  <si>
    <t>Category 1 Projects</t>
  </si>
  <si>
    <t>Category 2 Summary Page</t>
  </si>
  <si>
    <t>Category 4 Summary Page</t>
  </si>
  <si>
    <t xml:space="preserve">REPORTING ON THIS PROJECT: </t>
  </si>
  <si>
    <t>Category 1: Expand Primary Care Capacity</t>
  </si>
  <si>
    <t xml:space="preserve">Instructions for DPH systems: Please select above whether you are reporting on this project.  If 'yes', </t>
  </si>
  <si>
    <t>please type in all of your DY milestones for the project below and report data in the indicated boxes (*).</t>
  </si>
  <si>
    <t>(insert milestone)</t>
  </si>
  <si>
    <t>Category 1: Increase Training of Primary Care Workforce</t>
  </si>
  <si>
    <t>Category 1: Implement and Utilize Disease Management Registry Functionality</t>
  </si>
  <si>
    <t>Category 1: Enhance Interpretation Services and Culturally Competent Care</t>
  </si>
  <si>
    <t>Category 1: Collect Accurate Race, Ethnicity, and Language (REAL) Data to Reduce Disparities</t>
  </si>
  <si>
    <t>Category 1: Enhance Urgent Medical Advice</t>
  </si>
  <si>
    <t>Category 1: Introduce Telemedicine</t>
  </si>
  <si>
    <t>Category 1: Enhance Coding and Documentation for Quality Data</t>
  </si>
  <si>
    <t>Category 1: Develop Risk Stratification Capabilities/Functionalities</t>
  </si>
  <si>
    <t>Category 1: Expand Specialty Care Capacity</t>
  </si>
  <si>
    <t>Category 1: Enhance Performance Improvement and Reporting Capacity</t>
  </si>
  <si>
    <t>Category 2: Expand Medical Homes</t>
  </si>
  <si>
    <t>Category 2: Expand Chronic Care Management Models</t>
  </si>
  <si>
    <t>Category 2: Redesign Primary Care</t>
  </si>
  <si>
    <t>Category 2: Redesign to Improve Patient Experience</t>
  </si>
  <si>
    <t>Category 2: Redesign for Cost Containment</t>
  </si>
  <si>
    <t>Category 2: Integrate Physical and Behavioral Health Care</t>
  </si>
  <si>
    <t>Category 2: Increase Specialty Care Access/Redesign Referral Process</t>
  </si>
  <si>
    <t>Category 2: Establish/Expand a Patient Care Navigation Program</t>
  </si>
  <si>
    <t>Category 2: Apply Process Improvement Methodology to Improve Quality/Efficiency</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</si>
  <si>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</si>
  <si>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</si>
  <si>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</si>
  <si>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</si>
  <si>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</si>
  <si>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</si>
  <si>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</si>
  <si>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</si>
  <si>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</si>
  <si>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</si>
  <si>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</si>
  <si>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</si>
  <si>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</si>
  <si>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</si>
  <si>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</si>
  <si>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</si>
  <si>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</si>
  <si>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</si>
  <si>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</si>
  <si>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Category 4: Stroke Management</t>
  </si>
  <si>
    <t>Category 4: Venous Thromboembolism (VTE) Prevention and Treatment</t>
  </si>
  <si>
    <t>Category 4: Falls with Injury Prevention</t>
  </si>
  <si>
    <t>Prevalence of patient falls with injuries (Rate per 1,000 patient days)</t>
  </si>
  <si>
    <t>Prevalence Rate</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</si>
  <si>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</si>
  <si>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</si>
  <si>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</si>
  <si>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</si>
  <si>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</si>
  <si>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</si>
  <si>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</si>
  <si>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</si>
  <si>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</si>
  <si>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</si>
  <si>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</si>
  <si>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</si>
  <si>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</si>
  <si>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</si>
  <si>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</si>
  <si>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</si>
  <si>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</si>
  <si>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</si>
  <si>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</si>
  <si>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</si>
  <si>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</si>
  <si>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</si>
  <si>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</si>
  <si>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</si>
  <si>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</si>
  <si>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</si>
  <si>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</si>
  <si>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</si>
  <si>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</si>
  <si>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</si>
  <si>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</si>
  <si>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</si>
  <si>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</si>
  <si>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</si>
  <si>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</si>
  <si>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</si>
  <si>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Top-box score composite of all questions within this theme from all returned surveys:</t>
  </si>
  <si>
    <t>in the indicated boxes (*).  Note: for DY8, data from the last 2 quarters shall suffice.</t>
  </si>
  <si>
    <r>
      <t xml:space="preserve">Staff” theme to the State </t>
    </r>
    <r>
      <rPr>
        <b/>
        <i/>
        <sz val="11"/>
        <rFont val="Arial"/>
        <family val="2"/>
      </rPr>
      <t>(DY8-10)</t>
    </r>
  </si>
  <si>
    <t>DY Target (from the DPH system plan, if appropriate)</t>
  </si>
  <si>
    <t>% Achievement of Target</t>
  </si>
  <si>
    <t>Improvement Milestone:</t>
  </si>
  <si>
    <t>Process Milestone:</t>
  </si>
  <si>
    <t>Optional Milestone:</t>
  </si>
  <si>
    <t>DPH systems should follow the instructions at the top of each tab for completing the form. DPH systems must complete information for items marked "*" for every project and every milestone included in the DPH's plan for that DY. Regardless of whether there is any progress made on a particular milestone, DPH systems must include ALL of the milestones included in their plans for that DY in the Reporting Form and report progress or no progress so that the form appropriately calculates the total denominator of the achievement values for purposes of accurate payment. DPH systems should not include any milestones from any other DYs other than the DY for which the report is due.</t>
  </si>
  <si>
    <t>For milestones that can receive partial payment (e.g, the milestone is "achieve 90% compliance with the bundle"), please complete the numerator and denominator information for that milestone, and include the targeted achievement under "DY Target" for calculation of a 0, 0.25, 0.5, 0.75, or 1 achievement value.  For an "all-or-nothing" milestones (e.g., the milestone is "join a sepsis collaborative"), please use the "yes/no" drop-down menu and under "DY Target" enter "yes".  For some milestones that are "yes/no," but are also the reporting of data (e.g., the milestone is "report baseline data"), it may make sense to use the "yes/no" drop-down menu, under "DY Target" enter "yes", and include the actual data in the numerator and denominator for reporting purposes only (the payment will be based on selecting "yes" or "no").</t>
  </si>
  <si>
    <t>Payment amounts are in Total Computable (i.e., federal incentive and non-federal share provided by DPHs). Indicate all payment amounts as a whole number (i.e., do not round, do not show in millions with decimals). For the 6-month report (first semi-annual report of the DY), DPHs would not have received any prior funding for the DY and therefore should enter "0" for all of the DPH's projects under: "Incentive Funding Already Received in DY."</t>
  </si>
  <si>
    <t>Report results of the Diabetes Mellitus: Hemoglobin A1c Control (&lt;8%)</t>
  </si>
  <si>
    <r>
      <t xml:space="preserve">This reporting form is counting all of those milestones that are </t>
    </r>
    <r>
      <rPr>
        <b/>
        <i/>
        <u val="single"/>
        <sz val="12"/>
        <rFont val="Arial"/>
        <family val="2"/>
      </rPr>
      <t>required</t>
    </r>
    <r>
      <rPr>
        <sz val="12"/>
        <rFont val="Arial"/>
        <family val="2"/>
      </rPr>
      <t xml:space="preserve"> for all DPHs in Categories 3-4 in DY7 currently.  The reporting form will need to be revised accordingly for future DYs to also automatically count required milestones for those DYs.</t>
    </r>
  </si>
  <si>
    <t>numerator</t>
  </si>
  <si>
    <t>denominator</t>
  </si>
  <si>
    <t>yes/no</t>
  </si>
  <si>
    <t>summary</t>
  </si>
  <si>
    <t>av</t>
  </si>
  <si>
    <t>category and project</t>
  </si>
  <si>
    <t>DPH</t>
  </si>
  <si>
    <t>DY</t>
  </si>
  <si>
    <t>achievement rate</t>
  </si>
  <si>
    <t>milestone name</t>
  </si>
  <si>
    <t>milestone type</t>
  </si>
  <si>
    <t>already received</t>
  </si>
  <si>
    <t>total computible</t>
  </si>
  <si>
    <t>dy target</t>
  </si>
  <si>
    <t>Submission Date</t>
  </si>
  <si>
    <t>Registry Functionality</t>
  </si>
  <si>
    <t>Interpretation Services</t>
  </si>
  <si>
    <t>REAL Data</t>
  </si>
  <si>
    <t>Urgent Medical Advice</t>
  </si>
  <si>
    <t>Coding &amp; Documentation</t>
  </si>
  <si>
    <t>Risk Stratification</t>
  </si>
  <si>
    <t>Perf Improvement &amp; Reporting</t>
  </si>
  <si>
    <t>Chronic Care Management</t>
  </si>
  <si>
    <t>Patient Experience</t>
  </si>
  <si>
    <t>Integrate Physical Behavioral</t>
  </si>
  <si>
    <t>Specialty Care Access</t>
  </si>
  <si>
    <t>Patient Care Navigation</t>
  </si>
  <si>
    <t>Process Improvement Methodology</t>
  </si>
  <si>
    <t>ED Patient Flow</t>
  </si>
  <si>
    <t>Care Transitions</t>
  </si>
  <si>
    <t>Real-Time HAIs System</t>
  </si>
  <si>
    <t>PatientCaregiver Experience</t>
  </si>
  <si>
    <t>Care Coordination</t>
  </si>
  <si>
    <t>Preventive Health</t>
  </si>
  <si>
    <t>At-Risk Populations</t>
  </si>
  <si>
    <t>Sepsis</t>
  </si>
  <si>
    <t>CLABSI</t>
  </si>
  <si>
    <t>SSI</t>
  </si>
  <si>
    <t>HAPU</t>
  </si>
  <si>
    <t>Stroke</t>
  </si>
  <si>
    <t>VTE</t>
  </si>
  <si>
    <t>Falls with Injury</t>
  </si>
  <si>
    <t>Training Primary Care Workforce</t>
  </si>
  <si>
    <t>worksheet name</t>
  </si>
  <si>
    <t>metric/source</t>
  </si>
  <si>
    <t>project order</t>
  </si>
  <si>
    <t>DY 7 (12-month)</t>
  </si>
  <si>
    <t>DY 8 (12-month)</t>
  </si>
  <si>
    <t>DY 9 (12-month)</t>
  </si>
  <si>
    <t>DY 10 (12-month)</t>
  </si>
  <si>
    <t xml:space="preserve">In the narrative summary box for each milestone, DPHs must include an assessment of overall project implementation, including brief but detailed narrative descriptions of: </t>
  </si>
  <si>
    <t>a.   the results of any milestones achieved or milestone progress, as applicable</t>
  </si>
  <si>
    <t>b.   barriers to meeting any milestones and how those barriers have been addressed</t>
  </si>
  <si>
    <t>c.   the approaches taken to test, refine and improve upon specific interventions, including examples of "Plan Do Study Act" learning cycles</t>
  </si>
  <si>
    <t>d.   how staff have used data to test implementation methods</t>
  </si>
  <si>
    <t>e.   lessons learned and key changes implemented, as applicable</t>
  </si>
  <si>
    <t>g.   training programs, including outlines of curricula, the frequency of trainings, and a summary of the results of training evaluations as applicable</t>
  </si>
  <si>
    <t>h.   the process to involve stakeholders in the project, as applicable</t>
  </si>
  <si>
    <t>i.   system-level changes that have been made, if any, as a result of the project</t>
  </si>
  <si>
    <t>j.   engagement by physicians, front line clinicians and patients in the projects and the degree to which this engagement is contributing to the success of the project</t>
  </si>
  <si>
    <t>k.   plans for sustainability of the project, given staff turnover, and plans for ongoing staff training</t>
  </si>
  <si>
    <t xml:space="preserve"> In addition to providing an in-depth description of how the milestone was achieved, please also provide an in-depth description of why a milestone was not achieved or only partially achieved, for the purposes of understanding systemic issues/patterns. If DPH systems are reporting at the 6-month mark and a milestone is partially met or not achieved because it will be more fully achieved by the year-end of the DY, the DPH system may note that it is on track to meet the milestone within the DY. As stated above, the State is looking for DPHs to provide detailed descriptions of milestone progress in their narrative responses throughout the Reporting Form.</t>
  </si>
  <si>
    <t>Instructions for DPH systems: Please complete the narrative for annual reports.  The narrative must include</t>
  </si>
  <si>
    <t>a description of the degree to which each project contributed to the advancement of the broad delivery system reform relevant</t>
  </si>
  <si>
    <t>Annual Report Narrative</t>
  </si>
  <si>
    <t>Provide an in-depth description of milestone progress as stated in the instructions. (If no data is entered, then a 0 Achievement Value is assumed for applicable DY. If so, please explain why data is not available):</t>
  </si>
  <si>
    <t>If "yes/no" as to whether the milestone has been achieved, select "yes" or "no" from the dropdown menu, and provide an in-depth description of progress towards milestone achievement as stated in the instructions:</t>
  </si>
  <si>
    <t>f.   how projects have informed the modification and scaling up of other projects, as applicable</t>
  </si>
  <si>
    <t xml:space="preserve">to the patient population that was included in the DPHs DSRIP Plan. The narrative must also include a detailed description of </t>
  </si>
  <si>
    <t>participation in shared learning.</t>
  </si>
  <si>
    <r>
      <t xml:space="preserve">For the </t>
    </r>
    <r>
      <rPr>
        <b/>
        <u val="single"/>
        <sz val="12"/>
        <rFont val="Arial"/>
        <family val="2"/>
      </rPr>
      <t>Annual Report</t>
    </r>
    <r>
      <rPr>
        <sz val="12"/>
        <rFont val="Arial"/>
        <family val="2"/>
      </rPr>
      <t>, DPHs must report any updates, corrections or changes to the data for a given milestone, and must highlight the change in yellow. Additionally, DPHs must provide an explanation for the correction or change in the narrative summary box for that milestone. The narrative explanation should be additive, meaning that it should be added to the original narrative provided for that milestone.</t>
    </r>
  </si>
  <si>
    <t>DPH systems submit this report to the State three times a year:</t>
  </si>
  <si>
    <t>All DPH systems must use this Reporting Form template for reports starting May 15, 2011. For the annual report, DPH systems will include the annual report narrative, the annual report, and reattach the previously submitted 6-month report. The State reserves its right to modify the Reporting Form as experience is gained with its use. The State is looking for DPHs to include as much detail as possible in their narrative responses throughout the Reporting Form. Given the timeframe the State has to review and make payment, the State will exercise its right to further review the submitted Reporting Forms even after payment is made and, if necessary, recoup payment if it is determined on further review that a milestone was not met.</t>
  </si>
  <si>
    <r>
      <t>Baseline Sepsis Resuscitation Bundle results were submitted to SNI on12/31/2011.  July 1, 2011 through June 30, 2012 Sepsis Resuscitation Bundle results were submitted to SNI on 9/25/2012.  Resuscitation Bundle elements measure compliance with 1) Lactate done  2) Blood cultures drawn before antibiotic administration  3) Broad spectrum antibiotic given within 3 hours of ED admit, within 1 hour for non-ED admit  4) If lactate</t>
    </r>
    <r>
      <rPr>
        <u val="single"/>
        <sz val="10"/>
        <rFont val="Arial"/>
        <family val="2"/>
      </rPr>
      <t>&gt;</t>
    </r>
    <r>
      <rPr>
        <sz val="10"/>
        <rFont val="Arial"/>
        <family val="2"/>
      </rPr>
      <t>4 or systolic blood pressure &lt; 90, fluid bolus of 20 ml/kg of crystalloid or equivalent colloid fluid given.  All these bundle elements to be met within 6 hours of time of presentation.</t>
    </r>
  </si>
  <si>
    <t xml:space="preserve">Date of hire:  March 1, 2011
Responsibilities:
1.  Provide physician leadership to improve quality and safety in the Ventura County Health Care Agency.
2. Provide leadership in developing quality and safety metrics for the Health Care Agency, the goals of which are to:
a.  Improve meaningful use of data, and
b. Encourage accountable care throughout the Heath Care System
3. Serves as Chair for the Quality Assessment/Performance Improvement Committee.
4. Serves on the Executive Leadership Team for the implementation of a system-wide comprehensive electronic medical record.
5. Serves on multiple medical staff committees, including:
a. Medical Executive Committee
b. Medical Leadership Committee
c. Surgical Committee
d. Medication Error Reduction Interdisciplinary Team (pharmacy quality and safety)
e. Cancer Committee
f. Trauma Committee
g. Infection Control Committee
h. Institutional Review Board
i. Performance Improvement Coordinating Council (Chair)
</t>
  </si>
  <si>
    <t>Our HAPU baseline date was submitted to SNI on 12/31/2011.  July 2011 through June 2012 data were submitted to SNI in September 2012.  In December of 2011, we received an Honorable Mention CAPH/SNI Leadership Award for the work we have done with our HAPU program.  In September 2012, we were presenters for a CAPH/SNI webinar to discuss our HAPU program - successes, challenges, and lessons learned.
The planning of the program was started in January 2010 and accelerated with our collaboration with Kaiser Permanente in September of 2010. During May 2011, new documentation fields for pressure ulcer assessment and Braden Scale were added to the EHR nursing notes and all licensed nursing staff completed online HAPU modules and attended a hands-on workshop. Acquired knowledge was tested by a written pre/post test method. In July 2011 we initiated our Skin Team and unit Skin Champions and weekly Skin Rounds during which time all patients in the hospital with Braden scores less than 16 are examined and nursing staff is consulted and assisted with a plan of care.</t>
  </si>
  <si>
    <t>Dashboard created to track ED Arrival to discharge times at Santa Paula Hospital and Ventura County Medical Center by utilizing a newly created query from our electronic record system in. Dashboard submitted in March 2012.
In September of 2012, the Chief Nurse executive suggested that there also be a separate dashboard for Door to Doc times as well. The current Dashboard  includes “Door to Doc” times, “Arrival to Discharge Times”  Our Meditech electronic medical record software has also been updated to meet this change, and will produce an additional daily query to aid in populating the dashbaord.</t>
  </si>
  <si>
    <t xml:space="preserve">Six months of baseline data on CLABSI was submitted to SNI on 12/31/2011.   We have also submitted July 2011 through June 2012 data.   Data submitted included CLABSI detected, central line days, and rates of CLABSI per 1000 line days.   At the request of CMS/State, an additional 6 months of data were submitted in June 2012.  As our number of line days are relatively low, any CLABSI found and reported on a monthly basis can make the rate per 1000 line days look artificially high.  Using the SIR (Standardizd Infection Ratio) values, we do not have a number of expected &gt; 1 for any month during DY7.  </t>
  </si>
  <si>
    <t>CLIP bundle compliance data to be used for baseline was submitted to SNI on 12/31/2011.  At the request of the CMS/State, an additional 6 months worth of data was submitted in June 2012.  SNI now has January - Dec 2010 CLIP data for baseline.  Additionally, we have submitted CLIP bundle compliance data from July 2011-June 2012 to SNI.</t>
  </si>
  <si>
    <t xml:space="preserve">Metric #2 – “Provide documentation of increased residency PGY-1 class from 14 to 16, by providing the PGY-1 roster.” The milestone and metric under “Infrastructure Development” and specifically the “Increased Training of the Primary Workforce” was completed in the first half of DY7 with the commencement of the academic year beginning on July 1, 2011.  With the expansion of the residency program from 14 to 16 Family Medicine residents in this training year immediate benefits have been to provide expanded in-patient and out-patient care to the Safety-Net population of Ventura County.  As Family Medicine physicians are the foundation to primary and preventive care this expansion of a critical shortage of providers is key to the continued provision of care in the decades to come.  Class roster is attached.                                                                                                                                                                                                                                                                                                                                                                                                                                                                                                                                                                                                                                                                                                                                            During DY7 the First-Year residents focused upon acute care rotations within the Health Care Agency’s Ventura County Medical Center (VCMC).  Under the supervision of attending faculty and senior residents the Interns provided care for patients during three-months of in-patient Medicine and Pediatric care, one-month of surgery care both within the operating room and on the post-surgical units, one-month of Obstetrics and Gynecological care for medical and surgical admissions, for gynecological operating room care and in Labor and Delivery and post-partum care; additionally one-month of Intensive Care Unit services are provided.                                                                                                                                                            The Intern class worked within their “Continuity of Care” clinic at the Academic Family Medicine Center in Ventura, providing supervised out-patient care to patients two half-days per week.  The average First-Year resident saw 332 patients during DY7.  With the expansion of the Residency training program from 14 to 16 residents, this added approximately 664 primary care encounters during the year.  This volume of care will rise dramatically over the following two-years of training and post-graduation.  Additional out-patient visits were a part of each of the Intern’s experience in DY7 including specialty clinic training in a women’s high-risk pregnancy clinic, out-patient surgery clinic, specialty pediatric clinic and orthopedic clinic.  Many weeks of training were centered in the Level II Trauma Center’s Emergency Department of VCMC.  These specialty rotations will enhance the future medical practices of the Family Medicine physicians.                                                                                                                                        The increased number of residents have created changes throughout the system to accommodate the increased residency volume and the increased volume of patients.  Clinic schedules and those of the support staff have been adapted to accommodate the increases.  
</t>
  </si>
  <si>
    <t xml:space="preserve">A job description for an additional trilingual Mixteco employee was approved, and the position was posted, and filled to provide trilingual (English, Spanish, Mixteco) translation services to our patients.
 A second trilingual interpreter was tentatively hired in February 2012 and started in May 2012.  This translator has completed her 40 hour interpreter training and continues to take classes to improve her skill set.  Both of our interpreters are currently being utilized throughout the hospital, while their main emphasis remains in our Obstetrics Department, these interpreters assist additional departments such as Dietary Services, Diabetes Education, and Social Services. They also provide services to our Academic Family Medicine Center when available, at an average of 2 encounters per month.  
</t>
  </si>
  <si>
    <t xml:space="preserve">The milestone and metric for the “Innovation and Redesign” measure under the category of “Integrate Physical and Behavioral Health Care” has progressed substantially in the second half of DY7.  In the city of Thousand Oaks, CA the Ventura County Health Care Agency leased an approximately 40,000 square foot building, developed architectural drawings and began construction on a co-located clinic to serve the Safety-Net population of the Conejo Valley in the County of Ventura.  The operational and outreach plans have progressed in a parallel fashion to the physical construction.
The integrated clinic, slated to open in September of 2012 will house a 27 exam room primary care and specialty care medical clinic, a six-room urgent care center, basic x-ray services, ultrasound and a laboratory draw station.  Under the same roof and in an integrated fashion Behavior Health services will be provided including Youth and Family Services and a Driving Under the Influence (DUI) program for those convicted within the County of a DUI felony.  To support the Safety-Net patients of the region the Public Health Department will host a WIC; Women, Infants and Children nutritional support and education program at the center.  
This adopted integrated care model will enhance the individual services provided to the County’s patients.  Greater health outcomes of the comprehensive care program will meet all of the IHI’s Triple Aim goals.  It is estimated that greater than one-half of primary care patient visits have a Behavioral Health component, demonstrating that the need for integrated care is profound.
During the final six-month period of DY7 physical construction has advanced from demolition of the prior tenant’s internal structure, to the build-out of hard walls, plumbing and electrical wiring and equipment.  Moving into DY8 the finish work of the construction project and fit-up of the building with the installation of furnishings and medical equipment will be completed.  An anticipated opening of co-located services is anticipated for September 2012.  In the first year of operation an estimated 30,000 patient visits will be provided at the Thousand Oaks facility between the Ambulatory Care and Behavioral Health services collectively.
The model of integrating physical and behavioral health care has required engagement by the medical providers on both sides.  Training on referral paths and provider to provider hand-offs has been required.  
Following is an architectural drawing of the facility which now remains under construction.
</t>
  </si>
  <si>
    <t xml:space="preserve">A consultation from the Palliative Care Service requires a physician referral  or order; this can be achieved by either direct contact with one of the Palliative Care team members or through the Palliative Care referral phone line. Additionally,  the Palliative Care Team is available to function as an expert resource to nursing and ancillary personnel without a physicians order for education, advanced care planning and for help in assessing the need for a referral.  
Any disease / disorder / condition that is known to be life-limiting such as dementia, Chronic Obstructive Pulmonary Disease or COPD, chronic renal failure, metastatic cancer, cirrhosis, or muscular dystrophy or a disease process that has a high chance of leading to death such as  sepsis, multi-organ failure, major trauma, or complex heart disease is an appropriate referral. 
If an inquiry is made to the Palliative Care Service from ancillary personnel, an initial assessment is made by the Palliative Care Nurse Coordinator. The attending physician is then contacted and made aware of the inquiry, reason for stated inquiry, assessment findings from the Palliative Care Nurse and the request for referral is discussed at that time.  
If a physician directly refers to the Palliative Care Service, an initial assessment is made by the Palliative Care Nurse Coordinator.
For either a direct referral or an inquiry, the patient’s medical condition is evaluated (life-limiting or life-threatening) and type of distress and suffering including physical, spiritual, emotional and social is assessed.  
Palliative Care Program:  How is this program being evaluated for its success?
The Palliative Care Program at Ventura County Medical Center is being evaluated by both patients and physicians.
Patient Satisfaction Survey
The Palliative Care Consult Service targets 25% of total patents consulted per month to survey.  The patients selected for the phone surveys are randomly chosen.  The patients are placed in chronological order by referral date, every 3rd case was selected.  To ensure non-bias selection and response, the surveys are conducted by a volunteer not affiliated with the Palliative Care Service.  The phone survey’s focus is on the Palliative Care team however ample opportunity is given to the patient or patients surrogate to make comments on all care received during their hospilization.
At the end of the first nine months of service (August 2011 through April 2012) 62 surveys were attempted with 43 responses.  Of the 43 respondents,  three were the patient served and 40 were family members.
Sample of survey questions:
 If pain was an issue, how did the palliative care team do in controlling your pain? Rating is excellent (4), good (3), fair (2), poor (1) or non-applicable.  
Sixty five percent (65%) of all those surveyed stated that the Palliative Care team controlled their pain, 27% stated their pain was controlled as “good” and 8% rated the control as “fair”.  No responses came back with the scoring of zero.  
From the surveys conducted during the stated time period the palliative care team was rated excellent by respondents for pain, symptom control, team information / communication, assisting with decision making, spiritual and psychological needs addressed and respect for ones culture.  
Overall satisfaction of the Palliative Care Service was evaluated with the question “would you recommend palliative care services – yes or no” - 95% of those surveyed answered yes.
Specific comments received from respondents.
• We will always come to VCMC and hope the palliative care team will continue for a very long time.  
• My mother was treated with respect and dignity and she was very grateful the team was there for her.  
• I was amazed at the focus on family care.  The fact that the team cared for my father’s religious and psychological needs absolutely stunned me … in a good way.
Physician Feedback Survey
All referring physicians were sent a physician feedback survey through the on-line survey mechanism “Survey Monkey”.  A total of 55% responses were returned.  The responding physicians were Residents and attending physicians.
The survey was kept to four questions.  The questions are:
1) Rate the following as poor, fair, good, very good or excellent.
 Response time of the PCS team to your referrals
 Communication between you and the PCS team
   Helpfulness of the PCS team
 Benefits of the PCS team to your patients and families
2)  What is the most helpful service that the palliative care service provides?
3)  How could the palliative care team improve its service?
4)  Would you use this service again?
The rating for question number one came back with an average of 72% ranking of excellent.  Response time 65% excellen, 33% very good.  Communication between referring physician and PCS team was rated at 55% excellent, 20% very good and 25% good.  Almost 80% of those surveyed rated the PCS team as helpful with 20% stating very good.  The physicians felt the benefits of the PCS team to their patients and families were excellent.  This rating came back at almost 90% excellent and 10% very good.
The responses for the most helpful services that the palliative care service provided (question number 2) included the use of a multidisciplinary team approach, time and support given to families and family meetings, clarification of goals and symptom management.
Specific comments related to question number 2 included “Meeting with patients and families to clarify goals of care and then helping the medical team to think clearly and broadly about the situation” and “continuity visits that addressed the concerns of the patient and family in terms of spiritual and mental well being and recommendations on pain and nausea control”
Referring to question number 3, some improvements that the surveyed physicians felt were needed by the palliative care team included communication with the primary care team, more education among the staff and expanding the palliative care service hours.
When questioned on whether they (the physicians) would use the palliative care service again the overall response was 100%. Yes they would utilize the palliative care consultative service in the care of their patients. 
Initial resistance was observed from some of the primary care and specialty care providers in the system to allow their patients to participate in the Palliative Care program.  Through discussion and demonstration of services and through the continual approach that care would not be dictated by the Palliative Team a trust and re-referral pattern has developed.  The comfort level of referring physicians has been demonstrated by the survey above.  
</t>
  </si>
  <si>
    <t xml:space="preserve">Throughout the period of DY7, a Patient Experience Champion was named for the Agency.  This was Dr. Michelle Laba who is also the Ambulatory Medical Director for Primary Care.  In support of the CG CAHPS survey supplemental support was provided to Dr. Laba with the addition of Carrie Dougherty; the Manager of Contractual Services.  Together they have devoted significant time into developing the relationship with Press Ganey, the selected CG CAHPS vendor for the Ventura County Health Care Agency.  
Department and clinic managers have been given access to and trained in the functionality of the Press Ganey portal.  This will allow for each department or clinic to have full access to their scores and the breakdown of the results provided by our patients via Press Ganey.  Variable contracts were evaluated to determine the best for the Agency.  The primary care clinics in the system were identified and enrolled in the CG CAHPS survey with Press Ganey.  The survey will be provided to the Agency’s patients in both English and Spanish and has now been translated.  A training session and introduction to the new survey is slated for all Medical Directors and managers in late September prior to the commencement of the new survey in October 2012.  The Agency has made the necessary financial commitment  to the program to allow for  the expansion of the survey.  
Through the process a barrier was identified in that the vendor’s representative was non-responsive to questions and for support.  Dr. Laba and Ms. Dougherty were able to work with the contract manager to have a new client representative assigned.  After that reassignment the process of updating the survey and making system changes was greatly expedited.  
</t>
  </si>
  <si>
    <t xml:space="preserve">Although there is not a benchmark to compare the short-term complications for Diabetes against, the Ventura County Medical Center’s rate is at 0.004% for the reporting period.    This rate will continue to be tracked and trended as the reporting periods continue.  Without the full implementation of an Electronic Health Record the analysis of data remains difficult.  As an integrated inpatient and outpatient EHR will be implemented on July 1, 2013 the following year’s quality information and analysis will be more robust.  Physician champions have been engaged throughout the County system in the care of the Diabetic patient and in the tracking of the essential elements of Diabetic care.  
Through enhanced care of the Diabetic patient and a steady increase in care, proper medication prescribing and administration along with patient education, which is all enhanced through the Agency’s DSRIP milestones in Category 2 under Chronic Disease Management, the rate of hospitalization of patients with short-term complications of Diabetes should decline.  Those patients that are admitted for such complications will be provided increased focus and referral to the Diabetic Center to decrease the potential of readmission.  The two DSRIP measures will work synergistically to enhance the health outcomes of this fragile patient population.
</t>
  </si>
  <si>
    <t xml:space="preserve">
Although there is not a benchmark to compare the Uncontrolled Diabetes measure against, the Ventura County Medical Center’s rate is at 0.009% for the reporting period.    This rate will continue to be tracked and trended as the reporting periods continue.  Without the full implementation of an Electronic Health Record the analysis of data remains difficult.  As an integrated inpatient and outpatient EHR will be implemented on July 1, 2013 the following year’s quality information and analysis will be more robust.  Physician champions have been engaged throughout the County system in the care of the Diabetic patient and in the tracking of the essential elements of Diabetic care.  
Through enhanced care of the Diabetic patient and a steady increase in care, proper medication prescribing and administration along with patient education, which is all enhanced through the Agency’s DSRIP milestones in Category 2 under Chronic Disease Management, the rate of hospitalization of patients with Uncontrolled Diabetes requiring hospitalization should decline.  Those patients that are admitted for such complications will be provided increased focus and referral to the Diabetic Center to decrease the potential of readmission.  The two DSRIP measures will work synergistically to enhance the health outcomes of this fragile patient population.
</t>
  </si>
  <si>
    <t xml:space="preserve">Per the Centers for Disease Control, the 2011-2012 immunization rates by State for the Influenza vaccine ranged from a low of 32.6% of the population of Nevada to a high of 51.1% in South Dakota.  California specifically was at the 40.5% marker.  These rates are for the general population, not the 50 and older population as specifically noted in this measure.  With the current vaccination rate, as measured for the elderly being lower than the state-wide average contributing factors have been reviewed.  Without a fully integrated electronic health record, it remains challenging to identify when a patient has received their influenza vaccine outside of the system.  Future advancements in an EHR, once implemented in July of 2013 will have such data available.  Outreach to the senior population will be addressed with an attempt to focus upon senior centers and groups to increase the frequency of vaccine administration and to achieve ‘herd immunization’ rates.  Barriers to transportation are great in the Safety-Net population and even higher with   senior s, this decreases the opportunity to provide the needed vaccine.  Further focus on this measure will ensue in the upcoming vaccination cycle.
By increasing the immunization rate of those 50 and older, the incidence of influenza will decrease in this group of vulnerable patients.  With the higher immunization rate there will be a decrease in the contraction of influenza and therefore the complications and hospitalizations that can occur.  
</t>
  </si>
  <si>
    <t xml:space="preserve">The LDL-C or Low Density Lipoprotein Control in the Diabetic population sampled is at a 10% rate of less than 100 mg/dl.  With the rates of Obesity   in Ventura County at the 20-24% of the adult population as quoted by the UCLA Center for Health Policy Research the need for weight control and loss among Ventura residents is significant (see attached map).  Coupled with the Diabetic rate in the County being greater than 9%; joint efforts to monitor and control both are in place.  The County clinic system has joined efforts with the County Public Health Department to engage the community as a whole in weight control, weight loss and diabetic education.  Obtaining engagement of understanding of the need for cholesterol levels to be within normal limits and the requirement to change long term eating and exercise habits has been challenging.  Within many sub-populations of the County obesity is culturally accepted.  Additional training programs and the method to refer patients into them has been the focus of the medical providers and Public Health staff.  As the LDL-C levels improve, the health of the patient will improve overall.  Conversely the probability of side effects of elevated cholesterol will decrease.  </t>
  </si>
  <si>
    <t>The Hemoglobin A1c results at a rate of &lt;8% were 16% throughout the Ventura County clinic system for this initial sampling year.   The general population of the geographic County has a very high rate of Diabetes as demonstrated through the UCLA Center for Health Policy Research (9% or above of the population), the prevalence of Diabetes is problematic.  Due to the demographics of the regions and the cultural acceptance of Diabetes the Agency is challenged to engage patients in changing their eating, exercise, medication and lifestyle choices.  The Clinic system has begun work in collaboration with the Public Health Department in addressing both obesity and Diabetes throughout the community.  The concept of Health Eating and Active Living (HEAL) has been embraced by both groups.  The ground work for engagement of the community has recently been initiated.  The Clinic system caring for the Diabetic patients will be actively encouraging patients with Diabetes to join the Public Health sponsored community gardens, walking clubs and educational classes in the management of Diabetes.  These collaborative efforts have been initiated to better the health of the population cared for.</t>
  </si>
  <si>
    <t>#2. Implement the first phase of the residency expansion by increasing the size of the PGY-1 class from 14 to 16 (12.5%)</t>
  </si>
  <si>
    <t>#8. Establish a baseline for utilization data to use to measure expansion of the  availability of technology for health care interpretation service to Santa Paula Hospital</t>
  </si>
  <si>
    <t>#9. Improve language access at Ventura County Medical Center.</t>
  </si>
  <si>
    <t xml:space="preserve">#10. Designate an additional trilingual (English, Spanish, Mixteco) translator and train/certify as a health care interpreter, to provide direct interpretation services to patients in Ventura County Medical Center and through the HCIN network.  </t>
  </si>
  <si>
    <t>#19. Perform four Lean Kaizen rapid PI events, with at least one Kaizen focusing on a Core Measure related to care in the hospital.</t>
  </si>
  <si>
    <t>#19. Kaizen focusing on Core Measure: Develop a quality dashboard that allows for real time improvement reporting of the core measure selected process improvement</t>
  </si>
  <si>
    <t>#20. Designate a physician, who is dedicated to the PI department, to engage the medical staff in the PI process</t>
  </si>
  <si>
    <t>#33. Adopt an evidence based treatment practice utilizing the IMPACT Collaborative Care Treatment Model for depression, anxiety, or traumatic stress disorder in 4 primary care sites, with 4 assigned LCSW or other master's level prepared clinicians.</t>
  </si>
  <si>
    <t>#32. Develop a plan to co-locate another Primary Care clinic to include adult and pediatric behavioral health services.</t>
  </si>
  <si>
    <t>#25. Formalize multidisciplinary teams. Team will consist of Physician, Mid-level Provider, Certified Diabetic Educator, Dietician, Licensed Clinical Social Worker and others as needed.</t>
  </si>
  <si>
    <t>#40. Implement a palliative care program and develop consult service so that palliative care consultation will be available for inpatients.  This will include education to our Resident physicians</t>
  </si>
  <si>
    <t xml:space="preserve">#41. Develop a plan to identify patients who will have the option of being enrolled in the palliative care program
</t>
  </si>
  <si>
    <t>#47. Report at least 6 months of data collection on Sepsis Bundle Resuscitation to SNI for purposes of establishing a baseline</t>
  </si>
  <si>
    <t>#60. Report at least 6 months of data collection on CLIP to SNI for purposes of establishing the baseline and setting benchmarks.</t>
  </si>
  <si>
    <t>#61. Report at least 6 months of data collection on CLABSI to SNI for purposes of establishing the baseline and setting benchmarks.</t>
  </si>
  <si>
    <t>#74. Report at least 6 months of data collection on SSI to SNI for purposes of establishing baseline and setting benchmarks</t>
  </si>
  <si>
    <t>#86. Share data, promising practices, and findings with SNI to foster shared learning and benchmarking across the California Public Hospitals</t>
  </si>
  <si>
    <t>#59: Implement the Central Line Insertion Practices (CLIP) as evidenced by Improvement of CLIP over Baseline</t>
  </si>
  <si>
    <t>n/a</t>
  </si>
  <si>
    <r>
      <rPr>
        <b/>
        <sz val="10"/>
        <rFont val="Arial"/>
        <family val="2"/>
      </rPr>
      <t>#75:  Report SSI Results to the State:</t>
    </r>
    <r>
      <rPr>
        <sz val="10"/>
        <rFont val="Arial"/>
        <family val="2"/>
      </rPr>
      <t xml:space="preserve">
For the purpose of reporting and providing the numerator and denominator; hips and colons were added together. VCMC tracks total hips and colon cases for the surgical site infection milestones.  For DY7, 
Total Hips:  1 infection in 71 cases with a rate of 1.4%
For colon cases:  8 infections for 113 cases for a rate of 7%.
Hips and Colons Combined: 9/184 = a combined rate of 4.9%  
The results of hip and colon Surgical Site Infections (SSI) was as follows for DY7:
                                     COLONS                                   TOTAL HIPS
                              Cases        SSI                              Cases       SSI
July 2011                   11              2                                       4            0
Aug 2011                    11             1                                        6           0
Sept 2011                   10            1                                        7            0
Oct 2011                     10             2                                       5            0
Nov 2011                      6             0                                     10            0
Dec 2011                    12            0                                       7             0
Totals                          60             6                                    39             0
Jan 2012                      9             0                                      5            1
Feb 2012                   10            1                                       4            0
Mar 2012                     7             0                                      3             0
Apr 2012                     9             1                                      6              0
May 2012                 11              0                                      8             0
Jun 2012                   7              0                                       6             0
Totals                      53              2                                      32            1
*data from July-Dec 2011 varies slightly from baseline submission as more cases developed through NHSN in the interim months since baseline submission.
Surgical Procedures:  Colons and Hips
Barriers to meeting milestones – ongoing process in which significant time needs to be spent on auditing performance measures ensuring a safe patient environment.  E.g. traffic counts in the surgery suite to demonstrate trends, anonymous observers for hand hygiene compliance in order to increase staff awareness.    
1. Barriers:  Resource intensive activities such as education, monitoring and feedback to surgeons and staff is challenging. Alternative methods of accomplishing this are under consideration.  
2. Use of data:  Surgical site infection rates have been shared with the surgeons and the nursing manager of surgery.  
3. Educational/training sessions have been held and the following topics presented
a. Proper use of Chloraprep skin antisepsis, including method, technique for prepping with the wand, importance of allowing the antiseptic to dry
b. Handling of prosthetics prior to implant
c. Determination of the correct wound class (American College of Surgeons)
d. Importance of Surgical Attire, AORN standards
e. Review of hand hygiene audits, opportunities for improvement identified
f. Correct process for surgical suite cleaning
g. Traffic control in the surgical suite with emphasis upon intra-operative traffic control.
4.  Testing the improvements:   Plan:  Observations and measurement of the various topics addressed in the educational sessions will provide valuable feedback to the staff.  Increased compliance with AORN standards will constitute the measurement of success.  Feedback to the staff will be given at Surgery department meetings.    
5. Surgical Site Infection Rates have been discussed at the following :  Infection Control Committee, Performance Improvement Committee and Surgery Committee 
6. Engagement of Stakeholders: Peer presentation to surgeons of a “Surgical Bundle” at Surgery Committee. Educational topics were given in an informal manner at a staff meeting inviting conversation and feedback from the staff.  
The challenge will be to sustain the educational efforts with monitoring and feedback as part of the cycle.  This process is labor intensive and will require diligence and realignment of resources.
</t>
    </r>
    <r>
      <rPr>
        <b/>
        <sz val="10"/>
        <rFont val="Arial"/>
        <family val="2"/>
      </rPr>
      <t>Data Entry Error: In the previous report an 84 was entered as the denominator, but should have been 184, thus lowering the infecttion rate from 11% to 5%.</t>
    </r>
    <r>
      <rPr>
        <sz val="10"/>
        <rFont val="Arial"/>
        <family val="2"/>
      </rPr>
      <t xml:space="preserve">
</t>
    </r>
  </si>
  <si>
    <t>#46. Implement a Sepsis resuscitation bundle</t>
  </si>
  <si>
    <t>#47. Report at least 6 months of data collection on sepsis resuscitation bundle to SNI for purposes of establishing baseline and setting benchmarks</t>
  </si>
  <si>
    <r>
      <t xml:space="preserve">Sepsis Protocol: The protocol consists of 
1. Sepsis Screening Tool
2. Code Sepsis Activation
3. Sepsis Clock ( Timesheet for data collection during first 24 hrs to be completed by ED nurse or Trauma Support Nurse)
4. Sepsis Antibiotic Guidelines
5. Adult Severe Sepsis Order Set/Flowsheet
6. Adult Severe Sepsis ICU Orders
Sepsis Data Collection:
Data will be collected on every patient who screens positive for sepsis at Ventura County Medical Center.  For patients who screen positive but do not have severe sepsis, the following is recorded:  screening form completion, time of positive screen, and time to antibiotics.  For patients who meet criteria for severe sepsis or septic shock the following is recorded:  screening form completion, time of positive screen, date and time of lactate draw, date and time of blood culture draw, date and time of broad spectrum antibiotic infusion, date and time of fluid bolus, appropriate use of vasopressors, date and time of CVP and ScVO2 goals, and patient mortality.  Data is collected by members of the sepsis data team.  Data is entered into a sepsis database maintained on a virtual drive on the Ventura County Intranet.  This data is used to provide feedback to healthcare providers via direct communication. Additionally, selected ICD-9 codes indentified by SNI are used to double-check our screening process, and to derive the required mortality data.
Our DY7 milestones for Sepsis included implementing the Sepsis Bundle, collecting and submitting 6 months of baseline data to SNI/CAPH, and collecting and submitting Sepsis Bundle results to the State.
We have been able to achieve each of these milestones and exceeded them in many ways.  A multidisciplinary team consisting of physicians, nurses, pharmacists, laboratory personnel, Infection Control Specialists, and Performance Improvement staff have put in many hours to achieve these milestones.  Our Sepsis Program involves education, protocols for screening and recognition, treatment, and data management.  Each component of the Sepsis Program is a large undertaking in itself – involving the processes of research, education, and implementation.   For each of these processes, we have used tests of change and learnings to improve and refine our efforts.  For example, we found that one area that needed improvement was our ability to get the correct antibiotics and vasopressor agents to the patient’s bedside efficiently.  These medications had to be ordered, the pharmacy notified of the order, the medication mixed and then brought up to the unit.   To streamline this process, all the necessary medications and supplies were stocked in a “Sepsis Toolbox” and brought to the patient’s bedside.   As a Trauma Center, we borrowed the concept of bringing resources to the bedside with a single call.  “Code Sepsis” was born as a result of using a nurse-driven protocol of screening, recognition, and activating the code.  The personnel, medications, and supplies were then immediately available for Early Goal Directed Therapy.  Another example of testing and spreading change was with our sepsis screening tool.   The tool was first implemented in the Emergency Department and after incorporating suggested changes, was rolled out to the rest of the hospital.  With feedback from the nursing staff, we were able to refine the tool to make it easier for nurses to use while providing us with the information we needed.
Education is a cornerstone for any program of this type and magnitude.  Every nurse in the Medical/Surgical Units, Telemetry, Direct Observation Units, Intensive Care Units, and Emergency Department completed an online sepsis program entitled, “Identification and Management of the Patient with Sepsis” and also participated in a one hour workshop reviewing our specific screening and treatment program.  Three separate lectures by national and local sepsis experts were also delivered to the nurses.  Emergency Department nurses received special training in advanced hemodynamic monitoring to facilitate earlier interventions.   Resident physicians participated in a two hour didactic session t learn evidence-based guidelines in sepsis care and our specific program.  Each resident also participated in a one hour teaching session with an ICU attending physician.  For the Medical Staff, sepsis was discussed at Medicine Ground Rounds and the protocol presented in detail at the quarterly Medical Staff meeting.  Additionally, we have been actively involved in the SNI Sepsis/CLABSI Collaborative by attending meetings, webinars, discussion groups, and presenting some of our efforts to the group.
One of our bigger challenges has been in the area of data collection and management.   Without an electronic medical record, all of our review is done by pulling the charts, extracting the data elements, entering them into an Excel spreadsheet, and calculating compliance from there.  Where our improvement efforts have taken us is to a dedicated, trained team of nurses and towards a more real time collection of data for feedback to caregivers.  We are currently building and testing a custom designed sepsis registry in which multiple users can enter data and the queries will allow a multitude of analyses and reports.
We feel we will be able to help sustain this project by building the sepsis screening tools and other documents into our new electronic medical record and automating our database.
</t>
    </r>
    <r>
      <rPr>
        <b/>
        <sz val="10"/>
        <rFont val="Arial"/>
        <family val="2"/>
      </rPr>
      <t>Change: Previosuly had two milestone 46s, but was combined into one</t>
    </r>
    <r>
      <rPr>
        <sz val="10"/>
        <rFont val="Arial"/>
        <family val="2"/>
      </rPr>
      <t xml:space="preserve">
 </t>
    </r>
  </si>
  <si>
    <t xml:space="preserve">The Santa Paula Hospital invested $10,729.00 to replace 13 of 15 Cisco Wireless access Points which are necessary for the Health Care Interpreter Network (HCIN) wireless devices. The Network is currently up and running at Santa Paula Hospital.
Because the language line is now in use at Santa Paula Hospital, we are able to track use of services through invoices that include the total charges per month, minutes used, as well as a breakdown of languages accessed.
After the wireless access points were replaced/updated at Santa Paula Hospital,  the Ventura County Auxiliary purchased and gifted 2 video units and one speakerphone unit to be installed at the Santa Paula Hospital.  Installation date planned for 9-27-12.  Training is scheduled Oct. 2nd and 3rd for front line staff and physicians.  Also a unit was purchased for the Inpatient Psych Unit after their wireless access point was updated.  This will also be installed on 9-27-12 and training will be held on October 1st.
</t>
  </si>
  <si>
    <r>
      <t xml:space="preserve"> Bundle Adherence on available CLIP forms
Bundle Adherence on available CLIP forms 
2010 Baseline Data
                                       #CLIP forms                # adherence to 5 bundle elements      Adherence
July 2010                               13                                          11                                                                 85%
Aug 2010                              11                                            8                                                                 73%
Sept 2010                             5                                            3                                                                 60%
Oct 2010                               4                                            4                                                                100%
Nov 2010                             8                                            3                                                                  38%
Dec 2010                              12                                          5                                                                 42%
Jan 2010                               4                                            4                                                                100%
Feb 2010                              12                                           9                                                                75%
Mar 2010                             10                                           7                                                                 70%
Apr 2010                              13                                           8                                                                 62%
May 2010                             17                                          14                                                                82%
Jun 2010                               21                                         17                                                                 81%
Total                                     130                                       93                                                               </t>
    </r>
    <r>
      <rPr>
        <b/>
        <sz val="10"/>
        <rFont val="Arial"/>
        <family val="2"/>
      </rPr>
      <t xml:space="preserve"> 72%</t>
    </r>
    <r>
      <rPr>
        <sz val="10"/>
        <rFont val="Arial"/>
        <family val="2"/>
      </rPr>
      <t xml:space="preserve">
                                 #CLIP forms            # adherence to 5 bundle elements           Adherence
July 2011                       22                                          20                                                                  91%
Aug 2011                       20                                          20                                                                 100%
Sept 2011                      22                                          21                                                                   95%
Oct 2011                        22                                          18                                                                   82%
Nov 2011                       11                                           10                                                                    91%
Dec 2011                       15                                          14                                                                     93% 
Jan 2012                        18                                         18                                                                     100%
Feb 2012                        18                                         15                                                                    83%
Mar 2012                        20                                        14                                                                    70%
Apr 2012                        18                                          14                                                                    78%
May 2012                       29                                        26                                                                   90%
Jun 2012                        26                                         24                                                                  92%
 Total:                            241                                      214                                                                  </t>
    </r>
    <r>
      <rPr>
        <b/>
        <sz val="10"/>
        <rFont val="Arial"/>
        <family val="2"/>
      </rPr>
      <t>89%</t>
    </r>
    <r>
      <rPr>
        <sz val="10"/>
        <rFont val="Arial"/>
        <family val="2"/>
      </rPr>
      <t xml:space="preserve">
When comparing the DY7 data to the baseline data that was submitted for the first semi-annual report, there was an annual increase in compliance of approximately 17% (72% baseline, vs 89% for DY7 data).
A multi-disciplinary team of physicians (ICU, Anesthesia, Infection Control, and Emergency Medicine) nurses (ICU, Infusion, PICC, Pediatric, Emergency, and Surgery), nurse managers, Infection Control Practitioners, pharmacy, and Performance Improvement staff are working together to standardize and improve our processes in regards to CLIP compliance and the reduction of CLABSI.
Some examples of tests of change we have implemented include changing our Meditech census report to include data on whether a patient has a central line and to expand the nurse shift assessment on central lines to include the date and location of central line insertion.  These efforts were to address our difficulty in ascertaining who has a central line in place.  Previously, one had to ask unit personnel which patients had a central line.  Additionally, we have re-formatted the CLIP form to make it more user friendly and designated unit locations for collection of forms.  
Educational programs held include CLIP practices overview for nursing staff in April 2012 for ICU/Direct Observation Unit and telemetry staff, August 2012 for Emergency and Surgery Departments, and September 2012 for Santa Paula Hospital staff.  Resident training in aseptic technique done in July 2012.  “Bug Bites” (our Infection Control newsletter) article on central lines, CLIP, and CLABSI prevention for all staff.
</t>
    </r>
    <r>
      <rPr>
        <b/>
        <sz val="10"/>
        <rFont val="Arial"/>
        <family val="2"/>
      </rPr>
      <t>This milestone was not explicitly mentioned in the September 2012 semi annual report and has been added, DY7 data and baseline data are now compared.</t>
    </r>
  </si>
  <si>
    <r>
      <rPr>
        <b/>
        <sz val="11"/>
        <rFont val="Arial"/>
        <family val="2"/>
      </rPr>
      <t>Collaboration Efforts:</t>
    </r>
    <r>
      <rPr>
        <sz val="11"/>
        <rFont val="Arial"/>
        <family val="2"/>
      </rPr>
      <t xml:space="preserve">
Safety Net Institute/CAPH Embedding Lean convening: 
Representatives from the Ventura County Healthcare Agency traveled to Oakland to meet with other DSRIP leaders from other California Public Hospitals to report on the lean processes that we employ at our organization. Our presentation summarized the organizational structure of the County Service Excellence Program, a program that gives our staff the opportunity to become county trained and certified in the concepts of lean six sigma. We also provided examples of some of the tools that have been used successfully such as process mapping, cause and effect analysis, control and run charts, waste walks, and the use of a project charter to set goals and objectives for our projects. After all hospitals reported on their current practices of lean principles, the group also discussed the ways in which we could all improve our efforts, and use the successes and failures of other groups to aid us in our process.
Embedding Lean Webinars:
Embedding lean webinars are provided to the safety net community throughout the year. Industry experts from outside the organization present on their success in using lean principles. Speakers from within and without the safety net community have participated and offered great insight into a number of topics. The California Association of Public Hospitals and Safety Net institute has been very successfully in leading these efforts, and have worked in collaboration with the Rona Consulting group to explain efforts they’ve employed at hospitals within out safety net community as well. Throughout these meetings, our hospital is given the opportunity to participate as well, and we regularly offer our input from the perspective of the Ventura County Healthcare agency, and solicit advice from others if we feel that the concepts used by others can be carried over to our projects. 
</t>
    </r>
    <r>
      <rPr>
        <i/>
        <sz val="11"/>
        <rFont val="Arial"/>
        <family val="2"/>
      </rPr>
      <t>Sepsis and CLABSI Collaborative:</t>
    </r>
    <r>
      <rPr>
        <sz val="11"/>
        <rFont val="Arial"/>
        <family val="2"/>
      </rPr>
      <t xml:space="preserve">
We have participated with a subgroup of public hospitals to discuss the Category IV milestones, set standards regarding data collection, standardized the definition of Sepsis, worked to make adjustments based on the states recommendations and changes, and share our experiences in improving outcomes related to these milestones. 
Onsite meeting gave us the opportunity to learn best practices regarding topics such as performance improvement methodologies; multiple Central Line Associated Bloodstream Infections presentations highlight how to reduce infection rates, and presentations highlighting how to improve outcomes for septic patients.
DHCS All Hospital Conference Calls:
Our Healthcare Agency participates in all DHCS conference calls, and has even sent staff to Sacramento to discuss developments and changes in the DSRIP plan. We have given our input and received guidance from the collaboration with the California Association of Public hospitals, the Safety Net Institute, the Center for Medicare and Medicaid Services, and the California Department of Health Care Services.
Data Sharing:
One of the key elements of the DSRIP plan is shared learning with the Safety Net community. In both of the DY7 reporting periods we shared data with other hospitals by reporting to CAPH/SNI; data that will eventually be used to set compliance targets in future decision years. Upcoming planning meetings include improvement target setting for:
1. Stroke
2. Venous Thrombo Embolism
3. Sepsis
4. Surgical Site Infections
5. Central Line Associated Bloodstream Infections
6. Central Line Insertion Practices
Other Collaboration efforts:
Ventura County Healthcare Agency also collaborates with other organizations and individuals throughout the healthcare community.  Each of our employees involved in the Delivery System Plan work with their peer groups and associations to stay abreast of the latest standards and practices to insure they are aware of new and emerging trends. Because we are an academic medical center, collaboration, education, and learning is a regular part of our day to day operation. We not only try to learn from others, but educate the healthcare community when we have enjoyed successes in our endeavors. In addition to members of the healthcare community, we also extend our knowledge to patients regarding their health and well being and offer services that make their experience easier, and hopefully increase outcomes.
</t>
    </r>
  </si>
  <si>
    <t xml:space="preserve">The milestone and metric under the Innovation and Redesign category of “Expand Chronic Care Management Models” continues to grow to the meet the immediate and long term needs of the Diabetic community of Ventura County.  See patient volume graph below.  
In the August 2010 publication entitled, “Obesity and Diabetes:  Two Growing Epidemics in California” published by the UCLA Center for Health Policy Research, Ventura County ranked in the highest category in the State of California for the prevalence of Diabetes at “9% and above” of the total County’s population (data map is attached).  The VCHCA Diabetic Center located in the city of Oxnard has been designed to address the management and support needs of the Diabetic.  The patients referred into the Center from throughout the Health Care Agency are both adult and pediatric patients.  Patients seeking an in depth understanding of the disease process, side-effects and advanced treatment modalities to gain control of blood glucose levels are seen.  Newly diagnosed patient with Diabetes are referred into the Center to provide a strong baseline in the disease process, in the medications prescribed, in nutritional counseling and how to respond to both hyper- and hypo-glycemic episodes.  Patients with Diabetes whose blood glucose levels remain difficult to control despite the efforts of the primary care provider, Endocrinologist and patient are seen in the Center to provide a focused look at the medical condition, provide needed education and potential alternations to drug therapy.  Patients experiencing repeated episodes of hypoglycemia are referred in an effort to resolve recurrences of this life-threatening condition.  
A particular focus on the Center is around insulin therapy.  While critical to the care and survival of the insulin-dependent diabetic, mismanagement can be life threatening.  Intense education, demonstration of injection administration with ample opportunity for skills checks, blood monitoring and advanced knowledge of the signs and symptoms of high and low blood sugar levels resulting from incorrect insulin dosing are taught to patient and care-giver alike.  Specialized training is provided when carbohydrate counting becomes the basis for insulin dosing.  A unique and comprehensive curriculum is provided in the management of insulin pumps for such patients.
 The patient volumes in the Center have grown steadily over the year-long period of DY7.  With comprehensive care provided by Endocrinologists, specialty trained Family Medicine physicians, a Family Nurse Practitioner, wound care specialists, Certified Diabetic Educators, Dietitians, Case Managers, Licensed Clinical Social Workers, and a Psychologist,  positive progress is seen with the patient population served.  The multi-disciplinary approach is providing specialized services under-one-roof and within the same appointment has brought increased compliance and efficacy to the comprehensive care approach.  Additionally, both group and individual visits are provided at the Center.  In the group visit setting peer support and learning is beneficial to the patient group.  The related statistics for the care measures for the Diabetic patient are collected through an internal electronic reporting process serving as a Diabetic Registry.  Measures include the LDL – Low-Density Lipoprotein; Retinal Screen and HgbA1c – Hemoglobin A1c.  The benchmarking and improvement programs will be reported through future DSRIP cycles and will most importantly improve the short-term and long-term health outcomes of the population while reducing life-time care costs.
Barriers to success of the Diabetic Center and improved health outcomes of patients is finding the avenue to fully engage the patient and at times family members, in dramatic lifestyle changes.  In patients where Diabetes has been multi-generational diagnosis, engaging patients has been more difficult.  Extensive training has ensued with the staff over the last year including visits to other Diabetic Centers out of the County to learn from best-practices.  The Agency is fully dedicated to sustaining the Diabetic Center model and is currently working to duplicate the Center in other regions of the County.  • On a weekly basis 100 patients needing physician appointments can be seen.  The capacity of each of the group visits is 12.  There are 1-2 classes provided on an ongoing basis each week.  For each of the patients the elements of care received are specific to the patient’s needs.  • Since the inception of the Diabetic Center in late 2010 through March 2013, there have been a total of 3,531 patient visits.  This has been an average of 126 patient visits per month.  The VCHCA does foresee that the demand for the Diabetic Center will easily exceed the capacity.  Efforts are already in place to duplicate the Diabetic Center in other regions throughout the County to better serve the patients of the system.  Patients have a high rate of return visits in the Diabetic Center.  The goal is to keep the patients within the Center for focused care until their diabetes is well under control.  At that point in time, with improved skills in diabetes management the patient is returned to their Primary Care Provider for ongoing maintenance.
</t>
  </si>
  <si>
    <t xml:space="preserve">The milestone and metric for the “Innovation and Redesign” measure under the category of “Integrate Physical and Behavioral Health Care” focuses upon the adoption of an evidences based treatment practice utilizing the IMPACT-like collaborative care treatment model for depression, anxiety or traumatic stress disorder in four of the Health Care Agency’s primary care sites.  Care is provided through Licensed Clinical Social Workers or other master’s level prepared clinicians particularly Marriage and Family Therapists.  
The care provided through this model is disseminated throughout the County with locations in the City of Ventura, Oxnard and Simi Valley.  The placement of the therapists was designed to eliminate transportation obstacles of the Safety-Net population.  Specialized care is provided to both adult and pediatric patients.
As noted below the referral of new patients into the program varied from month-to-month throughout the year.  There were a cumulative total of 611 new patients referred into the IMPACT-like treatment program in DY7.  The average length of treatment for these patients was 7-months.  At the initiation of the treatment program 85% of the patients reported experiencing a feeling of sadness or depression.  At the point of discharge from the program approximately 90% of the patients stated that they felt involved in their treatment decisions and approximately 95% of the patients rated the services as an eight or greater on a scale of one-to-ten.
Documentation and ground-work is continuing for the documentation of treatment plans of care and for the administration and measuring of the Patient Health Questionnaire or PHQ-9 for depression screening scoring at both the intake phase and post treatment phase of the IMPACT-like treatment program.  These measures will be reported in future years of the DSRIP program.
It has been found throughout the year that reminders of the ability to refer Pediatric patients into the program has been necessary to maintain referral patterns.  For locations where engagement was robust the available hours of a single Behavioral Health practitioner has not been adequate.  Extensive advertising for bilingual LCSW’s and MFT’s has produced few applicants.  Spanish translation courses have been offered to monolingual staff; however to achieve an adequate grasp of the language to provide therapy in Spanish is not possible through a single course or through the limited time frame of this program.  • The PCI program at the Pediatric Diagnostic Center was greatly expanded to meet the needs of the population they serve. Initially depression care services were provided to patient’s age 12 years and above. A needs assessment was conducted by behavioral health staff in collaboration with medical staff at the PEDS clinic. Based on these results, and with the request and approval of the medical director, services were expanded to meet the behavioral health needs of patients as young as 6 years of age. This shift in age criteria for the program increased the referrals by medical providers, as well as enrollment of patients in the PCI program by three fold, on average. • During the period of DY7; July 2011 – June 2013 there were 53 pediatric referrals made. The referral mechanism is not different for the pediatric patients.   • Clinicians regularly attend medical provider’s meeting to educate staff on the referral process, how to identify and engage patients for the PCI program, how to effectively use the PHQ-9 screening tool and how to manage risk, including suicidality.  This on-going education and support has increased communication between patient, PC MD and the behavioral health staff.
• Behavioral health staff has worked site by site to develop and engage a medical “champion” for the PCI program. This provider can work to increase referrals and educate other medical providers about the PCI program in the ambulatory care clinic. Identifying and supporting the Champion has increased support and procedural understanding of the program across the clinics.
• The behavioral health PCI team worked to develop a short assessment that specifically targets depression/anxiety, as well as assessing for risk. It also provides a first line to treatment beginning with initiating behavioral activation with the patient and focuses on patient strengths. This has lessened the time to patient enrollment in the PCI program and has fostered patient engagement.
• The integration of the PCI progress note directly into the medical chart has greatly increased the capacity to fully integrate physical and behavioral health care. This allows the medical providers to directly have access to and updates on to the ongoing BH services their patients are engaging in, most specifically their treatment progress.
• The increase in psychiatric consultation at several ambulatory care locations, both curbside and face to face, has greatly improved integration of services. Medical providers have direct access to psychiatric recommendations for their patients. In some cases, it has identified patients who require specialty mental health services and has facilitated the process of referral to outpatient behavioral health services of patients requiring a higher level of mental health care. 
</t>
  </si>
  <si>
    <t xml:space="preserve">
The Mammography Screening for Breast Cancer measure which parallels the US Preventive Task Force guidelines has demonstrated a rate of 55.8% of applicable female patients as having their mammogram in the appropriate time frame.  Efforts have increased with the Ventura County system to make mammography screening more available to the patient with the increased scheduling and availability of the “Mobile Mammography Van” at each of the clinic locations.  In bringing the service to the medical home of the Safety-Net patient,    the barrier of transportation is decreased for the patient.  Scheduling training for staff for the individual appointments has increased.  Due to the results of the above study, additional training and coordination is being scheduled between the clinic system and the Radiology departments of both the Ventura County Medical Center and the Santa Paula Hospital to ease the appointment making process and to facilitate more convenient appointments   chosen by patients   having their mammograms at either of the hospital’s out-patient centers.
Although the incidence of breast cancer will not be decreased through regular mammograms earlier detection will be made possible.  Pairing together earlier detection with the system’s newly hired surgical oncologist and the Hematology and Oncology physician team better patient outcomes can be expected.    The engagement of the physicians from both disciplines together with the primary care providers will enhance the patient care delivered.  Additionally, a Cancer Registry has recently been implemented within the Agency to improve the ability to study our processes and outcomes.  This is in the initial implementation phases.  • During DY7, 27% of the mammograms were provided through the mobile van service.
</t>
  </si>
  <si>
    <t xml:space="preserve">A total of six rapid improvement events have been completed. The projects are as follows:
1. Driving Improvement: The New Forms Process : The organization identified a system wide weakness with pre-printed physician order forms printed with incomplete orders, unapproved abbreviations, range orders, and prn medications without indications. The organization recognized a need to improve the process by which forms are revised and new forms are approved at Ventura County Medical Center and Santa Paula Hospital. Our current Policy on pre-printed order forms states that they are reviewed and revised yearly.  Many forms had not been reviewed per policy placing the organization at risk in the upcoming CMS survey. 
2. CMS Validation: Ventura County Medical Center Proactive Response Group (A team lead by the Manager of Performance Improvement gathered to address how the organization would proactively address potential deficiencies identified in the CMS Validation Survey.  The group decided that the best course of action would be to have an immediate group exercise to identify what the areas of Focus would be at the hospitals and clinics. To accomplish this task, using the principles of lean/six sigma, the Manager of Quality Improvement and the Medication Safety Officer lead a brainstorming exercise to narrow the focus down to key risk areas: 1. Medication Related 2. Quality Assurance 3. Environment of Care 4. Documentation 5. Operating Room 6. Dietary 7. Human Resources 8. Policies and Procedures 9. Organizational Communication) 
3. CHF Congestive Heart Failure): Weighing in on Lean (Per the recommendation of the Performance Improvement Coordinating Council the following rapid improvement event was concluded on November 2011 and addressed the following: 1) Develop method to identify high risk patients in the Emergency Department ( ED) before triage 2) Admit ED high risk with RN/NP/MD team 3) Establish standard work for nursing staff for CHF admissions  4) Revise nursing admission assessment specific to chronic disease discharge planning needs  5) Identify education process including teach-back 6)  Discharge planning process includes bilingual "ticket-home," care-giver identified, and starting the discharge planning process at admission 7)   Follow-up appointments made at discharge - within 48 hours for high-risk and for moderate/low risk call within 48 hours  with appointment in 5 days 8) Discharge patient from hospital with medications in hands 9) Evaluate CHF Clinic with Nurse Practitioner, Group Appointments, remote monitoring and/or home visits 10) Establish end-of-life palliative care standards 11) Establish CHF PI Team for monitoring of core measures  13) Expand Clinic Visit Redesign project related to CHF patients to include huddle, labs in clinics, chart checks (external set-up prior to visit), educational materials in exam and waiting room.)
4. QAPI Process: We have identified 27 key areas that will be integrated into our Quality Assessment and Performance Improvement  (QAPI) Program.  By November 10th, our goal was to have all 27 departments establish key indicators through the work of multiple department specific workgroups. The following was accomplished:In the development of the QAPI program, the organization has successfully met their goal in developing a better framework for the QAPI program. In the process of completing this plan it was evident that there was a need for organization-wide changes to the Performance Improvement Plan. After communication with department managers, executive leadership, and various work groups, we conclude that the new QAPI program will help us develop a fully integrated QAPI program. Though we feel that this new program will be successful, we did however discover that this new process will involve a great deal of employee time, commitment, and extensive data collection that will require additional resources to support the QAPI program.  As such, executive leadership has committed to the addition of staff in support of our QAPI efforts. The new quality program is designed to create sustainability by providing a more comprehensive QAPI plan, creating a reporting schedule that creates better departmental accountability, an indicator list that insures continual monitoring, and an organizational structure that increases communication between committees up through executive  leadership.  • The 27 key indicators identified through the QAPI / Quality Assurance Performance Improvement committee will drive performance improvement throughout the organization.  By establishing baseline results in each of the 27 areas, continuing to calculate scoring on a scheduled basis, linking process change related to the indicator throughout the time intervals, the most effective change in scoring and care can be identified.  Ineffective trials of change can be discontinued and effective change measures enhanced.  The goal of the 27 key indicators it to focus upon these areas through the Plan-Do-Check-Act or PDCA cycles of Performance Improvement leading to improvement patient care and outcomes and knowledgeable staff and health care providers in the drive for quality improvement.
5. Emergency Department (ED) Core Measures:  A small interdisciplinary focus group was formed to analyze the current data collection process of ED wait times. Through this focus group, multiple inefficiencies were noted in both data collection, and the way that our STAR system was being optimized.
The following was accomplished:
Staff from the ED, Admitting, Medical Records, and IT identified the need to revise the current fields on our Star System to have the same fields as the paper record, reducing the confusion when staff completed their data entry. 
The past system of data collection was done on a monthly basis, and involved uploading a query out of our star system, and then manually calculating the wait times. Through analyzing this process, the IT department informed admitting that there was the capability of generating a report that automatically captures and calculates wait times in "real time". This has allowed us to collect times on a 24 hour basis instead of 30 days as was previously the case. 
Errors were identified when analyzing the data. The majority of these errors were determined to be correctable, and staff will be trained regarding proper data entry, and standard definitions for each portion of the wait time will be established. Staff was educated on how to edit fields that are errant to improve data quality.
In March, the ER nurse manager pulled 300 charts over a 6 day period to determine which staff members were not reliably entering times on the paper chart. The resulting data from these audits allowed the Nurse Manager to discuss deficiencies with staff members and doctors, resulting in better time capture.
Update: In September of 2012, the Chief Nurse executive suggested that there also be a separate dashboard for Door to doc times as well. The current Dashboard  includes “door to Doc” times, “arrival To discharge times”  Our Meditech electronic medical record software has also been updated as well to produce a daily query for faster population of these dashboards.
6. Diabetic Management Team: To assess the issues presented through their monitoring activities, a multi-disciplinary Diabetes Management Team was formed consisting of members from Nursing, Education, Medicine, Performance Improvement, and Dietary.  Through a series of rapid  cycle improvements, this dedicated team was able to standardize the ordering and monitoring of infusions, increase documentation compliance, and raise the awareness and knowledge of diabetes and insulin, all while decreasing the time to blood glucose goals and keeping the incidence of hypoglycemia to below national rates.  Their efforts have greatly increased patient safety, reduced insulin-associated medication errors, and created a standardized process to manage our patients with diabetes. 
The following rapid cycle improvements were initially undertaken under this project:
1. Increase correct dosing and documentation compliance to 90%/Increase carb counting dosing to 90%
2. Standardize treatment of hypoglycemia with written protocol
3. Review, revise, and update Insulin infusion orders and have appropriate oversight approval
4. Proposed update to Meditech Screens to allow “one Stop” view of all insulin doses and blood glucose for pediatric patients.
5. Evaluate for costs, benefits to determine best computerized insulin protocol.
6. Develop and implement a nursing flowsheet to document insulin infusions.
7. Institute Code Insulin Team to act as a resource for ordering and indications.
8. Administer Infusions are administered safely and correctly 95% as evidenced by audits.
After an initial series of rapid cycle improvements, the Ventura County Medical Center now has a well developed Diabetes Management Program going into the third quarter of 2012. Nursing and physician staff, including resident physicians, received extensive education regarding inpatient diabetes management, focusing on the consistent use of standardized insulin order sets and the rationale behind their use.  Real-time audits of the use of insulin in the two hospitals are carried out daily and feedback was given to the practitioners.  Monitoring activities are evaluated by the committee regularly, with ongoing efforts to make continued improvements
 The committee has addressed the sustainability of this work by making several changes.  The Director of Diabetes Management has more dedicated hospital time to support the efforts of the Diabetes Management Team.  “High-risk” pharmacists have been selected and trained to oversee the use of intravenous insulin, facilitating the “Code Insulin” process.  The committee has conducted a critical analysis of computer software that can integrate the current insulin policies and processes, ensuring continued success with insulin management while increasing ease of use.  We also continue to monitor the processes and outcomes related to insulin infusions, spread effective changes throughout the institution, and look for additional opportunities to improve Diabetes care.
</t>
  </si>
  <si>
    <r>
      <t xml:space="preserve">There was an upward linear trend in the use of the language line from July 1st 2011 through December 31st 2011. The average utilization per month was  317.3 minutes in December 2011 ( 23% above the initial minutes used in July 2011)
DY7 total minutes used: When comparing the two DY7 reporting periods, Ventura County Medical Center used an average of 317 minutes from 7/1/2011-12/31/2011 compared to an average of 368.9 minutes per month from 1/1/2012-6/30/2012, an increase of 51.9 minutes (16% increase).  Looking at the year in review, an average of 368.9 minutes was used per month over the 12 month DY7 period, which is a 51% increase over the initial month of use in July 2011.
Month                 Minutes used           Avg per month         
July ‘11                      243.3                            243.3    
August ‘11                 398.1                            320.7
September ‘11           263                              301.5
October ‘11                275                               294.9
November ‘11            319                               299.7
December ’11            405.4                            317.3                         
January ‘12                 938.4                            406.0              
February ‘12              553.5                             424.5
March ’12                   250.5                             405.1
April ‘12                      206.7                             385.3 
May ‘12                       318                                379.2
June ‘12                      255.7                             368.9               
In order to sustain the Health Care Interpreter Network (HCIN) services, ongoing training of staff and physicians is done on an individual basis.  Each time this service is requested, staff takes the time to explain how to operate the machines and to answer any questions that they might have, and a list of encounters is kept.  Also, all incoming Interns attended a meet and greet where ALL interpreting services were demonstrated, and Information packets were distributed.  The machines are maintained and checked a minimum of 2 times each week and during this process staff will ask questions and request a demonstration, and at that time a short instruction on how to use the machine is given.  
Our involvement with deaf and hard of hearing patients has lead us to expand our services by providing wireless access so that they may use our patients own devices while hospitalized in order to communicate with family and friends.  The Auxiliary has also purchased 2 wireless accesses “Hot Boxes” to be used at Ventura County Medical Center and Santa Paula Hospital, and are committed to the purchase of 2 iPads for use by patients who may not have this technology during their hospital stay.  This purchase was initiated after collaborating with Tri County Greater Los Angeles Agency on Deafness to determine the most popular and accessible means of communication for the Deaf and Hard of Hearing.  Once this service is tested (test date Oct 8th, 12)  Tri Counties has offered to make their clients aware that Ventura County Medical Center and Santa Paula Hospital offer this service. When we identify a patient that is deaf or hard of hearing we assess their level of communication pattern.  If they are able to sign, we use our Health Care Interpretation Network (HCIN) live  video translation process. In DY 7 we did not know, we currently track this in our statistics for the HCIN.
</t>
    </r>
    <r>
      <rPr>
        <b/>
        <sz val="10"/>
        <rFont val="Arial"/>
        <family val="2"/>
      </rPr>
      <t>Change: The content of the mielstone has not changes, only a "1" was left out of the September report and has been added to this annual report.</t>
    </r>
  </si>
  <si>
    <t xml:space="preserve">The milestone and metric #40 is for the implementation of a palliative care program and development of a consult service so that palliative care will be available for inpatients at the Ventura County Medical Center / VCMC.  This will program will include education to the Health Care Agency’s Family Medicine Resident physicians.  
With the provision of a Palliative Care program the enrolled patients with chronic conditions will have an enhanced quality of life and increased coping skills related to their irreversible diagnosis.  This both supports Population Health Management and decreased costs of services in alignment with the IHI Triple Aim goals.  The focus on the Palliative Care program modalities with the Residency training is to bring this skill set into the initial phase of practice of the Residents both during their training program and at the start of the careers, thus benefiting the patients served.
Following is the comprehensive Palliative Care Curriculum for the Ventura Family Medicine Residency program specifically the Elective in Palliative Care:       
1. Learning Objectives:
A. Demonstrate Understanding of Palliative Care Medicine by:
a. Identify which of 4 trajectories of functional decline describes the expected course for every patient seen in consultation 
b. Introduce Palliative Care to at least one patient and 1 family while on rotation 
c. Introduce Hospice Care to at least one patient and 1 family while on rotation
d. Describe the role of all Palliative Care team members
B. Symptom and Functional Assessment
a. Obtain a functional assessment utilizing the following commonly used scales in Palliative medicine
i. ADLs –Activities of Daily Living
ii. IADLs – Instrumental Activities of Daily Living
iii. ECOG Performance Scale – Eastern Oncology Cooperative Group Performance Scale
iv. Palliative Performance Scale 
b. Perform symptom assessment of the most common symptoms experienced by patients with serious illness utilizing the following tools commonly used in Palliative medicine
i. Edmonton Symptom Assessment Scale
ii. Edmonton Classification System for Cancer Pain
C. Physical Pain Management
a. Evaluate pain using established pain scales for adults , children and patients with cognitive impairment
i. Wong-Baker FACES Pain Rating Scale
ii. Numeric Pain Rating Scale
iii. Pain Assessment in Advanced Dementia Scale
b. Use equianalgesic opioid dosing tables to convert a patient’s oral opioid to parenteral opioid and from parenteral opioid to oral opioid while maintaining continuous analgesia.
c. Use the prophylactic and active treatment approaches to common opioid side effects: constipation, nausea, sedation and confusion
D. Nausea Management 
a. Describe at least two causes of nausea and vomiting from each of the following:
i. Gastrointestinal
ii. CNS
iii. Drugs
iv. Metabolic
v. Psychological
b. Develop a differential diagnosis for the cause of nausea in at least one (1)  patient seen in consultation with this symptom
c. Develop a treatment plan for nausea in at least one (1) patient seen in consultation with this symptom
E. Goals of Care / Conducting a Family Meeting
a. Develop a plan for communicating and negotiating goals of care utilizing the six step approach that provides the common framework in Palliative Care settings
b. Participate in at least one (1)Goals of Care discussion and at least one (1) Family meeting
F. The DNR discussion
a. Identify who needs a DNR discussion in order of priority
b. Given there are commonly used statements that should be avoided during a DNR discussion identify examples of such statements throughout the elective
c. Participate in at least one (1) DNR discussion in the context of a goals of care discussion
2. Elective Structure:
A. The resident will participate on the Palliative Care Team Monday through Friday from 1300- 1700 
B. The resident will attend team meetings daily, observing the role of all team members 
C. The resident will attend all patient face to face consultations accomplished by the PCS physician participating in each evaluation
D. The resident will attend all family meetings 
E. The resident will read the following resources at a minimum during the elective. Completion of the associated workbook is expected as a means of assuring completion of the reading material
3. Reading Resources:
A. Primer of Palliative Care – 5th edition – American Academy of Hospice and Palliative Medicine – Chapters 1, 2, 4D, 6
B. The MD Anderson Supportive and Palliative Care Handbook – 3rd edition – Chapters 1, 2,3,4,5,6, 21
C. Additional resources will be provided upon completion of 1. and 2.
• Conferences have been held to educate physician and resident physicians regarding Palliative care and our program.  Nurses and support staff have also been educated so that everyone knows the algorithm for contacting Palliative Care when needed for a patient. This efforts have increased communication between the Palliative Care team and the Primary Care team.
Didactic Education Presented to VCMC Resident Physicians
1. Managing Chronic Kidney Disease   3/8/2011
2. What is POLST?      4/18/2011
3. Palliative Care at VCMC – What, How and Why 8/3/2011
4. Distinguishing the difference –Palliative Care 
 versus Hospice Care    8/17/2011 
5. Advanced Health Care Directives   9/6/2011
6. Nausea and Vomiting in the Face of  
 Life Threatening Illness    10/3/2011
7. Palliative Care Dyspnea Management   10/4/2011
8. Care of the Elderly Patient    10/4/2011
9. Managing Chronic COPD    12/13/2011
10. Breaking Bad News     6/6/2012
• Conferences have been held to educate physician and resident physicians regarding Palliative care and our program.  Nurses and support staff have also been educated so that everyone knows the algorithm for contacting Palliative Care when needed for a patient. This efforts have increased communication between the Palliative Care team and the Primary Care team.
Resident Physicians Who Have Completed a Palliative Care Elective in the first year of the VCMC Palliative Care service:
1. Dr. Scott Nass
2. Dr. Aaron Costerisan
3. Dr. Megan Krispinsky
4. Dr. Benjamin Mati
5. Dr. Christine Leeper
</t>
  </si>
  <si>
    <r>
      <rPr>
        <b/>
        <sz val="10"/>
        <rFont val="Arial"/>
        <family val="2"/>
      </rPr>
      <t>#48. Report Sepsis Resuscitation Bundle Results to the State:</t>
    </r>
    <r>
      <rPr>
        <sz val="10"/>
        <rFont val="Arial"/>
        <family val="2"/>
      </rPr>
      <t xml:space="preserve">
Sepsis Resuscitation Bundle results by month DY7:   
July 2011 = 44%         Jan 2012 = 45%
Aug = 25%                   Feb = 36%
Sept = 56%                  Mar = 44%
Oct = 56%                    Apr = 55%
Nov = 61%                   May = 51%
Dec = 53%                   June = 44%
• During this period small tests of change were initiated to determine how we could best attain compliance with bundle adherence.  Over the year we were able to complete these small tests of change and identified best practices including alterations to work flow.  Currently our bundle compliance is improved and is a large focus of our program.  • Overall buy in related to bundle adherence was difficult to obtain full engagement from staff and providers.  After naming a physician champion we were able to alter workflow processes for full engagement with the bundle process.</t>
    </r>
  </si>
  <si>
    <r>
      <rPr>
        <b/>
        <sz val="10"/>
        <rFont val="Arial"/>
        <family val="2"/>
      </rPr>
      <t xml:space="preserve">Milestone #62: Report CLIP Results to the state:
</t>
    </r>
    <r>
      <rPr>
        <sz val="10"/>
        <rFont val="Arial"/>
        <family val="2"/>
      </rPr>
      <t xml:space="preserve">
                                 #CLIP forms            # adherence to 5 bundle elements             Adherence
July 2011                       22                                     20                                                                       91%
Aug 2011                       20                                     20                                                                     100%
Sept 2011                      22                                     21                                                                       95%
Oct 2011                        22                                     18                                                                       82%
Nov 2011                       11                                      10                                                                        91%
Dec 2011                       15                                      14                                                                       93%
Jan 2012                        18                                    18                                                                       100%
Feb 2012                        18                                    15                                                                       83%
Mar 2012                       20                                    14                                                                      70%
Apr 2012                        18                                     14                                                                      78%
May 2012                       29                                   26                                                                     90%
Jun 2012                        26                                    24                                                                     92%
 Total:                            241                                   214                                                                   89%
When comparing the DY7 data to the baseline data that was submitted for the first semi-annual report, there was an annual increase in compliance of approximately 17% (72% baseline, vs 89% for DY7 data).
A multi-disciplinary team of physicians (ICU, Anesthesia, Infection Control, and Emergency Medicine) nurses (ICU, Infusion, PICC, Pediatric, Emergency, and Surgery), nurse managers, Infection Control Practitioners, pharmacy, and Performance Improvement staff are working together to standardize and improve our processes in regards to CLIP compliance and the reduction of CLABSI.
Some examples of tests of change we have implemented include changing our Meditech census report to include data on whether a patient has a central line and to expand the nurse shift assessment on central lines to include the date and location of central line insertion.  These efforts were to address our difficulty in ascertaining who has a central line in place.  Previously, one had to ask unit personnel which patients had a central line.  Additionally, we have re-formatted the CLIP form to make it more user friendly and designated unit locations for collection of forms.  
Educational programs held include CLIP practices overview for nursing staff in April 2012 for ICU/Direct Observation Unit and telemetry staff, August 2012 for Emergency and Surgery Departments, and September 2012 for Santa Paula Hospital staff.  Resident training in aseptic technique done in July 2012.  “Bug Bites” (our Infection Control newsletter) article on central lines, CLIP, and CLABSI prevention for all staff.  • During the second half of DY7 we did a few small tests of change to determine how we could best attain compliance with CLIP.  Over the year we were able to complete these small tests of change and identified best practices including alterations to work flow.  The change that allowed us to finally get compliance moving forward was adding the CLIP form to the central line insertion pack.  This has created a visual queue for nurses and physicians. 
</t>
    </r>
  </si>
  <si>
    <t xml:space="preserve">Six months of total hip and colon surgical site infection data was submitted to SNI on 12/31/2011.  An additional 6 months of data was submitted in June 2012 at the request of CMS/State.                                                                                                                                                                                      The results of hip and colon Surgical Site Infections (SSI) was as follows for DY7:
                                     COLONS                                   TOTAL HIPS
                              Cases        SSI                              Cases       SSI
July 2011                   11              2                                        4            0
Aug 2011                    11             1                                          6           0
Sept 2011                   10            1                                         7            0
Oct 2011                     10             2                                       5            0
Nov 2011                      6            0                                     10            0
Dec 2011                    12             0                                       7            0
Totals                          60           6                                   39            0
Jan 2012                      9             0                                      5            1
Feb 2012                   10             1                                       4            0
Mar 2012                     7            0                                     3             0
Apr 2012                     9             1                                       6             0
May 2012                  11             0                                       8             0
Jun 2012                    7             0                                       6             0
Totals                       53            2                                      32            1
*data from July-Dec 2011 varies slightly from baseline submission as more cases developed through NHSN in the interim months since baseline submission.
Surgical Procedures:  Colons and Hips
Barriers to meeting milestones – ongoing process in which significant time needs to be spent on auditing performance measures ensuring a safe patient environment.  E.g. traffic counts in the surgery suite to demonstrate trends, anonymous observers for hand hygiene compliance in order to increase staff awareness.    
1. Barriers:  Resource intensive activities such as education, monitoring and feedback to surgeons and staff is challenging. Alternative methods of accomplishing this are under consideration.  
2. Use of data:  Surgical site infection rates have been shared with the surgeons and the nursing manager of surgery.  
3. Educational/training sessions have been held and the following topics presented
a. Proper use of Chloraprep skin antisepsis, including method, technique for prepping with the wand, importance of allowing the antiseptic to dry
b. Handling of prosthetics prior to implant
c. Determination of the correct wound class (American College of Surgeons)
d. Importance of Surgical Attire, AORN standards
e. Review of hand hygiene audits, opportunities for improvement identified
f. Correct process for surgical suite cleaning
g. Traffic control in the surgical suite with emphasis upon intra-operative traffic control.
4.  Testing the improvements:   Plan:  Observations and measurement of the various topics addressed in the educational sessions will provide valuable feedback to the staff.  Increased compliance with AORN standards will constitute the measurement of success.  Feedback to the staff will be given at Surgery department meetings.    
5. Surgical Site Infection Rates have been discussed at the following :  Infection Control Committee, Performance Improvement Committee and Surgery Committee 
6. Engagement of Stakeholders: Peer presentation to surgeons of a “Surgical Bundle” at Surgery Committee. Educational topics were given in an informal manner at a staff meeting inviting conversation and feedback from the staff.  
The challenge will be to sustain the educational efforts with monitoring and feedback as part of the cycle.  This process is labor intensive and will require diligence and realignment of resources.  • Reminders were posted in the OR suites for physicians regarding SSI requirements.  One on one meetings were held with our General Surgeons and our Orthopedic Surgeons to discuss SSI and the process of our DSRIP plan.   
</t>
  </si>
  <si>
    <r>
      <rPr>
        <b/>
        <sz val="8"/>
        <rFont val="Arial"/>
        <family val="2"/>
      </rPr>
      <t xml:space="preserve">#87: Report HAPU prevalence results to the State:
</t>
    </r>
    <r>
      <rPr>
        <sz val="8"/>
        <rFont val="Arial"/>
        <family val="2"/>
      </rPr>
      <t xml:space="preserve">Hospital Acquired Pressure Ulcers Stage II and above as taken from CALNOC:
July'11 = 0%  (0/56)           Jan'12 = 3%    (2/62)
Aug = 2%       (1/55)            Feb = 4%         (2/52)
Sept = 0%      (0/76)            Mar = 4%         (2/52)
Oct =  3%       (2/60)             Apr = 0%         (0/60)
Nov = 0%       (0/28)             May = 3%        (2/59)
Dec = 1%       (1/70)            Jun = 0%         (0/57)
DY7 Average 2%
The planning of the program was started in January 2010 and accelerated with our collaboration with Kaiser Permanente in September of 2010. During May 2011, new documentation fields for pressure ulcer assessment and Braden Scale were added to the EHR nursing notes and all licensed nursing staff completed online HAPU modules and attended a hands-on workshop. Acquired knowledge was tested by a written pre/post test method. In July 2011 we initiated our Skin Team and unit Skin Champions and weekly Skin Rounds during which time all patients in the hospital with Braden scores less than 16 are examined and nursing staff is consulted and assisted with a plan of care.
We have seen our HAPU prevalence rate steadily drop to our present rate of 2.3%, which is below our 2012 DSRIP goal of 2.5% and well on our way to our ultimate 2014 goal of 1.1%. We received CAPH/SNI Leadership Award honorable mention in December 2011 for our program and in September ‘11 were invited to present our HAPU program at a CAPH/SNI webinar.
Our challenges: 1) maintain staff and skin champions buy-in; we are presenting quarterly continuing education offerings and individual recognition awards as motivation. 2) HAPUs in hemodynamically unstable ICU patients; currently attempting to identify common factors which might serve to predict higher risk and determine preventive measures.  • The second half of DY7 we had a number of trauma patients that were unstable and difficult to turn who developed HAPU’s.  As well, we had an increase in geriatric patients who had a higher propensity to skin break down.  Our efforts were redoubled to prevent and decrease HAPU’s going forward from this 6 month period. Our sacral heart program in the ICU has decreased the number of HAPU’s in that area.  The sacral heart is a barrier that is placed on every patient admitted to the ICU to prevent skin break down.
</t>
    </r>
  </si>
  <si>
    <r>
      <rPr>
        <b/>
        <i/>
        <sz val="11"/>
        <color indexed="12"/>
        <rFont val="Arial"/>
        <family val="2"/>
      </rPr>
      <t>Category 1 – Infrastructure Development; Investments in technology, tools and human resources that will strengthen the organization’s ability to serve its population and continuously improve its services.</t>
    </r>
    <r>
      <rPr>
        <b/>
        <sz val="11"/>
        <color indexed="12"/>
        <rFont val="Arial"/>
        <family val="2"/>
      </rPr>
      <t xml:space="preserve">
Innovation and Redesign; Integrate Physical and Behavioral Health Care; Co-locate Ambulatory Care/Behavioral Health Clinic: 
After developing the plan and infrastructure for the expansion of the Family Medicine Residency program from 14 resident doctors to a class of 16, the expansion was materialized on July 1, 2011.  With Family Medicine being the core to the primary care work force the expansion of the residency class fits the criteria of Category 1 ideally.  In keeping with the Accreditation Council on Graduate Medical Education (ACGME) requirements of faculty to resident ratios, the Family Medicine faculty was expanded to meet the needs of the larger class size.  Curriculum and education rotations in the acute care and out-patients settings were modified to accommodate the additional resident doctors.  Family Medicine Residency programs are a three-year term; thus these additional two resident doctors will graduate on June 30, 2014.  A full-time Family Medicine physician working in an out-patient setting provides primary care for approximately 2,000 – 2,500 unique patients.  Should these two residents focus on out-patient care post graduation they will be the primary care giver for 4,000 – 5,000 infants, children, adults and / or elderly patients.  During the three-year training period each of the doctors will provide care to hundreds of patients in both the clinic and in-patient setting thus having an immediate impact as members of the primary care workforce.  Lessons learned in working with the initiative include that the expansion of the training program also creates complexity in the rotation schedule.  With a class of 16 in the intern year, resident teams on specific rotations vary in size and thus create a variable resource at specific points in time.  Patient volumes assigned to each team of residents must also be flexible.  The recruitment of competent faculty for the expanded program became more difficult than anticipated.  With many training programs attempting to expand across the county, the resource of faculty has become increasingly limited.
Enhancing interpretation services and culturally competent care:
We have also expanded the services of our Health Care Interpreter Network (HCIN).Ventura County Medical Center and Santa Paula hospital have been successful in increasing the availability of interpreter services to our non-English speaking patients.  These efforts have also moved us towards our goal of reducing disparity among patients who are Limited English Proficient (LEP). In DY7, an average of 369 minutes a month were used  to reach a variety of patients speaking languages including, but not limited to Spanish, Mixteco, French, Korean, Arabic, Mandarin, Laotian, Thai, Tagalong,  Russian, Italian, and Hindi.  These services have been expanded to our Santa Paula Hospital, where $10,729 was invested to replace 13 of 15 wireless access points necessary for our HCIN wireless devices. Because the language line is now in use at Santa Paula, we are able to track minutes used, and languages accessed at that facility as well. The expansion of these services has created better communication between our patients and our health providers.  For the Spanish and Mixteco population in particular, the addition of another fulltime Spanish/Mixteco translator has addressed the need for services to this very unique demographic within Ventura County. The expansion of the HCIN network and the addition of a second translator have had a positive impact, and we can now communicate with patients more effectively.  Lessons learned:  the ability to install adequate IT lines in an aging hospital location presented obstacles in the installation and commencement of the HCIN technology in the Santa Paula Hospital.  Ultimately, adequate lines were installed however extraordinary efforts were required.  When initially planning a system that was to be a ‘plug and play’ several additional steps, time and investment was required.
Enhance performance Improvement and reporting Capacity:
To enhance our performance improvement and reporting capacity, the Ventura county Health Care Agency has utilized the principles of Lean Six Sigma. A number of rapid improvement events were conducted, this reporting year, based on this philosophy. Our plan specifically mentions 4 rapid improvement events, one of which must be based on a core measure process.  When reviewing our ED core measures, we determined that we needed to conduct a rapid improvement event or “Kaizen” to correct many of the inefficiencies in our data collection process. To address this concern, a small interdisciplinary group was assembled and was successfully able to identify many workflow improvement opportunities. These opportunities  included eliminating variations of data entry and time collection, generating an automatic query from our patient billing system to replace the previous paper process, and allow for daily wait time calculations instead of waiting for a report to be compiled on a 30 day basis. The need for manual wait time calculation was also eliminated, as the time queries automatically generated wait times, thus eliminated the need to have a staff member do manual calculations. These wait times are then easily transferred to an ED wait time dashboard for daily review by the Emergency Department staff, physicians and hospital leadership and the Quality department. 
In addition to our ED rapid improvement, we also completed other projects such as the “Driving Improvement Project” where the organization recognized a need to improve the process by which forms are revised and approved, with particular focus on expediting the approval of newly revised pre printed order forms to reduce documentation related medication errors. We collaborated and developed teams and an organized processes to address high risk areas for a CMS survey through our “CMS Validation” exercise; and improved patient flow, communication, discharge planning, and follow-up as we closed out our “Congestive Heart Failure” hospital flow project. Our “Quality Assessment and Performance Improvement” project took advantage of multiple brainstorming events and work groups to develop 27 department specific dashboards, creating a more robust quality program with increased communication to leadership, and better collaboration amongst departments.  Lastly,  the  “Diabetes Management” project standardized the ordering and monitoring of infusions, increased documentation compliance, and increased staff and patient knowledge of diabetes and insulin, all while decreasing the time to blood glucose goals and keeping the incidence of hypoglycemia to below national rates. All of these projects were effective in creating positive change, creating a more collaborative and team oriented environment at our hospitals, and improved processes that enhance care and service for our patient population. The Ventura county lean process has also been shared with other safety net hospitals through our SNI/CAPH Lean Learning community, and we had the opportunity to present our program at the July 2012 conference in Oakland. In effect, the system wide quality program has allowed us to make positive changes in multiple areas, and enabled us to facilitate improvement of the delivery of care to our patients.
</t>
    </r>
    <r>
      <rPr>
        <b/>
        <i/>
        <sz val="11"/>
        <color indexed="12"/>
        <rFont val="Arial"/>
        <family val="2"/>
      </rPr>
      <t>Category 2- Innovation and Redesign; Investments in new and innovative models of care delivery that have the potential to make significant, demonstrated improvements in patient experience, cost and disease management.</t>
    </r>
    <r>
      <rPr>
        <b/>
        <sz val="11"/>
        <color indexed="12"/>
        <rFont val="Arial"/>
        <family val="2"/>
      </rPr>
      <t xml:space="preserve">
Expand Chronic Care Management Models; Diabetic Center:
Diabetes is an over-arching chronic disease that impacts thousands of patients nation-wide.  Locally in Ventura County it is estimated that greater than 9% of the population is diabetic.  This chronic illness can easily progress into multiple co-morbid diagnoses including but not limited to cardiac disease, peripheral vascular disease, skin and muscle breakdown, decreased renal function, loss of eye-sight and elevated cholesterol levels.  The early management and long-term focus of diabetes is critical to minimize the impact of the disease itself and prevent the advancement of additional chronic and potentially lethal medical conditions.  The Diabetic Center takes an inter-disciplinary approach in both individual and group settings to work with both the patient and their immediate family members to encourage lasting life-style changes.  Diet, exercise, activity and medication management are just a few of the areas of focus.  Medication administration and an understanding of the effects and side-effects of medications is a critical component of the program.  Patients come to the center with dramatically varying degrees of understanding of disease process, medication and dietary needs.  Each patient plan of care is individualized to bring each individual from their own baseline to the furthest level of understanding and compliance possible.  Financial and cultural obstacles are addresses with the patients, yet remain difficult to surmount.  Positive health outcomes, compliance with testing protocols and improvement with testing results remains the over-arching goal of the patients served.
Integrate Physical and Behavioral Health Care; Co-locate AC/BH Clinic:
As many patient care issues have both a physical medicine and behavioral medicine component to them; it is found when care from both disciplines is delivered together the results are synergistic.  Strictly having the two care-providers in close proximity to one another, the frequency of referring to one another is increased.  The Ventura County Health Care Agency believes in the model of the co-location of out-patient medical care with out-patient behavioral health care so much that a significant investment has been made in leasing a 42,000 square foot facility, designing a physical structure that will be cohesive to the co-location of services while still addressing the unique needs of each modality and ultimately constructing the new site.  Throughout DY7 construction came into the final phases for the Conejo Valley Family Medical Group with 27 examination rooms, a 6-room Urgent Care Center, radiology services, laboratory draw station and insurance eligibility services; the Behavioral Health services including Youth and Family care, care of the severally mentally ill, Adult Behavioral Health and counseling and education services for those convicted of Driving Under the Influence (DUI); completing the services at the co-located site is the Public Health Division’s Women, Infants and Children (WIC) nutritional program.  The center opened in September 2012.
Integrate Physical and Behavioral Health Care; Licensed Clinical Social Workers (LSCW’s) in Ambulatory Care Clinics:
As many medical patient visits actually have a behavioral health component, it has been found that having a behavioral health provider as a core member of the care delivery team brings great benefit to the patients of any health care system.  Modeled after the IMPACT system, Licensed Clinical Social Workers (LCSW’s) and Marriage and Family Therapists (MFT’s) have been trained along with physicians, nurses and administrative staff in this collective approach for patient care.  LCSW’s and MFT’s are working in a number of the Ventura County Health Care Agency Ambulatory Care clinic locations.  The LCSW or MFT is physically present, available to consult with physicians and provide an immediate introduction for patients in need of counseling for depression, anxiety and post-traumatic stress disorder.  These patients then go through a series of counseling appointments with the LSCW/MFT taking a PHQ-9 screening examination at both pre- and post-intervals around the counseling. The PHQ-9 scores will determine the degree of depression at the point of referral vs. the degree of depression post counseling.   Patients are experiencing less depression, improved coping techniques, a decreased need for medications and fewer complaints of physical ailments after the completion of the counseling sessions with the LCSW/MFT.  Regular feedback and coordination of care between counselor and medical provider enhances the overall treatment delivery for enhanced patient care and outcomes.  Integrating the physical and behavioral health care creates true winners, our patients.
Use of Palliative Care Program:
The Ventura County Healthcare Agency recognized the need to address quality of life with patients who have chronic or terminal illness, and has taken the challenge of developing a Palliative care program. This program is currently in operation, providing an interdisciplinary, patient and family centered approach that promotes quality of life in face of serious life threatening illness. This program requires ongoing collaboration among physicians, nurses, social workers, psychologists, a chaplain, and a variety of other team members that are available to our patients, to provide a number of services, including: Presence of life limiting illness, symptom management for difficulties with pain, nausea and anxiety, patient and family support, recurrent hospitalizations, emotional and spiritual distress, and many other needs that are identified by our referral process. The program is also one of education, as numerous learning opportunities are offered to Medical staff and nurses on topics including but not limited to Managing Kidney Disease, Physician Orders for Life Sustaining Treatment, Palliative Care Training for UCLA Residents, Care of the Elderly, and an elective rotation in palliative care for our VCMC residents.  In order to increase the effectiveness of this program, the palliative care team also requests input from not only the patients, but the physicians as well in order to insure that VCMC is providing services by the most effective means possible and meeting our patient’s needs.
</t>
    </r>
    <r>
      <rPr>
        <sz val="11"/>
        <color indexed="12"/>
        <rFont val="Arial"/>
        <family val="2"/>
      </rPr>
      <t xml:space="preserve">
Category 3 – Population Focused Improvement</t>
    </r>
    <r>
      <rPr>
        <b/>
        <sz val="11"/>
        <color indexed="12"/>
        <rFont val="Arial"/>
        <family val="2"/>
      </rPr>
      <t xml:space="preserve">
The collective Population Focused Improvement measures for specific out-patient care and laboratory results in diabetes complications, frequency of uncontrolled diabetes, mammography examinations, influenza immunization administration and LDL-c and Hbg-A1c testing in the diabetic patients have all been measured in the applicable patient populations in the primary care clinic locations of the Health Care Agency and in conjunction with admissions to the Ventura County Medical Center when applicable.  The results of the measurements, in addition to being reported through the DSRIP project have been utilized to set internal benchmarks for performance improvement throughout the entire clinic system.  The results of these measures have created an increased awareness to these critical factors in population health management.  The Health Care Agency does not feel that it is adequate to solely collect data, but strongly feels that it is a part of our mission to act upon the results and continually set the bar higher in improving the quality of care to the safety-net population entrusted to us.  Lessons learned:  throughout the process of collecting and reporting data on the many Preventive Health measures the system is now able to benchmark the care provided in the system.  For areas not meeting benchmarks we are now able to provide focused improvement projects that may include work flow, case management, additional resources in the form of staff or equipment.  Simply having the results of our care we are better able to set performance improvement targets to better the overall health of our population and ultimately preventing or decreasing complication rates and decreasing the per capita cost of care provided.
Category IV - Sepsis, Central Line Associated Bloodstream Infections, Surgical Complication Core Processes (SCIP), and Hospital Acquired Pressure Ulcer Prevention (HAPU).
Improving Sepsis Detection and Management:
The first category IV goal mentioned in our DSRIP plan is reducing harm or death to patients seeking care due to sepsis and septic shock. In working towards this goal, our DY7 milestones for included implementing the Sepsis Bundle, collecting and submitting 6 months of baseline data to SNI/CAPH, as well as reporting our Sepsis Bundle results to the State. We have been able to achieve these milestones and exceeded our program objectives in many ways.  To initially develop this program, we relied heavily on the sepsis literature, protocols shared by other hospitals including, and collaborating with sepsis experts participating in the Safety Net Institute’s Sepsis and CLABSI Collaborative. After incorporating many of the ideas that have worked elsewhere, we adapted what we learned to create a program that we felt could succeed at our institutions. A multidisciplinary team consisting of physicians, nurses, pharmacists, laboratory personnel, Infection Control Specialists, and Performance Improvement staff have logged many hours to achieve these milestones.  Our Sepsis Program also includes robust education, protocols for screening and recognition, treatment, data management, and collaboration.  Each component of the Sepsis Program is a large undertaking in itself – involving the processes of research, education, and implementation.   For each of these processes, we have used tests of change to improve and refine our efforts.  For example, we found that one area that needed improvement was in our ability to get correct antibiotics and vasopressor agents to the patient efficiently.  To streamline this process, all the necessary medications and supplies were stocked in a “Sepsis Toolbox” and brought to the patient’s bedside.   As a Trauma Center, we borrowed the concept of bringing resources to the bedside with a single call, and “Code Sepsis” was born, as a result of using a nurse-driven protocol of screening, recognition, and activating the code. We have also developed a database that we call Sepsis One, again, modeling the concepts present in trauma, we now have a more effective way to monitor data in regards to our sepsis patients and this new registry allows us to generate custom report and monitor bundle compliance in a much more efficient manner. In undertaking these efforts, we have not only met our DY7 DSRIP goals for Sepsis, but exceeded them in many ways compared to our peers.
Central Line Associated Bloodstream Infection (CLABSI) Prevention:
Our hospital is implementing strategies to reduce the incidence of Central Line Associated Bloodstream infections through a multi disciplinary team of physicians, nurses, infection control practitioners, pharmacists, and performance improvement staff. Our primary goal was to implement the Central Line Insertion Practices as evidenced by improvement of CLIP over Baseline. When comparing our DY7 data to our baseline submission, there was an annual increase in compliance of 17%, (72% CLIP compliance during the baseline period, and 89% compliance for the current decision year). In order to increase compliance with CLIP completion and adherence to the bundle, a number of changes took place.  One example of a positive test of change was redesigning our Meditech census report to flag patients on central lines, which dramatically reduced the time needed to collect this information manually. In addition to this improvement, we altered our CLIP form to make it more user-friendly.  With staff input, specific locations for completed CLIP forms were designated in each unit to insure data is submitted. Dissemination of this data included, but was not limited to the Infection Control Committee, ICU Committee and the Performance Improvement Coordinating Council.  Managers were then encouraged to share this data with their staff. To complement these efforts, a number of educational opportunities were offered on proper CLIP practices, proper aseptic technique, and CLABSI prevention. A Nursing Skills Lab highlighting CLIP and CLABSI was held at mandatory staff education sessions.  To reach an even broader audience, an article in our Bug Bytes infection control newsletter featured an in-depth explanation of Central Lines, the importance of CLIP bundle compliance, and its role in reducing blood stream infections for all of our patients.
Surgical Complication Core Processes (SCIP):
It is incumbent upon us as a healthcare organization to reduce the risk of acquiring a surgical site infection through education, monitoring of clinical practices, and following best practices. To do this VCMC and SPH have held the following educational opportunities
a. Proper use of Chloraprep skin antisepsis, including method, technique for prepping with the wand, and the importance of allowing the antiseptic to dry
b. Proper documentation of surgical implants
c. Determination of the correct wound class (American College of Surgeons)
d. Importance of Surgical Attire, AORN standards
e. Review of hand hygiene audits, opportunities for improvement identified
f. Correct process for surgical suite cleaning
To monitor clinical practices, infection rates are also regularly discussed at the Infection Control Committee, Performance Improvement Coordinating Council, and the Surgery Committee so staff can work together to provide a safe environment. In order to sustain efforts to reduce surgical site infections, regular monitoring and feedback is required on the part of the Infection Control Team as well. Collaboration with outside organizations is also necessary to keep up with trends, and we’ve successfully done this through our collaborative with CAPH/SNI as we’ve generated ideas, identified best practices and worked together to improve the health and well-being of our patient populations.
Hospital Acquired Pressure Ulcer Prevention: Our HAPU program has been largely successful through the hard work and dedication of our staff. Our goal for the current decision year was to report our prevalence results to the state, and to share data, promising practices, and findings with SNI to foster shared learning and benchmarking across California Public hospitals. We have submitted 12 months of data to the state, as well as submitted data to SNI that will later be used to set improvement targets in Decision Year 8. We have participated in a number SNI/CAPH webinars, teleconferences, and onsite meetings where we have shared our successes and challenges, and learned from industry experts. To demonstrate the success of our efforts, we have seen our HAPU prevalence rates steadily drop to their present rate of 2.3%, which is below our 2012 DSRIP goal of 2.5%, and well on our way to our ultimate goal of 1.1% at the end of 2014.  Our HAPU program has been largely successful through the hard work and dedication of our staff. Our goal for the current decision year was to report our prevalence results to the state, and to share data, promising practices, and findings with SNI to foster shared learning and benchmarking across California Public hospitals. We have submitted 12 months of data to the state, as well as submitted data to SNI that will later be used to set improvement targets in Decision Year 8. We have participated in a number SNI/CAPH webinars, teleconferences, and onsite meetings where we have shared our successes and challenges, and learned from industry experts. To demonstrate the success of our efforts, we have seen our HAPU prevalence rates steadily drop to their present rate of 2.3%, which is below our 2012 DSRIP goal of 2.5%, and well on our way to our ultimate goal of 1.1% at the end of 2014.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</si>
</sst>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 numFmtId="167" formatCode="0.0"/>
    <numFmt numFmtId="168" formatCode="_(* #,##0.0_);_(* \(#,##0.0\);_(* &quot;-&quot;??_);_(@_)"/>
  </numFmts>
  <fonts count="38">
    <font>
      <sz val="11"/>
      <color theme="1"/>
      <name val="Calibri"/>
      <family val="2"/>
      <scheme val="minor"/>
    </font>
    <font>
      <sz val="10"/>
      <name val="Arial"/>
      <family val="2"/>
    </font>
    <font>
      <b/>
      <sz val="11"/>
      <color indexed="12"/>
      <name val="Arial"/>
      <family val="2"/>
    </font>
    <font>
      <b/>
      <i/>
      <sz val="11"/>
      <color indexed="12"/>
      <name val="Arial"/>
      <family val="2"/>
    </font>
    <font>
      <sz val="11"/>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0"/>
      <name val="Verdana"/>
      <family val="2"/>
    </font>
    <font>
      <i/>
      <sz val="12"/>
      <name val="Arial"/>
      <family val="2"/>
    </font>
    <font>
      <sz val="12"/>
      <name val="Arial"/>
      <family val="2"/>
    </font>
    <font>
      <b/>
      <sz val="12"/>
      <color indexed="12"/>
      <name val="Arial"/>
      <family val="2"/>
    </font>
    <font>
      <b/>
      <sz val="12"/>
      <name val="Arial"/>
      <family val="2"/>
    </font>
    <font>
      <b/>
      <i/>
      <u val="single"/>
      <sz val="12"/>
      <name val="Arial"/>
      <family val="2"/>
    </font>
    <font>
      <b/>
      <sz val="9"/>
      <name val="Tahoma"/>
      <family val="2"/>
    </font>
    <font>
      <b/>
      <u val="single"/>
      <sz val="12"/>
      <name val="Arial"/>
      <family val="2"/>
    </font>
    <font>
      <u val="single"/>
      <sz val="10"/>
      <name val="Arial"/>
      <family val="2"/>
    </font>
    <font>
      <sz val="8"/>
      <name val="Arial"/>
      <family val="2"/>
    </font>
    <font>
      <b/>
      <sz val="10"/>
      <name val="Arial"/>
      <family val="2"/>
    </font>
    <font>
      <b/>
      <sz val="8"/>
      <name val="Arial"/>
      <family val="2"/>
    </font>
    <font>
      <sz val="11"/>
      <color indexed="12"/>
      <name val="Arial"/>
      <family val="2"/>
    </font>
    <font>
      <u val="single"/>
      <sz val="9.35"/>
      <color theme="10"/>
      <name val="Calibri"/>
      <family val="2"/>
    </font>
    <font>
      <sz val="10"/>
      <color theme="1"/>
      <name val="Times New Roman"/>
      <family val="1"/>
    </font>
    <font>
      <b/>
      <sz val="10"/>
      <color rgb="FFFF0000"/>
      <name val="Arial"/>
      <family val="2"/>
    </font>
    <font>
      <b/>
      <sz val="10"/>
      <color theme="1"/>
      <name val="Times New Roman"/>
      <family val="1"/>
    </font>
    <font>
      <sz val="11"/>
      <color rgb="FF000000"/>
      <name val="Calibri"/>
      <family val="2"/>
    </font>
    <font>
      <sz val="11"/>
      <color theme="1"/>
      <name val="Calibri"/>
      <family val="2"/>
    </font>
    <font>
      <sz val="12"/>
      <color theme="1"/>
      <name val="Times New Roman"/>
      <family val="1"/>
    </font>
    <font>
      <sz val="10"/>
      <color theme="0"/>
      <name val="Arial"/>
      <family val="2"/>
    </font>
    <font>
      <b/>
      <u val="single"/>
      <sz val="11"/>
      <color rgb="FFFF0000"/>
      <name val="Arial"/>
      <family val="2"/>
    </font>
    <font>
      <u val="single"/>
      <sz val="9.35"/>
      <color theme="10"/>
      <name val="Arial"/>
      <family val="2"/>
    </font>
    <font>
      <b/>
      <sz val="8"/>
      <name val="Calibri"/>
      <family val="2"/>
    </font>
  </fonts>
  <fills count="8">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21">
    <border>
      <left/>
      <right/>
      <top/>
      <bottom/>
      <diagonal/>
    </border>
    <border>
      <left style="medium">
        <color rgb="FFCC9900"/>
      </left>
      <right style="medium">
        <color rgb="FFCC9900"/>
      </right>
      <top style="medium">
        <color rgb="FFCC9900"/>
      </top>
      <bottom style="medium">
        <color rgb="FFCC9900"/>
      </bottom>
    </border>
    <border>
      <left style="medium"/>
      <right style="medium"/>
      <top style="medium"/>
      <bottom style="medium"/>
    </border>
    <border>
      <left style="medium">
        <color rgb="FF0066FF"/>
      </left>
      <right style="medium">
        <color rgb="FF0066FF"/>
      </right>
      <top style="medium">
        <color rgb="FF0066FF"/>
      </top>
      <bottom style="medium">
        <color rgb="FF0066F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color rgb="FFFF0000"/>
      </left>
      <right style="medium">
        <color rgb="FFFF0000"/>
      </right>
      <top style="medium">
        <color rgb="FFFF0000"/>
      </top>
      <bottom style="medium">
        <color rgb="FFFF0000"/>
      </bottom>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7" fillId="0" borderId="0" applyNumberFormat="0" applyFill="0" applyBorder="0">
      <alignment/>
      <protection locked="0"/>
    </xf>
    <xf numFmtId="0" fontId="1" fillId="0" borderId="0">
      <alignment/>
      <protection/>
    </xf>
    <xf numFmtId="0" fontId="14" fillId="0" borderId="0">
      <alignment/>
      <protection/>
    </xf>
    <xf numFmtId="9" fontId="1" fillId="0" borderId="0" applyFont="0" applyFill="0" applyBorder="0" applyAlignment="0" applyProtection="0"/>
  </cellStyleXfs>
  <cellXfs count="373">
    <xf numFmtId="0" fontId="0" fillId="0" borderId="0" xfId="0"/>
    <xf numFmtId="0" fontId="28" fillId="0" borderId="0" xfId="0" applyFont="1"/>
    <xf numFmtId="0" fontId="1" fillId="0" borderId="0" xfId="21" applyFont="1" applyBorder="1" applyAlignment="1" applyProtection="1">
      <alignment vertical="center"/>
      <protection locked="0"/>
    </xf>
    <xf numFmtId="0" fontId="1" fillId="0" borderId="0" xfId="21" applyFont="1" applyBorder="1" applyAlignment="1" applyProtection="1">
      <alignment horizontal="left" vertical="center"/>
      <protection locked="0"/>
    </xf>
    <xf numFmtId="10" fontId="1" fillId="0" borderId="0" xfId="21" applyNumberFormat="1" applyFont="1" applyBorder="1" applyAlignment="1" applyProtection="1">
      <alignment vertical="center"/>
      <protection locked="0"/>
    </xf>
    <xf numFmtId="0" fontId="1" fillId="0" borderId="0" xfId="21" applyFont="1" applyBorder="1" applyAlignment="1">
      <alignment vertical="center"/>
      <protection/>
    </xf>
    <xf numFmtId="0" fontId="28" fillId="0" borderId="0" xfId="0" applyNumberFormat="1" applyFont="1"/>
    <xf numFmtId="10" fontId="1" fillId="0" borderId="0" xfId="21" applyNumberFormat="1" applyFont="1" applyBorder="1" applyAlignment="1">
      <alignment vertical="center"/>
      <protection/>
    </xf>
    <xf numFmtId="14" fontId="28" fillId="0" borderId="0" xfId="0" applyNumberFormat="1" applyFont="1" applyAlignment="1">
      <alignment horizontal="left"/>
    </xf>
    <xf numFmtId="0" fontId="2" fillId="0" borderId="0" xfId="21" applyFont="1" applyBorder="1" applyAlignment="1" applyProtection="1">
      <alignment horizontal="left" vertical="center"/>
      <protection locked="0"/>
    </xf>
    <xf numFmtId="0" fontId="4" fillId="0" borderId="0" xfId="21" applyFont="1" applyBorder="1" applyAlignment="1">
      <alignment horizontal="left" vertical="center"/>
      <protection/>
    </xf>
    <xf numFmtId="0" fontId="1" fillId="0" borderId="0" xfId="21" applyFont="1" applyBorder="1" applyAlignment="1">
      <alignment horizontal="left" vertical="center"/>
      <protection/>
    </xf>
    <xf numFmtId="0" fontId="29" fillId="0" borderId="0" xfId="21" applyFont="1" applyBorder="1" applyAlignment="1" applyProtection="1">
      <alignment horizontal="right" vertical="center"/>
      <protection/>
    </xf>
    <xf numFmtId="0" fontId="5" fillId="0" borderId="0" xfId="21" applyFont="1" applyBorder="1" applyAlignment="1">
      <alignment horizontal="left" vertical="center"/>
      <protection/>
    </xf>
    <xf numFmtId="0" fontId="29" fillId="0" borderId="0" xfId="21" applyFont="1" applyBorder="1" applyAlignment="1" applyProtection="1">
      <alignment horizontal="righ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4" fillId="0" borderId="0" xfId="21"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4" fillId="0" borderId="0" xfId="21" applyNumberFormat="1" applyFont="1" applyBorder="1" applyAlignment="1" applyProtection="1">
      <alignment vertical="center"/>
      <protection locked="0"/>
    </xf>
    <xf numFmtId="14" fontId="6" fillId="2" borderId="4" xfId="21" applyNumberFormat="1" applyFont="1" applyFill="1" applyBorder="1" applyAlignment="1" applyProtection="1">
      <alignment horizontal="left" vertical="center"/>
      <protection locked="0"/>
    </xf>
    <xf numFmtId="14" fontId="6" fillId="2" borderId="5" xfId="21" applyNumberFormat="1" applyFont="1" applyFill="1" applyBorder="1" applyAlignment="1" applyProtection="1">
      <alignment horizontal="center" vertical="center"/>
      <protection locked="0"/>
    </xf>
    <xf numFmtId="14" fontId="6" fillId="2" borderId="5" xfId="21" applyNumberFormat="1" applyFont="1" applyFill="1" applyBorder="1" applyAlignment="1" applyProtection="1">
      <alignment horizontal="center" vertical="center" wrapText="1"/>
      <protection locked="0"/>
    </xf>
    <xf numFmtId="0" fontId="6" fillId="2" borderId="5" xfId="21" applyFont="1" applyFill="1" applyBorder="1" applyAlignment="1" applyProtection="1">
      <alignment horizontal="center" vertical="center"/>
      <protection locked="0"/>
    </xf>
    <xf numFmtId="10" fontId="6" fillId="2" borderId="5" xfId="21" applyNumberFormat="1" applyFont="1" applyFill="1" applyBorder="1" applyAlignment="1" applyProtection="1">
      <alignment horizontal="center" vertical="center"/>
      <protection locked="0"/>
    </xf>
    <xf numFmtId="0" fontId="6" fillId="2" borderId="6" xfId="21" applyFont="1" applyFill="1" applyBorder="1" applyAlignment="1" applyProtection="1">
      <alignment horizontal="center" vertical="center"/>
      <protection locked="0"/>
    </xf>
    <xf numFmtId="0" fontId="6" fillId="0" borderId="0" xfId="21" applyFont="1" applyFill="1" applyBorder="1" applyAlignment="1" applyProtection="1">
      <alignment horizontal="center" vertical="center"/>
      <protection locked="0"/>
    </xf>
    <xf numFmtId="0" fontId="2" fillId="0" borderId="4" xfId="21" applyFont="1" applyBorder="1" applyAlignment="1" applyProtection="1">
      <alignment horizontal="left" vertical="center"/>
      <protection locked="0"/>
    </xf>
    <xf numFmtId="0" fontId="2" fillId="0" borderId="5" xfId="21" applyFont="1" applyBorder="1" applyAlignment="1" applyProtection="1">
      <alignment horizontal="left" vertical="center"/>
      <protection locked="0"/>
    </xf>
    <xf numFmtId="0" fontId="4" fillId="0" borderId="5" xfId="21" applyFont="1" applyBorder="1" applyAlignment="1" applyProtection="1">
      <alignment horizontal="left" vertical="center" wrapText="1"/>
      <protection locked="0"/>
    </xf>
    <xf numFmtId="0" fontId="4" fillId="0" borderId="5" xfId="21" applyFont="1" applyBorder="1" applyAlignment="1" applyProtection="1">
      <alignment vertical="center"/>
      <protection locked="0"/>
    </xf>
    <xf numFmtId="10" fontId="4" fillId="0" borderId="5" xfId="21" applyNumberFormat="1" applyFont="1" applyBorder="1" applyAlignment="1" applyProtection="1">
      <alignment vertical="center"/>
      <protection locked="0"/>
    </xf>
    <xf numFmtId="0" fontId="4" fillId="0" borderId="6" xfId="21" applyFont="1" applyBorder="1" applyAlignment="1" applyProtection="1">
      <alignment vertical="center"/>
      <protection locked="0"/>
    </xf>
    <xf numFmtId="0" fontId="4" fillId="0" borderId="0" xfId="21" applyFont="1" applyBorder="1" applyAlignment="1" applyProtection="1">
      <alignment vertical="center"/>
      <protection locked="0"/>
    </xf>
    <xf numFmtId="0" fontId="1" fillId="0" borderId="7" xfId="21" applyFont="1" applyBorder="1" applyAlignment="1" applyProtection="1">
      <alignment vertical="center"/>
      <protection locked="0"/>
    </xf>
    <xf numFmtId="0" fontId="7" fillId="0" borderId="0" xfId="21" applyFont="1" applyBorder="1" applyAlignment="1" applyProtection="1">
      <alignment vertical="center"/>
      <protection locked="0"/>
    </xf>
    <xf numFmtId="0" fontId="1" fillId="0" borderId="8" xfId="21" applyFont="1" applyBorder="1" applyAlignment="1" applyProtection="1">
      <alignment vertical="center"/>
      <protection locked="0"/>
    </xf>
    <xf numFmtId="0" fontId="2" fillId="0" borderId="7" xfId="21" applyFont="1" applyBorder="1" applyAlignment="1" applyProtection="1">
      <alignment horizontal="left" vertical="center"/>
      <protection locked="0"/>
    </xf>
    <xf numFmtId="0" fontId="4" fillId="0" borderId="0" xfId="21" applyFont="1" applyBorder="1" applyAlignment="1" applyProtection="1">
      <alignment horizontal="left" vertical="center" wrapText="1"/>
      <protection locked="0"/>
    </xf>
    <xf numFmtId="0" fontId="4" fillId="0" borderId="8" xfId="21" applyFont="1" applyBorder="1" applyAlignment="1" applyProtection="1">
      <alignment vertical="center"/>
      <protection locked="0"/>
    </xf>
    <xf numFmtId="0" fontId="4" fillId="0" borderId="7" xfId="21" applyFont="1" applyBorder="1" applyAlignment="1" applyProtection="1">
      <alignment horizontal="left" vertical="center"/>
      <protection locked="0"/>
    </xf>
    <xf numFmtId="0" fontId="8" fillId="0" borderId="0" xfId="21" applyFont="1" applyBorder="1" applyAlignment="1" applyProtection="1">
      <alignment horizontal="left" vertical="center"/>
      <protection locked="0"/>
    </xf>
    <xf numFmtId="0" fontId="9" fillId="0" borderId="7" xfId="21" applyFont="1" applyBorder="1" applyAlignment="1" applyProtection="1">
      <alignment horizontal="left" vertical="center"/>
      <protection locked="0"/>
    </xf>
    <xf numFmtId="0" fontId="11" fillId="0" borderId="0" xfId="21" applyFont="1" applyBorder="1" applyAlignment="1" applyProtection="1">
      <alignment horizontal="left" vertical="center"/>
      <protection locked="0"/>
    </xf>
    <xf numFmtId="0" fontId="12" fillId="0" borderId="0" xfId="21" applyFont="1" applyBorder="1" applyAlignment="1" applyProtection="1">
      <alignment horizontal="left" vertical="center" wrapText="1"/>
      <protection locked="0"/>
    </xf>
    <xf numFmtId="0" fontId="9" fillId="0" borderId="0" xfId="21" applyFont="1" applyBorder="1" applyAlignment="1" applyProtection="1">
      <alignment vertical="center"/>
      <protection locked="0"/>
    </xf>
    <xf numFmtId="10" fontId="9" fillId="0" borderId="0" xfId="21" applyNumberFormat="1" applyFont="1" applyBorder="1" applyAlignment="1" applyProtection="1">
      <alignment vertical="center"/>
      <protection locked="0"/>
    </xf>
    <xf numFmtId="0" fontId="9" fillId="0" borderId="8" xfId="21" applyFont="1" applyBorder="1" applyAlignment="1" applyProtection="1">
      <alignment vertical="center"/>
      <protection locked="0"/>
    </xf>
    <xf numFmtId="0" fontId="1" fillId="0" borderId="9" xfId="21" applyFont="1" applyBorder="1" applyAlignment="1" applyProtection="1">
      <alignment vertical="center"/>
      <protection locked="0"/>
    </xf>
    <xf numFmtId="0" fontId="1" fillId="0" borderId="10" xfId="21" applyFont="1" applyBorder="1" applyAlignment="1" applyProtection="1">
      <alignment vertical="center"/>
      <protection locked="0"/>
    </xf>
    <xf numFmtId="0" fontId="1" fillId="0" borderId="10" xfId="21" applyFont="1" applyBorder="1" applyAlignment="1" applyProtection="1">
      <alignment horizontal="left" vertical="center"/>
      <protection locked="0"/>
    </xf>
    <xf numFmtId="10" fontId="1" fillId="0" borderId="10" xfId="21" applyNumberFormat="1" applyFont="1" applyBorder="1" applyAlignment="1" applyProtection="1">
      <alignment vertical="center"/>
      <protection locked="0"/>
    </xf>
    <xf numFmtId="0" fontId="1" fillId="0" borderId="11" xfId="21" applyFont="1" applyBorder="1" applyAlignment="1" applyProtection="1">
      <alignment vertical="center"/>
      <protection locked="0"/>
    </xf>
    <xf numFmtId="0" fontId="5" fillId="0" borderId="0" xfId="21"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0" fontId="8" fillId="0" borderId="0" xfId="21" applyFont="1" applyBorder="1" applyAlignment="1" applyProtection="1">
      <alignment vertical="center"/>
      <protection locked="0"/>
    </xf>
    <xf numFmtId="0" fontId="10" fillId="0" borderId="0" xfId="21" applyFont="1" applyBorder="1" applyAlignment="1" applyProtection="1">
      <alignment horizontal="left" vertical="center"/>
      <protection locked="0"/>
    </xf>
    <xf numFmtId="0" fontId="1" fillId="0" borderId="7" xfId="21" applyFont="1" applyFill="1" applyBorder="1" applyAlignment="1" applyProtection="1">
      <alignment vertical="center"/>
      <protection locked="0"/>
    </xf>
    <xf numFmtId="0" fontId="1" fillId="0" borderId="0" xfId="21" applyFont="1" applyFill="1" applyBorder="1" applyAlignment="1" applyProtection="1">
      <alignment vertical="center"/>
      <protection locked="0"/>
    </xf>
    <xf numFmtId="0" fontId="1" fillId="0" borderId="0" xfId="21" applyFont="1" applyFill="1" applyBorder="1" applyAlignment="1" applyProtection="1">
      <alignment horizontal="left" vertical="center"/>
      <protection locked="0"/>
    </xf>
    <xf numFmtId="0" fontId="29" fillId="0" borderId="0" xfId="21" applyFont="1" applyFill="1" applyBorder="1" applyAlignment="1" applyProtection="1">
      <alignment horizontal="right" vertical="center"/>
      <protection locked="0"/>
    </xf>
    <xf numFmtId="0" fontId="1" fillId="0" borderId="8" xfId="21"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1" applyNumberFormat="1" applyFont="1" applyFill="1" applyBorder="1" applyAlignment="1" applyProtection="1">
      <alignment vertical="center"/>
      <protection locked="0"/>
    </xf>
    <xf numFmtId="0" fontId="2" fillId="0" borderId="0" xfId="21" applyFont="1" applyBorder="1" applyAlignment="1">
      <alignment horizontal="left" vertical="center"/>
      <protection/>
    </xf>
    <xf numFmtId="14" fontId="6" fillId="2" borderId="4" xfId="21" applyNumberFormat="1" applyFont="1" applyFill="1" applyBorder="1" applyAlignment="1">
      <alignment horizontal="left" vertical="center"/>
      <protection/>
    </xf>
    <xf numFmtId="14" fontId="6" fillId="2" borderId="5" xfId="21" applyNumberFormat="1" applyFont="1" applyFill="1" applyBorder="1" applyAlignment="1">
      <alignment horizontal="center" vertical="center"/>
      <protection/>
    </xf>
    <xf numFmtId="14" fontId="6" fillId="2" borderId="5" xfId="21" applyNumberFormat="1" applyFont="1" applyFill="1" applyBorder="1" applyAlignment="1">
      <alignment horizontal="center" vertical="center" wrapText="1"/>
      <protection/>
    </xf>
    <xf numFmtId="0" fontId="6" fillId="2" borderId="5" xfId="21" applyFont="1" applyFill="1" applyBorder="1" applyAlignment="1">
      <alignment horizontal="center" vertical="center"/>
      <protection/>
    </xf>
    <xf numFmtId="10" fontId="6" fillId="2" borderId="5" xfId="21" applyNumberFormat="1" applyFont="1" applyFill="1" applyBorder="1" applyAlignment="1">
      <alignment horizontal="center" vertical="center"/>
      <protection/>
    </xf>
    <xf numFmtId="0" fontId="6" fillId="2" borderId="6" xfId="21" applyFont="1" applyFill="1" applyBorder="1" applyAlignment="1">
      <alignment horizontal="center" vertical="center"/>
      <protection/>
    </xf>
    <xf numFmtId="0" fontId="6" fillId="0" borderId="0" xfId="21" applyFont="1" applyFill="1" applyBorder="1" applyAlignment="1">
      <alignment horizontal="center" vertical="center"/>
      <protection/>
    </xf>
    <xf numFmtId="0" fontId="4" fillId="0" borderId="0" xfId="21" applyFont="1" applyBorder="1" applyAlignment="1">
      <alignment horizontal="left" vertical="center" wrapText="1"/>
      <protection/>
    </xf>
    <xf numFmtId="0" fontId="4" fillId="0" borderId="0" xfId="21" applyFont="1" applyBorder="1" applyAlignment="1">
      <alignment vertical="center"/>
      <protection/>
    </xf>
    <xf numFmtId="10" fontId="4" fillId="0" borderId="0" xfId="21" applyNumberFormat="1" applyFont="1" applyBorder="1" applyAlignment="1">
      <alignment vertical="center"/>
      <protection/>
    </xf>
    <xf numFmtId="0" fontId="4" fillId="0" borderId="8" xfId="21" applyFont="1" applyBorder="1" applyAlignment="1">
      <alignment vertical="center"/>
      <protection/>
    </xf>
    <xf numFmtId="0" fontId="4" fillId="0" borderId="7" xfId="21" applyFont="1" applyBorder="1" applyAlignment="1">
      <alignment horizontal="left" vertical="center"/>
      <protection/>
    </xf>
    <xf numFmtId="0" fontId="8" fillId="0" borderId="0" xfId="21" applyFont="1" applyBorder="1" applyAlignment="1">
      <alignment horizontal="left" vertical="center"/>
      <protection/>
    </xf>
    <xf numFmtId="0" fontId="7" fillId="0" borderId="0" xfId="21" applyFont="1" applyBorder="1" applyAlignment="1">
      <alignment vertical="center"/>
      <protection/>
    </xf>
    <xf numFmtId="0" fontId="1" fillId="0" borderId="7" xfId="21" applyFont="1" applyBorder="1" applyAlignment="1">
      <alignment vertical="center"/>
      <protection/>
    </xf>
    <xf numFmtId="0" fontId="1" fillId="0" borderId="8" xfId="21" applyFont="1" applyBorder="1" applyAlignment="1">
      <alignment vertical="center"/>
      <protection/>
    </xf>
    <xf numFmtId="0" fontId="2" fillId="0" borderId="7" xfId="21" applyFont="1" applyBorder="1" applyAlignment="1">
      <alignment horizontal="left" vertical="center"/>
      <protection/>
    </xf>
    <xf numFmtId="0" fontId="1" fillId="0" borderId="9" xfId="21" applyFont="1" applyBorder="1" applyAlignment="1">
      <alignment vertical="center"/>
      <protection/>
    </xf>
    <xf numFmtId="0" fontId="1" fillId="0" borderId="10" xfId="21" applyFont="1" applyBorder="1" applyAlignment="1">
      <alignment vertical="center"/>
      <protection/>
    </xf>
    <xf numFmtId="0" fontId="1" fillId="0" borderId="10" xfId="21" applyFont="1" applyBorder="1" applyAlignment="1">
      <alignment horizontal="left" vertical="center"/>
      <protection/>
    </xf>
    <xf numFmtId="10" fontId="1" fillId="0" borderId="10" xfId="21" applyNumberFormat="1" applyFont="1" applyBorder="1" applyAlignment="1">
      <alignment vertical="center"/>
      <protection/>
    </xf>
    <xf numFmtId="0" fontId="1" fillId="0" borderId="11" xfId="21" applyFont="1" applyBorder="1" applyAlignment="1">
      <alignment vertical="center"/>
      <protection/>
    </xf>
    <xf numFmtId="0" fontId="30" fillId="0" borderId="0" xfId="0" applyFont="1" applyProtection="1">
      <protection locked="0"/>
    </xf>
    <xf numFmtId="14" fontId="1" fillId="0" borderId="1" xfId="16" applyNumberFormat="1" applyFont="1" applyFill="1" applyBorder="1" applyAlignment="1" applyProtection="1">
      <alignment horizontal="left" vertical="center"/>
      <protection locked="0"/>
    </xf>
    <xf numFmtId="0" fontId="28" fillId="0" borderId="0" xfId="0" applyFont="1" applyProtection="1">
      <protection/>
    </xf>
    <xf numFmtId="0" fontId="1" fillId="0" borderId="0" xfId="21" applyFont="1" applyBorder="1" applyAlignment="1" applyProtection="1">
      <alignment vertical="center"/>
      <protection/>
    </xf>
    <xf numFmtId="0" fontId="1" fillId="0" borderId="0" xfId="21" applyFont="1" applyBorder="1" applyAlignment="1" applyProtection="1">
      <alignment horizontal="left" vertical="center"/>
      <protection/>
    </xf>
    <xf numFmtId="10" fontId="1" fillId="0" borderId="0" xfId="21" applyNumberFormat="1" applyFont="1" applyBorder="1" applyAlignment="1" applyProtection="1">
      <alignment vertical="center"/>
      <protection/>
    </xf>
    <xf numFmtId="0" fontId="1" fillId="0" borderId="0" xfId="21" applyFont="1" applyBorder="1" applyAlignment="1" applyProtection="1">
      <alignment horizontal="right" vertical="center"/>
      <protection/>
    </xf>
    <xf numFmtId="0" fontId="2" fillId="0" borderId="0" xfId="21"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4" fillId="0" borderId="0" xfId="21"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4" fillId="0" borderId="0" xfId="21" applyNumberFormat="1" applyFont="1" applyBorder="1" applyAlignment="1" applyProtection="1">
      <alignment vertical="center"/>
      <protection/>
    </xf>
    <xf numFmtId="14" fontId="6" fillId="2" borderId="4" xfId="21" applyNumberFormat="1" applyFont="1" applyFill="1" applyBorder="1" applyAlignment="1" applyProtection="1">
      <alignment horizontal="left" vertical="center"/>
      <protection/>
    </xf>
    <xf numFmtId="14" fontId="6" fillId="2" borderId="5" xfId="21" applyNumberFormat="1" applyFont="1" applyFill="1" applyBorder="1" applyAlignment="1" applyProtection="1">
      <alignment horizontal="center" vertical="center"/>
      <protection/>
    </xf>
    <xf numFmtId="14" fontId="6" fillId="2" borderId="5" xfId="21" applyNumberFormat="1" applyFont="1" applyFill="1" applyBorder="1" applyAlignment="1" applyProtection="1">
      <alignment horizontal="center" vertical="center" wrapText="1"/>
      <protection/>
    </xf>
    <xf numFmtId="0" fontId="6" fillId="2" borderId="5" xfId="21" applyFont="1" applyFill="1" applyBorder="1" applyAlignment="1" applyProtection="1">
      <alignment horizontal="center" vertical="center"/>
      <protection/>
    </xf>
    <xf numFmtId="10" fontId="6" fillId="2" borderId="5" xfId="21" applyNumberFormat="1" applyFont="1" applyFill="1" applyBorder="1" applyAlignment="1" applyProtection="1">
      <alignment horizontal="center" vertical="center"/>
      <protection/>
    </xf>
    <xf numFmtId="0" fontId="6" fillId="2" borderId="6" xfId="21" applyFont="1" applyFill="1" applyBorder="1" applyAlignment="1" applyProtection="1">
      <alignment horizontal="center" vertical="center"/>
      <protection/>
    </xf>
    <xf numFmtId="0" fontId="6" fillId="0" borderId="0" xfId="21" applyFont="1" applyFill="1" applyBorder="1" applyAlignment="1" applyProtection="1">
      <alignment horizontal="center" vertical="center"/>
      <protection/>
    </xf>
    <xf numFmtId="0" fontId="2" fillId="0" borderId="4" xfId="21" applyFont="1" applyBorder="1" applyAlignment="1" applyProtection="1">
      <alignment horizontal="left" vertical="center"/>
      <protection/>
    </xf>
    <xf numFmtId="0" fontId="2" fillId="0" borderId="5" xfId="21" applyFont="1" applyBorder="1" applyAlignment="1" applyProtection="1">
      <alignment horizontal="left" vertical="center"/>
      <protection/>
    </xf>
    <xf numFmtId="0" fontId="4" fillId="0" borderId="5" xfId="21" applyFont="1" applyBorder="1" applyAlignment="1" applyProtection="1">
      <alignment horizontal="left" vertical="center" wrapText="1"/>
      <protection/>
    </xf>
    <xf numFmtId="0" fontId="4" fillId="0" borderId="5" xfId="21" applyFont="1" applyBorder="1" applyAlignment="1" applyProtection="1">
      <alignment vertical="center"/>
      <protection/>
    </xf>
    <xf numFmtId="10" fontId="4" fillId="0" borderId="5" xfId="21" applyNumberFormat="1" applyFont="1" applyBorder="1" applyAlignment="1" applyProtection="1">
      <alignment vertical="center"/>
      <protection/>
    </xf>
    <xf numFmtId="0" fontId="4" fillId="0" borderId="6" xfId="21" applyFont="1" applyBorder="1" applyAlignment="1" applyProtection="1">
      <alignment vertical="center"/>
      <protection/>
    </xf>
    <xf numFmtId="0" fontId="4" fillId="0" borderId="0" xfId="21" applyFont="1" applyBorder="1" applyAlignment="1" applyProtection="1">
      <alignment vertical="center"/>
      <protection/>
    </xf>
    <xf numFmtId="0" fontId="1" fillId="0" borderId="7" xfId="21" applyFont="1" applyBorder="1" applyAlignment="1" applyProtection="1">
      <alignment vertical="center"/>
      <protection/>
    </xf>
    <xf numFmtId="0" fontId="7" fillId="0" borderId="0" xfId="21" applyFont="1" applyBorder="1" applyAlignment="1" applyProtection="1">
      <alignment vertical="center"/>
      <protection/>
    </xf>
    <xf numFmtId="0" fontId="1" fillId="0" borderId="8" xfId="21" applyFont="1" applyBorder="1" applyAlignment="1" applyProtection="1">
      <alignment vertical="center"/>
      <protection/>
    </xf>
    <xf numFmtId="0" fontId="2" fillId="0" borderId="7" xfId="21" applyFont="1" applyBorder="1" applyAlignment="1" applyProtection="1">
      <alignment horizontal="left" vertical="center"/>
      <protection/>
    </xf>
    <xf numFmtId="0" fontId="4" fillId="0" borderId="0" xfId="21" applyFont="1" applyBorder="1" applyAlignment="1" applyProtection="1">
      <alignment horizontal="left" vertical="center" wrapText="1"/>
      <protection/>
    </xf>
    <xf numFmtId="0" fontId="4" fillId="0" borderId="8" xfId="21" applyFont="1" applyBorder="1" applyAlignment="1" applyProtection="1">
      <alignment vertical="center"/>
      <protection/>
    </xf>
    <xf numFmtId="0" fontId="4" fillId="0" borderId="7" xfId="21" applyFont="1" applyBorder="1" applyAlignment="1" applyProtection="1">
      <alignment horizontal="left" vertical="center"/>
      <protection/>
    </xf>
    <xf numFmtId="0" fontId="8" fillId="0" borderId="0" xfId="21" applyFont="1" applyBorder="1" applyAlignment="1" applyProtection="1">
      <alignment horizontal="left" vertical="center"/>
      <protection/>
    </xf>
    <xf numFmtId="0" fontId="9" fillId="0" borderId="7" xfId="21" applyFont="1" applyBorder="1" applyAlignment="1" applyProtection="1">
      <alignment horizontal="left" vertical="center"/>
      <protection/>
    </xf>
    <xf numFmtId="0" fontId="9" fillId="0" borderId="0" xfId="21" applyFont="1" applyBorder="1" applyAlignment="1" applyProtection="1">
      <alignment horizontal="left" vertical="center"/>
      <protection/>
    </xf>
    <xf numFmtId="0" fontId="11" fillId="0" borderId="0" xfId="21" applyFont="1" applyBorder="1" applyAlignment="1" applyProtection="1">
      <alignment horizontal="left" vertical="center"/>
      <protection/>
    </xf>
    <xf numFmtId="0" fontId="9" fillId="0" borderId="0" xfId="21" applyFont="1" applyBorder="1" applyAlignment="1" applyProtection="1">
      <alignment vertical="center"/>
      <protection/>
    </xf>
    <xf numFmtId="10" fontId="9" fillId="0" borderId="0" xfId="21" applyNumberFormat="1" applyFont="1" applyBorder="1" applyAlignment="1" applyProtection="1">
      <alignment vertical="center"/>
      <protection/>
    </xf>
    <xf numFmtId="0" fontId="9" fillId="0" borderId="8" xfId="21" applyFont="1" applyBorder="1" applyAlignment="1" applyProtection="1">
      <alignment vertical="center"/>
      <protection/>
    </xf>
    <xf numFmtId="0" fontId="5" fillId="0" borderId="0" xfId="21"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1" applyFont="1" applyBorder="1" applyAlignment="1" applyProtection="1">
      <alignment vertical="center"/>
      <protection/>
    </xf>
    <xf numFmtId="0" fontId="1" fillId="0" borderId="10" xfId="21" applyFont="1" applyBorder="1" applyAlignment="1" applyProtection="1">
      <alignment vertical="center"/>
      <protection/>
    </xf>
    <xf numFmtId="0" fontId="1" fillId="0" borderId="10" xfId="21" applyFont="1" applyBorder="1" applyAlignment="1" applyProtection="1">
      <alignment horizontal="left" vertical="center"/>
      <protection/>
    </xf>
    <xf numFmtId="10" fontId="1" fillId="0" borderId="10" xfId="21" applyNumberFormat="1" applyFont="1" applyBorder="1" applyAlignment="1" applyProtection="1">
      <alignment vertical="center"/>
      <protection/>
    </xf>
    <xf numFmtId="0" fontId="1" fillId="0" borderId="11" xfId="21" applyFont="1" applyBorder="1" applyAlignment="1" applyProtection="1">
      <alignment vertical="center"/>
      <protection/>
    </xf>
    <xf numFmtId="0" fontId="9" fillId="0" borderId="0" xfId="21" applyFont="1" applyBorder="1" applyAlignment="1" applyProtection="1">
      <alignment horizontal="lef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31" fillId="0" borderId="0" xfId="0" applyFont="1"/>
    <xf numFmtId="0" fontId="32"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9" fillId="0" borderId="0" xfId="21" applyFont="1" applyFill="1" applyBorder="1" applyAlignment="1" applyProtection="1">
      <alignment vertical="center"/>
      <protection locked="0"/>
    </xf>
    <xf numFmtId="10" fontId="9" fillId="0" borderId="0" xfId="21"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167" fontId="1" fillId="0" borderId="0" xfId="21" applyNumberFormat="1" applyFont="1" applyBorder="1" applyAlignment="1" applyProtection="1">
      <alignment vertical="center"/>
      <protection locked="0"/>
    </xf>
    <xf numFmtId="43" fontId="1" fillId="3" borderId="0" xfId="18" applyFont="1" applyFill="1" applyBorder="1" applyAlignment="1" applyProtection="1">
      <alignment vertical="center"/>
      <protection locked="0"/>
    </xf>
    <xf numFmtId="44" fontId="1" fillId="0" borderId="0" xfId="16" applyFont="1" applyFill="1" applyBorder="1" applyAlignment="1" applyProtection="1">
      <alignment vertical="center"/>
      <protection locked="0"/>
    </xf>
    <xf numFmtId="43" fontId="1" fillId="0" borderId="1" xfId="16" applyNumberFormat="1" applyFont="1" applyFill="1" applyBorder="1" applyAlignment="1" applyProtection="1">
      <alignment vertical="center"/>
      <protection locked="0"/>
    </xf>
    <xf numFmtId="0" fontId="15" fillId="0" borderId="0" xfId="21" applyFont="1" applyFill="1" applyBorder="1" applyAlignment="1" applyProtection="1">
      <alignment horizontal="left" vertical="top"/>
      <protection/>
    </xf>
    <xf numFmtId="0" fontId="4" fillId="0" borderId="10" xfId="21" applyFont="1" applyBorder="1" applyAlignment="1" applyProtection="1">
      <alignment horizontal="left" vertical="center" wrapText="1"/>
      <protection/>
    </xf>
    <xf numFmtId="0" fontId="12" fillId="0" borderId="0" xfId="21" applyFont="1" applyBorder="1" applyAlignment="1" applyProtection="1">
      <alignment horizontal="center" vertical="center" wrapText="1"/>
      <protection/>
    </xf>
    <xf numFmtId="0" fontId="4" fillId="0" borderId="10" xfId="21" applyFont="1" applyBorder="1" applyAlignment="1" applyProtection="1">
      <alignment horizontal="left" vertical="center" wrapText="1"/>
      <protection locked="0"/>
    </xf>
    <xf numFmtId="0" fontId="12" fillId="0" borderId="0" xfId="21" applyFont="1" applyBorder="1" applyAlignment="1" applyProtection="1">
      <alignment horizontal="center" vertical="center" wrapText="1"/>
      <protection locked="0"/>
    </xf>
    <xf numFmtId="168" fontId="1" fillId="0" borderId="1" xfId="18" applyNumberFormat="1" applyFont="1" applyFill="1" applyBorder="1" applyAlignment="1" applyProtection="1">
      <alignment vertical="center"/>
      <protection locked="0"/>
    </xf>
    <xf numFmtId="9" fontId="1" fillId="0" borderId="0" xfId="15" applyFont="1" applyFill="1" applyBorder="1" applyAlignment="1" applyProtection="1">
      <alignment vertical="center"/>
      <protection locked="0"/>
    </xf>
    <xf numFmtId="166" fontId="1" fillId="0" borderId="0" xfId="18" applyNumberFormat="1" applyFont="1" applyFill="1" applyBorder="1" applyAlignment="1" applyProtection="1">
      <alignment vertical="center"/>
      <protection locked="0"/>
    </xf>
    <xf numFmtId="168" fontId="1" fillId="0" borderId="0" xfId="18" applyNumberFormat="1" applyFont="1" applyFill="1" applyBorder="1" applyAlignment="1" applyProtection="1">
      <alignment vertical="center"/>
      <protection locked="0"/>
    </xf>
    <xf numFmtId="168" fontId="1" fillId="0" borderId="0" xfId="21" applyNumberFormat="1" applyFont="1" applyFill="1" applyBorder="1" applyAlignment="1" applyProtection="1">
      <alignment vertical="center"/>
      <protection locked="0"/>
    </xf>
    <xf numFmtId="0" fontId="1" fillId="0" borderId="4" xfId="21" applyFont="1" applyBorder="1" applyAlignment="1" applyProtection="1">
      <alignment vertical="center"/>
      <protection locked="0"/>
    </xf>
    <xf numFmtId="0" fontId="1" fillId="0" borderId="5" xfId="21" applyFont="1" applyBorder="1" applyAlignment="1" applyProtection="1">
      <alignment vertical="center"/>
      <protection locked="0"/>
    </xf>
    <xf numFmtId="0" fontId="1" fillId="0" borderId="5" xfId="21" applyFont="1" applyBorder="1" applyAlignment="1" applyProtection="1">
      <alignment horizontal="left" vertical="center"/>
      <protection locked="0"/>
    </xf>
    <xf numFmtId="10" fontId="1" fillId="0" borderId="5" xfId="21" applyNumberFormat="1" applyFont="1" applyBorder="1" applyAlignment="1" applyProtection="1">
      <alignment vertical="center"/>
      <protection locked="0"/>
    </xf>
    <xf numFmtId="0" fontId="1" fillId="0" borderId="6" xfId="21" applyFont="1" applyBorder="1" applyAlignment="1" applyProtection="1">
      <alignment vertical="center"/>
      <protection locked="0"/>
    </xf>
    <xf numFmtId="14" fontId="6" fillId="2" borderId="12" xfId="21" applyNumberFormat="1" applyFont="1" applyFill="1" applyBorder="1" applyAlignment="1">
      <alignment horizontal="left" vertical="center"/>
      <protection/>
    </xf>
    <xf numFmtId="14" fontId="6" fillId="2" borderId="13" xfId="21" applyNumberFormat="1" applyFont="1" applyFill="1" applyBorder="1" applyAlignment="1">
      <alignment horizontal="center" vertical="center"/>
      <protection/>
    </xf>
    <xf numFmtId="14" fontId="6" fillId="2" borderId="13" xfId="21" applyNumberFormat="1" applyFont="1" applyFill="1" applyBorder="1" applyAlignment="1">
      <alignment horizontal="center" vertical="center" wrapText="1"/>
      <protection/>
    </xf>
    <xf numFmtId="0" fontId="6" fillId="2" borderId="13" xfId="21" applyFont="1" applyFill="1" applyBorder="1" applyAlignment="1">
      <alignment horizontal="center" vertical="center"/>
      <protection/>
    </xf>
    <xf numFmtId="10" fontId="6" fillId="2" borderId="13" xfId="21" applyNumberFormat="1" applyFont="1" applyFill="1" applyBorder="1" applyAlignment="1">
      <alignment horizontal="center" vertical="center"/>
      <protection/>
    </xf>
    <xf numFmtId="0" fontId="6" fillId="2" borderId="14" xfId="21" applyFont="1" applyFill="1" applyBorder="1" applyAlignment="1">
      <alignment horizontal="center" vertical="center"/>
      <protection/>
    </xf>
    <xf numFmtId="14" fontId="6" fillId="0" borderId="4" xfId="21" applyNumberFormat="1" applyFont="1" applyFill="1" applyBorder="1" applyAlignment="1">
      <alignment horizontal="left" vertical="center"/>
      <protection/>
    </xf>
    <xf numFmtId="14" fontId="6" fillId="0" borderId="5" xfId="21" applyNumberFormat="1" applyFont="1" applyFill="1" applyBorder="1" applyAlignment="1">
      <alignment horizontal="center" vertical="center"/>
      <protection/>
    </xf>
    <xf numFmtId="14" fontId="6" fillId="0" borderId="5" xfId="21" applyNumberFormat="1" applyFont="1" applyFill="1" applyBorder="1" applyAlignment="1">
      <alignment horizontal="center" vertical="center" wrapText="1"/>
      <protection/>
    </xf>
    <xf numFmtId="0" fontId="6" fillId="0" borderId="5" xfId="21" applyFont="1" applyFill="1" applyBorder="1" applyAlignment="1">
      <alignment horizontal="center" vertical="center"/>
      <protection/>
    </xf>
    <xf numFmtId="10" fontId="6" fillId="0" borderId="5" xfId="21" applyNumberFormat="1" applyFont="1" applyFill="1" applyBorder="1" applyAlignment="1">
      <alignment horizontal="center" vertical="center"/>
      <protection/>
    </xf>
    <xf numFmtId="0" fontId="6" fillId="0" borderId="6" xfId="21" applyFont="1" applyFill="1" applyBorder="1" applyAlignment="1">
      <alignment horizontal="center" vertical="center"/>
      <protection/>
    </xf>
    <xf numFmtId="0" fontId="33" fillId="0" borderId="0" xfId="0" applyFont="1"/>
    <xf numFmtId="0" fontId="16" fillId="0" borderId="0" xfId="21" applyFont="1" applyBorder="1" applyAlignment="1">
      <alignment vertical="center"/>
      <protection/>
    </xf>
    <xf numFmtId="0" fontId="16" fillId="0" borderId="0" xfId="21" applyFont="1" applyBorder="1" applyAlignment="1">
      <alignment horizontal="left" vertical="center"/>
      <protection/>
    </xf>
    <xf numFmtId="10" fontId="16" fillId="0" borderId="0" xfId="21" applyNumberFormat="1" applyFont="1" applyBorder="1" applyAlignment="1">
      <alignment vertical="center"/>
      <protection/>
    </xf>
    <xf numFmtId="0" fontId="17" fillId="0" borderId="0" xfId="21" applyFont="1" applyBorder="1" applyAlignment="1">
      <alignment horizontal="left" vertical="center"/>
      <protection/>
    </xf>
    <xf numFmtId="0" fontId="17" fillId="0" borderId="7" xfId="21" applyFont="1" applyBorder="1" applyAlignment="1">
      <alignment horizontal="left" vertical="center"/>
      <protection/>
    </xf>
    <xf numFmtId="0" fontId="16" fillId="0" borderId="0" xfId="21" applyFont="1" applyBorder="1" applyAlignment="1">
      <alignment horizontal="left" vertical="center" wrapText="1"/>
      <protection/>
    </xf>
    <xf numFmtId="0" fontId="16" fillId="0" borderId="8" xfId="21" applyFont="1" applyBorder="1" applyAlignment="1">
      <alignment vertical="center"/>
      <protection/>
    </xf>
    <xf numFmtId="0" fontId="16" fillId="0" borderId="7" xfId="21" applyFont="1" applyBorder="1" applyAlignment="1">
      <alignment horizontal="left" vertical="center"/>
      <protection/>
    </xf>
    <xf numFmtId="0" fontId="18" fillId="0" borderId="0" xfId="21" applyFont="1" applyBorder="1" applyAlignment="1">
      <alignment horizontal="left" vertical="center"/>
      <protection/>
    </xf>
    <xf numFmtId="0" fontId="16" fillId="0" borderId="15" xfId="21" applyFont="1" applyBorder="1" applyAlignment="1">
      <alignment horizontal="center" vertical="center"/>
      <protection/>
    </xf>
    <xf numFmtId="164" fontId="16" fillId="0" borderId="15" xfId="21" applyNumberFormat="1" applyFont="1" applyBorder="1" applyAlignment="1">
      <alignment horizontal="center" vertical="center" wrapText="1"/>
      <protection/>
    </xf>
    <xf numFmtId="0" fontId="16" fillId="0" borderId="0" xfId="21" applyFont="1" applyBorder="1" applyAlignment="1" applyProtection="1">
      <alignment vertical="center"/>
      <protection locked="0"/>
    </xf>
    <xf numFmtId="0" fontId="16" fillId="0" borderId="9" xfId="21" applyFont="1" applyBorder="1" applyAlignment="1">
      <alignment vertical="center"/>
      <protection/>
    </xf>
    <xf numFmtId="0" fontId="16" fillId="0" borderId="10" xfId="21" applyFont="1" applyBorder="1" applyAlignment="1">
      <alignment vertical="center"/>
      <protection/>
    </xf>
    <xf numFmtId="0" fontId="16" fillId="0" borderId="10" xfId="21" applyFont="1" applyBorder="1" applyAlignment="1">
      <alignment horizontal="left" vertical="center"/>
      <protection/>
    </xf>
    <xf numFmtId="10" fontId="16" fillId="0" borderId="10" xfId="21" applyNumberFormat="1" applyFont="1" applyBorder="1" applyAlignment="1">
      <alignment vertical="center"/>
      <protection/>
    </xf>
    <xf numFmtId="0" fontId="16" fillId="0" borderId="11" xfId="21" applyFont="1" applyBorder="1" applyAlignment="1">
      <alignment vertical="center"/>
      <protection/>
    </xf>
    <xf numFmtId="0" fontId="16" fillId="0" borderId="0" xfId="21" applyFont="1" applyBorder="1" applyAlignment="1">
      <alignment vertical="center" wrapText="1"/>
      <protection/>
    </xf>
    <xf numFmtId="0" fontId="0" fillId="0" borderId="0" xfId="0" applyNumberFormat="1"/>
    <xf numFmtId="14" fontId="0" fillId="0" borderId="0" xfId="0" applyNumberFormat="1"/>
    <xf numFmtId="0" fontId="0" fillId="0" borderId="0" xfId="0" applyNumberFormat="1" applyFill="1" applyBorder="1"/>
    <xf numFmtId="0" fontId="0" fillId="0" borderId="0" xfId="0" applyNumberFormat="1" applyBorder="1"/>
    <xf numFmtId="0" fontId="0" fillId="0" borderId="0" xfId="0" applyBorder="1"/>
    <xf numFmtId="0" fontId="16" fillId="0" borderId="7" xfId="21" applyFont="1" applyBorder="1" applyAlignment="1">
      <alignment horizontal="left" vertical="top" wrapText="1"/>
      <protection/>
    </xf>
    <xf numFmtId="0" fontId="16" fillId="0" borderId="0" xfId="21" applyFont="1" applyBorder="1" applyAlignment="1">
      <alignment horizontal="left" vertical="top" wrapText="1"/>
      <protection/>
    </xf>
    <xf numFmtId="0" fontId="30" fillId="0" borderId="0" xfId="0" applyFont="1" applyProtection="1">
      <protection/>
    </xf>
    <xf numFmtId="14" fontId="1" fillId="0" borderId="0" xfId="16" applyNumberFormat="1" applyFont="1" applyFill="1" applyBorder="1" applyAlignment="1" applyProtection="1">
      <alignment horizontal="left" vertical="center"/>
      <protection/>
    </xf>
    <xf numFmtId="14" fontId="6" fillId="2" borderId="12" xfId="21" applyNumberFormat="1" applyFont="1" applyFill="1" applyBorder="1" applyAlignment="1" applyProtection="1">
      <alignment horizontal="left" vertical="center"/>
      <protection/>
    </xf>
    <xf numFmtId="14" fontId="6" fillId="2" borderId="13" xfId="21" applyNumberFormat="1" applyFont="1" applyFill="1" applyBorder="1" applyAlignment="1" applyProtection="1">
      <alignment horizontal="center" vertical="center"/>
      <protection/>
    </xf>
    <xf numFmtId="14" fontId="6" fillId="2" borderId="13" xfId="21" applyNumberFormat="1" applyFont="1" applyFill="1" applyBorder="1" applyAlignment="1" applyProtection="1">
      <alignment horizontal="center" vertical="center" wrapText="1"/>
      <protection/>
    </xf>
    <xf numFmtId="0" fontId="6" fillId="2" borderId="13" xfId="21" applyFont="1" applyFill="1" applyBorder="1" applyAlignment="1" applyProtection="1">
      <alignment horizontal="center" vertical="center"/>
      <protection/>
    </xf>
    <xf numFmtId="10" fontId="6" fillId="2" borderId="13" xfId="21" applyNumberFormat="1" applyFont="1" applyFill="1" applyBorder="1" applyAlignment="1" applyProtection="1">
      <alignment horizontal="center" vertical="center"/>
      <protection/>
    </xf>
    <xf numFmtId="0" fontId="6" fillId="2" borderId="14" xfId="21" applyFont="1" applyFill="1" applyBorder="1" applyAlignment="1" applyProtection="1">
      <alignment horizontal="center" vertical="center"/>
      <protection/>
    </xf>
    <xf numFmtId="14" fontId="6" fillId="0" borderId="7" xfId="21" applyNumberFormat="1" applyFont="1" applyFill="1" applyBorder="1" applyAlignment="1" applyProtection="1">
      <alignment horizontal="left" vertical="center"/>
      <protection/>
    </xf>
    <xf numFmtId="14" fontId="6" fillId="0" borderId="0" xfId="21" applyNumberFormat="1" applyFont="1" applyFill="1" applyBorder="1" applyAlignment="1" applyProtection="1">
      <alignment horizontal="center" vertical="center"/>
      <protection/>
    </xf>
    <xf numFmtId="14" fontId="6" fillId="0" borderId="0" xfId="21" applyNumberFormat="1" applyFont="1" applyFill="1" applyBorder="1" applyAlignment="1" applyProtection="1">
      <alignment horizontal="center" vertical="center" wrapText="1"/>
      <protection/>
    </xf>
    <xf numFmtId="10" fontId="6" fillId="0" borderId="0" xfId="21" applyNumberFormat="1" applyFont="1" applyFill="1" applyBorder="1" applyAlignment="1" applyProtection="1">
      <alignment horizontal="center" vertical="center"/>
      <protection/>
    </xf>
    <xf numFmtId="0" fontId="6" fillId="0" borderId="8" xfId="21" applyFont="1" applyFill="1" applyBorder="1" applyAlignment="1" applyProtection="1">
      <alignment horizontal="center" vertical="center"/>
      <protection/>
    </xf>
    <xf numFmtId="44" fontId="34" fillId="4" borderId="16" xfId="16" applyFont="1" applyFill="1" applyBorder="1" applyAlignment="1" applyProtection="1">
      <alignment vertical="center"/>
      <protection/>
    </xf>
    <xf numFmtId="0" fontId="35" fillId="0" borderId="7" xfId="21" applyFont="1" applyBorder="1" applyAlignment="1" applyProtection="1">
      <alignment horizontal="left" vertical="center"/>
      <protection/>
    </xf>
    <xf numFmtId="44" fontId="1" fillId="5" borderId="16" xfId="16" applyFont="1" applyFill="1" applyBorder="1" applyAlignment="1" applyProtection="1">
      <alignment vertical="center"/>
      <protection/>
    </xf>
    <xf numFmtId="0" fontId="4" fillId="0" borderId="9" xfId="21" applyFont="1" applyBorder="1" applyAlignment="1" applyProtection="1">
      <alignment horizontal="left" vertical="center"/>
      <protection/>
    </xf>
    <xf numFmtId="0" fontId="4" fillId="0" borderId="10" xfId="21" applyFont="1" applyBorder="1" applyAlignment="1" applyProtection="1">
      <alignment vertical="center"/>
      <protection/>
    </xf>
    <xf numFmtId="0" fontId="5" fillId="0" borderId="10" xfId="21" applyFont="1" applyBorder="1" applyAlignment="1" applyProtection="1">
      <alignment horizontal="left" vertical="center"/>
      <protection/>
    </xf>
    <xf numFmtId="0" fontId="4" fillId="0" borderId="11" xfId="21" applyFont="1" applyBorder="1" applyAlignment="1" applyProtection="1">
      <alignment vertical="center"/>
      <protection/>
    </xf>
    <xf numFmtId="14" fontId="6" fillId="2" borderId="17" xfId="21" applyNumberFormat="1" applyFont="1" applyFill="1" applyBorder="1" applyAlignment="1" applyProtection="1">
      <alignment horizontal="left" vertical="center"/>
      <protection/>
    </xf>
    <xf numFmtId="14" fontId="6" fillId="2" borderId="18" xfId="21" applyNumberFormat="1" applyFont="1" applyFill="1" applyBorder="1" applyAlignment="1" applyProtection="1">
      <alignment horizontal="center" vertical="center"/>
      <protection/>
    </xf>
    <xf numFmtId="14" fontId="6" fillId="2" borderId="18" xfId="21" applyNumberFormat="1" applyFont="1" applyFill="1" applyBorder="1" applyAlignment="1" applyProtection="1">
      <alignment horizontal="center" vertical="center" wrapText="1"/>
      <protection/>
    </xf>
    <xf numFmtId="0" fontId="6" fillId="2" borderId="18" xfId="21" applyFont="1" applyFill="1" applyBorder="1" applyAlignment="1" applyProtection="1">
      <alignment horizontal="center" vertical="center"/>
      <protection/>
    </xf>
    <xf numFmtId="44" fontId="1" fillId="6" borderId="19" xfId="16" applyFont="1" applyFill="1" applyBorder="1" applyAlignment="1" applyProtection="1">
      <alignment vertical="center"/>
      <protection/>
    </xf>
    <xf numFmtId="0" fontId="6" fillId="2" borderId="20" xfId="21" applyFont="1" applyFill="1" applyBorder="1" applyAlignment="1" applyProtection="1">
      <alignment horizontal="center" vertical="center"/>
      <protection/>
    </xf>
    <xf numFmtId="0" fontId="30" fillId="0" borderId="0" xfId="0" applyFont="1" applyAlignment="1" applyProtection="1">
      <alignment/>
      <protection/>
    </xf>
    <xf numFmtId="0" fontId="28" fillId="0" borderId="0" xfId="0" applyFont="1" applyProtection="1">
      <protection locked="0"/>
    </xf>
    <xf numFmtId="0" fontId="28" fillId="0" borderId="0" xfId="0" applyNumberFormat="1" applyFont="1" applyProtection="1">
      <protection locked="0"/>
    </xf>
    <xf numFmtId="14" fontId="28" fillId="0" borderId="0" xfId="0" applyNumberFormat="1" applyFont="1" applyAlignment="1" applyProtection="1">
      <alignment horizontal="left"/>
      <protection locked="0"/>
    </xf>
    <xf numFmtId="0" fontId="5" fillId="0" borderId="0" xfId="21" applyFont="1" applyBorder="1" applyAlignment="1" applyProtection="1">
      <alignment horizontal="left" vertical="center"/>
      <protection locked="0"/>
    </xf>
    <xf numFmtId="10" fontId="4" fillId="0" borderId="2" xfId="21" applyNumberFormat="1" applyFont="1" applyBorder="1" applyAlignment="1" applyProtection="1">
      <alignment vertical="center"/>
      <protection locked="0"/>
    </xf>
    <xf numFmtId="10" fontId="4" fillId="0" borderId="3" xfId="21" applyNumberFormat="1" applyFont="1" applyBorder="1" applyAlignment="1" applyProtection="1">
      <alignment vertical="center"/>
      <protection locked="0"/>
    </xf>
    <xf numFmtId="10" fontId="4" fillId="0" borderId="16" xfId="21" applyNumberFormat="1" applyFont="1" applyBorder="1" applyAlignment="1" applyProtection="1">
      <alignment vertical="center"/>
      <protection locked="0"/>
    </xf>
    <xf numFmtId="41" fontId="4" fillId="0" borderId="10" xfId="21" applyNumberFormat="1" applyFont="1" applyBorder="1" applyAlignment="1" applyProtection="1">
      <alignment horizontal="left" vertical="center" wrapText="1"/>
      <protection locked="0"/>
    </xf>
    <xf numFmtId="0" fontId="13" fillId="0" borderId="0" xfId="21" applyFont="1" applyBorder="1" applyAlignment="1" applyProtection="1">
      <alignment vertical="center"/>
      <protection locked="0"/>
    </xf>
    <xf numFmtId="0" fontId="4" fillId="0" borderId="9" xfId="21" applyFont="1" applyBorder="1" applyAlignment="1" applyProtection="1">
      <alignment horizontal="left" vertical="center"/>
      <protection locked="0"/>
    </xf>
    <xf numFmtId="0" fontId="4" fillId="0" borderId="10" xfId="21" applyFont="1" applyBorder="1" applyAlignment="1" applyProtection="1">
      <alignment horizontal="left" vertical="center"/>
      <protection locked="0"/>
    </xf>
    <xf numFmtId="0" fontId="8" fillId="0" borderId="10" xfId="21" applyFont="1" applyBorder="1" applyAlignment="1" applyProtection="1">
      <alignment horizontal="left" vertical="center"/>
      <protection locked="0"/>
    </xf>
    <xf numFmtId="0" fontId="4" fillId="0" borderId="10" xfId="21" applyFont="1" applyBorder="1" applyAlignment="1" applyProtection="1">
      <alignment vertical="center"/>
      <protection locked="0"/>
    </xf>
    <xf numFmtId="0" fontId="4" fillId="0" borderId="11" xfId="21" applyFont="1" applyBorder="1" applyAlignment="1" applyProtection="1">
      <alignment vertical="center"/>
      <protection locked="0"/>
    </xf>
    <xf numFmtId="0" fontId="4" fillId="0" borderId="0" xfId="21" applyNumberFormat="1" applyFont="1" applyBorder="1" applyAlignment="1" applyProtection="1">
      <alignment horizontal="left" vertical="center"/>
      <protection locked="0"/>
    </xf>
    <xf numFmtId="41" fontId="4" fillId="0" borderId="0" xfId="21" applyNumberFormat="1" applyFont="1" applyBorder="1" applyAlignment="1" applyProtection="1">
      <alignment horizontal="left" vertical="center" wrapText="1"/>
      <protection locked="0"/>
    </xf>
    <xf numFmtId="43" fontId="4" fillId="0" borderId="2" xfId="21" applyNumberFormat="1" applyFont="1" applyBorder="1" applyAlignment="1" applyProtection="1">
      <alignment vertical="center"/>
      <protection/>
    </xf>
    <xf numFmtId="43" fontId="7" fillId="0" borderId="3" xfId="21" applyNumberFormat="1" applyFont="1" applyBorder="1" applyAlignment="1" applyProtection="1">
      <alignment vertical="center"/>
      <protection/>
    </xf>
    <xf numFmtId="44" fontId="1" fillId="0" borderId="16" xfId="16" applyFont="1" applyBorder="1" applyAlignment="1" applyProtection="1">
      <alignment vertical="center"/>
      <protection/>
    </xf>
    <xf numFmtId="43" fontId="1" fillId="0" borderId="16" xfId="18" applyFont="1" applyBorder="1" applyAlignment="1" applyProtection="1">
      <alignment vertical="center"/>
      <protection/>
    </xf>
    <xf numFmtId="9" fontId="1" fillId="0" borderId="16" xfId="15" applyFont="1" applyBorder="1" applyAlignment="1" applyProtection="1">
      <alignment vertical="center"/>
      <protection/>
    </xf>
    <xf numFmtId="44" fontId="1" fillId="0" borderId="16" xfId="15" applyNumberFormat="1" applyFont="1" applyBorder="1" applyAlignment="1" applyProtection="1">
      <alignment vertical="center"/>
      <protection/>
    </xf>
    <xf numFmtId="10" fontId="4" fillId="0" borderId="10" xfId="21" applyNumberFormat="1" applyFont="1" applyBorder="1" applyAlignment="1" applyProtection="1">
      <alignment vertical="center"/>
      <protection/>
    </xf>
    <xf numFmtId="0" fontId="13" fillId="0" borderId="10" xfId="21" applyFont="1" applyBorder="1" applyAlignment="1" applyProtection="1">
      <alignment vertical="center"/>
      <protection locked="0"/>
    </xf>
    <xf numFmtId="0" fontId="7" fillId="0" borderId="10" xfId="21" applyFont="1" applyBorder="1" applyAlignment="1" applyProtection="1">
      <alignment vertical="center"/>
      <protection locked="0"/>
    </xf>
    <xf numFmtId="14" fontId="2" fillId="0" borderId="4" xfId="21" applyNumberFormat="1" applyFont="1" applyBorder="1" applyAlignment="1" applyProtection="1">
      <alignment horizontal="left" vertical="center"/>
      <protection locked="0"/>
    </xf>
    <xf numFmtId="43" fontId="4" fillId="0" borderId="0" xfId="21" applyNumberFormat="1" applyFont="1" applyBorder="1" applyAlignment="1" applyProtection="1">
      <alignment horizontal="left" vertical="center"/>
      <protection locked="0"/>
    </xf>
    <xf numFmtId="14" fontId="2" fillId="0" borderId="7" xfId="21" applyNumberFormat="1" applyFont="1" applyBorder="1" applyAlignment="1" applyProtection="1">
      <alignment horizontal="left" vertical="center"/>
      <protection locked="0"/>
    </xf>
    <xf numFmtId="0" fontId="4" fillId="0" borderId="7" xfId="21" applyFont="1" applyBorder="1" applyAlignment="1" applyProtection="1">
      <alignment vertical="center"/>
      <protection locked="0"/>
    </xf>
    <xf numFmtId="43" fontId="4" fillId="0" borderId="3" xfId="21" applyNumberFormat="1" applyFont="1" applyBorder="1" applyAlignment="1" applyProtection="1">
      <alignment vertical="center"/>
      <protection/>
    </xf>
    <xf numFmtId="43" fontId="1" fillId="0" borderId="16" xfId="18" applyNumberFormat="1" applyFont="1" applyBorder="1" applyAlignment="1" applyProtection="1">
      <alignment vertical="center"/>
      <protection/>
    </xf>
    <xf numFmtId="0" fontId="4" fillId="0" borderId="5" xfId="21" applyFont="1" applyBorder="1" applyAlignment="1" applyProtection="1">
      <alignment horizontal="left" vertical="center"/>
      <protection locked="0"/>
    </xf>
    <xf numFmtId="43" fontId="5" fillId="0" borderId="3" xfId="21" applyNumberFormat="1" applyFont="1" applyBorder="1" applyAlignment="1" applyProtection="1">
      <alignment vertical="center"/>
      <protection/>
    </xf>
    <xf numFmtId="10" fontId="4" fillId="0" borderId="2" xfId="21" applyNumberFormat="1" applyFont="1" applyBorder="1" applyAlignment="1" applyProtection="1">
      <alignment vertical="center"/>
      <protection/>
    </xf>
    <xf numFmtId="10" fontId="7" fillId="0" borderId="3" xfId="21" applyNumberFormat="1" applyFont="1" applyBorder="1" applyAlignment="1" applyProtection="1">
      <alignment vertical="center"/>
      <protection/>
    </xf>
    <xf numFmtId="10" fontId="1" fillId="0" borderId="5" xfId="21" applyNumberFormat="1" applyFont="1" applyBorder="1" applyAlignment="1" applyProtection="1">
      <alignment vertical="center"/>
      <protection/>
    </xf>
    <xf numFmtId="0" fontId="11" fillId="0" borderId="10" xfId="21" applyFont="1" applyBorder="1" applyAlignment="1" applyProtection="1">
      <alignment horizontal="left" vertical="center" wrapText="1"/>
      <protection/>
    </xf>
    <xf numFmtId="0" fontId="25" fillId="0" borderId="10" xfId="21" applyFont="1" applyBorder="1" applyAlignment="1" applyProtection="1">
      <alignment horizontal="left" vertical="center" wrapText="1"/>
      <protection/>
    </xf>
    <xf numFmtId="0" fontId="25" fillId="0" borderId="10" xfId="21" applyFont="1" applyBorder="1" applyAlignment="1" applyProtection="1">
      <alignment horizontal="left" vertical="center" wrapText="1"/>
      <protection locked="0"/>
    </xf>
    <xf numFmtId="0" fontId="11" fillId="0" borderId="10" xfId="21" applyFont="1" applyBorder="1" applyAlignment="1" applyProtection="1">
      <alignment horizontal="left" vertical="center" wrapText="1"/>
      <protection locked="0"/>
    </xf>
    <xf numFmtId="0" fontId="24" fillId="0" borderId="10" xfId="21" applyFont="1" applyBorder="1" applyAlignment="1" applyProtection="1">
      <alignment horizontal="left" vertical="center" wrapText="1"/>
      <protection locked="0"/>
    </xf>
    <xf numFmtId="0" fontId="24" fillId="0" borderId="10" xfId="21" applyFont="1" applyBorder="1" applyAlignment="1" applyProtection="1">
      <alignment horizontal="left" vertical="center" wrapText="1"/>
      <protection/>
    </xf>
    <xf numFmtId="43" fontId="1" fillId="6" borderId="3" xfId="18" applyFont="1" applyFill="1" applyBorder="1" applyAlignment="1" applyProtection="1">
      <alignment vertical="center"/>
      <protection/>
    </xf>
    <xf numFmtId="43" fontId="1" fillId="6" borderId="1" xfId="18" applyFont="1" applyFill="1" applyBorder="1" applyAlignment="1" applyProtection="1">
      <alignment vertical="center"/>
      <protection locked="0"/>
    </xf>
    <xf numFmtId="0" fontId="11" fillId="6" borderId="10" xfId="21" applyFont="1" applyFill="1" applyBorder="1" applyAlignment="1" applyProtection="1">
      <alignment horizontal="left" vertical="center" wrapText="1"/>
      <protection locked="0"/>
    </xf>
    <xf numFmtId="43" fontId="1" fillId="6" borderId="3" xfId="18" applyFont="1" applyFill="1" applyBorder="1" applyAlignment="1" applyProtection="1">
      <alignment vertical="center"/>
      <protection locked="0"/>
    </xf>
    <xf numFmtId="43" fontId="1" fillId="6" borderId="2" xfId="18" applyFont="1" applyFill="1" applyBorder="1" applyAlignment="1" applyProtection="1">
      <alignment vertical="center"/>
      <protection locked="0"/>
    </xf>
    <xf numFmtId="39" fontId="1" fillId="6" borderId="1" xfId="16" applyNumberFormat="1" applyFont="1" applyFill="1" applyBorder="1" applyAlignment="1" applyProtection="1">
      <alignment vertical="center"/>
      <protection locked="0"/>
    </xf>
    <xf numFmtId="43" fontId="1" fillId="3" borderId="2" xfId="18" applyFont="1" applyFill="1" applyBorder="1" applyAlignment="1" applyProtection="1">
      <alignment vertical="center"/>
      <protection locked="0"/>
    </xf>
    <xf numFmtId="43" fontId="1" fillId="3" borderId="3" xfId="18" applyFont="1" applyFill="1" applyBorder="1" applyAlignment="1" applyProtection="1">
      <alignment vertical="center"/>
      <protection locked="0"/>
    </xf>
    <xf numFmtId="0" fontId="25" fillId="3" borderId="10" xfId="21" applyFont="1" applyFill="1" applyBorder="1" applyAlignment="1" applyProtection="1">
      <alignment horizontal="left" vertical="center" wrapText="1"/>
      <protection locked="0"/>
    </xf>
    <xf numFmtId="43" fontId="1" fillId="6" borderId="16" xfId="18" applyFont="1" applyFill="1" applyBorder="1" applyAlignment="1" applyProtection="1">
      <alignment vertical="center"/>
      <protection/>
    </xf>
    <xf numFmtId="0" fontId="11" fillId="3" borderId="10" xfId="21" applyFont="1" applyFill="1" applyBorder="1" applyAlignment="1" applyProtection="1">
      <alignment horizontal="left" vertical="center" wrapText="1"/>
      <protection locked="0"/>
    </xf>
    <xf numFmtId="43" fontId="1" fillId="7" borderId="3" xfId="18" applyFont="1" applyFill="1" applyBorder="1" applyAlignment="1" applyProtection="1">
      <alignment vertical="center"/>
      <protection locked="0"/>
    </xf>
    <xf numFmtId="43" fontId="1" fillId="7" borderId="2" xfId="18" applyFont="1" applyFill="1" applyBorder="1" applyAlignment="1" applyProtection="1">
      <alignment vertical="center"/>
      <protection locked="0"/>
    </xf>
    <xf numFmtId="0" fontId="11" fillId="7" borderId="10" xfId="21" applyFont="1" applyFill="1" applyBorder="1" applyAlignment="1" applyProtection="1">
      <alignment horizontal="left" vertical="center" wrapText="1"/>
      <protection locked="0"/>
    </xf>
    <xf numFmtId="0" fontId="16" fillId="0" borderId="7" xfId="21" applyFont="1" applyBorder="1" applyAlignment="1">
      <alignment horizontal="left" vertical="top" wrapText="1"/>
      <protection/>
    </xf>
    <xf numFmtId="0" fontId="16" fillId="0" borderId="0" xfId="21" applyFont="1" applyBorder="1" applyAlignment="1">
      <alignment horizontal="left" vertical="top" wrapText="1"/>
      <protection/>
    </xf>
    <xf numFmtId="0" fontId="16" fillId="0" borderId="8" xfId="21" applyFont="1" applyBorder="1" applyAlignment="1">
      <alignment horizontal="left" vertical="top" wrapText="1"/>
      <protection/>
    </xf>
    <xf numFmtId="0" fontId="16" fillId="0" borderId="9" xfId="21" applyFont="1" applyBorder="1" applyAlignment="1">
      <alignment horizontal="left" vertical="top" wrapText="1"/>
      <protection/>
    </xf>
    <xf numFmtId="0" fontId="16" fillId="0" borderId="10" xfId="21" applyFont="1" applyBorder="1" applyAlignment="1">
      <alignment horizontal="left" vertical="top" wrapText="1"/>
      <protection/>
    </xf>
    <xf numFmtId="0" fontId="16" fillId="0" borderId="11" xfId="21" applyFont="1" applyBorder="1" applyAlignment="1">
      <alignment horizontal="left" vertical="top" wrapText="1"/>
      <protection/>
    </xf>
    <xf numFmtId="0" fontId="0" fillId="0" borderId="0" xfId="0" applyAlignment="1">
      <alignment horizontal="left" vertical="top" wrapText="1"/>
    </xf>
    <xf numFmtId="0" fontId="0" fillId="0" borderId="8" xfId="0" applyBorder="1" applyAlignment="1">
      <alignment horizontal="left" vertical="top" wrapText="1"/>
    </xf>
    <xf numFmtId="0" fontId="16" fillId="0" borderId="7" xfId="21" applyNumberFormat="1" applyFont="1" applyBorder="1" applyAlignment="1">
      <alignment horizontal="left" vertical="top" wrapText="1"/>
      <protection/>
    </xf>
    <xf numFmtId="0" fontId="4" fillId="0" borderId="4" xfId="21" applyFont="1" applyBorder="1" applyAlignment="1">
      <alignment horizontal="left" vertical="top" wrapText="1"/>
      <protection/>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2" fillId="0" borderId="4" xfId="21" applyFont="1" applyBorder="1" applyAlignment="1">
      <alignment horizontal="left" vertical="top" wrapText="1"/>
      <protection/>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0" xfId="0"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4" fillId="0" borderId="0" xfId="21" applyFont="1" applyBorder="1" applyAlignment="1" applyProtection="1">
      <alignment horizontal="left" vertical="center" wrapText="1"/>
      <protection locked="0"/>
    </xf>
    <xf numFmtId="0" fontId="27" fillId="0" borderId="0" xfId="20" applyBorder="1" applyAlignment="1" applyProtection="1">
      <alignment horizontal="left" vertical="center" wrapText="1"/>
      <protection/>
    </xf>
    <xf numFmtId="0" fontId="1" fillId="0" borderId="4" xfId="21" applyFont="1" applyBorder="1" applyAlignment="1" applyProtection="1">
      <alignment horizontal="left" vertical="top" wrapText="1"/>
      <protection locked="0"/>
    </xf>
    <xf numFmtId="0" fontId="1" fillId="0" borderId="5" xfId="21" applyFont="1" applyBorder="1" applyAlignment="1" applyProtection="1">
      <alignment horizontal="left" vertical="top" wrapText="1"/>
      <protection locked="0"/>
    </xf>
    <xf numFmtId="0" fontId="1" fillId="0" borderId="6" xfId="21" applyFont="1" applyBorder="1" applyAlignment="1" applyProtection="1">
      <alignment horizontal="left" vertical="top" wrapText="1"/>
      <protection locked="0"/>
    </xf>
    <xf numFmtId="0" fontId="1" fillId="0" borderId="7" xfId="21" applyFont="1" applyBorder="1" applyAlignment="1" applyProtection="1">
      <alignment horizontal="left" vertical="top" wrapText="1"/>
      <protection locked="0"/>
    </xf>
    <xf numFmtId="0" fontId="1" fillId="0" borderId="0" xfId="21" applyFont="1" applyBorder="1" applyAlignment="1" applyProtection="1">
      <alignment horizontal="left" vertical="top" wrapText="1"/>
      <protection locked="0"/>
    </xf>
    <xf numFmtId="0" fontId="1" fillId="0" borderId="8" xfId="21" applyFont="1" applyBorder="1" applyAlignment="1" applyProtection="1">
      <alignment horizontal="left" vertical="top" wrapText="1"/>
      <protection locked="0"/>
    </xf>
    <xf numFmtId="0" fontId="1" fillId="0" borderId="9" xfId="21" applyFont="1" applyBorder="1" applyAlignment="1" applyProtection="1">
      <alignment horizontal="left" vertical="top" wrapText="1"/>
      <protection locked="0"/>
    </xf>
    <xf numFmtId="0" fontId="1" fillId="0" borderId="10" xfId="21" applyFont="1" applyBorder="1" applyAlignment="1" applyProtection="1">
      <alignment horizontal="left" vertical="top" wrapText="1"/>
      <protection locked="0"/>
    </xf>
    <xf numFmtId="0" fontId="1" fillId="0" borderId="11" xfId="21" applyFont="1" applyBorder="1" applyAlignment="1" applyProtection="1">
      <alignment horizontal="left" vertical="top" wrapText="1"/>
      <protection locked="0"/>
    </xf>
    <xf numFmtId="0" fontId="23" fillId="0" borderId="4" xfId="21" applyFont="1" applyBorder="1" applyAlignment="1" applyProtection="1">
      <alignment horizontal="left" vertical="top" wrapText="1"/>
      <protection locked="0"/>
    </xf>
    <xf numFmtId="0" fontId="23" fillId="0" borderId="5" xfId="21" applyFont="1" applyBorder="1" applyAlignment="1" applyProtection="1">
      <alignment horizontal="left" vertical="top" wrapText="1"/>
      <protection locked="0"/>
    </xf>
    <xf numFmtId="0" fontId="23" fillId="0" borderId="6" xfId="21" applyFont="1" applyBorder="1" applyAlignment="1" applyProtection="1">
      <alignment horizontal="left" vertical="top" wrapText="1"/>
      <protection locked="0"/>
    </xf>
    <xf numFmtId="0" fontId="23" fillId="0" borderId="7" xfId="21" applyFont="1" applyBorder="1" applyAlignment="1" applyProtection="1">
      <alignment horizontal="left" vertical="top" wrapText="1"/>
      <protection locked="0"/>
    </xf>
    <xf numFmtId="0" fontId="23" fillId="0" borderId="0" xfId="21" applyFont="1" applyBorder="1" applyAlignment="1" applyProtection="1">
      <alignment horizontal="left" vertical="top" wrapText="1"/>
      <protection locked="0"/>
    </xf>
    <xf numFmtId="0" fontId="23" fillId="0" borderId="8" xfId="21" applyFont="1" applyBorder="1" applyAlignment="1" applyProtection="1">
      <alignment horizontal="left" vertical="top" wrapText="1"/>
      <protection locked="0"/>
    </xf>
    <xf numFmtId="0" fontId="23" fillId="0" borderId="9" xfId="21" applyFont="1" applyBorder="1" applyAlignment="1" applyProtection="1">
      <alignment horizontal="left" vertical="top" wrapText="1"/>
      <protection locked="0"/>
    </xf>
    <xf numFmtId="0" fontId="23" fillId="0" borderId="10" xfId="21" applyFont="1" applyBorder="1" applyAlignment="1" applyProtection="1">
      <alignment horizontal="left" vertical="top" wrapText="1"/>
      <protection locked="0"/>
    </xf>
    <xf numFmtId="0" fontId="23" fillId="0" borderId="11" xfId="21" applyFont="1" applyBorder="1" applyAlignment="1" applyProtection="1">
      <alignment horizontal="left" vertical="top" wrapText="1"/>
      <protection locked="0"/>
    </xf>
    <xf numFmtId="0" fontId="27" fillId="0" borderId="0" xfId="20" applyBorder="1" applyAlignment="1" applyProtection="1">
      <alignment vertical="center" wrapText="1"/>
      <protection locked="0"/>
    </xf>
    <xf numFmtId="0" fontId="27" fillId="0" borderId="0" xfId="20" applyAlignment="1" applyProtection="1">
      <alignment vertical="center" wrapText="1"/>
      <protection/>
    </xf>
    <xf numFmtId="0" fontId="36" fillId="0" borderId="0" xfId="20" applyFont="1" applyBorder="1" applyAlignment="1" applyProtection="1">
      <alignment vertical="center" wrapText="1"/>
      <protection locked="0"/>
    </xf>
    <xf numFmtId="0" fontId="36" fillId="0" borderId="0" xfId="20" applyFont="1" applyAlignment="1" applyProtection="1">
      <alignment vertical="center" wrapText="1"/>
      <protection/>
    </xf>
    <xf numFmtId="0" fontId="1" fillId="6" borderId="4" xfId="21" applyFont="1" applyFill="1" applyBorder="1" applyAlignment="1" applyProtection="1">
      <alignment horizontal="left" vertical="top" wrapText="1"/>
      <protection locked="0"/>
    </xf>
    <xf numFmtId="0" fontId="0" fillId="6" borderId="5" xfId="0" applyFill="1" applyBorder="1"/>
    <xf numFmtId="0" fontId="0" fillId="6" borderId="6" xfId="0" applyFill="1" applyBorder="1"/>
    <xf numFmtId="0" fontId="0" fillId="6" borderId="7" xfId="0" applyFill="1" applyBorder="1"/>
    <xf numFmtId="0" fontId="0" fillId="6" borderId="0" xfId="0" applyFill="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1" fillId="6" borderId="5" xfId="21" applyFont="1" applyFill="1" applyBorder="1" applyAlignment="1" applyProtection="1">
      <alignment horizontal="left" vertical="top" wrapText="1"/>
      <protection locked="0"/>
    </xf>
    <xf numFmtId="0" fontId="1" fillId="6" borderId="6" xfId="21" applyFont="1" applyFill="1" applyBorder="1" applyAlignment="1" applyProtection="1">
      <alignment horizontal="left" vertical="top" wrapText="1"/>
      <protection locked="0"/>
    </xf>
    <xf numFmtId="0" fontId="1" fillId="6" borderId="7" xfId="21" applyFont="1" applyFill="1" applyBorder="1" applyAlignment="1" applyProtection="1">
      <alignment horizontal="left" vertical="top" wrapText="1"/>
      <protection locked="0"/>
    </xf>
    <xf numFmtId="0" fontId="1" fillId="6" borderId="0" xfId="21" applyFont="1" applyFill="1" applyBorder="1" applyAlignment="1" applyProtection="1">
      <alignment horizontal="left" vertical="top" wrapText="1"/>
      <protection locked="0"/>
    </xf>
    <xf numFmtId="0" fontId="1" fillId="6" borderId="8" xfId="21" applyFont="1" applyFill="1" applyBorder="1" applyAlignment="1" applyProtection="1">
      <alignment horizontal="left" vertical="top" wrapText="1"/>
      <protection locked="0"/>
    </xf>
    <xf numFmtId="0" fontId="1" fillId="6" borderId="9" xfId="21" applyFont="1" applyFill="1" applyBorder="1" applyAlignment="1" applyProtection="1">
      <alignment horizontal="left" vertical="top" wrapText="1"/>
      <protection locked="0"/>
    </xf>
    <xf numFmtId="0" fontId="1" fillId="6" borderId="10" xfId="21" applyFont="1" applyFill="1" applyBorder="1" applyAlignment="1" applyProtection="1">
      <alignment horizontal="left" vertical="top" wrapText="1"/>
      <protection locked="0"/>
    </xf>
    <xf numFmtId="0" fontId="1" fillId="6" borderId="11" xfId="21" applyFont="1" applyFill="1" applyBorder="1" applyAlignment="1" applyProtection="1">
      <alignment horizontal="left" vertical="top" wrapText="1"/>
      <protection locked="0"/>
    </xf>
    <xf numFmtId="0" fontId="1" fillId="3" borderId="4" xfId="21" applyFont="1" applyFill="1" applyBorder="1" applyAlignment="1" applyProtection="1">
      <alignment horizontal="left" vertical="top" wrapText="1"/>
      <protection locked="0"/>
    </xf>
    <xf numFmtId="0" fontId="1" fillId="3" borderId="5" xfId="21" applyFont="1" applyFill="1" applyBorder="1" applyAlignment="1" applyProtection="1">
      <alignment horizontal="left" vertical="top" wrapText="1"/>
      <protection locked="0"/>
    </xf>
    <xf numFmtId="0" fontId="1" fillId="3" borderId="6" xfId="21" applyFont="1" applyFill="1" applyBorder="1" applyAlignment="1" applyProtection="1">
      <alignment horizontal="left" vertical="top" wrapText="1"/>
      <protection locked="0"/>
    </xf>
    <xf numFmtId="0" fontId="1" fillId="3" borderId="7" xfId="21" applyFont="1" applyFill="1" applyBorder="1" applyAlignment="1" applyProtection="1">
      <alignment horizontal="left" vertical="top" wrapText="1"/>
      <protection locked="0"/>
    </xf>
    <xf numFmtId="0" fontId="1" fillId="3" borderId="0" xfId="21" applyFont="1" applyFill="1" applyBorder="1" applyAlignment="1" applyProtection="1">
      <alignment horizontal="left" vertical="top" wrapText="1"/>
      <protection locked="0"/>
    </xf>
    <xf numFmtId="0" fontId="1" fillId="3" borderId="8" xfId="21" applyFont="1" applyFill="1" applyBorder="1" applyAlignment="1" applyProtection="1">
      <alignment horizontal="left" vertical="top" wrapText="1"/>
      <protection locked="0"/>
    </xf>
    <xf numFmtId="0" fontId="1" fillId="3" borderId="9" xfId="21" applyFont="1" applyFill="1" applyBorder="1" applyAlignment="1" applyProtection="1">
      <alignment horizontal="left" vertical="top" wrapText="1"/>
      <protection locked="0"/>
    </xf>
    <xf numFmtId="0" fontId="1" fillId="3" borderId="10" xfId="21" applyFont="1" applyFill="1" applyBorder="1" applyAlignment="1" applyProtection="1">
      <alignment horizontal="left" vertical="top" wrapText="1"/>
      <protection locked="0"/>
    </xf>
    <xf numFmtId="0" fontId="1" fillId="3" borderId="11" xfId="21" applyFont="1" applyFill="1" applyBorder="1" applyAlignment="1" applyProtection="1">
      <alignment horizontal="left" vertical="top" wrapText="1"/>
      <protection locked="0"/>
    </xf>
    <xf numFmtId="0" fontId="23" fillId="6" borderId="4" xfId="21" applyFont="1" applyFill="1" applyBorder="1" applyAlignment="1" applyProtection="1">
      <alignment horizontal="left" vertical="top" wrapText="1"/>
      <protection locked="0"/>
    </xf>
    <xf numFmtId="0" fontId="23" fillId="6" borderId="5" xfId="21" applyFont="1" applyFill="1" applyBorder="1" applyAlignment="1" applyProtection="1">
      <alignment horizontal="left" vertical="top" wrapText="1"/>
      <protection locked="0"/>
    </xf>
    <xf numFmtId="0" fontId="23" fillId="6" borderId="6" xfId="21" applyFont="1" applyFill="1" applyBorder="1" applyAlignment="1" applyProtection="1">
      <alignment horizontal="left" vertical="top" wrapText="1"/>
      <protection locked="0"/>
    </xf>
    <xf numFmtId="0" fontId="23" fillId="6" borderId="7" xfId="21" applyFont="1" applyFill="1" applyBorder="1" applyAlignment="1" applyProtection="1">
      <alignment horizontal="left" vertical="top" wrapText="1"/>
      <protection locked="0"/>
    </xf>
    <xf numFmtId="0" fontId="23" fillId="6" borderId="0" xfId="21" applyFont="1" applyFill="1" applyBorder="1" applyAlignment="1" applyProtection="1">
      <alignment horizontal="left" vertical="top" wrapText="1"/>
      <protection locked="0"/>
    </xf>
    <xf numFmtId="0" fontId="23" fillId="6" borderId="8" xfId="21" applyFont="1" applyFill="1" applyBorder="1" applyAlignment="1" applyProtection="1">
      <alignment horizontal="left" vertical="top" wrapText="1"/>
      <protection locked="0"/>
    </xf>
    <xf numFmtId="0" fontId="23" fillId="6" borderId="9" xfId="21" applyFont="1" applyFill="1" applyBorder="1" applyAlignment="1" applyProtection="1">
      <alignment horizontal="left" vertical="top" wrapText="1"/>
      <protection locked="0"/>
    </xf>
    <xf numFmtId="0" fontId="23" fillId="6" borderId="10" xfId="21" applyFont="1" applyFill="1" applyBorder="1" applyAlignment="1" applyProtection="1">
      <alignment horizontal="left" vertical="top" wrapText="1"/>
      <protection locked="0"/>
    </xf>
    <xf numFmtId="0" fontId="23" fillId="6" borderId="11" xfId="21" applyFont="1" applyFill="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Percent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customXml" Target="../customXml/item1.xml" /><Relationship Id="rId52" Type="http://schemas.openxmlformats.org/officeDocument/2006/relationships/customXml" Target="../customXml/item3.xml" /><Relationship Id="rId53" Type="http://schemas.openxmlformats.org/officeDocument/2006/relationships/customXml" Target="../customXml/item4.xml" /><Relationship Id="rId54" Type="http://schemas.openxmlformats.org/officeDocument/2006/relationships/customXml" Target="../customXml/item5.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vml" /><Relationship Id="rId3"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4.vml" /><Relationship Id="rId3"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5.vml" /><Relationship Id="rId3"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8"/>
  <sheetViews>
    <sheetView workbookViewId="0" topLeftCell="A1">
      <pane ySplit="1" topLeftCell="A2" activePane="bottomLeft" state="frozen"/>
      <selection pane="bottomLeft" activeCell="A2" sqref="A2"/>
    </sheetView>
  </sheetViews>
  <sheetFormatPr defaultColWidth="9.140625" defaultRowHeight="15"/>
  <cols>
    <col min="1" max="1" width="11.57421875" style="0" customWidth="1"/>
    <col min="2" max="2" width="6.8515625" style="0" customWidth="1"/>
    <col min="3" max="3" width="18.140625" style="0" customWidth="1"/>
    <col min="4" max="4" width="26.00390625" style="201" customWidth="1"/>
    <col min="5" max="6" width="17.421875" style="0" customWidth="1"/>
    <col min="7" max="7" width="24.00390625" style="200" customWidth="1"/>
    <col min="8" max="8" width="23.7109375" style="0" customWidth="1"/>
    <col min="9" max="12" width="17.421875" style="0" customWidth="1"/>
    <col min="13" max="13" width="7.7109375" style="197" customWidth="1"/>
    <col min="14" max="14" width="17.421875" style="197" customWidth="1"/>
    <col min="15" max="15" width="17.421875" style="0" customWidth="1"/>
    <col min="16" max="16" width="13.00390625" style="0" customWidth="1"/>
    <col min="17" max="17" width="20.7109375" style="0" customWidth="1"/>
    <col min="18" max="18" width="9.00390625" style="0" customWidth="1"/>
  </cols>
  <sheetData>
    <row r="1" spans="1:18" ht="15">
      <c r="A1" t="s">
        <v>246</v>
      </c>
      <c r="B1" t="s">
        <v>247</v>
      </c>
      <c r="C1" t="s">
        <v>254</v>
      </c>
      <c r="D1" s="201" t="s">
        <v>245</v>
      </c>
      <c r="E1" t="s">
        <v>252</v>
      </c>
      <c r="F1" t="s">
        <v>251</v>
      </c>
      <c r="G1" s="200" t="s">
        <v>250</v>
      </c>
      <c r="H1" s="197" t="s">
        <v>249</v>
      </c>
      <c r="I1" s="199" t="s">
        <v>284</v>
      </c>
      <c r="J1" t="s">
        <v>240</v>
      </c>
      <c r="K1" t="s">
        <v>241</v>
      </c>
      <c r="L1" t="s">
        <v>248</v>
      </c>
      <c r="M1" t="s">
        <v>242</v>
      </c>
      <c r="N1" s="197" t="s">
        <v>243</v>
      </c>
      <c r="O1" s="197" t="s">
        <v>253</v>
      </c>
      <c r="P1" t="s">
        <v>244</v>
      </c>
      <c r="Q1" t="s">
        <v>283</v>
      </c>
      <c r="R1" t="s">
        <v>285</v>
      </c>
    </row>
    <row r="2" spans="1:18" ht="15">
      <c r="A2" s="197" t="str">
        <f>'Total Payment Amount'!$D$2</f>
        <v>Ventura County Medical Center</v>
      </c>
      <c r="B2" s="197" t="str">
        <f>'Total Payment Amount'!$D$3</f>
        <v>DY 7</v>
      </c>
      <c r="C2" s="198">
        <f>'Total Payment Amount'!$D$4</f>
        <v>41213</v>
      </c>
      <c r="D2" s="200" t="str">
        <f t="shared" si="0" ref="D2:D65">INDIRECT("'"&amp;$Q2&amp;"'!$A$6")</f>
        <v>Category 1: Expand Primary Care Capacity</v>
      </c>
      <c r="E2" s="197">
        <f t="shared" si="1" ref="E2:E65">INDIRECT("'"&amp;$Q2&amp;"'!$F$18")</f>
        <v>0</v>
      </c>
      <c r="F2" s="197">
        <f t="shared" si="2" ref="F2:F65">INDIRECT("'"&amp;$Q2&amp;"'!$F$20")</f>
        <v>0</v>
      </c>
      <c r="G2" s="200" t="str">
        <f ca="1">INDIRECT("'"&amp;$Q2&amp;"'!B22")</f>
        <v>Process Milestone:</v>
      </c>
      <c r="H2" s="197">
        <f ca="1">INDIRECT("'"&amp;$Q2&amp;"'!D22")</f>
        <v>0</v>
      </c>
      <c r="I2" s="197"/>
      <c r="J2" s="197">
        <f ca="1">INDIRECT("'"&amp;$Q2&amp;"'!F25")</f>
        <v>0</v>
      </c>
      <c r="K2" s="197">
        <f ca="1">INDIRECT("'"&amp;$Q2&amp;"'!F27")</f>
        <v>0</v>
      </c>
      <c r="L2" s="197" t="str">
        <f ca="1">INDIRECT("'"&amp;$Q2&amp;"'!F29")</f>
        <v>N/A</v>
      </c>
      <c r="M2" s="197">
        <f ca="1">INDIRECT("'"&amp;$Q2&amp;"'!F32")</f>
        <v>0</v>
      </c>
      <c r="N2" s="197">
        <f ca="1">INDIRECT("'"&amp;$Q2&amp;"'!B34")</f>
        <v>0</v>
      </c>
      <c r="O2" s="197">
        <f ca="1">INDIRECT("'"&amp;$Q2&amp;"'!F42")</f>
        <v>0</v>
      </c>
      <c r="P2" s="197" t="str">
        <f ca="1">INDIRECT("'"&amp;$Q2&amp;"'!F44")</f>
        <v xml:space="preserve"> </v>
      </c>
      <c r="Q2" t="s">
        <v>93</v>
      </c>
      <c r="R2">
        <v>1</v>
      </c>
    </row>
    <row r="3" spans="1:18" ht="15">
      <c r="A3" s="197" t="str">
        <f>'Total Payment Amount'!$D$2</f>
        <v>Ventura County Medical Center</v>
      </c>
      <c r="B3" s="197" t="str">
        <f>'Total Payment Amount'!$D$3</f>
        <v>DY 7</v>
      </c>
      <c r="C3" s="198">
        <f>'Total Payment Amount'!$D$4</f>
        <v>41213</v>
      </c>
      <c r="D3" s="200" t="str">
        <f ca="1" t="shared" si="0"/>
        <v>Category 1: Expand Primary Care Capacity</v>
      </c>
      <c r="E3" s="197">
        <f ca="1" t="shared" si="1"/>
        <v>0</v>
      </c>
      <c r="F3" s="197">
        <f ca="1" t="shared" si="2"/>
        <v>0</v>
      </c>
      <c r="G3" s="200" t="str">
        <f ca="1">INDIRECT("'"&amp;$Q3&amp;"'!B47")</f>
        <v>Process Milestone:</v>
      </c>
      <c r="H3" s="197">
        <f ca="1">INDIRECT("'"&amp;$Q3&amp;"'!D47")</f>
        <v>0</v>
      </c>
      <c r="I3" s="197"/>
      <c r="J3" s="197">
        <f ca="1">INDIRECT("'"&amp;$Q3&amp;"'!F50")</f>
        <v>0</v>
      </c>
      <c r="K3" s="197">
        <f ca="1">INDIRECT("'"&amp;$Q3&amp;"'!F52")</f>
        <v>0</v>
      </c>
      <c r="L3" s="197" t="str">
        <f ca="1">INDIRECT("'"&amp;$Q3&amp;"'!F54")</f>
        <v>N/A</v>
      </c>
      <c r="M3" s="197">
        <f ca="1">INDIRECT("'"&amp;$Q3&amp;"'!F57")</f>
        <v>0</v>
      </c>
      <c r="N3" s="197">
        <f ca="1">INDIRECT("'"&amp;$Q3&amp;"'!B59")</f>
        <v>0</v>
      </c>
      <c r="O3" s="197">
        <f ca="1">INDIRECT("'"&amp;$Q3&amp;"'!F67")</f>
        <v>0</v>
      </c>
      <c r="P3" s="197" t="str">
        <f ca="1">INDIRECT("'"&amp;$Q3&amp;"'!F69")</f>
        <v xml:space="preserve"> </v>
      </c>
      <c r="Q3" t="s">
        <v>93</v>
      </c>
      <c r="R3">
        <v>1</v>
      </c>
    </row>
    <row r="4" spans="1:18" ht="15">
      <c r="A4" s="197" t="str">
        <f>'Total Payment Amount'!$D$2</f>
        <v>Ventura County Medical Center</v>
      </c>
      <c r="B4" s="197" t="str">
        <f>'Total Payment Amount'!$D$3</f>
        <v>DY 7</v>
      </c>
      <c r="C4" s="198">
        <f>'Total Payment Amount'!$D$4</f>
        <v>41213</v>
      </c>
      <c r="D4" s="200" t="str">
        <f ca="1" t="shared" si="0"/>
        <v>Category 1: Expand Primary Care Capacity</v>
      </c>
      <c r="E4" s="197">
        <f ca="1" t="shared" si="1"/>
        <v>0</v>
      </c>
      <c r="F4" s="197">
        <f ca="1" t="shared" si="2"/>
        <v>0</v>
      </c>
      <c r="G4" s="200" t="str">
        <f ca="1">INDIRECT("'"&amp;$Q4&amp;"'!B72")</f>
        <v>Process Milestone:</v>
      </c>
      <c r="H4" s="197">
        <f ca="1">INDIRECT("'"&amp;$Q4&amp;"'!D72")</f>
        <v>0</v>
      </c>
      <c r="I4" s="197"/>
      <c r="J4" s="197">
        <f ca="1">INDIRECT("'"&amp;$Q4&amp;"'!F75")</f>
        <v>0</v>
      </c>
      <c r="K4" s="197">
        <f ca="1">INDIRECT("'"&amp;$Q4&amp;"'!F77")</f>
        <v>0</v>
      </c>
      <c r="L4" s="197" t="str">
        <f ca="1">INDIRECT("'"&amp;$Q4&amp;"'!F79")</f>
        <v>N/A</v>
      </c>
      <c r="M4" s="197">
        <f ca="1">INDIRECT("'"&amp;$Q4&amp;"'!F82")</f>
        <v>0</v>
      </c>
      <c r="N4" s="197">
        <f ca="1">INDIRECT("'"&amp;$Q4&amp;"'!B84")</f>
        <v>0</v>
      </c>
      <c r="O4" s="197">
        <f ca="1">INDIRECT("'"&amp;$Q4&amp;"'!F92")</f>
        <v>0</v>
      </c>
      <c r="P4" s="197" t="str">
        <f ca="1">INDIRECT("'"&amp;$Q4&amp;"'!F94")</f>
        <v xml:space="preserve"> </v>
      </c>
      <c r="Q4" t="s">
        <v>93</v>
      </c>
      <c r="R4">
        <v>1</v>
      </c>
    </row>
    <row r="5" spans="1:18" ht="15">
      <c r="A5" s="197" t="str">
        <f>'Total Payment Amount'!$D$2</f>
        <v>Ventura County Medical Center</v>
      </c>
      <c r="B5" s="197" t="str">
        <f>'Total Payment Amount'!$D$3</f>
        <v>DY 7</v>
      </c>
      <c r="C5" s="198">
        <f>'Total Payment Amount'!$D$4</f>
        <v>41213</v>
      </c>
      <c r="D5" s="200" t="str">
        <f ca="1" t="shared" si="0"/>
        <v>Category 1: Expand Primary Care Capacity</v>
      </c>
      <c r="E5" s="197">
        <f ca="1" t="shared" si="1"/>
        <v>0</v>
      </c>
      <c r="F5" s="197">
        <f ca="1" t="shared" si="2"/>
        <v>0</v>
      </c>
      <c r="G5" s="200" t="str">
        <f ca="1">INDIRECT("'"&amp;$Q5&amp;"'!B97")</f>
        <v>Process Milestone:</v>
      </c>
      <c r="H5" s="197">
        <f ca="1">INDIRECT("'"&amp;$Q5&amp;"'!D97")</f>
        <v>0</v>
      </c>
      <c r="I5" s="197"/>
      <c r="J5" s="197">
        <f ca="1">INDIRECT("'"&amp;$Q5&amp;"'!F100")</f>
        <v>0</v>
      </c>
      <c r="K5" s="197">
        <f ca="1">INDIRECT("'"&amp;$Q5&amp;"'!F102")</f>
        <v>0</v>
      </c>
      <c r="L5" s="197" t="str">
        <f ca="1">INDIRECT("'"&amp;$Q5&amp;"'!F104")</f>
        <v>N/A</v>
      </c>
      <c r="M5" s="197">
        <f ca="1">INDIRECT("'"&amp;$Q5&amp;"'!F107")</f>
        <v>0</v>
      </c>
      <c r="N5" s="197">
        <f ca="1">INDIRECT("'"&amp;$Q5&amp;"'!B109")</f>
        <v>0</v>
      </c>
      <c r="O5" s="197">
        <f ca="1">INDIRECT("'"&amp;$Q5&amp;"'!F117")</f>
        <v>0</v>
      </c>
      <c r="P5" s="197" t="str">
        <f ca="1">INDIRECT("'"&amp;$Q5&amp;"'!F119")</f>
        <v xml:space="preserve"> </v>
      </c>
      <c r="Q5" t="s">
        <v>93</v>
      </c>
      <c r="R5">
        <v>1</v>
      </c>
    </row>
    <row r="6" spans="1:18" ht="15">
      <c r="A6" s="197" t="str">
        <f>'Total Payment Amount'!$D$2</f>
        <v>Ventura County Medical Center</v>
      </c>
      <c r="B6" s="197" t="str">
        <f>'Total Payment Amount'!$D$3</f>
        <v>DY 7</v>
      </c>
      <c r="C6" s="198">
        <f>'Total Payment Amount'!$D$4</f>
        <v>41213</v>
      </c>
      <c r="D6" s="200" t="str">
        <f ca="1" t="shared" si="0"/>
        <v>Category 1: Expand Primary Care Capacity</v>
      </c>
      <c r="E6" s="197">
        <f ca="1" t="shared" si="1"/>
        <v>0</v>
      </c>
      <c r="F6" s="197">
        <f ca="1" t="shared" si="2"/>
        <v>0</v>
      </c>
      <c r="G6" s="200" t="str">
        <f ca="1">INDIRECT("'"&amp;$Q6&amp;"'!B122")</f>
        <v>Process Milestone:</v>
      </c>
      <c r="H6" s="197">
        <f ca="1">INDIRECT("'"&amp;$Q6&amp;"'!D122")</f>
        <v>0</v>
      </c>
      <c r="I6" s="197"/>
      <c r="J6" s="197">
        <f ca="1">INDIRECT("'"&amp;$Q6&amp;"'!F125")</f>
        <v>0</v>
      </c>
      <c r="K6" s="197">
        <f ca="1">INDIRECT("'"&amp;$Q6&amp;"'!F127")</f>
        <v>0</v>
      </c>
      <c r="L6" s="197" t="str">
        <f ca="1">INDIRECT("'"&amp;$Q6&amp;"'!F129")</f>
        <v>N/A</v>
      </c>
      <c r="M6" s="197">
        <f ca="1">INDIRECT("'"&amp;$Q6&amp;"'!F132")</f>
        <v>0</v>
      </c>
      <c r="N6" s="197">
        <f ca="1">INDIRECT("'"&amp;$Q6&amp;"'!B134")</f>
        <v>0</v>
      </c>
      <c r="O6" s="197">
        <f ca="1">INDIRECT("'"&amp;$Q6&amp;"'!F142")</f>
        <v>0</v>
      </c>
      <c r="P6" s="197" t="str">
        <f ca="1">INDIRECT("'"&amp;$Q6&amp;"'!F144")</f>
        <v xml:space="preserve"> </v>
      </c>
      <c r="Q6" t="s">
        <v>93</v>
      </c>
      <c r="R6">
        <v>1</v>
      </c>
    </row>
    <row r="7" spans="1:18" ht="15">
      <c r="A7" s="197" t="str">
        <f>'Total Payment Amount'!$D$2</f>
        <v>Ventura County Medical Center</v>
      </c>
      <c r="B7" s="197" t="str">
        <f>'Total Payment Amount'!$D$3</f>
        <v>DY 7</v>
      </c>
      <c r="C7" s="198">
        <f>'Total Payment Amount'!$D$4</f>
        <v>41213</v>
      </c>
      <c r="D7" s="200" t="str">
        <f ca="1" t="shared" si="0"/>
        <v>Category 1: Expand Primary Care Capacity</v>
      </c>
      <c r="E7" s="197">
        <f ca="1" t="shared" si="1"/>
        <v>0</v>
      </c>
      <c r="F7" s="197">
        <f ca="1" t="shared" si="2"/>
        <v>0</v>
      </c>
      <c r="G7" s="200" t="str">
        <f ca="1">INDIRECT("'"&amp;$Q7&amp;"'!B147")</f>
        <v>Improvement Milestone:</v>
      </c>
      <c r="H7" s="197">
        <f ca="1">INDIRECT("'"&amp;$Q7&amp;"'!D147")</f>
        <v>0</v>
      </c>
      <c r="I7" s="197"/>
      <c r="J7" s="197">
        <f ca="1">INDIRECT("'"&amp;$Q7&amp;"'!F150")</f>
        <v>0</v>
      </c>
      <c r="K7" s="197">
        <f ca="1">INDIRECT("'"&amp;$Q7&amp;"'!F152")</f>
        <v>0</v>
      </c>
      <c r="L7" s="197" t="str">
        <f ca="1">INDIRECT("'"&amp;$Q7&amp;"'!F154")</f>
        <v>N/A</v>
      </c>
      <c r="M7" s="197">
        <f ca="1">INDIRECT("'"&amp;$Q7&amp;"'!F157")</f>
        <v>0</v>
      </c>
      <c r="N7" s="197">
        <f ca="1">INDIRECT("'"&amp;$Q7&amp;"'!B159")</f>
        <v>0</v>
      </c>
      <c r="O7" s="197">
        <f ca="1">INDIRECT("'"&amp;$Q7&amp;"'!F167")</f>
        <v>0</v>
      </c>
      <c r="P7" s="197" t="str">
        <f ca="1">INDIRECT("'"&amp;$Q7&amp;"'!F169")</f>
        <v xml:space="preserve"> </v>
      </c>
      <c r="Q7" t="s">
        <v>93</v>
      </c>
      <c r="R7">
        <v>1</v>
      </c>
    </row>
    <row r="8" spans="1:18" ht="15">
      <c r="A8" s="197" t="str">
        <f>'Total Payment Amount'!$D$2</f>
        <v>Ventura County Medical Center</v>
      </c>
      <c r="B8" s="197" t="str">
        <f>'Total Payment Amount'!$D$3</f>
        <v>DY 7</v>
      </c>
      <c r="C8" s="198">
        <f>'Total Payment Amount'!$D$4</f>
        <v>41213</v>
      </c>
      <c r="D8" s="200" t="str">
        <f ca="1" t="shared" si="0"/>
        <v>Category 1: Expand Primary Care Capacity</v>
      </c>
      <c r="E8" s="197">
        <f ca="1" t="shared" si="1"/>
        <v>0</v>
      </c>
      <c r="F8" s="197">
        <f ca="1" t="shared" si="2"/>
        <v>0</v>
      </c>
      <c r="G8" s="200" t="str">
        <f ca="1">INDIRECT("'"&amp;$Q8&amp;"'!B172")</f>
        <v>Improvement Milestone:</v>
      </c>
      <c r="H8" s="197">
        <f ca="1">INDIRECT("'"&amp;$Q8&amp;"'!D172")</f>
        <v>0</v>
      </c>
      <c r="I8" s="197"/>
      <c r="J8" s="197">
        <f ca="1">INDIRECT("'"&amp;$Q8&amp;"'!F175")</f>
        <v>0</v>
      </c>
      <c r="K8" s="197">
        <f ca="1">INDIRECT("'"&amp;$Q8&amp;"'!F177")</f>
        <v>0</v>
      </c>
      <c r="L8" s="197" t="str">
        <f ca="1">INDIRECT("'"&amp;$Q8&amp;"'!F179")</f>
        <v>N/A</v>
      </c>
      <c r="M8" s="197">
        <f ca="1">INDIRECT("'"&amp;$Q8&amp;"'!F182")</f>
        <v>0</v>
      </c>
      <c r="N8" s="197">
        <f ca="1">INDIRECT("'"&amp;$Q8&amp;"'!B184")</f>
        <v>0</v>
      </c>
      <c r="O8" s="197">
        <f ca="1">INDIRECT("'"&amp;$Q8&amp;"'!F192")</f>
        <v>0</v>
      </c>
      <c r="P8" s="197" t="str">
        <f ca="1">INDIRECT("'"&amp;$Q8&amp;"'!F194")</f>
        <v xml:space="preserve"> </v>
      </c>
      <c r="Q8" t="s">
        <v>93</v>
      </c>
      <c r="R8">
        <v>1</v>
      </c>
    </row>
    <row r="9" spans="1:18" ht="15">
      <c r="A9" s="197" t="str">
        <f>'Total Payment Amount'!$D$2</f>
        <v>Ventura County Medical Center</v>
      </c>
      <c r="B9" s="197" t="str">
        <f>'Total Payment Amount'!$D$3</f>
        <v>DY 7</v>
      </c>
      <c r="C9" s="198">
        <f>'Total Payment Amount'!$D$4</f>
        <v>41213</v>
      </c>
      <c r="D9" s="200" t="str">
        <f ca="1" t="shared" si="0"/>
        <v>Category 1: Expand Primary Care Capacity</v>
      </c>
      <c r="E9" s="197">
        <f ca="1" t="shared" si="1"/>
        <v>0</v>
      </c>
      <c r="F9" s="197">
        <f ca="1" t="shared" si="2"/>
        <v>0</v>
      </c>
      <c r="G9" s="200" t="str">
        <f ca="1">INDIRECT("'"&amp;$Q9&amp;"'!B197")</f>
        <v>Improvement Milestone:</v>
      </c>
      <c r="H9" s="197">
        <f ca="1">INDIRECT("'"&amp;$Q9&amp;"'!D197")</f>
        <v>0</v>
      </c>
      <c r="I9" s="197"/>
      <c r="J9" s="197">
        <f ca="1">INDIRECT("'"&amp;$Q9&amp;"'!F200")</f>
        <v>0</v>
      </c>
      <c r="K9" s="197">
        <f ca="1">INDIRECT("'"&amp;$Q9&amp;"'!F202")</f>
        <v>0</v>
      </c>
      <c r="L9" s="197" t="str">
        <f ca="1">INDIRECT("'"&amp;$Q9&amp;"'!F204")</f>
        <v>N/A</v>
      </c>
      <c r="M9" s="197">
        <f ca="1">INDIRECT("'"&amp;$Q9&amp;"'!F207")</f>
        <v>0</v>
      </c>
      <c r="N9" s="197">
        <f ca="1">INDIRECT("'"&amp;$Q9&amp;"'!B209")</f>
        <v>0</v>
      </c>
      <c r="O9" s="197">
        <f ca="1">INDIRECT("'"&amp;$Q9&amp;"'!F217")</f>
        <v>0</v>
      </c>
      <c r="P9" s="197" t="str">
        <f ca="1">INDIRECT("'"&amp;$Q9&amp;"'!F219")</f>
        <v xml:space="preserve"> </v>
      </c>
      <c r="Q9" t="s">
        <v>93</v>
      </c>
      <c r="R9">
        <v>1</v>
      </c>
    </row>
    <row r="10" spans="1:18" ht="15">
      <c r="A10" s="197" t="str">
        <f>'Total Payment Amount'!$D$2</f>
        <v>Ventura County Medical Center</v>
      </c>
      <c r="B10" s="197" t="str">
        <f>'Total Payment Amount'!$D$3</f>
        <v>DY 7</v>
      </c>
      <c r="C10" s="198">
        <f>'Total Payment Amount'!$D$4</f>
        <v>41213</v>
      </c>
      <c r="D10" s="200" t="str">
        <f ca="1" t="shared" si="0"/>
        <v>Category 1: Expand Primary Care Capacity</v>
      </c>
      <c r="E10" s="197">
        <f ca="1" t="shared" si="1"/>
        <v>0</v>
      </c>
      <c r="F10" s="197">
        <f ca="1" t="shared" si="2"/>
        <v>0</v>
      </c>
      <c r="G10" s="200" t="str">
        <f ca="1">INDIRECT("'"&amp;$Q10&amp;"'!B222")</f>
        <v>Improvement Milestone:</v>
      </c>
      <c r="H10" s="197">
        <f ca="1">INDIRECT("'"&amp;$Q10&amp;"'!D222")</f>
        <v>0</v>
      </c>
      <c r="I10" s="197"/>
      <c r="J10" s="197">
        <f ca="1">INDIRECT("'"&amp;$Q10&amp;"'!F225")</f>
        <v>0</v>
      </c>
      <c r="K10" s="197">
        <f ca="1">INDIRECT("'"&amp;$Q10&amp;"'!F227")</f>
        <v>0</v>
      </c>
      <c r="L10" s="197" t="str">
        <f ca="1">INDIRECT("'"&amp;$Q10&amp;"'!F229")</f>
        <v>N/A</v>
      </c>
      <c r="M10" s="197">
        <f ca="1">INDIRECT("'"&amp;$Q10&amp;"'!F232")</f>
        <v>0</v>
      </c>
      <c r="N10" s="197">
        <f ca="1">INDIRECT("'"&amp;$Q10&amp;"'!B234")</f>
        <v>0</v>
      </c>
      <c r="O10" s="197">
        <f ca="1">INDIRECT("'"&amp;$Q10&amp;"'!F242")</f>
        <v>0</v>
      </c>
      <c r="P10" s="197" t="str">
        <f ca="1">INDIRECT("'"&amp;$Q10&amp;"'!F244")</f>
        <v xml:space="preserve"> </v>
      </c>
      <c r="Q10" t="s">
        <v>93</v>
      </c>
      <c r="R10">
        <v>1</v>
      </c>
    </row>
    <row r="11" spans="1:18" ht="15">
      <c r="A11" s="197" t="str">
        <f>'Total Payment Amount'!$D$2</f>
        <v>Ventura County Medical Center</v>
      </c>
      <c r="B11" s="197" t="str">
        <f>'Total Payment Amount'!$D$3</f>
        <v>DY 7</v>
      </c>
      <c r="C11" s="198">
        <f>'Total Payment Amount'!$D$4</f>
        <v>41213</v>
      </c>
      <c r="D11" s="200" t="str">
        <f ca="1" t="shared" si="0"/>
        <v>Category 1: Expand Primary Care Capacity</v>
      </c>
      <c r="E11" s="197">
        <f ca="1" t="shared" si="1"/>
        <v>0</v>
      </c>
      <c r="F11" s="197">
        <f ca="1" t="shared" si="2"/>
        <v>0</v>
      </c>
      <c r="G11" s="200" t="str">
        <f ca="1">INDIRECT("'"&amp;$Q11&amp;"'!B247")</f>
        <v>Improvement Milestone:</v>
      </c>
      <c r="H11" s="197">
        <f ca="1">INDIRECT("'"&amp;$Q11&amp;"'!D247")</f>
        <v>0</v>
      </c>
      <c r="I11" s="197"/>
      <c r="J11" s="197">
        <f ca="1">INDIRECT("'"&amp;$Q11&amp;"'!F250")</f>
        <v>0</v>
      </c>
      <c r="K11" s="197">
        <f ca="1">INDIRECT("'"&amp;$Q11&amp;"'!F252")</f>
        <v>0</v>
      </c>
      <c r="L11" s="197" t="str">
        <f ca="1">INDIRECT("'"&amp;$Q11&amp;"'!F254")</f>
        <v>N/A</v>
      </c>
      <c r="M11" s="197">
        <f ca="1">INDIRECT("'"&amp;$Q11&amp;"'!F257")</f>
        <v>0</v>
      </c>
      <c r="N11" s="197">
        <f ca="1">INDIRECT("'"&amp;$Q11&amp;"'!B259")</f>
        <v>0</v>
      </c>
      <c r="O11" s="197">
        <f ca="1">INDIRECT("'"&amp;$Q11&amp;"'!F267")</f>
        <v>0</v>
      </c>
      <c r="P11" s="197" t="str">
        <f ca="1">INDIRECT("'"&amp;$Q11&amp;"'!F269")</f>
        <v xml:space="preserve"> </v>
      </c>
      <c r="Q11" t="s">
        <v>93</v>
      </c>
      <c r="R11">
        <v>1</v>
      </c>
    </row>
    <row r="12" spans="1:18" ht="15">
      <c r="A12" s="197" t="str">
        <f>'Total Payment Amount'!$D$2</f>
        <v>Ventura County Medical Center</v>
      </c>
      <c r="B12" s="197" t="str">
        <f>'Total Payment Amount'!$D$3</f>
        <v>DY 7</v>
      </c>
      <c r="C12" s="198">
        <f>'Total Payment Amount'!$D$4</f>
        <v>41213</v>
      </c>
      <c r="D12" s="200" t="str">
        <f ca="1" t="shared" si="0"/>
        <v>Category 1: Increase Training of Primary Care Workforce</v>
      </c>
      <c r="E12" s="197">
        <f ca="1" t="shared" si="1"/>
        <v>4863333</v>
      </c>
      <c r="F12" s="197">
        <f ca="1" t="shared" si="2"/>
        <v>4863333</v>
      </c>
      <c r="G12" s="200" t="str">
        <f ca="1">INDIRECT("'"&amp;$Q12&amp;"'!B22")</f>
        <v>Process Milestone:</v>
      </c>
      <c r="H12" s="197" t="str">
        <f ca="1">INDIRECT("'"&amp;$Q12&amp;"'!D22")</f>
        <v>#2. Implement the first phase of the residency expansion by increasing the size of the PGY-1 class from 14 to 16 (12.5%)</v>
      </c>
      <c r="I12" s="197"/>
      <c r="J12" s="197">
        <f ca="1">INDIRECT("'"&amp;$Q12&amp;"'!F25")</f>
        <v>0</v>
      </c>
      <c r="K12" s="197">
        <f ca="1">INDIRECT("'"&amp;$Q12&amp;"'!F27")</f>
        <v>0</v>
      </c>
      <c r="L12" s="197" t="str">
        <f ca="1">INDIRECT("'"&amp;$Q12&amp;"'!F29")</f>
        <v>Yes</v>
      </c>
      <c r="M12" s="197" t="str">
        <f ca="1">INDIRECT("'"&amp;$Q12&amp;"'!F32")</f>
        <v>Yes</v>
      </c>
      <c r="N12" s="197" t="str">
        <f ca="1">INDIRECT("'"&amp;$Q12&amp;"'!B34")</f>
        <v xml:space="preserve">Metric #2 – “Provide documentation of increased residency PGY-1 class from 14 to 16, by providing the PGY-1 roster.” The milestone and metric under “Infrastructure Development” and specifically the “Increased Training of the Primary Workforce” was completed in the first half of DY7 with the commencement of the academic year beginning on July 1, 2011.  With the expansion of the residency program from 14 to 16 Family Medicine residents in this training year immediate benefits have been to provide expanded in-patient and out-patient care to the Safety-Net population of Ventura County.  As Family Medicine physicians are the foundation to primary and preventive care this expansion of a critical shortage of providers is key to the continued provision of care in the decades to come.  Class roster is attached.                                                                                                                                                                                                                                                                                                                                                                                                                                                                                                                                                                                                                                                                                                                                            During DY7 the First-Year residents focused upon acute care rotations within the Health Care Agency’s Ventura County Medical Center (VCMC).  Under the supervision of attending faculty and senior residents the Interns provided care for patients during three-months of in-patient Medicine and Pediatric care, one-month of surgery care both within the operating room and on the post-surgical units, one-month of Obstetrics and Gynecological care for medical and surgical admissions, for gynecological operating room care and in Labor and Delivery and post-partum care; additionally one-month of Intensive Care Unit services are provided.                                                                                                                                                            The Intern class worked within their “Continuity of Care” clinic at the Academic Family Medicine Center in Ventura, providing supervised out-patient care to patients two half-days per week.  The average First-Year resident saw 332 patients during DY7.  With the expansion of the Residency training program from 14 to 16 residents, this added approximately 664 primary care encounters during the year.  This volume of care will rise dramatically over the following two-years of training and post-graduation.  Additional out-patient visits were a part of each of the Intern’s experience in DY7 including specialty clinic training in a women’s high-risk pregnancy clinic, out-patient surgery clinic, specialty pediatric clinic and orthopedic clinic.  Many weeks of training were centered in the Level II Trauma Center’s Emergency Department of VCMC.  These specialty rotations will enhance the future medical practices of the Family Medicine physicians.                                                                                                                                        The increased number of residents have created changes throughout the system to accommodate the increased residency volume and the increased volume of patients.  Clinic schedules and those of the support staff have been adapted to accommodate the increases.  
</v>
      </c>
      <c r="O12" s="197" t="str">
        <f ca="1">INDIRECT("'"&amp;$Q12&amp;"'!F42")</f>
        <v>Yes</v>
      </c>
      <c r="P12" s="197">
        <f ca="1">INDIRECT("'"&amp;$Q12&amp;"'!F44")</f>
        <v>1</v>
      </c>
      <c r="Q12" t="s">
        <v>282</v>
      </c>
      <c r="R12">
        <v>2</v>
      </c>
    </row>
    <row r="13" spans="1:18" ht="15">
      <c r="A13" s="197" t="str">
        <f>'Total Payment Amount'!$D$2</f>
        <v>Ventura County Medical Center</v>
      </c>
      <c r="B13" s="197" t="str">
        <f>'Total Payment Amount'!$D$3</f>
        <v>DY 7</v>
      </c>
      <c r="C13" s="198">
        <f>'Total Payment Amount'!$D$4</f>
        <v>41213</v>
      </c>
      <c r="D13" s="200" t="str">
        <f ca="1" t="shared" si="0"/>
        <v>Category 1: Increase Training of Primary Care Workforce</v>
      </c>
      <c r="E13" s="197">
        <f ca="1" t="shared" si="1"/>
        <v>4863333</v>
      </c>
      <c r="F13" s="197">
        <f ca="1" t="shared" si="2"/>
        <v>4863333</v>
      </c>
      <c r="G13" s="200" t="str">
        <f ca="1">INDIRECT("'"&amp;$Q13&amp;"'!B47")</f>
        <v>Process Milestone:</v>
      </c>
      <c r="H13" s="197">
        <f ca="1">INDIRECT("'"&amp;$Q13&amp;"'!D47")</f>
        <v>0</v>
      </c>
      <c r="I13" s="197"/>
      <c r="J13" s="197">
        <f ca="1">INDIRECT("'"&amp;$Q13&amp;"'!F50")</f>
        <v>0</v>
      </c>
      <c r="K13" s="197">
        <f ca="1">INDIRECT("'"&amp;$Q13&amp;"'!F52")</f>
        <v>0</v>
      </c>
      <c r="L13" s="197" t="str">
        <f ca="1">INDIRECT("'"&amp;$Q13&amp;"'!F54")</f>
        <v>N/A</v>
      </c>
      <c r="M13" s="197">
        <f ca="1">INDIRECT("'"&amp;$Q13&amp;"'!F57")</f>
        <v>0</v>
      </c>
      <c r="N13" s="197">
        <f ca="1">INDIRECT("'"&amp;$Q13&amp;"'!B59")</f>
        <v>0</v>
      </c>
      <c r="O13" s="197">
        <f ca="1">INDIRECT("'"&amp;$Q13&amp;"'!F67")</f>
        <v>0</v>
      </c>
      <c r="P13" s="197" t="str">
        <f ca="1">INDIRECT("'"&amp;$Q13&amp;"'!F69")</f>
        <v xml:space="preserve"> </v>
      </c>
      <c r="Q13" t="s">
        <v>282</v>
      </c>
      <c r="R13">
        <v>2</v>
      </c>
    </row>
    <row r="14" spans="1:18" ht="15">
      <c r="A14" s="197" t="str">
        <f>'Total Payment Amount'!$D$2</f>
        <v>Ventura County Medical Center</v>
      </c>
      <c r="B14" s="197" t="str">
        <f>'Total Payment Amount'!$D$3</f>
        <v>DY 7</v>
      </c>
      <c r="C14" s="198">
        <f>'Total Payment Amount'!$D$4</f>
        <v>41213</v>
      </c>
      <c r="D14" s="200" t="str">
        <f ca="1" t="shared" si="0"/>
        <v>Category 1: Increase Training of Primary Care Workforce</v>
      </c>
      <c r="E14" s="197">
        <f ca="1" t="shared" si="1"/>
        <v>4863333</v>
      </c>
      <c r="F14" s="197">
        <f ca="1" t="shared" si="2"/>
        <v>4863333</v>
      </c>
      <c r="G14" s="200" t="str">
        <f ca="1">INDIRECT("'"&amp;$Q14&amp;"'!B72")</f>
        <v>Process Milestone:</v>
      </c>
      <c r="H14" s="197">
        <f ca="1">INDIRECT("'"&amp;$Q14&amp;"'!D72")</f>
        <v>0</v>
      </c>
      <c r="I14" s="197"/>
      <c r="J14" s="197">
        <f ca="1">INDIRECT("'"&amp;$Q14&amp;"'!F75")</f>
        <v>0</v>
      </c>
      <c r="K14" s="197">
        <f ca="1">INDIRECT("'"&amp;$Q14&amp;"'!F77")</f>
        <v>0</v>
      </c>
      <c r="L14" s="197" t="str">
        <f ca="1">INDIRECT("'"&amp;$Q14&amp;"'!F79")</f>
        <v>N/A</v>
      </c>
      <c r="M14" s="197">
        <f ca="1">INDIRECT("'"&amp;$Q14&amp;"'!F82")</f>
        <v>0</v>
      </c>
      <c r="N14" s="197">
        <f ca="1">INDIRECT("'"&amp;$Q14&amp;"'!B84")</f>
        <v>0</v>
      </c>
      <c r="O14" s="197">
        <f ca="1">INDIRECT("'"&amp;$Q14&amp;"'!F92")</f>
        <v>0</v>
      </c>
      <c r="P14" s="197" t="str">
        <f ca="1">INDIRECT("'"&amp;$Q14&amp;"'!F94")</f>
        <v xml:space="preserve"> </v>
      </c>
      <c r="Q14" t="s">
        <v>282</v>
      </c>
      <c r="R14">
        <v>2</v>
      </c>
    </row>
    <row r="15" spans="1:18" ht="15">
      <c r="A15" s="197" t="str">
        <f>'Total Payment Amount'!$D$2</f>
        <v>Ventura County Medical Center</v>
      </c>
      <c r="B15" s="197" t="str">
        <f>'Total Payment Amount'!$D$3</f>
        <v>DY 7</v>
      </c>
      <c r="C15" s="198">
        <f>'Total Payment Amount'!$D$4</f>
        <v>41213</v>
      </c>
      <c r="D15" s="200" t="str">
        <f ca="1" t="shared" si="0"/>
        <v>Category 1: Increase Training of Primary Care Workforce</v>
      </c>
      <c r="E15" s="197">
        <f ca="1" t="shared" si="1"/>
        <v>4863333</v>
      </c>
      <c r="F15" s="197">
        <f ca="1" t="shared" si="2"/>
        <v>4863333</v>
      </c>
      <c r="G15" s="200" t="str">
        <f ca="1">INDIRECT("'"&amp;$Q15&amp;"'!B97")</f>
        <v>Process Milestone:</v>
      </c>
      <c r="H15" s="197">
        <f ca="1">INDIRECT("'"&amp;$Q15&amp;"'!D97")</f>
        <v>0</v>
      </c>
      <c r="I15" s="197"/>
      <c r="J15" s="197">
        <f ca="1">INDIRECT("'"&amp;$Q15&amp;"'!F100")</f>
        <v>0</v>
      </c>
      <c r="K15" s="197">
        <f ca="1">INDIRECT("'"&amp;$Q15&amp;"'!F102")</f>
        <v>0</v>
      </c>
      <c r="L15" s="197" t="str">
        <f ca="1">INDIRECT("'"&amp;$Q15&amp;"'!F104")</f>
        <v>N/A</v>
      </c>
      <c r="M15" s="197">
        <f ca="1">INDIRECT("'"&amp;$Q15&amp;"'!F107")</f>
        <v>0</v>
      </c>
      <c r="N15" s="197">
        <f ca="1">INDIRECT("'"&amp;$Q15&amp;"'!B109")</f>
        <v>0</v>
      </c>
      <c r="O15" s="197">
        <f ca="1">INDIRECT("'"&amp;$Q15&amp;"'!F117")</f>
        <v>0</v>
      </c>
      <c r="P15" s="197" t="str">
        <f ca="1">INDIRECT("'"&amp;$Q15&amp;"'!F119")</f>
        <v xml:space="preserve"> </v>
      </c>
      <c r="Q15" t="s">
        <v>282</v>
      </c>
      <c r="R15">
        <v>2</v>
      </c>
    </row>
    <row r="16" spans="1:18" ht="15">
      <c r="A16" s="197" t="str">
        <f>'Total Payment Amount'!$D$2</f>
        <v>Ventura County Medical Center</v>
      </c>
      <c r="B16" s="197" t="str">
        <f>'Total Payment Amount'!$D$3</f>
        <v>DY 7</v>
      </c>
      <c r="C16" s="198">
        <f>'Total Payment Amount'!$D$4</f>
        <v>41213</v>
      </c>
      <c r="D16" s="200" t="str">
        <f ca="1" t="shared" si="0"/>
        <v>Category 1: Increase Training of Primary Care Workforce</v>
      </c>
      <c r="E16" s="197">
        <f ca="1" t="shared" si="1"/>
        <v>4863333</v>
      </c>
      <c r="F16" s="197">
        <f ca="1" t="shared" si="2"/>
        <v>4863333</v>
      </c>
      <c r="G16" s="200" t="str">
        <f ca="1">INDIRECT("'"&amp;$Q16&amp;"'!B122")</f>
        <v>Process Milestone:</v>
      </c>
      <c r="H16" s="197">
        <f ca="1">INDIRECT("'"&amp;$Q16&amp;"'!D122")</f>
        <v>0</v>
      </c>
      <c r="I16" s="197"/>
      <c r="J16" s="197">
        <f ca="1">INDIRECT("'"&amp;$Q16&amp;"'!F125")</f>
        <v>0</v>
      </c>
      <c r="K16" s="197">
        <f ca="1">INDIRECT("'"&amp;$Q16&amp;"'!F127")</f>
        <v>0</v>
      </c>
      <c r="L16" s="197" t="str">
        <f ca="1">INDIRECT("'"&amp;$Q16&amp;"'!F129")</f>
        <v>N/A</v>
      </c>
      <c r="M16" s="197">
        <f ca="1">INDIRECT("'"&amp;$Q16&amp;"'!F132")</f>
        <v>0</v>
      </c>
      <c r="N16" s="197">
        <f ca="1">INDIRECT("'"&amp;$Q16&amp;"'!B134")</f>
        <v>0</v>
      </c>
      <c r="O16" s="197">
        <f ca="1">INDIRECT("'"&amp;$Q16&amp;"'!F142")</f>
        <v>0</v>
      </c>
      <c r="P16" s="197" t="str">
        <f ca="1">INDIRECT("'"&amp;$Q16&amp;"'!F144")</f>
        <v xml:space="preserve"> </v>
      </c>
      <c r="Q16" t="s">
        <v>282</v>
      </c>
      <c r="R16">
        <v>2</v>
      </c>
    </row>
    <row r="17" spans="1:18" ht="15">
      <c r="A17" s="197" t="str">
        <f>'Total Payment Amount'!$D$2</f>
        <v>Ventura County Medical Center</v>
      </c>
      <c r="B17" s="197" t="str">
        <f>'Total Payment Amount'!$D$3</f>
        <v>DY 7</v>
      </c>
      <c r="C17" s="198">
        <f>'Total Payment Amount'!$D$4</f>
        <v>41213</v>
      </c>
      <c r="D17" s="200" t="str">
        <f ca="1" t="shared" si="0"/>
        <v>Category 1: Increase Training of Primary Care Workforce</v>
      </c>
      <c r="E17" s="197">
        <f ca="1" t="shared" si="1"/>
        <v>4863333</v>
      </c>
      <c r="F17" s="197">
        <f ca="1" t="shared" si="2"/>
        <v>4863333</v>
      </c>
      <c r="G17" s="200" t="str">
        <f ca="1">INDIRECT("'"&amp;$Q17&amp;"'!B147")</f>
        <v>Improvement Milestone:</v>
      </c>
      <c r="H17" s="197">
        <f ca="1">INDIRECT("'"&amp;$Q17&amp;"'!D147")</f>
        <v>0</v>
      </c>
      <c r="I17" s="197"/>
      <c r="J17" s="197">
        <f ca="1">INDIRECT("'"&amp;$Q17&amp;"'!F150")</f>
        <v>0</v>
      </c>
      <c r="K17" s="197">
        <f ca="1">INDIRECT("'"&amp;$Q17&amp;"'!F152")</f>
        <v>0</v>
      </c>
      <c r="L17" s="197" t="str">
        <f ca="1">INDIRECT("'"&amp;$Q17&amp;"'!F154")</f>
        <v>N/A</v>
      </c>
      <c r="M17" s="197">
        <f ca="1">INDIRECT("'"&amp;$Q17&amp;"'!F157")</f>
        <v>0</v>
      </c>
      <c r="N17" s="197">
        <f ca="1">INDIRECT("'"&amp;$Q17&amp;"'!B159")</f>
        <v>0</v>
      </c>
      <c r="O17" s="197">
        <f ca="1">INDIRECT("'"&amp;$Q17&amp;"'!F167")</f>
        <v>0</v>
      </c>
      <c r="P17" s="197" t="str">
        <f ca="1">INDIRECT("'"&amp;$Q17&amp;"'!F169")</f>
        <v xml:space="preserve"> </v>
      </c>
      <c r="Q17" t="s">
        <v>282</v>
      </c>
      <c r="R17">
        <v>2</v>
      </c>
    </row>
    <row r="18" spans="1:18" ht="15">
      <c r="A18" s="197" t="str">
        <f>'Total Payment Amount'!$D$2</f>
        <v>Ventura County Medical Center</v>
      </c>
      <c r="B18" s="197" t="str">
        <f>'Total Payment Amount'!$D$3</f>
        <v>DY 7</v>
      </c>
      <c r="C18" s="198">
        <f>'Total Payment Amount'!$D$4</f>
        <v>41213</v>
      </c>
      <c r="D18" s="200" t="str">
        <f ca="1" t="shared" si="0"/>
        <v>Category 1: Increase Training of Primary Care Workforce</v>
      </c>
      <c r="E18" s="197">
        <f ca="1" t="shared" si="1"/>
        <v>4863333</v>
      </c>
      <c r="F18" s="197">
        <f ca="1" t="shared" si="2"/>
        <v>4863333</v>
      </c>
      <c r="G18" s="200" t="str">
        <f ca="1">INDIRECT("'"&amp;$Q18&amp;"'!B172")</f>
        <v>Improvement Milestone:</v>
      </c>
      <c r="H18" s="197">
        <f ca="1">INDIRECT("'"&amp;$Q18&amp;"'!D172")</f>
        <v>0</v>
      </c>
      <c r="I18" s="197"/>
      <c r="J18" s="197">
        <f ca="1">INDIRECT("'"&amp;$Q18&amp;"'!F175")</f>
        <v>0</v>
      </c>
      <c r="K18" s="197">
        <f ca="1">INDIRECT("'"&amp;$Q18&amp;"'!F177")</f>
        <v>0</v>
      </c>
      <c r="L18" s="197" t="str">
        <f ca="1">INDIRECT("'"&amp;$Q18&amp;"'!F179")</f>
        <v>N/A</v>
      </c>
      <c r="M18" s="197">
        <f ca="1">INDIRECT("'"&amp;$Q18&amp;"'!F182")</f>
        <v>0</v>
      </c>
      <c r="N18" s="197">
        <f ca="1">INDIRECT("'"&amp;$Q18&amp;"'!B184")</f>
        <v>0</v>
      </c>
      <c r="O18" s="197">
        <f ca="1">INDIRECT("'"&amp;$Q18&amp;"'!F192")</f>
        <v>0</v>
      </c>
      <c r="P18" s="197" t="str">
        <f ca="1">INDIRECT("'"&amp;$Q18&amp;"'!F194")</f>
        <v xml:space="preserve"> </v>
      </c>
      <c r="Q18" t="s">
        <v>282</v>
      </c>
      <c r="R18">
        <v>2</v>
      </c>
    </row>
    <row r="19" spans="1:18" ht="15">
      <c r="A19" s="197" t="str">
        <f>'Total Payment Amount'!$D$2</f>
        <v>Ventura County Medical Center</v>
      </c>
      <c r="B19" s="197" t="str">
        <f>'Total Payment Amount'!$D$3</f>
        <v>DY 7</v>
      </c>
      <c r="C19" s="198">
        <f>'Total Payment Amount'!$D$4</f>
        <v>41213</v>
      </c>
      <c r="D19" s="200" t="str">
        <f ca="1" t="shared" si="0"/>
        <v>Category 1: Increase Training of Primary Care Workforce</v>
      </c>
      <c r="E19" s="197">
        <f ca="1" t="shared" si="1"/>
        <v>4863333</v>
      </c>
      <c r="F19" s="197">
        <f ca="1" t="shared" si="2"/>
        <v>4863333</v>
      </c>
      <c r="G19" s="200" t="str">
        <f ca="1">INDIRECT("'"&amp;$Q19&amp;"'!B197")</f>
        <v>Improvement Milestone:</v>
      </c>
      <c r="H19" s="197">
        <f ca="1">INDIRECT("'"&amp;$Q19&amp;"'!D197")</f>
        <v>0</v>
      </c>
      <c r="I19" s="197"/>
      <c r="J19" s="197">
        <f ca="1">INDIRECT("'"&amp;$Q19&amp;"'!F200")</f>
        <v>0</v>
      </c>
      <c r="K19" s="197">
        <f ca="1">INDIRECT("'"&amp;$Q19&amp;"'!F202")</f>
        <v>0</v>
      </c>
      <c r="L19" s="197" t="str">
        <f ca="1">INDIRECT("'"&amp;$Q19&amp;"'!F204")</f>
        <v>N/A</v>
      </c>
      <c r="M19" s="197">
        <f ca="1">INDIRECT("'"&amp;$Q19&amp;"'!F207")</f>
        <v>0</v>
      </c>
      <c r="N19" s="197">
        <f ca="1">INDIRECT("'"&amp;$Q19&amp;"'!B209")</f>
        <v>0</v>
      </c>
      <c r="O19" s="197">
        <f ca="1">INDIRECT("'"&amp;$Q19&amp;"'!F217")</f>
        <v>0</v>
      </c>
      <c r="P19" s="197" t="str">
        <f ca="1">INDIRECT("'"&amp;$Q19&amp;"'!F219")</f>
        <v xml:space="preserve"> </v>
      </c>
      <c r="Q19" t="s">
        <v>282</v>
      </c>
      <c r="R19">
        <v>2</v>
      </c>
    </row>
    <row r="20" spans="1:18" ht="15">
      <c r="A20" s="197" t="str">
        <f>'Total Payment Amount'!$D$2</f>
        <v>Ventura County Medical Center</v>
      </c>
      <c r="B20" s="197" t="str">
        <f>'Total Payment Amount'!$D$3</f>
        <v>DY 7</v>
      </c>
      <c r="C20" s="198">
        <f>'Total Payment Amount'!$D$4</f>
        <v>41213</v>
      </c>
      <c r="D20" s="200" t="str">
        <f ca="1" t="shared" si="0"/>
        <v>Category 1: Increase Training of Primary Care Workforce</v>
      </c>
      <c r="E20" s="197">
        <f ca="1" t="shared" si="1"/>
        <v>4863333</v>
      </c>
      <c r="F20" s="197">
        <f ca="1" t="shared" si="2"/>
        <v>4863333</v>
      </c>
      <c r="G20" s="200" t="str">
        <f ca="1">INDIRECT("'"&amp;$Q20&amp;"'!B222")</f>
        <v>Improvement Milestone:</v>
      </c>
      <c r="H20" s="197">
        <f ca="1">INDIRECT("'"&amp;$Q20&amp;"'!D222")</f>
        <v>0</v>
      </c>
      <c r="I20" s="197"/>
      <c r="J20" s="197">
        <f ca="1">INDIRECT("'"&amp;$Q20&amp;"'!F225")</f>
        <v>0</v>
      </c>
      <c r="K20" s="197">
        <f ca="1">INDIRECT("'"&amp;$Q20&amp;"'!F227")</f>
        <v>0</v>
      </c>
      <c r="L20" s="197" t="str">
        <f ca="1">INDIRECT("'"&amp;$Q20&amp;"'!F229")</f>
        <v>N/A</v>
      </c>
      <c r="M20" s="197">
        <f ca="1">INDIRECT("'"&amp;$Q20&amp;"'!F232")</f>
        <v>0</v>
      </c>
      <c r="N20" s="197">
        <f ca="1">INDIRECT("'"&amp;$Q20&amp;"'!B234")</f>
        <v>0</v>
      </c>
      <c r="O20" s="197">
        <f ca="1">INDIRECT("'"&amp;$Q20&amp;"'!F242")</f>
        <v>0</v>
      </c>
      <c r="P20" s="197" t="str">
        <f ca="1">INDIRECT("'"&amp;$Q20&amp;"'!F244")</f>
        <v xml:space="preserve"> </v>
      </c>
      <c r="Q20" t="s">
        <v>282</v>
      </c>
      <c r="R20">
        <v>2</v>
      </c>
    </row>
    <row r="21" spans="1:18" ht="15">
      <c r="A21" s="197" t="str">
        <f>'Total Payment Amount'!$D$2</f>
        <v>Ventura County Medical Center</v>
      </c>
      <c r="B21" s="197" t="str">
        <f>'Total Payment Amount'!$D$3</f>
        <v>DY 7</v>
      </c>
      <c r="C21" s="198">
        <f>'Total Payment Amount'!$D$4</f>
        <v>41213</v>
      </c>
      <c r="D21" s="200" t="str">
        <f ca="1" t="shared" si="0"/>
        <v>Category 1: Increase Training of Primary Care Workforce</v>
      </c>
      <c r="E21" s="197">
        <f ca="1" t="shared" si="1"/>
        <v>4863333</v>
      </c>
      <c r="F21" s="197">
        <f ca="1" t="shared" si="2"/>
        <v>4863333</v>
      </c>
      <c r="G21" s="200" t="str">
        <f ca="1">INDIRECT("'"&amp;$Q21&amp;"'!B247")</f>
        <v>Improvement Milestone:</v>
      </c>
      <c r="H21" s="197">
        <f ca="1">INDIRECT("'"&amp;$Q21&amp;"'!D247")</f>
        <v>0</v>
      </c>
      <c r="I21" s="197"/>
      <c r="J21" s="197">
        <f ca="1">INDIRECT("'"&amp;$Q21&amp;"'!F250")</f>
        <v>0</v>
      </c>
      <c r="K21" s="197">
        <f ca="1">INDIRECT("'"&amp;$Q21&amp;"'!F252")</f>
        <v>0</v>
      </c>
      <c r="L21" s="197" t="str">
        <f ca="1">INDIRECT("'"&amp;$Q21&amp;"'!F254")</f>
        <v>N/A</v>
      </c>
      <c r="M21" s="197">
        <f ca="1">INDIRECT("'"&amp;$Q21&amp;"'!F257")</f>
        <v>0</v>
      </c>
      <c r="N21" s="197">
        <f ca="1">INDIRECT("'"&amp;$Q21&amp;"'!B259")</f>
        <v>0</v>
      </c>
      <c r="O21" s="197">
        <f ca="1">INDIRECT("'"&amp;$Q21&amp;"'!F267")</f>
        <v>0</v>
      </c>
      <c r="P21" s="197" t="str">
        <f ca="1">INDIRECT("'"&amp;$Q21&amp;"'!F269")</f>
        <v xml:space="preserve"> </v>
      </c>
      <c r="Q21" t="s">
        <v>282</v>
      </c>
      <c r="R21">
        <v>2</v>
      </c>
    </row>
    <row r="22" spans="1:18" ht="15">
      <c r="A22" s="197" t="str">
        <f>'Total Payment Amount'!$D$2</f>
        <v>Ventura County Medical Center</v>
      </c>
      <c r="B22" s="197" t="str">
        <f>'Total Payment Amount'!$D$3</f>
        <v>DY 7</v>
      </c>
      <c r="C22" s="198">
        <f>'Total Payment Amount'!$D$4</f>
        <v>41213</v>
      </c>
      <c r="D22" s="200" t="str">
        <f ca="1" t="shared" si="0"/>
        <v>Category 1: Implement and Utilize Disease Management Registry Functionality</v>
      </c>
      <c r="E22" s="197">
        <f ca="1" t="shared" si="1"/>
        <v>0</v>
      </c>
      <c r="F22" s="197">
        <f ca="1" t="shared" si="2"/>
        <v>0</v>
      </c>
      <c r="G22" s="200" t="str">
        <f ca="1">INDIRECT("'"&amp;$Q22&amp;"'!B22")</f>
        <v>Process Milestone:</v>
      </c>
      <c r="H22" s="197">
        <f ca="1">INDIRECT("'"&amp;$Q22&amp;"'!D22")</f>
        <v>0</v>
      </c>
      <c r="I22" s="197"/>
      <c r="J22" s="197">
        <f ca="1">INDIRECT("'"&amp;$Q22&amp;"'!F25")</f>
        <v>0</v>
      </c>
      <c r="K22" s="197">
        <f ca="1">INDIRECT("'"&amp;$Q22&amp;"'!F27")</f>
        <v>0</v>
      </c>
      <c r="L22" s="197" t="str">
        <f ca="1">INDIRECT("'"&amp;$Q22&amp;"'!F29")</f>
        <v>N/A</v>
      </c>
      <c r="M22" s="197">
        <f ca="1">INDIRECT("'"&amp;$Q22&amp;"'!F32")</f>
        <v>0</v>
      </c>
      <c r="N22" s="197">
        <f ca="1">INDIRECT("'"&amp;$Q22&amp;"'!B34")</f>
        <v>0</v>
      </c>
      <c r="O22" s="197">
        <f ca="1">INDIRECT("'"&amp;$Q22&amp;"'!F42")</f>
        <v>0</v>
      </c>
      <c r="P22" s="197" t="str">
        <f ca="1">INDIRECT("'"&amp;$Q22&amp;"'!F44")</f>
        <v xml:space="preserve"> </v>
      </c>
      <c r="Q22" t="s">
        <v>255</v>
      </c>
      <c r="R22">
        <v>3</v>
      </c>
    </row>
    <row r="23" spans="1:18" ht="15">
      <c r="A23" s="197" t="str">
        <f>'Total Payment Amount'!$D$2</f>
        <v>Ventura County Medical Center</v>
      </c>
      <c r="B23" s="197" t="str">
        <f>'Total Payment Amount'!$D$3</f>
        <v>DY 7</v>
      </c>
      <c r="C23" s="198">
        <f>'Total Payment Amount'!$D$4</f>
        <v>41213</v>
      </c>
      <c r="D23" s="200" t="str">
        <f ca="1" t="shared" si="0"/>
        <v>Category 1: Implement and Utilize Disease Management Registry Functionality</v>
      </c>
      <c r="E23" s="197">
        <f ca="1" t="shared" si="1"/>
        <v>0</v>
      </c>
      <c r="F23" s="197">
        <f ca="1" t="shared" si="2"/>
        <v>0</v>
      </c>
      <c r="G23" s="200" t="str">
        <f ca="1">INDIRECT("'"&amp;$Q23&amp;"'!B47")</f>
        <v>Process Milestone:</v>
      </c>
      <c r="H23" s="197">
        <f ca="1">INDIRECT("'"&amp;$Q23&amp;"'!D47")</f>
        <v>0</v>
      </c>
      <c r="I23" s="197"/>
      <c r="J23" s="197">
        <f ca="1">INDIRECT("'"&amp;$Q23&amp;"'!F50")</f>
        <v>0</v>
      </c>
      <c r="K23" s="197">
        <f ca="1">INDIRECT("'"&amp;$Q23&amp;"'!F52")</f>
        <v>0</v>
      </c>
      <c r="L23" s="197" t="str">
        <f ca="1">INDIRECT("'"&amp;$Q23&amp;"'!F54")</f>
        <v>N/A</v>
      </c>
      <c r="M23" s="197">
        <f ca="1">INDIRECT("'"&amp;$Q23&amp;"'!F57")</f>
        <v>0</v>
      </c>
      <c r="N23" s="197">
        <f ca="1">INDIRECT("'"&amp;$Q23&amp;"'!B59")</f>
        <v>0</v>
      </c>
      <c r="O23" s="197">
        <f ca="1">INDIRECT("'"&amp;$Q23&amp;"'!F67")</f>
        <v>0</v>
      </c>
      <c r="P23" s="197" t="str">
        <f ca="1">INDIRECT("'"&amp;$Q23&amp;"'!F69")</f>
        <v xml:space="preserve"> </v>
      </c>
      <c r="Q23" t="s">
        <v>255</v>
      </c>
      <c r="R23">
        <v>3</v>
      </c>
    </row>
    <row r="24" spans="1:18" ht="15">
      <c r="A24" s="197" t="str">
        <f>'Total Payment Amount'!$D$2</f>
        <v>Ventura County Medical Center</v>
      </c>
      <c r="B24" s="197" t="str">
        <f>'Total Payment Amount'!$D$3</f>
        <v>DY 7</v>
      </c>
      <c r="C24" s="198">
        <f>'Total Payment Amount'!$D$4</f>
        <v>41213</v>
      </c>
      <c r="D24" s="200" t="str">
        <f ca="1" t="shared" si="0"/>
        <v>Category 1: Implement and Utilize Disease Management Registry Functionality</v>
      </c>
      <c r="E24" s="197">
        <f ca="1" t="shared" si="1"/>
        <v>0</v>
      </c>
      <c r="F24" s="197">
        <f ca="1" t="shared" si="2"/>
        <v>0</v>
      </c>
      <c r="G24" s="200" t="str">
        <f ca="1">INDIRECT("'"&amp;$Q24&amp;"'!B72")</f>
        <v>Process Milestone:</v>
      </c>
      <c r="H24" s="197">
        <f ca="1">INDIRECT("'"&amp;$Q24&amp;"'!D72")</f>
        <v>0</v>
      </c>
      <c r="I24" s="197"/>
      <c r="J24" s="197">
        <f ca="1">INDIRECT("'"&amp;$Q24&amp;"'!F75")</f>
        <v>0</v>
      </c>
      <c r="K24" s="197">
        <f ca="1">INDIRECT("'"&amp;$Q24&amp;"'!F77")</f>
        <v>0</v>
      </c>
      <c r="L24" s="197" t="str">
        <f ca="1">INDIRECT("'"&amp;$Q24&amp;"'!F79")</f>
        <v>N/A</v>
      </c>
      <c r="M24" s="197">
        <f ca="1">INDIRECT("'"&amp;$Q24&amp;"'!F82")</f>
        <v>0</v>
      </c>
      <c r="N24" s="197">
        <f ca="1">INDIRECT("'"&amp;$Q24&amp;"'!B84")</f>
        <v>0</v>
      </c>
      <c r="O24" s="197">
        <f ca="1">INDIRECT("'"&amp;$Q24&amp;"'!F92")</f>
        <v>0</v>
      </c>
      <c r="P24" s="197" t="str">
        <f ca="1">INDIRECT("'"&amp;$Q24&amp;"'!F94")</f>
        <v xml:space="preserve"> </v>
      </c>
      <c r="Q24" t="s">
        <v>255</v>
      </c>
      <c r="R24">
        <v>3</v>
      </c>
    </row>
    <row r="25" spans="1:18" ht="15">
      <c r="A25" s="197" t="str">
        <f>'Total Payment Amount'!$D$2</f>
        <v>Ventura County Medical Center</v>
      </c>
      <c r="B25" s="197" t="str">
        <f>'Total Payment Amount'!$D$3</f>
        <v>DY 7</v>
      </c>
      <c r="C25" s="198">
        <f>'Total Payment Amount'!$D$4</f>
        <v>41213</v>
      </c>
      <c r="D25" s="200" t="str">
        <f ca="1" t="shared" si="0"/>
        <v>Category 1: Implement and Utilize Disease Management Registry Functionality</v>
      </c>
      <c r="E25" s="197">
        <f ca="1" t="shared" si="1"/>
        <v>0</v>
      </c>
      <c r="F25" s="197">
        <f ca="1" t="shared" si="2"/>
        <v>0</v>
      </c>
      <c r="G25" s="200" t="str">
        <f ca="1">INDIRECT("'"&amp;$Q25&amp;"'!B97")</f>
        <v>Process Milestone:</v>
      </c>
      <c r="H25" s="197">
        <f ca="1">INDIRECT("'"&amp;$Q25&amp;"'!D97")</f>
        <v>0</v>
      </c>
      <c r="I25" s="197"/>
      <c r="J25" s="197">
        <f ca="1">INDIRECT("'"&amp;$Q25&amp;"'!F100")</f>
        <v>0</v>
      </c>
      <c r="K25" s="197">
        <f ca="1">INDIRECT("'"&amp;$Q25&amp;"'!F102")</f>
        <v>0</v>
      </c>
      <c r="L25" s="197" t="str">
        <f ca="1">INDIRECT("'"&amp;$Q25&amp;"'!F104")</f>
        <v>N/A</v>
      </c>
      <c r="M25" s="197">
        <f ca="1">INDIRECT("'"&amp;$Q25&amp;"'!F107")</f>
        <v>0</v>
      </c>
      <c r="N25" s="197">
        <f ca="1">INDIRECT("'"&amp;$Q25&amp;"'!B109")</f>
        <v>0</v>
      </c>
      <c r="O25" s="197">
        <f ca="1">INDIRECT("'"&amp;$Q25&amp;"'!F117")</f>
        <v>0</v>
      </c>
      <c r="P25" s="197" t="str">
        <f ca="1">INDIRECT("'"&amp;$Q25&amp;"'!F119")</f>
        <v xml:space="preserve"> </v>
      </c>
      <c r="Q25" t="s">
        <v>255</v>
      </c>
      <c r="R25">
        <v>3</v>
      </c>
    </row>
    <row r="26" spans="1:18" ht="15">
      <c r="A26" s="197" t="str">
        <f>'Total Payment Amount'!$D$2</f>
        <v>Ventura County Medical Center</v>
      </c>
      <c r="B26" s="197" t="str">
        <f>'Total Payment Amount'!$D$3</f>
        <v>DY 7</v>
      </c>
      <c r="C26" s="198">
        <f>'Total Payment Amount'!$D$4</f>
        <v>41213</v>
      </c>
      <c r="D26" s="200" t="str">
        <f ca="1" t="shared" si="0"/>
        <v>Category 1: Implement and Utilize Disease Management Registry Functionality</v>
      </c>
      <c r="E26" s="197">
        <f ca="1" t="shared" si="1"/>
        <v>0</v>
      </c>
      <c r="F26" s="197">
        <f ca="1" t="shared" si="2"/>
        <v>0</v>
      </c>
      <c r="G26" s="200" t="str">
        <f ca="1">INDIRECT("'"&amp;$Q26&amp;"'!B122")</f>
        <v>Process Milestone:</v>
      </c>
      <c r="H26" s="197">
        <f ca="1">INDIRECT("'"&amp;$Q26&amp;"'!D122")</f>
        <v>0</v>
      </c>
      <c r="I26" s="197"/>
      <c r="J26" s="197">
        <f ca="1">INDIRECT("'"&amp;$Q26&amp;"'!F125")</f>
        <v>0</v>
      </c>
      <c r="K26" s="197">
        <f ca="1">INDIRECT("'"&amp;$Q26&amp;"'!F127")</f>
        <v>0</v>
      </c>
      <c r="L26" s="197" t="str">
        <f ca="1">INDIRECT("'"&amp;$Q26&amp;"'!F129")</f>
        <v>N/A</v>
      </c>
      <c r="M26" s="197">
        <f ca="1">INDIRECT("'"&amp;$Q26&amp;"'!F132")</f>
        <v>0</v>
      </c>
      <c r="N26" s="197">
        <f ca="1">INDIRECT("'"&amp;$Q26&amp;"'!B134")</f>
        <v>0</v>
      </c>
      <c r="O26" s="197">
        <f ca="1">INDIRECT("'"&amp;$Q26&amp;"'!F142")</f>
        <v>0</v>
      </c>
      <c r="P26" s="197" t="str">
        <f ca="1">INDIRECT("'"&amp;$Q26&amp;"'!F144")</f>
        <v xml:space="preserve"> </v>
      </c>
      <c r="Q26" t="s">
        <v>255</v>
      </c>
      <c r="R26">
        <v>3</v>
      </c>
    </row>
    <row r="27" spans="1:18" ht="15">
      <c r="A27" s="197" t="str">
        <f>'Total Payment Amount'!$D$2</f>
        <v>Ventura County Medical Center</v>
      </c>
      <c r="B27" s="197" t="str">
        <f>'Total Payment Amount'!$D$3</f>
        <v>DY 7</v>
      </c>
      <c r="C27" s="198">
        <f>'Total Payment Amount'!$D$4</f>
        <v>41213</v>
      </c>
      <c r="D27" s="200" t="str">
        <f ca="1" t="shared" si="0"/>
        <v>Category 1: Implement and Utilize Disease Management Registry Functionality</v>
      </c>
      <c r="E27" s="197">
        <f ca="1" t="shared" si="1"/>
        <v>0</v>
      </c>
      <c r="F27" s="197">
        <f ca="1" t="shared" si="2"/>
        <v>0</v>
      </c>
      <c r="G27" s="200" t="str">
        <f ca="1">INDIRECT("'"&amp;$Q27&amp;"'!B147")</f>
        <v>Improvement Milestone:</v>
      </c>
      <c r="H27" s="197">
        <f ca="1">INDIRECT("'"&amp;$Q27&amp;"'!D147")</f>
        <v>0</v>
      </c>
      <c r="I27" s="197"/>
      <c r="J27" s="197">
        <f ca="1">INDIRECT("'"&amp;$Q27&amp;"'!F150")</f>
        <v>0</v>
      </c>
      <c r="K27" s="197">
        <f ca="1">INDIRECT("'"&amp;$Q27&amp;"'!F152")</f>
        <v>0</v>
      </c>
      <c r="L27" s="197" t="str">
        <f ca="1">INDIRECT("'"&amp;$Q27&amp;"'!F154")</f>
        <v>N/A</v>
      </c>
      <c r="M27" s="197">
        <f ca="1">INDIRECT("'"&amp;$Q27&amp;"'!F157")</f>
        <v>0</v>
      </c>
      <c r="N27" s="197">
        <f ca="1">INDIRECT("'"&amp;$Q27&amp;"'!B159")</f>
        <v>0</v>
      </c>
      <c r="O27" s="197">
        <f ca="1">INDIRECT("'"&amp;$Q27&amp;"'!F167")</f>
        <v>0</v>
      </c>
      <c r="P27" s="197" t="str">
        <f ca="1">INDIRECT("'"&amp;$Q27&amp;"'!F169")</f>
        <v xml:space="preserve"> </v>
      </c>
      <c r="Q27" t="s">
        <v>255</v>
      </c>
      <c r="R27">
        <v>3</v>
      </c>
    </row>
    <row r="28" spans="1:18" ht="15">
      <c r="A28" s="197" t="str">
        <f>'Total Payment Amount'!$D$2</f>
        <v>Ventura County Medical Center</v>
      </c>
      <c r="B28" s="197" t="str">
        <f>'Total Payment Amount'!$D$3</f>
        <v>DY 7</v>
      </c>
      <c r="C28" s="198">
        <f>'Total Payment Amount'!$D$4</f>
        <v>41213</v>
      </c>
      <c r="D28" s="200" t="str">
        <f ca="1" t="shared" si="0"/>
        <v>Category 1: Implement and Utilize Disease Management Registry Functionality</v>
      </c>
      <c r="E28" s="197">
        <f ca="1" t="shared" si="1"/>
        <v>0</v>
      </c>
      <c r="F28" s="197">
        <f ca="1" t="shared" si="2"/>
        <v>0</v>
      </c>
      <c r="G28" s="200" t="str">
        <f ca="1">INDIRECT("'"&amp;$Q28&amp;"'!B172")</f>
        <v>Improvement Milestone:</v>
      </c>
      <c r="H28" s="197">
        <f ca="1">INDIRECT("'"&amp;$Q28&amp;"'!D172")</f>
        <v>0</v>
      </c>
      <c r="I28" s="197"/>
      <c r="J28" s="197">
        <f ca="1">INDIRECT("'"&amp;$Q28&amp;"'!F175")</f>
        <v>0</v>
      </c>
      <c r="K28" s="197">
        <f ca="1">INDIRECT("'"&amp;$Q28&amp;"'!F177")</f>
        <v>0</v>
      </c>
      <c r="L28" s="197" t="str">
        <f ca="1">INDIRECT("'"&amp;$Q28&amp;"'!F179")</f>
        <v>N/A</v>
      </c>
      <c r="M28" s="197">
        <f ca="1">INDIRECT("'"&amp;$Q28&amp;"'!F182")</f>
        <v>0</v>
      </c>
      <c r="N28" s="197">
        <f ca="1">INDIRECT("'"&amp;$Q28&amp;"'!B184")</f>
        <v>0</v>
      </c>
      <c r="O28" s="197">
        <f ca="1">INDIRECT("'"&amp;$Q28&amp;"'!F192")</f>
        <v>0</v>
      </c>
      <c r="P28" s="197" t="str">
        <f ca="1">INDIRECT("'"&amp;$Q28&amp;"'!F194")</f>
        <v xml:space="preserve"> </v>
      </c>
      <c r="Q28" t="s">
        <v>255</v>
      </c>
      <c r="R28">
        <v>3</v>
      </c>
    </row>
    <row r="29" spans="1:18" ht="15">
      <c r="A29" s="197" t="str">
        <f>'Total Payment Amount'!$D$2</f>
        <v>Ventura County Medical Center</v>
      </c>
      <c r="B29" s="197" t="str">
        <f>'Total Payment Amount'!$D$3</f>
        <v>DY 7</v>
      </c>
      <c r="C29" s="198">
        <f>'Total Payment Amount'!$D$4</f>
        <v>41213</v>
      </c>
      <c r="D29" s="200" t="str">
        <f ca="1" t="shared" si="0"/>
        <v>Category 1: Implement and Utilize Disease Management Registry Functionality</v>
      </c>
      <c r="E29" s="197">
        <f ca="1" t="shared" si="1"/>
        <v>0</v>
      </c>
      <c r="F29" s="197">
        <f ca="1" t="shared" si="2"/>
        <v>0</v>
      </c>
      <c r="G29" s="200" t="str">
        <f ca="1">INDIRECT("'"&amp;$Q29&amp;"'!B197")</f>
        <v>Improvement Milestone:</v>
      </c>
      <c r="H29" s="197">
        <f ca="1">INDIRECT("'"&amp;$Q29&amp;"'!D197")</f>
        <v>0</v>
      </c>
      <c r="I29" s="197"/>
      <c r="J29" s="197">
        <f ca="1">INDIRECT("'"&amp;$Q29&amp;"'!F200")</f>
        <v>0</v>
      </c>
      <c r="K29" s="197">
        <f ca="1">INDIRECT("'"&amp;$Q29&amp;"'!F202")</f>
        <v>0</v>
      </c>
      <c r="L29" s="197" t="str">
        <f ca="1">INDIRECT("'"&amp;$Q29&amp;"'!F204")</f>
        <v>N/A</v>
      </c>
      <c r="M29" s="197">
        <f ca="1">INDIRECT("'"&amp;$Q29&amp;"'!F207")</f>
        <v>0</v>
      </c>
      <c r="N29" s="197">
        <f ca="1">INDIRECT("'"&amp;$Q29&amp;"'!B209")</f>
        <v>0</v>
      </c>
      <c r="O29" s="197">
        <f ca="1">INDIRECT("'"&amp;$Q29&amp;"'!F217")</f>
        <v>0</v>
      </c>
      <c r="P29" s="197" t="str">
        <f ca="1">INDIRECT("'"&amp;$Q29&amp;"'!F219")</f>
        <v xml:space="preserve"> </v>
      </c>
      <c r="Q29" t="s">
        <v>255</v>
      </c>
      <c r="R29">
        <v>3</v>
      </c>
    </row>
    <row r="30" spans="1:18" ht="15">
      <c r="A30" s="197" t="str">
        <f>'Total Payment Amount'!$D$2</f>
        <v>Ventura County Medical Center</v>
      </c>
      <c r="B30" s="197" t="str">
        <f>'Total Payment Amount'!$D$3</f>
        <v>DY 7</v>
      </c>
      <c r="C30" s="198">
        <f>'Total Payment Amount'!$D$4</f>
        <v>41213</v>
      </c>
      <c r="D30" s="200" t="str">
        <f ca="1" t="shared" si="0"/>
        <v>Category 1: Implement and Utilize Disease Management Registry Functionality</v>
      </c>
      <c r="E30" s="197">
        <f ca="1" t="shared" si="1"/>
        <v>0</v>
      </c>
      <c r="F30" s="197">
        <f ca="1" t="shared" si="2"/>
        <v>0</v>
      </c>
      <c r="G30" s="200" t="str">
        <f ca="1">INDIRECT("'"&amp;$Q30&amp;"'!B222")</f>
        <v>Improvement Milestone:</v>
      </c>
      <c r="H30" s="197">
        <f ca="1">INDIRECT("'"&amp;$Q30&amp;"'!D222")</f>
        <v>0</v>
      </c>
      <c r="I30" s="197"/>
      <c r="J30" s="197">
        <f ca="1">INDIRECT("'"&amp;$Q30&amp;"'!F225")</f>
        <v>0</v>
      </c>
      <c r="K30" s="197">
        <f ca="1">INDIRECT("'"&amp;$Q30&amp;"'!F227")</f>
        <v>0</v>
      </c>
      <c r="L30" s="197" t="str">
        <f ca="1">INDIRECT("'"&amp;$Q30&amp;"'!F229")</f>
        <v>N/A</v>
      </c>
      <c r="M30" s="197">
        <f ca="1">INDIRECT("'"&amp;$Q30&amp;"'!F232")</f>
        <v>0</v>
      </c>
      <c r="N30" s="197">
        <f ca="1">INDIRECT("'"&amp;$Q30&amp;"'!B234")</f>
        <v>0</v>
      </c>
      <c r="O30" s="197">
        <f ca="1">INDIRECT("'"&amp;$Q30&amp;"'!F242")</f>
        <v>0</v>
      </c>
      <c r="P30" s="197" t="str">
        <f ca="1">INDIRECT("'"&amp;$Q30&amp;"'!F244")</f>
        <v xml:space="preserve"> </v>
      </c>
      <c r="Q30" t="s">
        <v>255</v>
      </c>
      <c r="R30">
        <v>3</v>
      </c>
    </row>
    <row r="31" spans="1:18" ht="15">
      <c r="A31" s="197" t="str">
        <f>'Total Payment Amount'!$D$2</f>
        <v>Ventura County Medical Center</v>
      </c>
      <c r="B31" s="197" t="str">
        <f>'Total Payment Amount'!$D$3</f>
        <v>DY 7</v>
      </c>
      <c r="C31" s="198">
        <f>'Total Payment Amount'!$D$4</f>
        <v>41213</v>
      </c>
      <c r="D31" s="200" t="str">
        <f ca="1" t="shared" si="0"/>
        <v>Category 1: Implement and Utilize Disease Management Registry Functionality</v>
      </c>
      <c r="E31" s="197">
        <f ca="1" t="shared" si="1"/>
        <v>0</v>
      </c>
      <c r="F31" s="197">
        <f ca="1" t="shared" si="2"/>
        <v>0</v>
      </c>
      <c r="G31" s="200" t="str">
        <f ca="1">INDIRECT("'"&amp;$Q31&amp;"'!B247")</f>
        <v>Improvement Milestone:</v>
      </c>
      <c r="H31" s="197">
        <f ca="1">INDIRECT("'"&amp;$Q31&amp;"'!D247")</f>
        <v>0</v>
      </c>
      <c r="I31" s="197"/>
      <c r="J31" s="197">
        <f ca="1">INDIRECT("'"&amp;$Q31&amp;"'!F250")</f>
        <v>0</v>
      </c>
      <c r="K31" s="197">
        <f ca="1">INDIRECT("'"&amp;$Q31&amp;"'!F252")</f>
        <v>0</v>
      </c>
      <c r="L31" s="197" t="str">
        <f ca="1">INDIRECT("'"&amp;$Q31&amp;"'!F254")</f>
        <v>N/A</v>
      </c>
      <c r="M31" s="197">
        <f ca="1">INDIRECT("'"&amp;$Q31&amp;"'!F257")</f>
        <v>0</v>
      </c>
      <c r="N31" s="197">
        <f ca="1">INDIRECT("'"&amp;$Q31&amp;"'!B259")</f>
        <v>0</v>
      </c>
      <c r="O31" s="197">
        <f ca="1">INDIRECT("'"&amp;$Q31&amp;"'!F267")</f>
        <v>0</v>
      </c>
      <c r="P31" s="197" t="str">
        <f ca="1">INDIRECT("'"&amp;$Q31&amp;"'!F269")</f>
        <v xml:space="preserve"> </v>
      </c>
      <c r="Q31" t="s">
        <v>255</v>
      </c>
      <c r="R31">
        <v>3</v>
      </c>
    </row>
    <row r="32" spans="1:18" ht="15">
      <c r="A32" s="197" t="str">
        <f>'Total Payment Amount'!$D$2</f>
        <v>Ventura County Medical Center</v>
      </c>
      <c r="B32" s="197" t="str">
        <f>'Total Payment Amount'!$D$3</f>
        <v>DY 7</v>
      </c>
      <c r="C32" s="198">
        <f>'Total Payment Amount'!$D$4</f>
        <v>41213</v>
      </c>
      <c r="D32" s="200" t="str">
        <f ca="1" t="shared" si="0"/>
        <v>Category 1: Enhance Interpretation Services and Culturally Competent Care</v>
      </c>
      <c r="E32" s="197">
        <f ca="1" t="shared" si="1"/>
        <v>4863333</v>
      </c>
      <c r="F32" s="197">
        <f ca="1" t="shared" si="2"/>
        <v>4863333</v>
      </c>
      <c r="G32" s="200" t="str">
        <f ca="1">INDIRECT("'"&amp;$Q32&amp;"'!B22")</f>
        <v>Process Milestone:</v>
      </c>
      <c r="H32" s="197" t="str">
        <f ca="1">INDIRECT("'"&amp;$Q32&amp;"'!D22")</f>
        <v>#8. Establish a baseline for utilization data to use to measure expansion of the  availability of technology for health care interpretation service to Santa Paula Hospital</v>
      </c>
      <c r="I32" s="197"/>
      <c r="J32" s="197">
        <f ca="1">INDIRECT("'"&amp;$Q32&amp;"'!F25")</f>
        <v>0</v>
      </c>
      <c r="K32" s="197">
        <f ca="1">INDIRECT("'"&amp;$Q32&amp;"'!F27")</f>
        <v>0</v>
      </c>
      <c r="L32" s="197" t="str">
        <f ca="1">INDIRECT("'"&amp;$Q32&amp;"'!F29")</f>
        <v>Yes</v>
      </c>
      <c r="M32" s="197" t="str">
        <f ca="1">INDIRECT("'"&amp;$Q32&amp;"'!F32")</f>
        <v>Yes</v>
      </c>
      <c r="N32" s="197" t="str">
        <f ca="1">INDIRECT("'"&amp;$Q32&amp;"'!B34")</f>
        <v xml:space="preserve">The Santa Paula Hospital invested $10,729.00 to replace 13 of 15 Cisco Wireless access Points which are necessary for the Health Care Interpreter Network (HCIN) wireless devices. The Network is currently up and running at Santa Paula Hospital.
Because the language line is now in use at Santa Paula Hospital, we are able to track use of services through invoices that include the total charges per month, minutes used, as well as a breakdown of languages accessed.
After the wireless access points were replaced/updated at Santa Paula Hospital,  the Ventura County Auxiliary purchased and gifted 2 video units and one speakerphone unit to be installed at the Santa Paula Hospital.  Installation date planned for 9-27-12.  Training is scheduled Oct. 2nd and 3rd for front line staff and physicians.  Also a unit was purchased for the Inpatient Psych Unit after their wireless access point was updated.  This will also be installed on 9-27-12 and training will be held on October 1st.
</v>
      </c>
      <c r="O32" s="197" t="str">
        <f ca="1">INDIRECT("'"&amp;$Q32&amp;"'!F42")</f>
        <v>Yes</v>
      </c>
      <c r="P32" s="197">
        <f ca="1">INDIRECT("'"&amp;$Q32&amp;"'!F44")</f>
        <v>1</v>
      </c>
      <c r="Q32" t="s">
        <v>256</v>
      </c>
      <c r="R32">
        <v>4</v>
      </c>
    </row>
    <row r="33" spans="1:18" ht="15">
      <c r="A33" s="197" t="str">
        <f>'Total Payment Amount'!$D$2</f>
        <v>Ventura County Medical Center</v>
      </c>
      <c r="B33" s="197" t="str">
        <f>'Total Payment Amount'!$D$3</f>
        <v>DY 7</v>
      </c>
      <c r="C33" s="198">
        <f>'Total Payment Amount'!$D$4</f>
        <v>41213</v>
      </c>
      <c r="D33" s="200" t="str">
        <f ca="1" t="shared" si="0"/>
        <v>Category 1: Enhance Interpretation Services and Culturally Competent Care</v>
      </c>
      <c r="E33" s="197">
        <f ca="1" t="shared" si="1"/>
        <v>4863333</v>
      </c>
      <c r="F33" s="197">
        <f ca="1" t="shared" si="2"/>
        <v>4863333</v>
      </c>
      <c r="G33" s="200" t="str">
        <f ca="1">INDIRECT("'"&amp;$Q33&amp;"'!B47")</f>
        <v>Process Milestone:</v>
      </c>
      <c r="H33" s="197" t="str">
        <f ca="1">INDIRECT("'"&amp;$Q33&amp;"'!D47")</f>
        <v>#9. Improve language access at Ventura County Medical Center.</v>
      </c>
      <c r="I33" s="197"/>
      <c r="J33" s="197">
        <f ca="1">INDIRECT("'"&amp;$Q33&amp;"'!F50")</f>
        <v>368.9</v>
      </c>
      <c r="K33" s="197">
        <f ca="1">INDIRECT("'"&amp;$Q33&amp;"'!F52")</f>
        <v>317.9</v>
      </c>
      <c r="L33" s="197">
        <f ca="1">INDIRECT("'"&amp;$Q33&amp;"'!F54")</f>
        <v>1.160427807486631</v>
      </c>
      <c r="M33" s="197" t="str">
        <f ca="1">INDIRECT("'"&amp;$Q33&amp;"'!F57")</f>
        <v>Yes</v>
      </c>
      <c r="N33" s="197" t="str">
        <f ca="1">INDIRECT("'"&amp;$Q33&amp;"'!B59")</f>
        <v>There was an upward linear trend in the use of the language line from July 1st 2011 through December 31st 2011. The average utilization per month was  317.3 minutes in December 2011 ( 23% above the initial minutes used in July 2011)
DY7 total minutes used: When comparing the two DY7 reporting periods, Ventura County Medical Center used an average of 317 minutes from 7/1/2011-12/31/2011 compared to an average of 368.9 minutes per month from 1/1/2012-6/30/2012, an increase of 51.9 minutes (16% increase).  Looking at the year in review, an average of 368.9 minutes was used per month over the 12 month DY7 period, which is a 51% increase over the initial month of use in July 2011.
Month                 Minutes used           Avg per month         
July ‘11                      243.3                            243.3    
August ‘11                 398.1                            320.7
September ‘11           263                              301.5
October ‘11                275                               294.9
November ‘11            319                               299.7
December ’11            405.4                            317.3                         
January ‘12                 938.4                            406.0              
February ‘12              553.5                             424.5
March ’12                   250.5                             405.1
April ‘12                      206.7                             385.3 
May ‘12                       318                                379.2
June ‘12                      255.7                             368.9               
In order to sustain the Health Care Interpreter Network (HCIN) services, ongoing training of staff and physicians is done on an individual basis.  Each time this service is requested, staff takes the time to explain how to operate the machines and to answer any questions that they might have, and a list of encounters is kept.  Also, all incoming Interns attended a meet and greet where ALL interpreting services were demonstrated, and Information packets were distributed.  The machines are maintained and checked a minimum of 2 times each week and during this process staff will ask questions and request a demonstration, and at that time a short instruction on how to use the machine is given.  
Our involvement with deaf and hard of hearing patients has lead us to expand our services by providing wireless access so that they may use our patients own devices while hospitalized in order to communicate with family and friends.  The Auxiliary has also purchased 2 wireless accesses “Hot Boxes” to be used at Ventura County Medical Center and Santa Paula Hospital, and are committed to the purchase of 2 iPads for use by patients who may not have this technology during their hospital stay.  This purchase was initiated after collaborating with Tri County Greater Los Angeles Agency on Deafness to determine the most popular and accessible means of communication for the Deaf and Hard of Hearing.  Once this service is tested (test date Oct 8th, 12)  Tri Counties has offered to make their clients aware that Ventura County Medical Center and Santa Paula Hospital offer this service. When we identify a patient that is deaf or hard of hearing we assess their level of communication pattern.  If they are able to sign, we use our Health Care Interpretation Network (HCIN) live  video translation process. In DY 7 we did not know, we currently track this in our statistics for the HCIN.
Change: The content of the mielstone has not changes, only a "1" was left out of the September report and has been added to this annual report.</v>
      </c>
      <c r="O33" s="197" t="str">
        <f ca="1">INDIRECT("'"&amp;$Q33&amp;"'!F67")</f>
        <v>Yes</v>
      </c>
      <c r="P33" s="197">
        <f ca="1">INDIRECT("'"&amp;$Q33&amp;"'!F69")</f>
        <v>1</v>
      </c>
      <c r="Q33" t="s">
        <v>256</v>
      </c>
      <c r="R33">
        <v>4</v>
      </c>
    </row>
    <row r="34" spans="1:18" ht="15">
      <c r="A34" s="197" t="str">
        <f>'Total Payment Amount'!$D$2</f>
        <v>Ventura County Medical Center</v>
      </c>
      <c r="B34" s="197" t="str">
        <f>'Total Payment Amount'!$D$3</f>
        <v>DY 7</v>
      </c>
      <c r="C34" s="198">
        <f>'Total Payment Amount'!$D$4</f>
        <v>41213</v>
      </c>
      <c r="D34" s="200" t="str">
        <f ca="1" t="shared" si="0"/>
        <v>Category 1: Enhance Interpretation Services and Culturally Competent Care</v>
      </c>
      <c r="E34" s="197">
        <f ca="1" t="shared" si="1"/>
        <v>4863333</v>
      </c>
      <c r="F34" s="197">
        <f ca="1" t="shared" si="2"/>
        <v>4863333</v>
      </c>
      <c r="G34" s="200" t="str">
        <f ca="1">INDIRECT("'"&amp;$Q34&amp;"'!B72")</f>
        <v>Process Milestone:</v>
      </c>
      <c r="H34" s="197" t="str">
        <f ca="1">INDIRECT("'"&amp;$Q34&amp;"'!D72")</f>
        <v xml:space="preserve">#10. Designate an additional trilingual (English, Spanish, Mixteco) translator and train/certify as a health care interpreter, to provide direct interpretation services to patients in Ventura County Medical Center and through the HCIN network.  </v>
      </c>
      <c r="I34" s="197"/>
      <c r="J34" s="197">
        <f ca="1">INDIRECT("'"&amp;$Q34&amp;"'!F75")</f>
        <v>0</v>
      </c>
      <c r="K34" s="197">
        <f ca="1">INDIRECT("'"&amp;$Q34&amp;"'!F77")</f>
        <v>0</v>
      </c>
      <c r="L34" s="197" t="str">
        <f ca="1">INDIRECT("'"&amp;$Q34&amp;"'!F79")</f>
        <v>Yes</v>
      </c>
      <c r="M34" s="197" t="str">
        <f ca="1">INDIRECT("'"&amp;$Q34&amp;"'!F82")</f>
        <v>Yes</v>
      </c>
      <c r="N34" s="197" t="str">
        <f ca="1">INDIRECT("'"&amp;$Q34&amp;"'!B84")</f>
        <v xml:space="preserve">A job description for an additional trilingual Mixteco employee was approved, and the position was posted, and filled to provide trilingual (English, Spanish, Mixteco) translation services to our patients.
 A second trilingual interpreter was tentatively hired in February 2012 and started in May 2012.  This translator has completed her 40 hour interpreter training and continues to take classes to improve her skill set.  Both of our interpreters are currently being utilized throughout the hospital, while their main emphasis remains in our Obstetrics Department, these interpreters assist additional departments such as Dietary Services, Diabetes Education, and Social Services. They also provide services to our Academic Family Medicine Center when available, at an average of 2 encounters per month.  
</v>
      </c>
      <c r="O34" s="197" t="str">
        <f ca="1">INDIRECT("'"&amp;$Q34&amp;"'!F92")</f>
        <v>Yes</v>
      </c>
      <c r="P34" s="197">
        <f ca="1">INDIRECT("'"&amp;$Q34&amp;"'!F94")</f>
        <v>1</v>
      </c>
      <c r="Q34" t="s">
        <v>256</v>
      </c>
      <c r="R34">
        <v>4</v>
      </c>
    </row>
    <row r="35" spans="1:18" ht="15">
      <c r="A35" s="197" t="str">
        <f>'Total Payment Amount'!$D$2</f>
        <v>Ventura County Medical Center</v>
      </c>
      <c r="B35" s="197" t="str">
        <f>'Total Payment Amount'!$D$3</f>
        <v>DY 7</v>
      </c>
      <c r="C35" s="198">
        <f>'Total Payment Amount'!$D$4</f>
        <v>41213</v>
      </c>
      <c r="D35" s="200" t="str">
        <f ca="1" t="shared" si="0"/>
        <v>Category 1: Enhance Interpretation Services and Culturally Competent Care</v>
      </c>
      <c r="E35" s="197">
        <f ca="1" t="shared" si="1"/>
        <v>4863333</v>
      </c>
      <c r="F35" s="197">
        <f ca="1" t="shared" si="2"/>
        <v>4863333</v>
      </c>
      <c r="G35" s="200" t="str">
        <f ca="1">INDIRECT("'"&amp;$Q35&amp;"'!B97")</f>
        <v>Process Milestone:</v>
      </c>
      <c r="H35" s="197">
        <f ca="1">INDIRECT("'"&amp;$Q35&amp;"'!D97")</f>
        <v>0</v>
      </c>
      <c r="I35" s="197"/>
      <c r="J35" s="197">
        <f ca="1">INDIRECT("'"&amp;$Q35&amp;"'!F100")</f>
        <v>0</v>
      </c>
      <c r="K35" s="197">
        <f ca="1">INDIRECT("'"&amp;$Q35&amp;"'!F102")</f>
        <v>0</v>
      </c>
      <c r="L35" s="197" t="str">
        <f ca="1">INDIRECT("'"&amp;$Q35&amp;"'!F104")</f>
        <v>N/A</v>
      </c>
      <c r="M35" s="197">
        <f ca="1">INDIRECT("'"&amp;$Q35&amp;"'!F107")</f>
        <v>0</v>
      </c>
      <c r="N35" s="197">
        <f ca="1">INDIRECT("'"&amp;$Q35&amp;"'!B109")</f>
        <v>0</v>
      </c>
      <c r="O35" s="197">
        <f ca="1">INDIRECT("'"&amp;$Q35&amp;"'!F117")</f>
        <v>0</v>
      </c>
      <c r="P35" s="197" t="str">
        <f ca="1">INDIRECT("'"&amp;$Q35&amp;"'!F119")</f>
        <v xml:space="preserve"> </v>
      </c>
      <c r="Q35" t="s">
        <v>256</v>
      </c>
      <c r="R35">
        <v>4</v>
      </c>
    </row>
    <row r="36" spans="1:18" ht="15">
      <c r="A36" s="197" t="str">
        <f>'Total Payment Amount'!$D$2</f>
        <v>Ventura County Medical Center</v>
      </c>
      <c r="B36" s="197" t="str">
        <f>'Total Payment Amount'!$D$3</f>
        <v>DY 7</v>
      </c>
      <c r="C36" s="198">
        <f>'Total Payment Amount'!$D$4</f>
        <v>41213</v>
      </c>
      <c r="D36" s="200" t="str">
        <f ca="1" t="shared" si="0"/>
        <v>Category 1: Enhance Interpretation Services and Culturally Competent Care</v>
      </c>
      <c r="E36" s="197">
        <f ca="1" t="shared" si="1"/>
        <v>4863333</v>
      </c>
      <c r="F36" s="197">
        <f ca="1" t="shared" si="2"/>
        <v>4863333</v>
      </c>
      <c r="G36" s="200" t="str">
        <f ca="1">INDIRECT("'"&amp;$Q36&amp;"'!B122")</f>
        <v>Process Milestone:</v>
      </c>
      <c r="H36" s="197">
        <f ca="1">INDIRECT("'"&amp;$Q36&amp;"'!D122")</f>
        <v>0</v>
      </c>
      <c r="I36" s="197"/>
      <c r="J36" s="197">
        <f ca="1">INDIRECT("'"&amp;$Q36&amp;"'!F125")</f>
        <v>0</v>
      </c>
      <c r="K36" s="197">
        <f ca="1">INDIRECT("'"&amp;$Q36&amp;"'!F127")</f>
        <v>0</v>
      </c>
      <c r="L36" s="197" t="str">
        <f ca="1">INDIRECT("'"&amp;$Q36&amp;"'!F129")</f>
        <v>N/A</v>
      </c>
      <c r="M36" s="197">
        <f ca="1">INDIRECT("'"&amp;$Q36&amp;"'!F132")</f>
        <v>0</v>
      </c>
      <c r="N36" s="197">
        <f ca="1">INDIRECT("'"&amp;$Q36&amp;"'!B134")</f>
        <v>0</v>
      </c>
      <c r="O36" s="197">
        <f ca="1">INDIRECT("'"&amp;$Q36&amp;"'!F142")</f>
        <v>0</v>
      </c>
      <c r="P36" s="197" t="str">
        <f ca="1">INDIRECT("'"&amp;$Q36&amp;"'!F144")</f>
        <v xml:space="preserve"> </v>
      </c>
      <c r="Q36" t="s">
        <v>256</v>
      </c>
      <c r="R36">
        <v>4</v>
      </c>
    </row>
    <row r="37" spans="1:18" ht="15">
      <c r="A37" s="197" t="str">
        <f>'Total Payment Amount'!$D$2</f>
        <v>Ventura County Medical Center</v>
      </c>
      <c r="B37" s="197" t="str">
        <f>'Total Payment Amount'!$D$3</f>
        <v>DY 7</v>
      </c>
      <c r="C37" s="198">
        <f>'Total Payment Amount'!$D$4</f>
        <v>41213</v>
      </c>
      <c r="D37" s="200" t="str">
        <f ca="1" t="shared" si="0"/>
        <v>Category 1: Enhance Interpretation Services and Culturally Competent Care</v>
      </c>
      <c r="E37" s="197">
        <f ca="1" t="shared" si="1"/>
        <v>4863333</v>
      </c>
      <c r="F37" s="197">
        <f ca="1" t="shared" si="2"/>
        <v>4863333</v>
      </c>
      <c r="G37" s="200" t="str">
        <f ca="1">INDIRECT("'"&amp;$Q37&amp;"'!B147")</f>
        <v>Improvement Milestone:</v>
      </c>
      <c r="H37" s="197">
        <f ca="1">INDIRECT("'"&amp;$Q37&amp;"'!D147")</f>
        <v>0</v>
      </c>
      <c r="I37" s="197"/>
      <c r="J37" s="197">
        <f ca="1">INDIRECT("'"&amp;$Q37&amp;"'!F150")</f>
        <v>0</v>
      </c>
      <c r="K37" s="197">
        <f ca="1">INDIRECT("'"&amp;$Q37&amp;"'!F152")</f>
        <v>0</v>
      </c>
      <c r="L37" s="197" t="str">
        <f ca="1">INDIRECT("'"&amp;$Q37&amp;"'!F154")</f>
        <v>N/A</v>
      </c>
      <c r="M37" s="197">
        <f ca="1">INDIRECT("'"&amp;$Q37&amp;"'!F157")</f>
        <v>0</v>
      </c>
      <c r="N37" s="197">
        <f ca="1">INDIRECT("'"&amp;$Q37&amp;"'!B159")</f>
        <v>0</v>
      </c>
      <c r="O37" s="197">
        <f ca="1">INDIRECT("'"&amp;$Q37&amp;"'!F167")</f>
        <v>0</v>
      </c>
      <c r="P37" s="197" t="str">
        <f ca="1">INDIRECT("'"&amp;$Q37&amp;"'!F169")</f>
        <v xml:space="preserve"> </v>
      </c>
      <c r="Q37" t="s">
        <v>256</v>
      </c>
      <c r="R37">
        <v>4</v>
      </c>
    </row>
    <row r="38" spans="1:18" ht="15">
      <c r="A38" s="197" t="str">
        <f>'Total Payment Amount'!$D$2</f>
        <v>Ventura County Medical Center</v>
      </c>
      <c r="B38" s="197" t="str">
        <f>'Total Payment Amount'!$D$3</f>
        <v>DY 7</v>
      </c>
      <c r="C38" s="198">
        <f>'Total Payment Amount'!$D$4</f>
        <v>41213</v>
      </c>
      <c r="D38" s="200" t="str">
        <f ca="1" t="shared" si="0"/>
        <v>Category 1: Enhance Interpretation Services and Culturally Competent Care</v>
      </c>
      <c r="E38" s="197">
        <f ca="1" t="shared" si="1"/>
        <v>4863333</v>
      </c>
      <c r="F38" s="197">
        <f ca="1" t="shared" si="2"/>
        <v>4863333</v>
      </c>
      <c r="G38" s="200" t="str">
        <f ca="1">INDIRECT("'"&amp;$Q38&amp;"'!B172")</f>
        <v>Improvement Milestone:</v>
      </c>
      <c r="H38" s="197">
        <f ca="1">INDIRECT("'"&amp;$Q38&amp;"'!D172")</f>
        <v>0</v>
      </c>
      <c r="I38" s="197"/>
      <c r="J38" s="197">
        <f ca="1">INDIRECT("'"&amp;$Q38&amp;"'!F175")</f>
        <v>0</v>
      </c>
      <c r="K38" s="197">
        <f ca="1">INDIRECT("'"&amp;$Q38&amp;"'!F177")</f>
        <v>0</v>
      </c>
      <c r="L38" s="197" t="str">
        <f ca="1">INDIRECT("'"&amp;$Q38&amp;"'!F179")</f>
        <v>N/A</v>
      </c>
      <c r="M38" s="197">
        <f ca="1">INDIRECT("'"&amp;$Q38&amp;"'!F182")</f>
        <v>0</v>
      </c>
      <c r="N38" s="197">
        <f ca="1">INDIRECT("'"&amp;$Q38&amp;"'!B184")</f>
        <v>0</v>
      </c>
      <c r="O38" s="197">
        <f ca="1">INDIRECT("'"&amp;$Q38&amp;"'!F192")</f>
        <v>0</v>
      </c>
      <c r="P38" s="197" t="str">
        <f ca="1">INDIRECT("'"&amp;$Q38&amp;"'!F194")</f>
        <v xml:space="preserve"> </v>
      </c>
      <c r="Q38" t="s">
        <v>256</v>
      </c>
      <c r="R38">
        <v>4</v>
      </c>
    </row>
    <row r="39" spans="1:18" ht="15">
      <c r="A39" s="197" t="str">
        <f>'Total Payment Amount'!$D$2</f>
        <v>Ventura County Medical Center</v>
      </c>
      <c r="B39" s="197" t="str">
        <f>'Total Payment Amount'!$D$3</f>
        <v>DY 7</v>
      </c>
      <c r="C39" s="198">
        <f>'Total Payment Amount'!$D$4</f>
        <v>41213</v>
      </c>
      <c r="D39" s="200" t="str">
        <f ca="1" t="shared" si="0"/>
        <v>Category 1: Enhance Interpretation Services and Culturally Competent Care</v>
      </c>
      <c r="E39" s="197">
        <f ca="1" t="shared" si="1"/>
        <v>4863333</v>
      </c>
      <c r="F39" s="197">
        <f ca="1" t="shared" si="2"/>
        <v>4863333</v>
      </c>
      <c r="G39" s="200" t="str">
        <f ca="1">INDIRECT("'"&amp;$Q39&amp;"'!B197")</f>
        <v>Improvement Milestone:</v>
      </c>
      <c r="H39" s="197">
        <f ca="1">INDIRECT("'"&amp;$Q39&amp;"'!D197")</f>
        <v>0</v>
      </c>
      <c r="I39" s="197"/>
      <c r="J39" s="197">
        <f ca="1">INDIRECT("'"&amp;$Q39&amp;"'!F200")</f>
        <v>0</v>
      </c>
      <c r="K39" s="197">
        <f ca="1">INDIRECT("'"&amp;$Q39&amp;"'!F202")</f>
        <v>0</v>
      </c>
      <c r="L39" s="197" t="str">
        <f ca="1">INDIRECT("'"&amp;$Q39&amp;"'!F204")</f>
        <v>N/A</v>
      </c>
      <c r="M39" s="197">
        <f ca="1">INDIRECT("'"&amp;$Q39&amp;"'!F207")</f>
        <v>0</v>
      </c>
      <c r="N39" s="197">
        <f ca="1">INDIRECT("'"&amp;$Q39&amp;"'!B209")</f>
        <v>0</v>
      </c>
      <c r="O39" s="197">
        <f ca="1">INDIRECT("'"&amp;$Q39&amp;"'!F217")</f>
        <v>0</v>
      </c>
      <c r="P39" s="197" t="str">
        <f ca="1">INDIRECT("'"&amp;$Q39&amp;"'!F219")</f>
        <v xml:space="preserve"> </v>
      </c>
      <c r="Q39" t="s">
        <v>256</v>
      </c>
      <c r="R39">
        <v>4</v>
      </c>
    </row>
    <row r="40" spans="1:18" ht="15">
      <c r="A40" s="197" t="str">
        <f>'Total Payment Amount'!$D$2</f>
        <v>Ventura County Medical Center</v>
      </c>
      <c r="B40" s="197" t="str">
        <f>'Total Payment Amount'!$D$3</f>
        <v>DY 7</v>
      </c>
      <c r="C40" s="198">
        <f>'Total Payment Amount'!$D$4</f>
        <v>41213</v>
      </c>
      <c r="D40" s="200" t="str">
        <f ca="1" t="shared" si="0"/>
        <v>Category 1: Enhance Interpretation Services and Culturally Competent Care</v>
      </c>
      <c r="E40" s="197">
        <f ca="1" t="shared" si="1"/>
        <v>4863333</v>
      </c>
      <c r="F40" s="197">
        <f ca="1" t="shared" si="2"/>
        <v>4863333</v>
      </c>
      <c r="G40" s="200" t="str">
        <f ca="1">INDIRECT("'"&amp;$Q40&amp;"'!B222")</f>
        <v>Improvement Milestone:</v>
      </c>
      <c r="H40" s="197">
        <f ca="1">INDIRECT("'"&amp;$Q40&amp;"'!D222")</f>
        <v>0</v>
      </c>
      <c r="I40" s="197"/>
      <c r="J40" s="197">
        <f ca="1">INDIRECT("'"&amp;$Q40&amp;"'!F225")</f>
        <v>0</v>
      </c>
      <c r="K40" s="197">
        <f ca="1">INDIRECT("'"&amp;$Q40&amp;"'!F227")</f>
        <v>0</v>
      </c>
      <c r="L40" s="197" t="str">
        <f ca="1">INDIRECT("'"&amp;$Q40&amp;"'!F229")</f>
        <v>N/A</v>
      </c>
      <c r="M40" s="197">
        <f ca="1">INDIRECT("'"&amp;$Q40&amp;"'!F232")</f>
        <v>0</v>
      </c>
      <c r="N40" s="197">
        <f ca="1">INDIRECT("'"&amp;$Q40&amp;"'!B234")</f>
        <v>0</v>
      </c>
      <c r="O40" s="197">
        <f ca="1">INDIRECT("'"&amp;$Q40&amp;"'!F242")</f>
        <v>0</v>
      </c>
      <c r="P40" s="197" t="str">
        <f ca="1">INDIRECT("'"&amp;$Q40&amp;"'!F244")</f>
        <v xml:space="preserve"> </v>
      </c>
      <c r="Q40" t="s">
        <v>256</v>
      </c>
      <c r="R40">
        <v>4</v>
      </c>
    </row>
    <row r="41" spans="1:18" ht="15">
      <c r="A41" s="197" t="str">
        <f>'Total Payment Amount'!$D$2</f>
        <v>Ventura County Medical Center</v>
      </c>
      <c r="B41" s="197" t="str">
        <f>'Total Payment Amount'!$D$3</f>
        <v>DY 7</v>
      </c>
      <c r="C41" s="198">
        <f>'Total Payment Amount'!$D$4</f>
        <v>41213</v>
      </c>
      <c r="D41" s="200" t="str">
        <f ca="1" t="shared" si="0"/>
        <v>Category 1: Enhance Interpretation Services and Culturally Competent Care</v>
      </c>
      <c r="E41" s="197">
        <f ca="1" t="shared" si="1"/>
        <v>4863333</v>
      </c>
      <c r="F41" s="197">
        <f ca="1" t="shared" si="2"/>
        <v>4863333</v>
      </c>
      <c r="G41" s="200" t="str">
        <f ca="1">INDIRECT("'"&amp;$Q41&amp;"'!B247")</f>
        <v>Improvement Milestone:</v>
      </c>
      <c r="H41" s="197">
        <f ca="1">INDIRECT("'"&amp;$Q41&amp;"'!D247")</f>
        <v>0</v>
      </c>
      <c r="I41" s="197"/>
      <c r="J41" s="197">
        <f ca="1">INDIRECT("'"&amp;$Q41&amp;"'!F250")</f>
        <v>0</v>
      </c>
      <c r="K41" s="197">
        <f ca="1">INDIRECT("'"&amp;$Q41&amp;"'!F252")</f>
        <v>0</v>
      </c>
      <c r="L41" s="197" t="str">
        <f ca="1">INDIRECT("'"&amp;$Q41&amp;"'!F254")</f>
        <v>N/A</v>
      </c>
      <c r="M41" s="197">
        <f ca="1">INDIRECT("'"&amp;$Q41&amp;"'!F257")</f>
        <v>0</v>
      </c>
      <c r="N41" s="197">
        <f ca="1">INDIRECT("'"&amp;$Q41&amp;"'!B259")</f>
        <v>0</v>
      </c>
      <c r="O41" s="197">
        <f ca="1">INDIRECT("'"&amp;$Q41&amp;"'!F267")</f>
        <v>0</v>
      </c>
      <c r="P41" s="197" t="str">
        <f ca="1">INDIRECT("'"&amp;$Q41&amp;"'!F269")</f>
        <v xml:space="preserve"> </v>
      </c>
      <c r="Q41" t="s">
        <v>256</v>
      </c>
      <c r="R41">
        <v>4</v>
      </c>
    </row>
    <row r="42" spans="1:18" ht="15">
      <c r="A42" s="197" t="str">
        <f>'Total Payment Amount'!$D$2</f>
        <v>Ventura County Medical Center</v>
      </c>
      <c r="B42" s="197" t="str">
        <f>'Total Payment Amount'!$D$3</f>
        <v>DY 7</v>
      </c>
      <c r="C42" s="198">
        <f>'Total Payment Amount'!$D$4</f>
        <v>41213</v>
      </c>
      <c r="D42" s="200" t="str">
        <f ca="1" t="shared" si="0"/>
        <v>Category 1: Collect Accurate Race, Ethnicity, and Language (REAL) Data to Reduce Disparities</v>
      </c>
      <c r="E42" s="197">
        <f ca="1" t="shared" si="1"/>
        <v>0</v>
      </c>
      <c r="F42" s="197">
        <f ca="1" t="shared" si="2"/>
        <v>0</v>
      </c>
      <c r="G42" s="200" t="str">
        <f ca="1">INDIRECT("'"&amp;$Q42&amp;"'!B22")</f>
        <v>Process Milestone:</v>
      </c>
      <c r="H42" s="197">
        <f ca="1">INDIRECT("'"&amp;$Q42&amp;"'!D22")</f>
        <v>0</v>
      </c>
      <c r="I42" s="197"/>
      <c r="J42" s="197">
        <f ca="1">INDIRECT("'"&amp;$Q42&amp;"'!F25")</f>
        <v>0</v>
      </c>
      <c r="K42" s="197">
        <f ca="1">INDIRECT("'"&amp;$Q42&amp;"'!F27")</f>
        <v>0</v>
      </c>
      <c r="L42" s="197" t="str">
        <f ca="1">INDIRECT("'"&amp;$Q42&amp;"'!F29")</f>
        <v>N/A</v>
      </c>
      <c r="M42" s="197">
        <f ca="1">INDIRECT("'"&amp;$Q42&amp;"'!F32")</f>
        <v>0</v>
      </c>
      <c r="N42" s="197">
        <f ca="1">INDIRECT("'"&amp;$Q42&amp;"'!B34")</f>
        <v>0</v>
      </c>
      <c r="O42" s="197">
        <f ca="1">INDIRECT("'"&amp;$Q42&amp;"'!F42")</f>
        <v>0</v>
      </c>
      <c r="P42" s="197" t="str">
        <f ca="1">INDIRECT("'"&amp;$Q42&amp;"'!F44")</f>
        <v xml:space="preserve"> </v>
      </c>
      <c r="Q42" t="s">
        <v>257</v>
      </c>
      <c r="R42">
        <v>5</v>
      </c>
    </row>
    <row r="43" spans="1:18" ht="15">
      <c r="A43" s="197" t="str">
        <f>'Total Payment Amount'!$D$2</f>
        <v>Ventura County Medical Center</v>
      </c>
      <c r="B43" s="197" t="str">
        <f>'Total Payment Amount'!$D$3</f>
        <v>DY 7</v>
      </c>
      <c r="C43" s="198">
        <f>'Total Payment Amount'!$D$4</f>
        <v>41213</v>
      </c>
      <c r="D43" s="200" t="str">
        <f ca="1" t="shared" si="0"/>
        <v>Category 1: Collect Accurate Race, Ethnicity, and Language (REAL) Data to Reduce Disparities</v>
      </c>
      <c r="E43" s="197">
        <f ca="1" t="shared" si="1"/>
        <v>0</v>
      </c>
      <c r="F43" s="197">
        <f ca="1" t="shared" si="2"/>
        <v>0</v>
      </c>
      <c r="G43" s="200" t="str">
        <f ca="1">INDIRECT("'"&amp;$Q43&amp;"'!B47")</f>
        <v>Process Milestone:</v>
      </c>
      <c r="H43" s="197">
        <f ca="1">INDIRECT("'"&amp;$Q43&amp;"'!D47")</f>
        <v>0</v>
      </c>
      <c r="I43" s="197"/>
      <c r="J43" s="197">
        <f ca="1">INDIRECT("'"&amp;$Q43&amp;"'!F50")</f>
        <v>0</v>
      </c>
      <c r="K43" s="197">
        <f ca="1">INDIRECT("'"&amp;$Q43&amp;"'!F52")</f>
        <v>0</v>
      </c>
      <c r="L43" s="197" t="str">
        <f ca="1">INDIRECT("'"&amp;$Q43&amp;"'!F54")</f>
        <v>N/A</v>
      </c>
      <c r="M43" s="197">
        <f ca="1">INDIRECT("'"&amp;$Q43&amp;"'!F57")</f>
        <v>0</v>
      </c>
      <c r="N43" s="197">
        <f ca="1">INDIRECT("'"&amp;$Q43&amp;"'!B59")</f>
        <v>0</v>
      </c>
      <c r="O43" s="197">
        <f ca="1">INDIRECT("'"&amp;$Q43&amp;"'!F67")</f>
        <v>0</v>
      </c>
      <c r="P43" s="197" t="str">
        <f ca="1">INDIRECT("'"&amp;$Q43&amp;"'!F69")</f>
        <v xml:space="preserve"> </v>
      </c>
      <c r="Q43" t="s">
        <v>257</v>
      </c>
      <c r="R43">
        <v>5</v>
      </c>
    </row>
    <row r="44" spans="1:18" ht="15">
      <c r="A44" s="197" t="str">
        <f>'Total Payment Amount'!$D$2</f>
        <v>Ventura County Medical Center</v>
      </c>
      <c r="B44" s="197" t="str">
        <f>'Total Payment Amount'!$D$3</f>
        <v>DY 7</v>
      </c>
      <c r="C44" s="198">
        <f>'Total Payment Amount'!$D$4</f>
        <v>41213</v>
      </c>
      <c r="D44" s="200" t="str">
        <f ca="1" t="shared" si="0"/>
        <v>Category 1: Collect Accurate Race, Ethnicity, and Language (REAL) Data to Reduce Disparities</v>
      </c>
      <c r="E44" s="197">
        <f ca="1" t="shared" si="1"/>
        <v>0</v>
      </c>
      <c r="F44" s="197">
        <f ca="1" t="shared" si="2"/>
        <v>0</v>
      </c>
      <c r="G44" s="200" t="str">
        <f ca="1">INDIRECT("'"&amp;$Q44&amp;"'!B72")</f>
        <v>Process Milestone:</v>
      </c>
      <c r="H44" s="197">
        <f ca="1">INDIRECT("'"&amp;$Q44&amp;"'!D72")</f>
        <v>0</v>
      </c>
      <c r="I44" s="197"/>
      <c r="J44" s="197">
        <f ca="1">INDIRECT("'"&amp;$Q44&amp;"'!F75")</f>
        <v>0</v>
      </c>
      <c r="K44" s="197">
        <f ca="1">INDIRECT("'"&amp;$Q44&amp;"'!F77")</f>
        <v>0</v>
      </c>
      <c r="L44" s="197" t="str">
        <f ca="1">INDIRECT("'"&amp;$Q44&amp;"'!F79")</f>
        <v>N/A</v>
      </c>
      <c r="M44" s="197">
        <f ca="1">INDIRECT("'"&amp;$Q44&amp;"'!F82")</f>
        <v>0</v>
      </c>
      <c r="N44" s="197">
        <f ca="1">INDIRECT("'"&amp;$Q44&amp;"'!B84")</f>
        <v>0</v>
      </c>
      <c r="O44" s="197">
        <f ca="1">INDIRECT("'"&amp;$Q44&amp;"'!F92")</f>
        <v>0</v>
      </c>
      <c r="P44" s="197" t="str">
        <f ca="1">INDIRECT("'"&amp;$Q44&amp;"'!F94")</f>
        <v xml:space="preserve"> </v>
      </c>
      <c r="Q44" t="s">
        <v>257</v>
      </c>
      <c r="R44">
        <v>5</v>
      </c>
    </row>
    <row r="45" spans="1:18" ht="15">
      <c r="A45" s="197" t="str">
        <f>'Total Payment Amount'!$D$2</f>
        <v>Ventura County Medical Center</v>
      </c>
      <c r="B45" s="197" t="str">
        <f>'Total Payment Amount'!$D$3</f>
        <v>DY 7</v>
      </c>
      <c r="C45" s="198">
        <f>'Total Payment Amount'!$D$4</f>
        <v>41213</v>
      </c>
      <c r="D45" s="200" t="str">
        <f ca="1" t="shared" si="0"/>
        <v>Category 1: Collect Accurate Race, Ethnicity, and Language (REAL) Data to Reduce Disparities</v>
      </c>
      <c r="E45" s="197">
        <f ca="1" t="shared" si="1"/>
        <v>0</v>
      </c>
      <c r="F45" s="197">
        <f ca="1" t="shared" si="2"/>
        <v>0</v>
      </c>
      <c r="G45" s="200" t="str">
        <f ca="1">INDIRECT("'"&amp;$Q45&amp;"'!B97")</f>
        <v>Process Milestone:</v>
      </c>
      <c r="H45" s="197">
        <f ca="1">INDIRECT("'"&amp;$Q45&amp;"'!D97")</f>
        <v>0</v>
      </c>
      <c r="I45" s="197"/>
      <c r="J45" s="197">
        <f ca="1">INDIRECT("'"&amp;$Q45&amp;"'!F100")</f>
        <v>0</v>
      </c>
      <c r="K45" s="197">
        <f ca="1">INDIRECT("'"&amp;$Q45&amp;"'!F102")</f>
        <v>0</v>
      </c>
      <c r="L45" s="197" t="str">
        <f ca="1">INDIRECT("'"&amp;$Q45&amp;"'!F104")</f>
        <v>N/A</v>
      </c>
      <c r="M45" s="197">
        <f ca="1">INDIRECT("'"&amp;$Q45&amp;"'!F107")</f>
        <v>0</v>
      </c>
      <c r="N45" s="197">
        <f ca="1">INDIRECT("'"&amp;$Q45&amp;"'!B109")</f>
        <v>0</v>
      </c>
      <c r="O45" s="197">
        <f ca="1">INDIRECT("'"&amp;$Q45&amp;"'!F117")</f>
        <v>0</v>
      </c>
      <c r="P45" s="197" t="str">
        <f ca="1">INDIRECT("'"&amp;$Q45&amp;"'!F119")</f>
        <v xml:space="preserve"> </v>
      </c>
      <c r="Q45" t="s">
        <v>257</v>
      </c>
      <c r="R45">
        <v>5</v>
      </c>
    </row>
    <row r="46" spans="1:18" ht="15">
      <c r="A46" s="197" t="str">
        <f>'Total Payment Amount'!$D$2</f>
        <v>Ventura County Medical Center</v>
      </c>
      <c r="B46" s="197" t="str">
        <f>'Total Payment Amount'!$D$3</f>
        <v>DY 7</v>
      </c>
      <c r="C46" s="198">
        <f>'Total Payment Amount'!$D$4</f>
        <v>41213</v>
      </c>
      <c r="D46" s="200" t="str">
        <f ca="1" t="shared" si="0"/>
        <v>Category 1: Collect Accurate Race, Ethnicity, and Language (REAL) Data to Reduce Disparities</v>
      </c>
      <c r="E46" s="197">
        <f ca="1" t="shared" si="1"/>
        <v>0</v>
      </c>
      <c r="F46" s="197">
        <f ca="1" t="shared" si="2"/>
        <v>0</v>
      </c>
      <c r="G46" s="200" t="str">
        <f ca="1">INDIRECT("'"&amp;$Q46&amp;"'!B122")</f>
        <v>Process Milestone:</v>
      </c>
      <c r="H46" s="197">
        <f ca="1">INDIRECT("'"&amp;$Q46&amp;"'!D122")</f>
        <v>0</v>
      </c>
      <c r="I46" s="197"/>
      <c r="J46" s="197">
        <f ca="1">INDIRECT("'"&amp;$Q46&amp;"'!F125")</f>
        <v>0</v>
      </c>
      <c r="K46" s="197">
        <f ca="1">INDIRECT("'"&amp;$Q46&amp;"'!F127")</f>
        <v>0</v>
      </c>
      <c r="L46" s="197" t="str">
        <f ca="1">INDIRECT("'"&amp;$Q46&amp;"'!F129")</f>
        <v>N/A</v>
      </c>
      <c r="M46" s="197">
        <f ca="1">INDIRECT("'"&amp;$Q46&amp;"'!F132")</f>
        <v>0</v>
      </c>
      <c r="N46" s="197">
        <f ca="1">INDIRECT("'"&amp;$Q46&amp;"'!B134")</f>
        <v>0</v>
      </c>
      <c r="O46" s="197">
        <f ca="1">INDIRECT("'"&amp;$Q46&amp;"'!F142")</f>
        <v>0</v>
      </c>
      <c r="P46" s="197" t="str">
        <f ca="1">INDIRECT("'"&amp;$Q46&amp;"'!F144")</f>
        <v xml:space="preserve"> </v>
      </c>
      <c r="Q46" t="s">
        <v>257</v>
      </c>
      <c r="R46">
        <v>5</v>
      </c>
    </row>
    <row r="47" spans="1:18" ht="15">
      <c r="A47" s="197" t="str">
        <f>'Total Payment Amount'!$D$2</f>
        <v>Ventura County Medical Center</v>
      </c>
      <c r="B47" s="197" t="str">
        <f>'Total Payment Amount'!$D$3</f>
        <v>DY 7</v>
      </c>
      <c r="C47" s="198">
        <f>'Total Payment Amount'!$D$4</f>
        <v>41213</v>
      </c>
      <c r="D47" s="200" t="str">
        <f ca="1" t="shared" si="0"/>
        <v>Category 1: Collect Accurate Race, Ethnicity, and Language (REAL) Data to Reduce Disparities</v>
      </c>
      <c r="E47" s="197">
        <f ca="1" t="shared" si="1"/>
        <v>0</v>
      </c>
      <c r="F47" s="197">
        <f ca="1" t="shared" si="2"/>
        <v>0</v>
      </c>
      <c r="G47" s="200" t="str">
        <f ca="1">INDIRECT("'"&amp;$Q47&amp;"'!B147")</f>
        <v>Improvement Milestone:</v>
      </c>
      <c r="H47" s="197">
        <f ca="1">INDIRECT("'"&amp;$Q47&amp;"'!D147")</f>
        <v>0</v>
      </c>
      <c r="I47" s="197"/>
      <c r="J47" s="197">
        <f ca="1">INDIRECT("'"&amp;$Q47&amp;"'!F150")</f>
        <v>0</v>
      </c>
      <c r="K47" s="197">
        <f ca="1">INDIRECT("'"&amp;$Q47&amp;"'!F152")</f>
        <v>0</v>
      </c>
      <c r="L47" s="197" t="str">
        <f ca="1">INDIRECT("'"&amp;$Q47&amp;"'!F154")</f>
        <v>N/A</v>
      </c>
      <c r="M47" s="197">
        <f ca="1">INDIRECT("'"&amp;$Q47&amp;"'!F157")</f>
        <v>0</v>
      </c>
      <c r="N47" s="197">
        <f ca="1">INDIRECT("'"&amp;$Q47&amp;"'!B159")</f>
        <v>0</v>
      </c>
      <c r="O47" s="197">
        <f ca="1">INDIRECT("'"&amp;$Q47&amp;"'!F167")</f>
        <v>0</v>
      </c>
      <c r="P47" s="197" t="str">
        <f ca="1">INDIRECT("'"&amp;$Q47&amp;"'!F169")</f>
        <v xml:space="preserve"> </v>
      </c>
      <c r="Q47" t="s">
        <v>257</v>
      </c>
      <c r="R47">
        <v>5</v>
      </c>
    </row>
    <row r="48" spans="1:18" ht="15">
      <c r="A48" s="197" t="str">
        <f>'Total Payment Amount'!$D$2</f>
        <v>Ventura County Medical Center</v>
      </c>
      <c r="B48" s="197" t="str">
        <f>'Total Payment Amount'!$D$3</f>
        <v>DY 7</v>
      </c>
      <c r="C48" s="198">
        <f>'Total Payment Amount'!$D$4</f>
        <v>41213</v>
      </c>
      <c r="D48" s="200" t="str">
        <f ca="1" t="shared" si="0"/>
        <v>Category 1: Collect Accurate Race, Ethnicity, and Language (REAL) Data to Reduce Disparities</v>
      </c>
      <c r="E48" s="197">
        <f ca="1" t="shared" si="1"/>
        <v>0</v>
      </c>
      <c r="F48" s="197">
        <f ca="1" t="shared" si="2"/>
        <v>0</v>
      </c>
      <c r="G48" s="200" t="str">
        <f ca="1">INDIRECT("'"&amp;$Q48&amp;"'!B172")</f>
        <v>Improvement Milestone:</v>
      </c>
      <c r="H48" s="197">
        <f ca="1">INDIRECT("'"&amp;$Q48&amp;"'!D172")</f>
        <v>0</v>
      </c>
      <c r="I48" s="197"/>
      <c r="J48" s="197">
        <f ca="1">INDIRECT("'"&amp;$Q48&amp;"'!F175")</f>
        <v>0</v>
      </c>
      <c r="K48" s="197">
        <f ca="1">INDIRECT("'"&amp;$Q48&amp;"'!F177")</f>
        <v>0</v>
      </c>
      <c r="L48" s="197" t="str">
        <f ca="1">INDIRECT("'"&amp;$Q48&amp;"'!F179")</f>
        <v>N/A</v>
      </c>
      <c r="M48" s="197">
        <f ca="1">INDIRECT("'"&amp;$Q48&amp;"'!F182")</f>
        <v>0</v>
      </c>
      <c r="N48" s="197">
        <f ca="1">INDIRECT("'"&amp;$Q48&amp;"'!B184")</f>
        <v>0</v>
      </c>
      <c r="O48" s="197">
        <f ca="1">INDIRECT("'"&amp;$Q48&amp;"'!F192")</f>
        <v>0</v>
      </c>
      <c r="P48" s="197" t="str">
        <f ca="1">INDIRECT("'"&amp;$Q48&amp;"'!F194")</f>
        <v xml:space="preserve"> </v>
      </c>
      <c r="Q48" t="s">
        <v>257</v>
      </c>
      <c r="R48">
        <v>5</v>
      </c>
    </row>
    <row r="49" spans="1:18" ht="15">
      <c r="A49" s="197" t="str">
        <f>'Total Payment Amount'!$D$2</f>
        <v>Ventura County Medical Center</v>
      </c>
      <c r="B49" s="197" t="str">
        <f>'Total Payment Amount'!$D$3</f>
        <v>DY 7</v>
      </c>
      <c r="C49" s="198">
        <f>'Total Payment Amount'!$D$4</f>
        <v>41213</v>
      </c>
      <c r="D49" s="200" t="str">
        <f ca="1" t="shared" si="0"/>
        <v>Category 1: Collect Accurate Race, Ethnicity, and Language (REAL) Data to Reduce Disparities</v>
      </c>
      <c r="E49" s="197">
        <f ca="1" t="shared" si="1"/>
        <v>0</v>
      </c>
      <c r="F49" s="197">
        <f ca="1" t="shared" si="2"/>
        <v>0</v>
      </c>
      <c r="G49" s="200" t="str">
        <f ca="1">INDIRECT("'"&amp;$Q49&amp;"'!B197")</f>
        <v>Improvement Milestone:</v>
      </c>
      <c r="H49" s="197">
        <f ca="1">INDIRECT("'"&amp;$Q49&amp;"'!D197")</f>
        <v>0</v>
      </c>
      <c r="I49" s="197"/>
      <c r="J49" s="197">
        <f ca="1">INDIRECT("'"&amp;$Q49&amp;"'!F200")</f>
        <v>0</v>
      </c>
      <c r="K49" s="197">
        <f ca="1">INDIRECT("'"&amp;$Q49&amp;"'!F202")</f>
        <v>0</v>
      </c>
      <c r="L49" s="197" t="str">
        <f ca="1">INDIRECT("'"&amp;$Q49&amp;"'!F204")</f>
        <v>N/A</v>
      </c>
      <c r="M49" s="197">
        <f ca="1">INDIRECT("'"&amp;$Q49&amp;"'!F207")</f>
        <v>0</v>
      </c>
      <c r="N49" s="197">
        <f ca="1">INDIRECT("'"&amp;$Q49&amp;"'!B209")</f>
        <v>0</v>
      </c>
      <c r="O49" s="197">
        <f ca="1">INDIRECT("'"&amp;$Q49&amp;"'!F217")</f>
        <v>0</v>
      </c>
      <c r="P49" s="197" t="str">
        <f ca="1">INDIRECT("'"&amp;$Q49&amp;"'!F219")</f>
        <v xml:space="preserve"> </v>
      </c>
      <c r="Q49" t="s">
        <v>257</v>
      </c>
      <c r="R49">
        <v>5</v>
      </c>
    </row>
    <row r="50" spans="1:18" ht="15">
      <c r="A50" s="197" t="str">
        <f>'Total Payment Amount'!$D$2</f>
        <v>Ventura County Medical Center</v>
      </c>
      <c r="B50" s="197" t="str">
        <f>'Total Payment Amount'!$D$3</f>
        <v>DY 7</v>
      </c>
      <c r="C50" s="198">
        <f>'Total Payment Amount'!$D$4</f>
        <v>41213</v>
      </c>
      <c r="D50" s="200" t="str">
        <f ca="1" t="shared" si="0"/>
        <v>Category 1: Collect Accurate Race, Ethnicity, and Language (REAL) Data to Reduce Disparities</v>
      </c>
      <c r="E50" s="197">
        <f ca="1" t="shared" si="1"/>
        <v>0</v>
      </c>
      <c r="F50" s="197">
        <f ca="1" t="shared" si="2"/>
        <v>0</v>
      </c>
      <c r="G50" s="200" t="str">
        <f ca="1">INDIRECT("'"&amp;$Q50&amp;"'!B222")</f>
        <v>Improvement Milestone:</v>
      </c>
      <c r="H50" s="197">
        <f ca="1">INDIRECT("'"&amp;$Q50&amp;"'!D222")</f>
        <v>0</v>
      </c>
      <c r="I50" s="197"/>
      <c r="J50" s="197">
        <f ca="1">INDIRECT("'"&amp;$Q50&amp;"'!F225")</f>
        <v>0</v>
      </c>
      <c r="K50" s="197">
        <f ca="1">INDIRECT("'"&amp;$Q50&amp;"'!F227")</f>
        <v>0</v>
      </c>
      <c r="L50" s="197" t="str">
        <f ca="1">INDIRECT("'"&amp;$Q50&amp;"'!F229")</f>
        <v>N/A</v>
      </c>
      <c r="M50" s="197">
        <f ca="1">INDIRECT("'"&amp;$Q50&amp;"'!F232")</f>
        <v>0</v>
      </c>
      <c r="N50" s="197">
        <f ca="1">INDIRECT("'"&amp;$Q50&amp;"'!B234")</f>
        <v>0</v>
      </c>
      <c r="O50" s="197">
        <f ca="1">INDIRECT("'"&amp;$Q50&amp;"'!F242")</f>
        <v>0</v>
      </c>
      <c r="P50" s="197" t="str">
        <f ca="1">INDIRECT("'"&amp;$Q50&amp;"'!F244")</f>
        <v xml:space="preserve"> </v>
      </c>
      <c r="Q50" t="s">
        <v>257</v>
      </c>
      <c r="R50">
        <v>5</v>
      </c>
    </row>
    <row r="51" spans="1:18" ht="15">
      <c r="A51" s="197" t="str">
        <f>'Total Payment Amount'!$D$2</f>
        <v>Ventura County Medical Center</v>
      </c>
      <c r="B51" s="197" t="str">
        <f>'Total Payment Amount'!$D$3</f>
        <v>DY 7</v>
      </c>
      <c r="C51" s="198">
        <f>'Total Payment Amount'!$D$4</f>
        <v>41213</v>
      </c>
      <c r="D51" s="200" t="str">
        <f ca="1" t="shared" si="0"/>
        <v>Category 1: Collect Accurate Race, Ethnicity, and Language (REAL) Data to Reduce Disparities</v>
      </c>
      <c r="E51" s="197">
        <f ca="1" t="shared" si="1"/>
        <v>0</v>
      </c>
      <c r="F51" s="197">
        <f ca="1" t="shared" si="2"/>
        <v>0</v>
      </c>
      <c r="G51" s="200" t="str">
        <f ca="1">INDIRECT("'"&amp;$Q51&amp;"'!B247")</f>
        <v>Improvement Milestone:</v>
      </c>
      <c r="H51" s="197">
        <f ca="1">INDIRECT("'"&amp;$Q51&amp;"'!D247")</f>
        <v>0</v>
      </c>
      <c r="I51" s="197"/>
      <c r="J51" s="197">
        <f ca="1">INDIRECT("'"&amp;$Q51&amp;"'!F250")</f>
        <v>0</v>
      </c>
      <c r="K51" s="197">
        <f ca="1">INDIRECT("'"&amp;$Q51&amp;"'!F252")</f>
        <v>0</v>
      </c>
      <c r="L51" s="197" t="str">
        <f ca="1">INDIRECT("'"&amp;$Q51&amp;"'!F254")</f>
        <v>N/A</v>
      </c>
      <c r="M51" s="197">
        <f ca="1">INDIRECT("'"&amp;$Q51&amp;"'!F257")</f>
        <v>0</v>
      </c>
      <c r="N51" s="197">
        <f ca="1">INDIRECT("'"&amp;$Q51&amp;"'!B259")</f>
        <v>0</v>
      </c>
      <c r="O51" s="197">
        <f ca="1">INDIRECT("'"&amp;$Q51&amp;"'!F267")</f>
        <v>0</v>
      </c>
      <c r="P51" s="197" t="str">
        <f ca="1">INDIRECT("'"&amp;$Q51&amp;"'!F269")</f>
        <v xml:space="preserve"> </v>
      </c>
      <c r="Q51" t="s">
        <v>257</v>
      </c>
      <c r="R51">
        <v>5</v>
      </c>
    </row>
    <row r="52" spans="1:18" ht="15">
      <c r="A52" s="197" t="str">
        <f>'Total Payment Amount'!$D$2</f>
        <v>Ventura County Medical Center</v>
      </c>
      <c r="B52" s="197" t="str">
        <f>'Total Payment Amount'!$D$3</f>
        <v>DY 7</v>
      </c>
      <c r="C52" s="198">
        <f>'Total Payment Amount'!$D$4</f>
        <v>41213</v>
      </c>
      <c r="D52" s="200" t="str">
        <f ca="1" t="shared" si="0"/>
        <v>Category 1: Enhance Urgent Medical Advice</v>
      </c>
      <c r="E52" s="197">
        <f ca="1" t="shared" si="1"/>
        <v>0</v>
      </c>
      <c r="F52" s="197">
        <f ca="1" t="shared" si="2"/>
        <v>0</v>
      </c>
      <c r="G52" s="200" t="str">
        <f ca="1">INDIRECT("'"&amp;$Q52&amp;"'!B22")</f>
        <v>Process Milestone:</v>
      </c>
      <c r="H52" s="197">
        <f ca="1">INDIRECT("'"&amp;$Q52&amp;"'!D22")</f>
        <v>0</v>
      </c>
      <c r="I52" s="197"/>
      <c r="J52" s="197">
        <f ca="1">INDIRECT("'"&amp;$Q52&amp;"'!F25")</f>
        <v>0</v>
      </c>
      <c r="K52" s="197">
        <f ca="1">INDIRECT("'"&amp;$Q52&amp;"'!F27")</f>
        <v>0</v>
      </c>
      <c r="L52" s="197" t="str">
        <f ca="1">INDIRECT("'"&amp;$Q52&amp;"'!F29")</f>
        <v>N/A</v>
      </c>
      <c r="M52" s="197">
        <f ca="1">INDIRECT("'"&amp;$Q52&amp;"'!F32")</f>
        <v>0</v>
      </c>
      <c r="N52" s="197">
        <f ca="1">INDIRECT("'"&amp;$Q52&amp;"'!B34")</f>
        <v>0</v>
      </c>
      <c r="O52" s="197">
        <f ca="1">INDIRECT("'"&amp;$Q52&amp;"'!F42")</f>
        <v>0</v>
      </c>
      <c r="P52" s="197" t="str">
        <f ca="1">INDIRECT("'"&amp;$Q52&amp;"'!F44")</f>
        <v xml:space="preserve"> </v>
      </c>
      <c r="Q52" t="s">
        <v>258</v>
      </c>
      <c r="R52">
        <v>6</v>
      </c>
    </row>
    <row r="53" spans="1:18" ht="15">
      <c r="A53" s="197" t="str">
        <f>'Total Payment Amount'!$D$2</f>
        <v>Ventura County Medical Center</v>
      </c>
      <c r="B53" s="197" t="str">
        <f>'Total Payment Amount'!$D$3</f>
        <v>DY 7</v>
      </c>
      <c r="C53" s="198">
        <f>'Total Payment Amount'!$D$4</f>
        <v>41213</v>
      </c>
      <c r="D53" s="200" t="str">
        <f ca="1" t="shared" si="0"/>
        <v>Category 1: Enhance Urgent Medical Advice</v>
      </c>
      <c r="E53" s="197">
        <f ca="1" t="shared" si="1"/>
        <v>0</v>
      </c>
      <c r="F53" s="197">
        <f ca="1" t="shared" si="2"/>
        <v>0</v>
      </c>
      <c r="G53" s="200" t="str">
        <f ca="1">INDIRECT("'"&amp;$Q53&amp;"'!B47")</f>
        <v>Process Milestone:</v>
      </c>
      <c r="H53" s="197">
        <f ca="1">INDIRECT("'"&amp;$Q53&amp;"'!D47")</f>
        <v>0</v>
      </c>
      <c r="I53" s="197"/>
      <c r="J53" s="197">
        <f ca="1">INDIRECT("'"&amp;$Q53&amp;"'!F50")</f>
        <v>0</v>
      </c>
      <c r="K53" s="197">
        <f ca="1">INDIRECT("'"&amp;$Q53&amp;"'!F52")</f>
        <v>0</v>
      </c>
      <c r="L53" s="197" t="str">
        <f ca="1">INDIRECT("'"&amp;$Q53&amp;"'!F54")</f>
        <v>N/A</v>
      </c>
      <c r="M53" s="197">
        <f ca="1">INDIRECT("'"&amp;$Q53&amp;"'!F57")</f>
        <v>0</v>
      </c>
      <c r="N53" s="197">
        <f ca="1">INDIRECT("'"&amp;$Q53&amp;"'!B59")</f>
        <v>0</v>
      </c>
      <c r="O53" s="197">
        <f ca="1">INDIRECT("'"&amp;$Q53&amp;"'!F67")</f>
        <v>0</v>
      </c>
      <c r="P53" s="197" t="str">
        <f ca="1">INDIRECT("'"&amp;$Q53&amp;"'!F69")</f>
        <v xml:space="preserve"> </v>
      </c>
      <c r="Q53" t="s">
        <v>258</v>
      </c>
      <c r="R53">
        <v>6</v>
      </c>
    </row>
    <row r="54" spans="1:18" ht="15">
      <c r="A54" s="197" t="str">
        <f>'Total Payment Amount'!$D$2</f>
        <v>Ventura County Medical Center</v>
      </c>
      <c r="B54" s="197" t="str">
        <f>'Total Payment Amount'!$D$3</f>
        <v>DY 7</v>
      </c>
      <c r="C54" s="198">
        <f>'Total Payment Amount'!$D$4</f>
        <v>41213</v>
      </c>
      <c r="D54" s="200" t="str">
        <f ca="1" t="shared" si="0"/>
        <v>Category 1: Enhance Urgent Medical Advice</v>
      </c>
      <c r="E54" s="197">
        <f ca="1" t="shared" si="1"/>
        <v>0</v>
      </c>
      <c r="F54" s="197">
        <f ca="1" t="shared" si="2"/>
        <v>0</v>
      </c>
      <c r="G54" s="200" t="str">
        <f ca="1">INDIRECT("'"&amp;$Q54&amp;"'!B72")</f>
        <v>Process Milestone:</v>
      </c>
      <c r="H54" s="197">
        <f ca="1">INDIRECT("'"&amp;$Q54&amp;"'!D72")</f>
        <v>0</v>
      </c>
      <c r="I54" s="197"/>
      <c r="J54" s="197">
        <f ca="1">INDIRECT("'"&amp;$Q54&amp;"'!F75")</f>
        <v>0</v>
      </c>
      <c r="K54" s="197">
        <f ca="1">INDIRECT("'"&amp;$Q54&amp;"'!F77")</f>
        <v>0</v>
      </c>
      <c r="L54" s="197" t="str">
        <f ca="1">INDIRECT("'"&amp;$Q54&amp;"'!F79")</f>
        <v>N/A</v>
      </c>
      <c r="M54" s="197">
        <f ca="1">INDIRECT("'"&amp;$Q54&amp;"'!F82")</f>
        <v>0</v>
      </c>
      <c r="N54" s="197">
        <f ca="1">INDIRECT("'"&amp;$Q54&amp;"'!B84")</f>
        <v>0</v>
      </c>
      <c r="O54" s="197">
        <f ca="1">INDIRECT("'"&amp;$Q54&amp;"'!F92")</f>
        <v>0</v>
      </c>
      <c r="P54" s="197" t="str">
        <f ca="1">INDIRECT("'"&amp;$Q54&amp;"'!F94")</f>
        <v xml:space="preserve"> </v>
      </c>
      <c r="Q54" t="s">
        <v>258</v>
      </c>
      <c r="R54">
        <v>6</v>
      </c>
    </row>
    <row r="55" spans="1:18" ht="15">
      <c r="A55" s="197" t="str">
        <f>'Total Payment Amount'!$D$2</f>
        <v>Ventura County Medical Center</v>
      </c>
      <c r="B55" s="197" t="str">
        <f>'Total Payment Amount'!$D$3</f>
        <v>DY 7</v>
      </c>
      <c r="C55" s="198">
        <f>'Total Payment Amount'!$D$4</f>
        <v>41213</v>
      </c>
      <c r="D55" s="200" t="str">
        <f ca="1" t="shared" si="0"/>
        <v>Category 1: Enhance Urgent Medical Advice</v>
      </c>
      <c r="E55" s="197">
        <f ca="1" t="shared" si="1"/>
        <v>0</v>
      </c>
      <c r="F55" s="197">
        <f ca="1" t="shared" si="2"/>
        <v>0</v>
      </c>
      <c r="G55" s="200" t="str">
        <f ca="1">INDIRECT("'"&amp;$Q55&amp;"'!B97")</f>
        <v>Process Milestone:</v>
      </c>
      <c r="H55" s="197">
        <f ca="1">INDIRECT("'"&amp;$Q55&amp;"'!D97")</f>
        <v>0</v>
      </c>
      <c r="I55" s="197"/>
      <c r="J55" s="197">
        <f ca="1">INDIRECT("'"&amp;$Q55&amp;"'!F100")</f>
        <v>0</v>
      </c>
      <c r="K55" s="197">
        <f ca="1">INDIRECT("'"&amp;$Q55&amp;"'!F102")</f>
        <v>0</v>
      </c>
      <c r="L55" s="197" t="str">
        <f ca="1">INDIRECT("'"&amp;$Q55&amp;"'!F104")</f>
        <v>N/A</v>
      </c>
      <c r="M55" s="197">
        <f ca="1">INDIRECT("'"&amp;$Q55&amp;"'!F107")</f>
        <v>0</v>
      </c>
      <c r="N55" s="197">
        <f ca="1">INDIRECT("'"&amp;$Q55&amp;"'!B109")</f>
        <v>0</v>
      </c>
      <c r="O55" s="197">
        <f ca="1">INDIRECT("'"&amp;$Q55&amp;"'!F117")</f>
        <v>0</v>
      </c>
      <c r="P55" s="197" t="str">
        <f ca="1">INDIRECT("'"&amp;$Q55&amp;"'!F119")</f>
        <v xml:space="preserve"> </v>
      </c>
      <c r="Q55" t="s">
        <v>258</v>
      </c>
      <c r="R55">
        <v>6</v>
      </c>
    </row>
    <row r="56" spans="1:18" ht="15">
      <c r="A56" s="197" t="str">
        <f>'Total Payment Amount'!$D$2</f>
        <v>Ventura County Medical Center</v>
      </c>
      <c r="B56" s="197" t="str">
        <f>'Total Payment Amount'!$D$3</f>
        <v>DY 7</v>
      </c>
      <c r="C56" s="198">
        <f>'Total Payment Amount'!$D$4</f>
        <v>41213</v>
      </c>
      <c r="D56" s="200" t="str">
        <f ca="1" t="shared" si="0"/>
        <v>Category 1: Enhance Urgent Medical Advice</v>
      </c>
      <c r="E56" s="197">
        <f ca="1" t="shared" si="1"/>
        <v>0</v>
      </c>
      <c r="F56" s="197">
        <f ca="1" t="shared" si="2"/>
        <v>0</v>
      </c>
      <c r="G56" s="200" t="str">
        <f ca="1">INDIRECT("'"&amp;$Q56&amp;"'!B122")</f>
        <v>Process Milestone:</v>
      </c>
      <c r="H56" s="197">
        <f ca="1">INDIRECT("'"&amp;$Q56&amp;"'!D122")</f>
        <v>0</v>
      </c>
      <c r="I56" s="197"/>
      <c r="J56" s="197">
        <f ca="1">INDIRECT("'"&amp;$Q56&amp;"'!F125")</f>
        <v>0</v>
      </c>
      <c r="K56" s="197">
        <f ca="1">INDIRECT("'"&amp;$Q56&amp;"'!F127")</f>
        <v>0</v>
      </c>
      <c r="L56" s="197" t="str">
        <f ca="1">INDIRECT("'"&amp;$Q56&amp;"'!F129")</f>
        <v>N/A</v>
      </c>
      <c r="M56" s="197">
        <f ca="1">INDIRECT("'"&amp;$Q56&amp;"'!F132")</f>
        <v>0</v>
      </c>
      <c r="N56" s="197">
        <f ca="1">INDIRECT("'"&amp;$Q56&amp;"'!B134")</f>
        <v>0</v>
      </c>
      <c r="O56" s="197">
        <f ca="1">INDIRECT("'"&amp;$Q56&amp;"'!F142")</f>
        <v>0</v>
      </c>
      <c r="P56" s="197" t="str">
        <f ca="1">INDIRECT("'"&amp;$Q56&amp;"'!F144")</f>
        <v xml:space="preserve"> </v>
      </c>
      <c r="Q56" t="s">
        <v>258</v>
      </c>
      <c r="R56">
        <v>6</v>
      </c>
    </row>
    <row r="57" spans="1:18" ht="15">
      <c r="A57" s="197" t="str">
        <f>'Total Payment Amount'!$D$2</f>
        <v>Ventura County Medical Center</v>
      </c>
      <c r="B57" s="197" t="str">
        <f>'Total Payment Amount'!$D$3</f>
        <v>DY 7</v>
      </c>
      <c r="C57" s="198">
        <f>'Total Payment Amount'!$D$4</f>
        <v>41213</v>
      </c>
      <c r="D57" s="200" t="str">
        <f ca="1" t="shared" si="0"/>
        <v>Category 1: Enhance Urgent Medical Advice</v>
      </c>
      <c r="E57" s="197">
        <f ca="1" t="shared" si="1"/>
        <v>0</v>
      </c>
      <c r="F57" s="197">
        <f ca="1" t="shared" si="2"/>
        <v>0</v>
      </c>
      <c r="G57" s="200" t="str">
        <f ca="1">INDIRECT("'"&amp;$Q57&amp;"'!B147")</f>
        <v>Improvement Milestone:</v>
      </c>
      <c r="H57" s="197">
        <f ca="1">INDIRECT("'"&amp;$Q57&amp;"'!D147")</f>
        <v>0</v>
      </c>
      <c r="I57" s="197"/>
      <c r="J57" s="197">
        <f ca="1">INDIRECT("'"&amp;$Q57&amp;"'!F150")</f>
        <v>0</v>
      </c>
      <c r="K57" s="197">
        <f ca="1">INDIRECT("'"&amp;$Q57&amp;"'!F152")</f>
        <v>0</v>
      </c>
      <c r="L57" s="197" t="str">
        <f ca="1">INDIRECT("'"&amp;$Q57&amp;"'!F154")</f>
        <v>N/A</v>
      </c>
      <c r="M57" s="197">
        <f ca="1">INDIRECT("'"&amp;$Q57&amp;"'!F157")</f>
        <v>0</v>
      </c>
      <c r="N57" s="197">
        <f ca="1">INDIRECT("'"&amp;$Q57&amp;"'!B159")</f>
        <v>0</v>
      </c>
      <c r="O57" s="197">
        <f ca="1">INDIRECT("'"&amp;$Q57&amp;"'!F167")</f>
        <v>0</v>
      </c>
      <c r="P57" s="197" t="str">
        <f ca="1">INDIRECT("'"&amp;$Q57&amp;"'!F169")</f>
        <v xml:space="preserve"> </v>
      </c>
      <c r="Q57" t="s">
        <v>258</v>
      </c>
      <c r="R57">
        <v>6</v>
      </c>
    </row>
    <row r="58" spans="1:18" ht="15">
      <c r="A58" s="197" t="str">
        <f>'Total Payment Amount'!$D$2</f>
        <v>Ventura County Medical Center</v>
      </c>
      <c r="B58" s="197" t="str">
        <f>'Total Payment Amount'!$D$3</f>
        <v>DY 7</v>
      </c>
      <c r="C58" s="198">
        <f>'Total Payment Amount'!$D$4</f>
        <v>41213</v>
      </c>
      <c r="D58" s="200" t="str">
        <f ca="1" t="shared" si="0"/>
        <v>Category 1: Enhance Urgent Medical Advice</v>
      </c>
      <c r="E58" s="197">
        <f ca="1" t="shared" si="1"/>
        <v>0</v>
      </c>
      <c r="F58" s="197">
        <f ca="1" t="shared" si="2"/>
        <v>0</v>
      </c>
      <c r="G58" s="200" t="str">
        <f ca="1">INDIRECT("'"&amp;$Q58&amp;"'!B172")</f>
        <v>Improvement Milestone:</v>
      </c>
      <c r="H58" s="197">
        <f ca="1">INDIRECT("'"&amp;$Q58&amp;"'!D172")</f>
        <v>0</v>
      </c>
      <c r="I58" s="197"/>
      <c r="J58" s="197">
        <f ca="1">INDIRECT("'"&amp;$Q58&amp;"'!F175")</f>
        <v>0</v>
      </c>
      <c r="K58" s="197">
        <f ca="1">INDIRECT("'"&amp;$Q58&amp;"'!F177")</f>
        <v>0</v>
      </c>
      <c r="L58" s="197" t="str">
        <f ca="1">INDIRECT("'"&amp;$Q58&amp;"'!F179")</f>
        <v>N/A</v>
      </c>
      <c r="M58" s="197">
        <f ca="1">INDIRECT("'"&amp;$Q58&amp;"'!F182")</f>
        <v>0</v>
      </c>
      <c r="N58" s="197">
        <f ca="1">INDIRECT("'"&amp;$Q58&amp;"'!B184")</f>
        <v>0</v>
      </c>
      <c r="O58" s="197">
        <f ca="1">INDIRECT("'"&amp;$Q58&amp;"'!F192")</f>
        <v>0</v>
      </c>
      <c r="P58" s="197" t="str">
        <f ca="1">INDIRECT("'"&amp;$Q58&amp;"'!F194")</f>
        <v xml:space="preserve"> </v>
      </c>
      <c r="Q58" t="s">
        <v>258</v>
      </c>
      <c r="R58">
        <v>6</v>
      </c>
    </row>
    <row r="59" spans="1:18" ht="15">
      <c r="A59" s="197" t="str">
        <f>'Total Payment Amount'!$D$2</f>
        <v>Ventura County Medical Center</v>
      </c>
      <c r="B59" s="197" t="str">
        <f>'Total Payment Amount'!$D$3</f>
        <v>DY 7</v>
      </c>
      <c r="C59" s="198">
        <f>'Total Payment Amount'!$D$4</f>
        <v>41213</v>
      </c>
      <c r="D59" s="200" t="str">
        <f ca="1" t="shared" si="0"/>
        <v>Category 1: Enhance Urgent Medical Advice</v>
      </c>
      <c r="E59" s="197">
        <f ca="1" t="shared" si="1"/>
        <v>0</v>
      </c>
      <c r="F59" s="197">
        <f ca="1" t="shared" si="2"/>
        <v>0</v>
      </c>
      <c r="G59" s="200" t="str">
        <f ca="1">INDIRECT("'"&amp;$Q59&amp;"'!B197")</f>
        <v>Improvement Milestone:</v>
      </c>
      <c r="H59" s="197">
        <f ca="1">INDIRECT("'"&amp;$Q59&amp;"'!D197")</f>
        <v>0</v>
      </c>
      <c r="I59" s="197"/>
      <c r="J59" s="197">
        <f ca="1">INDIRECT("'"&amp;$Q59&amp;"'!F200")</f>
        <v>0</v>
      </c>
      <c r="K59" s="197">
        <f ca="1">INDIRECT("'"&amp;$Q59&amp;"'!F202")</f>
        <v>0</v>
      </c>
      <c r="L59" s="197" t="str">
        <f ca="1">INDIRECT("'"&amp;$Q59&amp;"'!F204")</f>
        <v>N/A</v>
      </c>
      <c r="M59" s="197">
        <f ca="1">INDIRECT("'"&amp;$Q59&amp;"'!F207")</f>
        <v>0</v>
      </c>
      <c r="N59" s="197">
        <f ca="1">INDIRECT("'"&amp;$Q59&amp;"'!B209")</f>
        <v>0</v>
      </c>
      <c r="O59" s="197">
        <f ca="1">INDIRECT("'"&amp;$Q59&amp;"'!F217")</f>
        <v>0</v>
      </c>
      <c r="P59" s="197" t="str">
        <f ca="1">INDIRECT("'"&amp;$Q59&amp;"'!F219")</f>
        <v xml:space="preserve"> </v>
      </c>
      <c r="Q59" t="s">
        <v>258</v>
      </c>
      <c r="R59">
        <v>6</v>
      </c>
    </row>
    <row r="60" spans="1:18" ht="15">
      <c r="A60" s="197" t="str">
        <f>'Total Payment Amount'!$D$2</f>
        <v>Ventura County Medical Center</v>
      </c>
      <c r="B60" s="197" t="str">
        <f>'Total Payment Amount'!$D$3</f>
        <v>DY 7</v>
      </c>
      <c r="C60" s="198">
        <f>'Total Payment Amount'!$D$4</f>
        <v>41213</v>
      </c>
      <c r="D60" s="200" t="str">
        <f ca="1" t="shared" si="0"/>
        <v>Category 1: Enhance Urgent Medical Advice</v>
      </c>
      <c r="E60" s="197">
        <f ca="1" t="shared" si="1"/>
        <v>0</v>
      </c>
      <c r="F60" s="197">
        <f ca="1" t="shared" si="2"/>
        <v>0</v>
      </c>
      <c r="G60" s="200" t="str">
        <f ca="1">INDIRECT("'"&amp;$Q60&amp;"'!B222")</f>
        <v>Improvement Milestone:</v>
      </c>
      <c r="H60" s="197">
        <f ca="1">INDIRECT("'"&amp;$Q60&amp;"'!D222")</f>
        <v>0</v>
      </c>
      <c r="I60" s="197"/>
      <c r="J60" s="197">
        <f ca="1">INDIRECT("'"&amp;$Q60&amp;"'!F225")</f>
        <v>0</v>
      </c>
      <c r="K60" s="197">
        <f ca="1">INDIRECT("'"&amp;$Q60&amp;"'!F227")</f>
        <v>0</v>
      </c>
      <c r="L60" s="197" t="str">
        <f ca="1">INDIRECT("'"&amp;$Q60&amp;"'!F229")</f>
        <v>N/A</v>
      </c>
      <c r="M60" s="197">
        <f ca="1">INDIRECT("'"&amp;$Q60&amp;"'!F232")</f>
        <v>0</v>
      </c>
      <c r="N60" s="197">
        <f ca="1">INDIRECT("'"&amp;$Q60&amp;"'!B234")</f>
        <v>0</v>
      </c>
      <c r="O60" s="197">
        <f ca="1">INDIRECT("'"&amp;$Q60&amp;"'!F242")</f>
        <v>0</v>
      </c>
      <c r="P60" s="197" t="str">
        <f ca="1">INDIRECT("'"&amp;$Q60&amp;"'!F244")</f>
        <v xml:space="preserve"> </v>
      </c>
      <c r="Q60" t="s">
        <v>258</v>
      </c>
      <c r="R60">
        <v>6</v>
      </c>
    </row>
    <row r="61" spans="1:18" ht="15">
      <c r="A61" s="197" t="str">
        <f>'Total Payment Amount'!$D$2</f>
        <v>Ventura County Medical Center</v>
      </c>
      <c r="B61" s="197" t="str">
        <f>'Total Payment Amount'!$D$3</f>
        <v>DY 7</v>
      </c>
      <c r="C61" s="198">
        <f>'Total Payment Amount'!$D$4</f>
        <v>41213</v>
      </c>
      <c r="D61" s="200" t="str">
        <f ca="1" t="shared" si="0"/>
        <v>Category 1: Enhance Urgent Medical Advice</v>
      </c>
      <c r="E61" s="197">
        <f ca="1" t="shared" si="1"/>
        <v>0</v>
      </c>
      <c r="F61" s="197">
        <f ca="1" t="shared" si="2"/>
        <v>0</v>
      </c>
      <c r="G61" s="200" t="str">
        <f ca="1">INDIRECT("'"&amp;$Q61&amp;"'!B247")</f>
        <v>Improvement Milestone:</v>
      </c>
      <c r="H61" s="197">
        <f ca="1">INDIRECT("'"&amp;$Q61&amp;"'!D247")</f>
        <v>0</v>
      </c>
      <c r="I61" s="197"/>
      <c r="J61" s="197">
        <f ca="1">INDIRECT("'"&amp;$Q61&amp;"'!F250")</f>
        <v>0</v>
      </c>
      <c r="K61" s="197">
        <f ca="1">INDIRECT("'"&amp;$Q61&amp;"'!F252")</f>
        <v>0</v>
      </c>
      <c r="L61" s="197" t="str">
        <f ca="1">INDIRECT("'"&amp;$Q61&amp;"'!F254")</f>
        <v>N/A</v>
      </c>
      <c r="M61" s="197">
        <f ca="1">INDIRECT("'"&amp;$Q61&amp;"'!F257")</f>
        <v>0</v>
      </c>
      <c r="N61" s="197">
        <f ca="1">INDIRECT("'"&amp;$Q61&amp;"'!B259")</f>
        <v>0</v>
      </c>
      <c r="O61" s="197">
        <f ca="1">INDIRECT("'"&amp;$Q61&amp;"'!F267")</f>
        <v>0</v>
      </c>
      <c r="P61" s="197" t="str">
        <f ca="1">INDIRECT("'"&amp;$Q61&amp;"'!F269")</f>
        <v xml:space="preserve"> </v>
      </c>
      <c r="Q61" t="s">
        <v>258</v>
      </c>
      <c r="R61">
        <v>6</v>
      </c>
    </row>
    <row r="62" spans="1:18" ht="15">
      <c r="A62" s="197" t="str">
        <f>'Total Payment Amount'!$D$2</f>
        <v>Ventura County Medical Center</v>
      </c>
      <c r="B62" s="197" t="str">
        <f>'Total Payment Amount'!$D$3</f>
        <v>DY 7</v>
      </c>
      <c r="C62" s="198">
        <f>'Total Payment Amount'!$D$4</f>
        <v>41213</v>
      </c>
      <c r="D62" s="200" t="str">
        <f ca="1" t="shared" si="0"/>
        <v>Category 1: Introduce Telemedicine</v>
      </c>
      <c r="E62" s="197">
        <f ca="1" t="shared" si="1"/>
        <v>0</v>
      </c>
      <c r="F62" s="197">
        <f ca="1" t="shared" si="2"/>
        <v>0</v>
      </c>
      <c r="G62" s="200" t="str">
        <f ca="1">INDIRECT("'"&amp;$Q62&amp;"'!B22")</f>
        <v>Process Milestone:</v>
      </c>
      <c r="H62" s="197">
        <f ca="1">INDIRECT("'"&amp;$Q62&amp;"'!D22")</f>
        <v>0</v>
      </c>
      <c r="I62" s="197"/>
      <c r="J62" s="197">
        <f ca="1">INDIRECT("'"&amp;$Q62&amp;"'!F25")</f>
        <v>0</v>
      </c>
      <c r="K62" s="197">
        <f ca="1">INDIRECT("'"&amp;$Q62&amp;"'!F27")</f>
        <v>0</v>
      </c>
      <c r="L62" s="197" t="str">
        <f ca="1">INDIRECT("'"&amp;$Q62&amp;"'!F29")</f>
        <v>N/A</v>
      </c>
      <c r="M62" s="197">
        <f ca="1">INDIRECT("'"&amp;$Q62&amp;"'!F32")</f>
        <v>0</v>
      </c>
      <c r="N62" s="197">
        <f ca="1">INDIRECT("'"&amp;$Q62&amp;"'!B34")</f>
        <v>0</v>
      </c>
      <c r="O62" s="197">
        <f ca="1">INDIRECT("'"&amp;$Q62&amp;"'!F42")</f>
        <v>0</v>
      </c>
      <c r="P62" s="197" t="str">
        <f ca="1">INDIRECT("'"&amp;$Q62&amp;"'!F44")</f>
        <v xml:space="preserve"> </v>
      </c>
      <c r="Q62" t="s">
        <v>99</v>
      </c>
      <c r="R62">
        <v>7</v>
      </c>
    </row>
    <row r="63" spans="1:18" ht="15">
      <c r="A63" s="197" t="str">
        <f>'Total Payment Amount'!$D$2</f>
        <v>Ventura County Medical Center</v>
      </c>
      <c r="B63" s="197" t="str">
        <f>'Total Payment Amount'!$D$3</f>
        <v>DY 7</v>
      </c>
      <c r="C63" s="198">
        <f>'Total Payment Amount'!$D$4</f>
        <v>41213</v>
      </c>
      <c r="D63" s="200" t="str">
        <f ca="1" t="shared" si="0"/>
        <v>Category 1: Introduce Telemedicine</v>
      </c>
      <c r="E63" s="197">
        <f ca="1" t="shared" si="1"/>
        <v>0</v>
      </c>
      <c r="F63" s="197">
        <f ca="1" t="shared" si="2"/>
        <v>0</v>
      </c>
      <c r="G63" s="200" t="str">
        <f ca="1">INDIRECT("'"&amp;$Q63&amp;"'!B47")</f>
        <v>Process Milestone:</v>
      </c>
      <c r="H63" s="197">
        <f ca="1">INDIRECT("'"&amp;$Q63&amp;"'!D47")</f>
        <v>0</v>
      </c>
      <c r="I63" s="197"/>
      <c r="J63" s="197">
        <f ca="1">INDIRECT("'"&amp;$Q63&amp;"'!F50")</f>
        <v>0</v>
      </c>
      <c r="K63" s="197">
        <f ca="1">INDIRECT("'"&amp;$Q63&amp;"'!F52")</f>
        <v>0</v>
      </c>
      <c r="L63" s="197" t="str">
        <f ca="1">INDIRECT("'"&amp;$Q63&amp;"'!F54")</f>
        <v>N/A</v>
      </c>
      <c r="M63" s="197">
        <f ca="1">INDIRECT("'"&amp;$Q63&amp;"'!F57")</f>
        <v>0</v>
      </c>
      <c r="N63" s="197">
        <f ca="1">INDIRECT("'"&amp;$Q63&amp;"'!B59")</f>
        <v>0</v>
      </c>
      <c r="O63" s="197">
        <f ca="1">INDIRECT("'"&amp;$Q63&amp;"'!F67")</f>
        <v>0</v>
      </c>
      <c r="P63" s="197" t="str">
        <f ca="1">INDIRECT("'"&amp;$Q63&amp;"'!F69")</f>
        <v xml:space="preserve"> </v>
      </c>
      <c r="Q63" t="s">
        <v>99</v>
      </c>
      <c r="R63">
        <v>7</v>
      </c>
    </row>
    <row r="64" spans="1:18" ht="15">
      <c r="A64" s="197" t="str">
        <f>'Total Payment Amount'!$D$2</f>
        <v>Ventura County Medical Center</v>
      </c>
      <c r="B64" s="197" t="str">
        <f>'Total Payment Amount'!$D$3</f>
        <v>DY 7</v>
      </c>
      <c r="C64" s="198">
        <f>'Total Payment Amount'!$D$4</f>
        <v>41213</v>
      </c>
      <c r="D64" s="200" t="str">
        <f ca="1" t="shared" si="0"/>
        <v>Category 1: Introduce Telemedicine</v>
      </c>
      <c r="E64" s="197">
        <f ca="1" t="shared" si="1"/>
        <v>0</v>
      </c>
      <c r="F64" s="197">
        <f ca="1" t="shared" si="2"/>
        <v>0</v>
      </c>
      <c r="G64" s="200" t="str">
        <f ca="1">INDIRECT("'"&amp;$Q64&amp;"'!B72")</f>
        <v>Process Milestone:</v>
      </c>
      <c r="H64" s="197">
        <f ca="1">INDIRECT("'"&amp;$Q64&amp;"'!D72")</f>
        <v>0</v>
      </c>
      <c r="I64" s="197"/>
      <c r="J64" s="197">
        <f ca="1">INDIRECT("'"&amp;$Q64&amp;"'!F75")</f>
        <v>0</v>
      </c>
      <c r="K64" s="197">
        <f ca="1">INDIRECT("'"&amp;$Q64&amp;"'!F77")</f>
        <v>0</v>
      </c>
      <c r="L64" s="197" t="str">
        <f ca="1">INDIRECT("'"&amp;$Q64&amp;"'!F79")</f>
        <v>N/A</v>
      </c>
      <c r="M64" s="197">
        <f ca="1">INDIRECT("'"&amp;$Q64&amp;"'!F82")</f>
        <v>0</v>
      </c>
      <c r="N64" s="197">
        <f ca="1">INDIRECT("'"&amp;$Q64&amp;"'!B84")</f>
        <v>0</v>
      </c>
      <c r="O64" s="197">
        <f ca="1">INDIRECT("'"&amp;$Q64&amp;"'!F92")</f>
        <v>0</v>
      </c>
      <c r="P64" s="197" t="str">
        <f ca="1">INDIRECT("'"&amp;$Q64&amp;"'!F94")</f>
        <v xml:space="preserve"> </v>
      </c>
      <c r="Q64" t="s">
        <v>99</v>
      </c>
      <c r="R64">
        <v>7</v>
      </c>
    </row>
    <row r="65" spans="1:18" ht="15">
      <c r="A65" s="197" t="str">
        <f>'Total Payment Amount'!$D$2</f>
        <v>Ventura County Medical Center</v>
      </c>
      <c r="B65" s="197" t="str">
        <f>'Total Payment Amount'!$D$3</f>
        <v>DY 7</v>
      </c>
      <c r="C65" s="198">
        <f>'Total Payment Amount'!$D$4</f>
        <v>41213</v>
      </c>
      <c r="D65" s="200" t="str">
        <f ca="1" t="shared" si="0"/>
        <v>Category 1: Introduce Telemedicine</v>
      </c>
      <c r="E65" s="197">
        <f ca="1" t="shared" si="1"/>
        <v>0</v>
      </c>
      <c r="F65" s="197">
        <f ca="1" t="shared" si="2"/>
        <v>0</v>
      </c>
      <c r="G65" s="200" t="str">
        <f ca="1">INDIRECT("'"&amp;$Q65&amp;"'!B97")</f>
        <v>Process Milestone:</v>
      </c>
      <c r="H65" s="197">
        <f ca="1">INDIRECT("'"&amp;$Q65&amp;"'!D97")</f>
        <v>0</v>
      </c>
      <c r="I65" s="197"/>
      <c r="J65" s="197">
        <f ca="1">INDIRECT("'"&amp;$Q65&amp;"'!F100")</f>
        <v>0</v>
      </c>
      <c r="K65" s="197">
        <f ca="1">INDIRECT("'"&amp;$Q65&amp;"'!F102")</f>
        <v>0</v>
      </c>
      <c r="L65" s="197" t="str">
        <f ca="1">INDIRECT("'"&amp;$Q65&amp;"'!F104")</f>
        <v>N/A</v>
      </c>
      <c r="M65" s="197">
        <f ca="1">INDIRECT("'"&amp;$Q65&amp;"'!F107")</f>
        <v>0</v>
      </c>
      <c r="N65" s="197">
        <f ca="1">INDIRECT("'"&amp;$Q65&amp;"'!B109")</f>
        <v>0</v>
      </c>
      <c r="O65" s="197">
        <f ca="1">INDIRECT("'"&amp;$Q65&amp;"'!F117")</f>
        <v>0</v>
      </c>
      <c r="P65" s="197" t="str">
        <f ca="1">INDIRECT("'"&amp;$Q65&amp;"'!F119")</f>
        <v xml:space="preserve"> </v>
      </c>
      <c r="Q65" t="s">
        <v>99</v>
      </c>
      <c r="R65">
        <v>7</v>
      </c>
    </row>
    <row r="66" spans="1:18" ht="15">
      <c r="A66" s="197" t="str">
        <f>'Total Payment Amount'!$D$2</f>
        <v>Ventura County Medical Center</v>
      </c>
      <c r="B66" s="197" t="str">
        <f>'Total Payment Amount'!$D$3</f>
        <v>DY 7</v>
      </c>
      <c r="C66" s="198">
        <f>'Total Payment Amount'!$D$4</f>
        <v>41213</v>
      </c>
      <c r="D66" s="200" t="str">
        <f t="shared" si="3" ref="D66:D119">INDIRECT("'"&amp;$Q66&amp;"'!$A$6")</f>
        <v>Category 1: Introduce Telemedicine</v>
      </c>
      <c r="E66" s="197">
        <f t="shared" si="4" ref="E66:E119">INDIRECT("'"&amp;$Q66&amp;"'!$F$18")</f>
        <v>0</v>
      </c>
      <c r="F66" s="197">
        <f t="shared" si="5" ref="F66:F119">INDIRECT("'"&amp;$Q66&amp;"'!$F$20")</f>
        <v>0</v>
      </c>
      <c r="G66" s="200" t="str">
        <f ca="1">INDIRECT("'"&amp;$Q66&amp;"'!B122")</f>
        <v>Process Milestone:</v>
      </c>
      <c r="H66" s="197">
        <f ca="1">INDIRECT("'"&amp;$Q66&amp;"'!D122")</f>
        <v>0</v>
      </c>
      <c r="I66" s="197"/>
      <c r="J66" s="197">
        <f ca="1">INDIRECT("'"&amp;$Q66&amp;"'!F125")</f>
        <v>0</v>
      </c>
      <c r="K66" s="197">
        <f ca="1">INDIRECT("'"&amp;$Q66&amp;"'!F127")</f>
        <v>0</v>
      </c>
      <c r="L66" s="197" t="str">
        <f ca="1">INDIRECT("'"&amp;$Q66&amp;"'!F129")</f>
        <v>N/A</v>
      </c>
      <c r="M66" s="197">
        <f ca="1">INDIRECT("'"&amp;$Q66&amp;"'!F132")</f>
        <v>0</v>
      </c>
      <c r="N66" s="197">
        <f ca="1">INDIRECT("'"&amp;$Q66&amp;"'!B134")</f>
        <v>0</v>
      </c>
      <c r="O66" s="197">
        <f ca="1">INDIRECT("'"&amp;$Q66&amp;"'!F142")</f>
        <v>0</v>
      </c>
      <c r="P66" s="197" t="str">
        <f ca="1">INDIRECT("'"&amp;$Q66&amp;"'!F144")</f>
        <v xml:space="preserve"> </v>
      </c>
      <c r="Q66" t="s">
        <v>99</v>
      </c>
      <c r="R66">
        <v>7</v>
      </c>
    </row>
    <row r="67" spans="1:18" ht="15">
      <c r="A67" s="197" t="str">
        <f>'Total Payment Amount'!$D$2</f>
        <v>Ventura County Medical Center</v>
      </c>
      <c r="B67" s="197" t="str">
        <f>'Total Payment Amount'!$D$3</f>
        <v>DY 7</v>
      </c>
      <c r="C67" s="198">
        <f>'Total Payment Amount'!$D$4</f>
        <v>41213</v>
      </c>
      <c r="D67" s="200" t="str">
        <f ca="1" t="shared" si="3"/>
        <v>Category 1: Introduce Telemedicine</v>
      </c>
      <c r="E67" s="197">
        <f ca="1" t="shared" si="4"/>
        <v>0</v>
      </c>
      <c r="F67" s="197">
        <f ca="1" t="shared" si="5"/>
        <v>0</v>
      </c>
      <c r="G67" s="200" t="str">
        <f ca="1">INDIRECT("'"&amp;$Q67&amp;"'!B147")</f>
        <v>Improvement Milestone:</v>
      </c>
      <c r="H67" s="197">
        <f ca="1">INDIRECT("'"&amp;$Q67&amp;"'!D147")</f>
        <v>0</v>
      </c>
      <c r="I67" s="197"/>
      <c r="J67" s="197">
        <f ca="1">INDIRECT("'"&amp;$Q67&amp;"'!F150")</f>
        <v>0</v>
      </c>
      <c r="K67" s="197">
        <f ca="1">INDIRECT("'"&amp;$Q67&amp;"'!F152")</f>
        <v>0</v>
      </c>
      <c r="L67" s="197" t="str">
        <f ca="1">INDIRECT("'"&amp;$Q67&amp;"'!F154")</f>
        <v>N/A</v>
      </c>
      <c r="M67" s="197">
        <f ca="1">INDIRECT("'"&amp;$Q67&amp;"'!F157")</f>
        <v>0</v>
      </c>
      <c r="N67" s="197">
        <f ca="1">INDIRECT("'"&amp;$Q67&amp;"'!B159")</f>
        <v>0</v>
      </c>
      <c r="O67" s="197">
        <f ca="1">INDIRECT("'"&amp;$Q67&amp;"'!F167")</f>
        <v>0</v>
      </c>
      <c r="P67" s="197" t="str">
        <f ca="1">INDIRECT("'"&amp;$Q67&amp;"'!F169")</f>
        <v xml:space="preserve"> </v>
      </c>
      <c r="Q67" t="s">
        <v>99</v>
      </c>
      <c r="R67">
        <v>7</v>
      </c>
    </row>
    <row r="68" spans="1:18" ht="15">
      <c r="A68" s="197" t="str">
        <f>'Total Payment Amount'!$D$2</f>
        <v>Ventura County Medical Center</v>
      </c>
      <c r="B68" s="197" t="str">
        <f>'Total Payment Amount'!$D$3</f>
        <v>DY 7</v>
      </c>
      <c r="C68" s="198">
        <f>'Total Payment Amount'!$D$4</f>
        <v>41213</v>
      </c>
      <c r="D68" s="200" t="str">
        <f ca="1" t="shared" si="3"/>
        <v>Category 1: Introduce Telemedicine</v>
      </c>
      <c r="E68" s="197">
        <f ca="1" t="shared" si="4"/>
        <v>0</v>
      </c>
      <c r="F68" s="197">
        <f ca="1" t="shared" si="5"/>
        <v>0</v>
      </c>
      <c r="G68" s="200" t="str">
        <f ca="1">INDIRECT("'"&amp;$Q68&amp;"'!B172")</f>
        <v>Improvement Milestone:</v>
      </c>
      <c r="H68" s="197">
        <f ca="1">INDIRECT("'"&amp;$Q68&amp;"'!D172")</f>
        <v>0</v>
      </c>
      <c r="I68" s="197"/>
      <c r="J68" s="197">
        <f ca="1">INDIRECT("'"&amp;$Q68&amp;"'!F175")</f>
        <v>0</v>
      </c>
      <c r="K68" s="197">
        <f ca="1">INDIRECT("'"&amp;$Q68&amp;"'!F177")</f>
        <v>0</v>
      </c>
      <c r="L68" s="197" t="str">
        <f ca="1">INDIRECT("'"&amp;$Q68&amp;"'!F179")</f>
        <v>N/A</v>
      </c>
      <c r="M68" s="197">
        <f ca="1">INDIRECT("'"&amp;$Q68&amp;"'!F182")</f>
        <v>0</v>
      </c>
      <c r="N68" s="197">
        <f ca="1">INDIRECT("'"&amp;$Q68&amp;"'!B184")</f>
        <v>0</v>
      </c>
      <c r="O68" s="197">
        <f ca="1">INDIRECT("'"&amp;$Q68&amp;"'!F192")</f>
        <v>0</v>
      </c>
      <c r="P68" s="197" t="str">
        <f ca="1">INDIRECT("'"&amp;$Q68&amp;"'!F194")</f>
        <v xml:space="preserve"> </v>
      </c>
      <c r="Q68" t="s">
        <v>99</v>
      </c>
      <c r="R68">
        <v>7</v>
      </c>
    </row>
    <row r="69" spans="1:18" ht="15">
      <c r="A69" s="197" t="str">
        <f>'Total Payment Amount'!$D$2</f>
        <v>Ventura County Medical Center</v>
      </c>
      <c r="B69" s="197" t="str">
        <f>'Total Payment Amount'!$D$3</f>
        <v>DY 7</v>
      </c>
      <c r="C69" s="198">
        <f>'Total Payment Amount'!$D$4</f>
        <v>41213</v>
      </c>
      <c r="D69" s="200" t="str">
        <f ca="1" t="shared" si="3"/>
        <v>Category 1: Introduce Telemedicine</v>
      </c>
      <c r="E69" s="197">
        <f ca="1" t="shared" si="4"/>
        <v>0</v>
      </c>
      <c r="F69" s="197">
        <f ca="1" t="shared" si="5"/>
        <v>0</v>
      </c>
      <c r="G69" s="200" t="str">
        <f ca="1">INDIRECT("'"&amp;$Q69&amp;"'!B197")</f>
        <v>Improvement Milestone:</v>
      </c>
      <c r="H69" s="197">
        <f ca="1">INDIRECT("'"&amp;$Q69&amp;"'!D197")</f>
        <v>0</v>
      </c>
      <c r="I69" s="197"/>
      <c r="J69" s="197">
        <f ca="1">INDIRECT("'"&amp;$Q69&amp;"'!F200")</f>
        <v>0</v>
      </c>
      <c r="K69" s="197">
        <f ca="1">INDIRECT("'"&amp;$Q69&amp;"'!F202")</f>
        <v>0</v>
      </c>
      <c r="L69" s="197" t="str">
        <f ca="1">INDIRECT("'"&amp;$Q69&amp;"'!F204")</f>
        <v>N/A</v>
      </c>
      <c r="M69" s="197">
        <f ca="1">INDIRECT("'"&amp;$Q69&amp;"'!F207")</f>
        <v>0</v>
      </c>
      <c r="N69" s="197">
        <f ca="1">INDIRECT("'"&amp;$Q69&amp;"'!B209")</f>
        <v>0</v>
      </c>
      <c r="O69" s="197">
        <f ca="1">INDIRECT("'"&amp;$Q69&amp;"'!F217")</f>
        <v>0</v>
      </c>
      <c r="P69" s="197" t="str">
        <f ca="1">INDIRECT("'"&amp;$Q69&amp;"'!F219")</f>
        <v xml:space="preserve"> </v>
      </c>
      <c r="Q69" t="s">
        <v>99</v>
      </c>
      <c r="R69">
        <v>7</v>
      </c>
    </row>
    <row r="70" spans="1:18" ht="15">
      <c r="A70" s="197" t="str">
        <f>'Total Payment Amount'!$D$2</f>
        <v>Ventura County Medical Center</v>
      </c>
      <c r="B70" s="197" t="str">
        <f>'Total Payment Amount'!$D$3</f>
        <v>DY 7</v>
      </c>
      <c r="C70" s="198">
        <f>'Total Payment Amount'!$D$4</f>
        <v>41213</v>
      </c>
      <c r="D70" s="200" t="str">
        <f ca="1" t="shared" si="3"/>
        <v>Category 1: Introduce Telemedicine</v>
      </c>
      <c r="E70" s="197">
        <f ca="1" t="shared" si="4"/>
        <v>0</v>
      </c>
      <c r="F70" s="197">
        <f ca="1" t="shared" si="5"/>
        <v>0</v>
      </c>
      <c r="G70" s="200" t="str">
        <f ca="1">INDIRECT("'"&amp;$Q70&amp;"'!B222")</f>
        <v>Improvement Milestone:</v>
      </c>
      <c r="H70" s="197">
        <f ca="1">INDIRECT("'"&amp;$Q70&amp;"'!D222")</f>
        <v>0</v>
      </c>
      <c r="I70" s="197"/>
      <c r="J70" s="197">
        <f ca="1">INDIRECT("'"&amp;$Q70&amp;"'!F225")</f>
        <v>0</v>
      </c>
      <c r="K70" s="197">
        <f ca="1">INDIRECT("'"&amp;$Q70&amp;"'!F227")</f>
        <v>0</v>
      </c>
      <c r="L70" s="197" t="str">
        <f ca="1">INDIRECT("'"&amp;$Q70&amp;"'!F229")</f>
        <v>N/A</v>
      </c>
      <c r="M70" s="197">
        <f ca="1">INDIRECT("'"&amp;$Q70&amp;"'!F232")</f>
        <v>0</v>
      </c>
      <c r="N70" s="197">
        <f ca="1">INDIRECT("'"&amp;$Q70&amp;"'!B234")</f>
        <v>0</v>
      </c>
      <c r="O70" s="197">
        <f ca="1">INDIRECT("'"&amp;$Q70&amp;"'!F242")</f>
        <v>0</v>
      </c>
      <c r="P70" s="197" t="str">
        <f ca="1">INDIRECT("'"&amp;$Q70&amp;"'!F244")</f>
        <v xml:space="preserve"> </v>
      </c>
      <c r="Q70" t="s">
        <v>99</v>
      </c>
      <c r="R70">
        <v>7</v>
      </c>
    </row>
    <row r="71" spans="1:18" ht="15">
      <c r="A71" s="197" t="str">
        <f>'Total Payment Amount'!$D$2</f>
        <v>Ventura County Medical Center</v>
      </c>
      <c r="B71" s="197" t="str">
        <f>'Total Payment Amount'!$D$3</f>
        <v>DY 7</v>
      </c>
      <c r="C71" s="198">
        <f>'Total Payment Amount'!$D$4</f>
        <v>41213</v>
      </c>
      <c r="D71" s="200" t="str">
        <f ca="1" t="shared" si="3"/>
        <v>Category 1: Introduce Telemedicine</v>
      </c>
      <c r="E71" s="197">
        <f ca="1" t="shared" si="4"/>
        <v>0</v>
      </c>
      <c r="F71" s="197">
        <f ca="1" t="shared" si="5"/>
        <v>0</v>
      </c>
      <c r="G71" s="200" t="str">
        <f ca="1">INDIRECT("'"&amp;$Q71&amp;"'!B247")</f>
        <v>Improvement Milestone:</v>
      </c>
      <c r="H71" s="197">
        <f ca="1">INDIRECT("'"&amp;$Q71&amp;"'!D247")</f>
        <v>0</v>
      </c>
      <c r="I71" s="197"/>
      <c r="J71" s="197">
        <f ca="1">INDIRECT("'"&amp;$Q71&amp;"'!F250")</f>
        <v>0</v>
      </c>
      <c r="K71" s="197">
        <f ca="1">INDIRECT("'"&amp;$Q71&amp;"'!F252")</f>
        <v>0</v>
      </c>
      <c r="L71" s="197" t="str">
        <f ca="1">INDIRECT("'"&amp;$Q71&amp;"'!F254")</f>
        <v>N/A</v>
      </c>
      <c r="M71" s="197">
        <f ca="1">INDIRECT("'"&amp;$Q71&amp;"'!F257")</f>
        <v>0</v>
      </c>
      <c r="N71" s="197">
        <f ca="1">INDIRECT("'"&amp;$Q71&amp;"'!B259")</f>
        <v>0</v>
      </c>
      <c r="O71" s="197">
        <f ca="1">INDIRECT("'"&amp;$Q71&amp;"'!F267")</f>
        <v>0</v>
      </c>
      <c r="P71" s="197" t="str">
        <f ca="1">INDIRECT("'"&amp;$Q71&amp;"'!F269")</f>
        <v xml:space="preserve"> </v>
      </c>
      <c r="Q71" t="s">
        <v>99</v>
      </c>
      <c r="R71">
        <v>7</v>
      </c>
    </row>
    <row r="72" spans="1:18" ht="15">
      <c r="A72" s="197" t="str">
        <f>'Total Payment Amount'!$D$2</f>
        <v>Ventura County Medical Center</v>
      </c>
      <c r="B72" s="197" t="str">
        <f>'Total Payment Amount'!$D$3</f>
        <v>DY 7</v>
      </c>
      <c r="C72" s="198">
        <f>'Total Payment Amount'!$D$4</f>
        <v>41213</v>
      </c>
      <c r="D72" s="200" t="str">
        <f ca="1" t="shared" si="3"/>
        <v>Category 1: Enhance Coding and Documentation for Quality Data</v>
      </c>
      <c r="E72" s="197">
        <f ca="1" t="shared" si="4"/>
        <v>0</v>
      </c>
      <c r="F72" s="197">
        <f ca="1" t="shared" si="5"/>
        <v>0</v>
      </c>
      <c r="G72" s="200" t="str">
        <f ca="1">INDIRECT("'"&amp;$Q72&amp;"'!B22")</f>
        <v>Process Milestone:</v>
      </c>
      <c r="H72" s="197">
        <f ca="1">INDIRECT("'"&amp;$Q72&amp;"'!D22")</f>
        <v>0</v>
      </c>
      <c r="I72" s="197"/>
      <c r="J72" s="197">
        <f ca="1">INDIRECT("'"&amp;$Q72&amp;"'!F25")</f>
        <v>0</v>
      </c>
      <c r="K72" s="197">
        <f ca="1">INDIRECT("'"&amp;$Q72&amp;"'!F27")</f>
        <v>0</v>
      </c>
      <c r="L72" s="197" t="str">
        <f ca="1">INDIRECT("'"&amp;$Q72&amp;"'!F29")</f>
        <v>N/A</v>
      </c>
      <c r="M72" s="197">
        <f ca="1">INDIRECT("'"&amp;$Q72&amp;"'!F32")</f>
        <v>0</v>
      </c>
      <c r="N72" s="197">
        <f ca="1">INDIRECT("'"&amp;$Q72&amp;"'!B34")</f>
        <v>0</v>
      </c>
      <c r="O72" s="197">
        <f ca="1">INDIRECT("'"&amp;$Q72&amp;"'!F42")</f>
        <v>0</v>
      </c>
      <c r="P72" s="197" t="str">
        <f ca="1">INDIRECT("'"&amp;$Q72&amp;"'!F44")</f>
        <v xml:space="preserve"> </v>
      </c>
      <c r="Q72" t="s">
        <v>259</v>
      </c>
      <c r="R72">
        <v>8</v>
      </c>
    </row>
    <row r="73" spans="1:18" ht="15">
      <c r="A73" s="197" t="str">
        <f>'Total Payment Amount'!$D$2</f>
        <v>Ventura County Medical Center</v>
      </c>
      <c r="B73" s="197" t="str">
        <f>'Total Payment Amount'!$D$3</f>
        <v>DY 7</v>
      </c>
      <c r="C73" s="198">
        <f>'Total Payment Amount'!$D$4</f>
        <v>41213</v>
      </c>
      <c r="D73" s="200" t="str">
        <f ca="1" t="shared" si="3"/>
        <v>Category 1: Enhance Coding and Documentation for Quality Data</v>
      </c>
      <c r="E73" s="197">
        <f ca="1" t="shared" si="4"/>
        <v>0</v>
      </c>
      <c r="F73" s="197">
        <f ca="1" t="shared" si="5"/>
        <v>0</v>
      </c>
      <c r="G73" s="200" t="str">
        <f ca="1">INDIRECT("'"&amp;$Q73&amp;"'!B47")</f>
        <v>Process Milestone:</v>
      </c>
      <c r="H73" s="197">
        <f ca="1">INDIRECT("'"&amp;$Q73&amp;"'!D47")</f>
        <v>0</v>
      </c>
      <c r="I73" s="197"/>
      <c r="J73" s="197">
        <f ca="1">INDIRECT("'"&amp;$Q73&amp;"'!F50")</f>
        <v>0</v>
      </c>
      <c r="K73" s="197">
        <f ca="1">INDIRECT("'"&amp;$Q73&amp;"'!F52")</f>
        <v>0</v>
      </c>
      <c r="L73" s="197" t="str">
        <f ca="1">INDIRECT("'"&amp;$Q73&amp;"'!F54")</f>
        <v>N/A</v>
      </c>
      <c r="M73" s="197">
        <f ca="1">INDIRECT("'"&amp;$Q73&amp;"'!F57")</f>
        <v>0</v>
      </c>
      <c r="N73" s="197">
        <f ca="1">INDIRECT("'"&amp;$Q73&amp;"'!B59")</f>
        <v>0</v>
      </c>
      <c r="O73" s="197">
        <f ca="1">INDIRECT("'"&amp;$Q73&amp;"'!F67")</f>
        <v>0</v>
      </c>
      <c r="P73" s="197" t="str">
        <f ca="1">INDIRECT("'"&amp;$Q73&amp;"'!F69")</f>
        <v xml:space="preserve"> </v>
      </c>
      <c r="Q73" t="s">
        <v>259</v>
      </c>
      <c r="R73">
        <v>8</v>
      </c>
    </row>
    <row r="74" spans="1:18" ht="15">
      <c r="A74" s="197" t="str">
        <f>'Total Payment Amount'!$D$2</f>
        <v>Ventura County Medical Center</v>
      </c>
      <c r="B74" s="197" t="str">
        <f>'Total Payment Amount'!$D$3</f>
        <v>DY 7</v>
      </c>
      <c r="C74" s="198">
        <f>'Total Payment Amount'!$D$4</f>
        <v>41213</v>
      </c>
      <c r="D74" s="200" t="str">
        <f ca="1" t="shared" si="3"/>
        <v>Category 1: Enhance Coding and Documentation for Quality Data</v>
      </c>
      <c r="E74" s="197">
        <f ca="1" t="shared" si="4"/>
        <v>0</v>
      </c>
      <c r="F74" s="197">
        <f ca="1" t="shared" si="5"/>
        <v>0</v>
      </c>
      <c r="G74" s="200" t="str">
        <f ca="1">INDIRECT("'"&amp;$Q74&amp;"'!B72")</f>
        <v>Process Milestone:</v>
      </c>
      <c r="H74" s="197">
        <f ca="1">INDIRECT("'"&amp;$Q74&amp;"'!D72")</f>
        <v>0</v>
      </c>
      <c r="I74" s="197"/>
      <c r="J74" s="197">
        <f ca="1">INDIRECT("'"&amp;$Q74&amp;"'!F75")</f>
        <v>0</v>
      </c>
      <c r="K74" s="197">
        <f ca="1">INDIRECT("'"&amp;$Q74&amp;"'!F77")</f>
        <v>0</v>
      </c>
      <c r="L74" s="197" t="str">
        <f ca="1">INDIRECT("'"&amp;$Q74&amp;"'!F79")</f>
        <v>N/A</v>
      </c>
      <c r="M74" s="197">
        <f ca="1">INDIRECT("'"&amp;$Q74&amp;"'!F82")</f>
        <v>0</v>
      </c>
      <c r="N74" s="197">
        <f ca="1">INDIRECT("'"&amp;$Q74&amp;"'!B84")</f>
        <v>0</v>
      </c>
      <c r="O74" s="197">
        <f ca="1">INDIRECT("'"&amp;$Q74&amp;"'!F92")</f>
        <v>0</v>
      </c>
      <c r="P74" s="197" t="str">
        <f ca="1">INDIRECT("'"&amp;$Q74&amp;"'!F94")</f>
        <v xml:space="preserve"> </v>
      </c>
      <c r="Q74" t="s">
        <v>259</v>
      </c>
      <c r="R74">
        <v>8</v>
      </c>
    </row>
    <row r="75" spans="1:18" ht="15">
      <c r="A75" s="197" t="str">
        <f>'Total Payment Amount'!$D$2</f>
        <v>Ventura County Medical Center</v>
      </c>
      <c r="B75" s="197" t="str">
        <f>'Total Payment Amount'!$D$3</f>
        <v>DY 7</v>
      </c>
      <c r="C75" s="198">
        <f>'Total Payment Amount'!$D$4</f>
        <v>41213</v>
      </c>
      <c r="D75" s="200" t="str">
        <f ca="1" t="shared" si="3"/>
        <v>Category 1: Enhance Coding and Documentation for Quality Data</v>
      </c>
      <c r="E75" s="197">
        <f ca="1" t="shared" si="4"/>
        <v>0</v>
      </c>
      <c r="F75" s="197">
        <f ca="1" t="shared" si="5"/>
        <v>0</v>
      </c>
      <c r="G75" s="200" t="str">
        <f ca="1">INDIRECT("'"&amp;$Q75&amp;"'!B97")</f>
        <v>Process Milestone:</v>
      </c>
      <c r="H75" s="197">
        <f ca="1">INDIRECT("'"&amp;$Q75&amp;"'!D97")</f>
        <v>0</v>
      </c>
      <c r="I75" s="197"/>
      <c r="J75" s="197">
        <f ca="1">INDIRECT("'"&amp;$Q75&amp;"'!F100")</f>
        <v>0</v>
      </c>
      <c r="K75" s="197">
        <f ca="1">INDIRECT("'"&amp;$Q75&amp;"'!F102")</f>
        <v>0</v>
      </c>
      <c r="L75" s="197" t="str">
        <f ca="1">INDIRECT("'"&amp;$Q75&amp;"'!F104")</f>
        <v>N/A</v>
      </c>
      <c r="M75" s="197">
        <f ca="1">INDIRECT("'"&amp;$Q75&amp;"'!F107")</f>
        <v>0</v>
      </c>
      <c r="N75" s="197">
        <f ca="1">INDIRECT("'"&amp;$Q75&amp;"'!B109")</f>
        <v>0</v>
      </c>
      <c r="O75" s="197">
        <f ca="1">INDIRECT("'"&amp;$Q75&amp;"'!F117")</f>
        <v>0</v>
      </c>
      <c r="P75" s="197" t="str">
        <f ca="1">INDIRECT("'"&amp;$Q75&amp;"'!F119")</f>
        <v xml:space="preserve"> </v>
      </c>
      <c r="Q75" t="s">
        <v>259</v>
      </c>
      <c r="R75">
        <v>8</v>
      </c>
    </row>
    <row r="76" spans="1:18" ht="15">
      <c r="A76" s="197" t="str">
        <f>'Total Payment Amount'!$D$2</f>
        <v>Ventura County Medical Center</v>
      </c>
      <c r="B76" s="197" t="str">
        <f>'Total Payment Amount'!$D$3</f>
        <v>DY 7</v>
      </c>
      <c r="C76" s="198">
        <f>'Total Payment Amount'!$D$4</f>
        <v>41213</v>
      </c>
      <c r="D76" s="200" t="str">
        <f ca="1" t="shared" si="3"/>
        <v>Category 1: Enhance Coding and Documentation for Quality Data</v>
      </c>
      <c r="E76" s="197">
        <f ca="1" t="shared" si="4"/>
        <v>0</v>
      </c>
      <c r="F76" s="197">
        <f ca="1" t="shared" si="5"/>
        <v>0</v>
      </c>
      <c r="G76" s="200" t="str">
        <f ca="1">INDIRECT("'"&amp;$Q76&amp;"'!B122")</f>
        <v>Process Milestone:</v>
      </c>
      <c r="H76" s="197">
        <f ca="1">INDIRECT("'"&amp;$Q76&amp;"'!D122")</f>
        <v>0</v>
      </c>
      <c r="I76" s="197"/>
      <c r="J76" s="197">
        <f ca="1">INDIRECT("'"&amp;$Q76&amp;"'!F125")</f>
        <v>0</v>
      </c>
      <c r="K76" s="197">
        <f ca="1">INDIRECT("'"&amp;$Q76&amp;"'!F127")</f>
        <v>0</v>
      </c>
      <c r="L76" s="197" t="str">
        <f ca="1">INDIRECT("'"&amp;$Q76&amp;"'!F129")</f>
        <v>N/A</v>
      </c>
      <c r="M76" s="197">
        <f ca="1">INDIRECT("'"&amp;$Q76&amp;"'!F132")</f>
        <v>0</v>
      </c>
      <c r="N76" s="197">
        <f ca="1">INDIRECT("'"&amp;$Q76&amp;"'!B134")</f>
        <v>0</v>
      </c>
      <c r="O76" s="197">
        <f ca="1">INDIRECT("'"&amp;$Q76&amp;"'!F142")</f>
        <v>0</v>
      </c>
      <c r="P76" s="197" t="str">
        <f ca="1">INDIRECT("'"&amp;$Q76&amp;"'!F144")</f>
        <v xml:space="preserve"> </v>
      </c>
      <c r="Q76" t="s">
        <v>259</v>
      </c>
      <c r="R76">
        <v>8</v>
      </c>
    </row>
    <row r="77" spans="1:18" ht="15">
      <c r="A77" s="197" t="str">
        <f>'Total Payment Amount'!$D$2</f>
        <v>Ventura County Medical Center</v>
      </c>
      <c r="B77" s="197" t="str">
        <f>'Total Payment Amount'!$D$3</f>
        <v>DY 7</v>
      </c>
      <c r="C77" s="198">
        <f>'Total Payment Amount'!$D$4</f>
        <v>41213</v>
      </c>
      <c r="D77" s="200" t="str">
        <f ca="1" t="shared" si="3"/>
        <v>Category 1: Enhance Coding and Documentation for Quality Data</v>
      </c>
      <c r="E77" s="197">
        <f ca="1" t="shared" si="4"/>
        <v>0</v>
      </c>
      <c r="F77" s="197">
        <f ca="1" t="shared" si="5"/>
        <v>0</v>
      </c>
      <c r="G77" s="200" t="str">
        <f ca="1">INDIRECT("'"&amp;$Q77&amp;"'!B147")</f>
        <v>Improvement Milestone:</v>
      </c>
      <c r="H77" s="197">
        <f ca="1">INDIRECT("'"&amp;$Q77&amp;"'!D147")</f>
        <v>0</v>
      </c>
      <c r="I77" s="197"/>
      <c r="J77" s="197">
        <f ca="1">INDIRECT("'"&amp;$Q77&amp;"'!F150")</f>
        <v>0</v>
      </c>
      <c r="K77" s="197">
        <f ca="1">INDIRECT("'"&amp;$Q77&amp;"'!F152")</f>
        <v>0</v>
      </c>
      <c r="L77" s="197" t="str">
        <f ca="1">INDIRECT("'"&amp;$Q77&amp;"'!F154")</f>
        <v>N/A</v>
      </c>
      <c r="M77" s="197">
        <f ca="1">INDIRECT("'"&amp;$Q77&amp;"'!F157")</f>
        <v>0</v>
      </c>
      <c r="N77" s="197">
        <f ca="1">INDIRECT("'"&amp;$Q77&amp;"'!B159")</f>
        <v>0</v>
      </c>
      <c r="O77" s="197">
        <f ca="1">INDIRECT("'"&amp;$Q77&amp;"'!F167")</f>
        <v>0</v>
      </c>
      <c r="P77" s="197" t="str">
        <f ca="1">INDIRECT("'"&amp;$Q77&amp;"'!F169")</f>
        <v xml:space="preserve"> </v>
      </c>
      <c r="Q77" t="s">
        <v>259</v>
      </c>
      <c r="R77">
        <v>8</v>
      </c>
    </row>
    <row r="78" spans="1:18" ht="15">
      <c r="A78" s="197" t="str">
        <f>'Total Payment Amount'!$D$2</f>
        <v>Ventura County Medical Center</v>
      </c>
      <c r="B78" s="197" t="str">
        <f>'Total Payment Amount'!$D$3</f>
        <v>DY 7</v>
      </c>
      <c r="C78" s="198">
        <f>'Total Payment Amount'!$D$4</f>
        <v>41213</v>
      </c>
      <c r="D78" s="200" t="str">
        <f ca="1" t="shared" si="3"/>
        <v>Category 1: Enhance Coding and Documentation for Quality Data</v>
      </c>
      <c r="E78" s="197">
        <f ca="1" t="shared" si="4"/>
        <v>0</v>
      </c>
      <c r="F78" s="197">
        <f ca="1" t="shared" si="5"/>
        <v>0</v>
      </c>
      <c r="G78" s="200" t="str">
        <f ca="1">INDIRECT("'"&amp;$Q78&amp;"'!B172")</f>
        <v>Improvement Milestone:</v>
      </c>
      <c r="H78" s="197">
        <f ca="1">INDIRECT("'"&amp;$Q78&amp;"'!D172")</f>
        <v>0</v>
      </c>
      <c r="I78" s="197"/>
      <c r="J78" s="197">
        <f ca="1">INDIRECT("'"&amp;$Q78&amp;"'!F175")</f>
        <v>0</v>
      </c>
      <c r="K78" s="197">
        <f ca="1">INDIRECT("'"&amp;$Q78&amp;"'!F177")</f>
        <v>0</v>
      </c>
      <c r="L78" s="197" t="str">
        <f ca="1">INDIRECT("'"&amp;$Q78&amp;"'!F179")</f>
        <v>N/A</v>
      </c>
      <c r="M78" s="197">
        <f ca="1">INDIRECT("'"&amp;$Q78&amp;"'!F182")</f>
        <v>0</v>
      </c>
      <c r="N78" s="197">
        <f ca="1">INDIRECT("'"&amp;$Q78&amp;"'!B184")</f>
        <v>0</v>
      </c>
      <c r="O78" s="197">
        <f ca="1">INDIRECT("'"&amp;$Q78&amp;"'!F192")</f>
        <v>0</v>
      </c>
      <c r="P78" s="197" t="str">
        <f ca="1">INDIRECT("'"&amp;$Q78&amp;"'!F194")</f>
        <v xml:space="preserve"> </v>
      </c>
      <c r="Q78" t="s">
        <v>259</v>
      </c>
      <c r="R78">
        <v>8</v>
      </c>
    </row>
    <row r="79" spans="1:18" ht="15">
      <c r="A79" s="197" t="str">
        <f>'Total Payment Amount'!$D$2</f>
        <v>Ventura County Medical Center</v>
      </c>
      <c r="B79" s="197" t="str">
        <f>'Total Payment Amount'!$D$3</f>
        <v>DY 7</v>
      </c>
      <c r="C79" s="198">
        <f>'Total Payment Amount'!$D$4</f>
        <v>41213</v>
      </c>
      <c r="D79" s="200" t="str">
        <f ca="1" t="shared" si="3"/>
        <v>Category 1: Enhance Coding and Documentation for Quality Data</v>
      </c>
      <c r="E79" s="197">
        <f ca="1" t="shared" si="4"/>
        <v>0</v>
      </c>
      <c r="F79" s="197">
        <f ca="1" t="shared" si="5"/>
        <v>0</v>
      </c>
      <c r="G79" s="200" t="str">
        <f ca="1">INDIRECT("'"&amp;$Q79&amp;"'!B197")</f>
        <v>Improvement Milestone:</v>
      </c>
      <c r="H79" s="197">
        <f ca="1">INDIRECT("'"&amp;$Q79&amp;"'!D197")</f>
        <v>0</v>
      </c>
      <c r="I79" s="197"/>
      <c r="J79" s="197">
        <f ca="1">INDIRECT("'"&amp;$Q79&amp;"'!F200")</f>
        <v>0</v>
      </c>
      <c r="K79" s="197">
        <f ca="1">INDIRECT("'"&amp;$Q79&amp;"'!F202")</f>
        <v>0</v>
      </c>
      <c r="L79" s="197" t="str">
        <f ca="1">INDIRECT("'"&amp;$Q79&amp;"'!F204")</f>
        <v>N/A</v>
      </c>
      <c r="M79" s="197">
        <f ca="1">INDIRECT("'"&amp;$Q79&amp;"'!F207")</f>
        <v>0</v>
      </c>
      <c r="N79" s="197">
        <f ca="1">INDIRECT("'"&amp;$Q79&amp;"'!B209")</f>
        <v>0</v>
      </c>
      <c r="O79" s="197">
        <f ca="1">INDIRECT("'"&amp;$Q79&amp;"'!F217")</f>
        <v>0</v>
      </c>
      <c r="P79" s="197" t="str">
        <f ca="1">INDIRECT("'"&amp;$Q79&amp;"'!F219")</f>
        <v xml:space="preserve"> </v>
      </c>
      <c r="Q79" t="s">
        <v>259</v>
      </c>
      <c r="R79">
        <v>8</v>
      </c>
    </row>
    <row r="80" spans="1:18" ht="15">
      <c r="A80" s="197" t="str">
        <f>'Total Payment Amount'!$D$2</f>
        <v>Ventura County Medical Center</v>
      </c>
      <c r="B80" s="197" t="str">
        <f>'Total Payment Amount'!$D$3</f>
        <v>DY 7</v>
      </c>
      <c r="C80" s="198">
        <f>'Total Payment Amount'!$D$4</f>
        <v>41213</v>
      </c>
      <c r="D80" s="200" t="str">
        <f ca="1" t="shared" si="3"/>
        <v>Category 1: Enhance Coding and Documentation for Quality Data</v>
      </c>
      <c r="E80" s="197">
        <f ca="1" t="shared" si="4"/>
        <v>0</v>
      </c>
      <c r="F80" s="197">
        <f ca="1" t="shared" si="5"/>
        <v>0</v>
      </c>
      <c r="G80" s="200" t="str">
        <f ca="1">INDIRECT("'"&amp;$Q80&amp;"'!B222")</f>
        <v>Improvement Milestone:</v>
      </c>
      <c r="H80" s="197">
        <f ca="1">INDIRECT("'"&amp;$Q80&amp;"'!D222")</f>
        <v>0</v>
      </c>
      <c r="I80" s="197"/>
      <c r="J80" s="197">
        <f ca="1">INDIRECT("'"&amp;$Q80&amp;"'!F225")</f>
        <v>0</v>
      </c>
      <c r="K80" s="197">
        <f ca="1">INDIRECT("'"&amp;$Q80&amp;"'!F227")</f>
        <v>0</v>
      </c>
      <c r="L80" s="197" t="str">
        <f ca="1">INDIRECT("'"&amp;$Q80&amp;"'!F229")</f>
        <v>N/A</v>
      </c>
      <c r="M80" s="197">
        <f ca="1">INDIRECT("'"&amp;$Q80&amp;"'!F232")</f>
        <v>0</v>
      </c>
      <c r="N80" s="197">
        <f ca="1">INDIRECT("'"&amp;$Q80&amp;"'!B234")</f>
        <v>0</v>
      </c>
      <c r="O80" s="197">
        <f ca="1">INDIRECT("'"&amp;$Q80&amp;"'!F242")</f>
        <v>0</v>
      </c>
      <c r="P80" s="197" t="str">
        <f ca="1">INDIRECT("'"&amp;$Q80&amp;"'!F244")</f>
        <v xml:space="preserve"> </v>
      </c>
      <c r="Q80" t="s">
        <v>259</v>
      </c>
      <c r="R80">
        <v>8</v>
      </c>
    </row>
    <row r="81" spans="1:18" ht="15">
      <c r="A81" s="197" t="str">
        <f>'Total Payment Amount'!$D$2</f>
        <v>Ventura County Medical Center</v>
      </c>
      <c r="B81" s="197" t="str">
        <f>'Total Payment Amount'!$D$3</f>
        <v>DY 7</v>
      </c>
      <c r="C81" s="198">
        <f>'Total Payment Amount'!$D$4</f>
        <v>41213</v>
      </c>
      <c r="D81" s="200" t="str">
        <f ca="1" t="shared" si="3"/>
        <v>Category 1: Enhance Coding and Documentation for Quality Data</v>
      </c>
      <c r="E81" s="197">
        <f ca="1" t="shared" si="4"/>
        <v>0</v>
      </c>
      <c r="F81" s="197">
        <f ca="1" t="shared" si="5"/>
        <v>0</v>
      </c>
      <c r="G81" s="200" t="str">
        <f ca="1">INDIRECT("'"&amp;$Q81&amp;"'!B247")</f>
        <v>Improvement Milestone:</v>
      </c>
      <c r="H81" s="197">
        <f ca="1">INDIRECT("'"&amp;$Q81&amp;"'!D247")</f>
        <v>0</v>
      </c>
      <c r="I81" s="197"/>
      <c r="J81" s="197">
        <f ca="1">INDIRECT("'"&amp;$Q81&amp;"'!F250")</f>
        <v>0</v>
      </c>
      <c r="K81" s="197">
        <f ca="1">INDIRECT("'"&amp;$Q81&amp;"'!F252")</f>
        <v>0</v>
      </c>
      <c r="L81" s="197" t="str">
        <f ca="1">INDIRECT("'"&amp;$Q81&amp;"'!F254")</f>
        <v>N/A</v>
      </c>
      <c r="M81" s="197">
        <f ca="1">INDIRECT("'"&amp;$Q81&amp;"'!F257")</f>
        <v>0</v>
      </c>
      <c r="N81" s="197">
        <f ca="1">INDIRECT("'"&amp;$Q81&amp;"'!B259")</f>
        <v>0</v>
      </c>
      <c r="O81" s="197">
        <f ca="1">INDIRECT("'"&amp;$Q81&amp;"'!F267")</f>
        <v>0</v>
      </c>
      <c r="P81" s="197" t="str">
        <f ca="1">INDIRECT("'"&amp;$Q81&amp;"'!F269")</f>
        <v xml:space="preserve"> </v>
      </c>
      <c r="Q81" t="s">
        <v>259</v>
      </c>
      <c r="R81">
        <v>8</v>
      </c>
    </row>
    <row r="82" spans="1:18" ht="15">
      <c r="A82" s="197" t="str">
        <f>'Total Payment Amount'!$D$2</f>
        <v>Ventura County Medical Center</v>
      </c>
      <c r="B82" s="197" t="str">
        <f>'Total Payment Amount'!$D$3</f>
        <v>DY 7</v>
      </c>
      <c r="C82" s="198">
        <f>'Total Payment Amount'!$D$4</f>
        <v>41213</v>
      </c>
      <c r="D82" s="200" t="str">
        <f ca="1" t="shared" si="3"/>
        <v>Category 1: Develop Risk Stratification Capabilities/Functionalities</v>
      </c>
      <c r="E82" s="197">
        <f ca="1" t="shared" si="4"/>
        <v>0</v>
      </c>
      <c r="F82" s="197">
        <f ca="1" t="shared" si="5"/>
        <v>0</v>
      </c>
      <c r="G82" s="200" t="str">
        <f ca="1">INDIRECT("'"&amp;$Q82&amp;"'!B22")</f>
        <v>Process Milestone:</v>
      </c>
      <c r="H82" s="197">
        <f ca="1">INDIRECT("'"&amp;$Q82&amp;"'!D22")</f>
        <v>0</v>
      </c>
      <c r="I82" s="197"/>
      <c r="J82" s="197">
        <f ca="1">INDIRECT("'"&amp;$Q82&amp;"'!F25")</f>
        <v>0</v>
      </c>
      <c r="K82" s="197">
        <f ca="1">INDIRECT("'"&amp;$Q82&amp;"'!F27")</f>
        <v>0</v>
      </c>
      <c r="L82" s="197" t="str">
        <f ca="1">INDIRECT("'"&amp;$Q82&amp;"'!F29")</f>
        <v>N/A</v>
      </c>
      <c r="M82" s="197">
        <f ca="1">INDIRECT("'"&amp;$Q82&amp;"'!F32")</f>
        <v>0</v>
      </c>
      <c r="N82" s="197">
        <f ca="1">INDIRECT("'"&amp;$Q82&amp;"'!B34")</f>
        <v>0</v>
      </c>
      <c r="O82" s="197">
        <f ca="1">INDIRECT("'"&amp;$Q82&amp;"'!F42")</f>
        <v>0</v>
      </c>
      <c r="P82" s="197" t="str">
        <f ca="1">INDIRECT("'"&amp;$Q82&amp;"'!F44")</f>
        <v xml:space="preserve"> </v>
      </c>
      <c r="Q82" t="s">
        <v>260</v>
      </c>
      <c r="R82">
        <v>9</v>
      </c>
    </row>
    <row r="83" spans="1:18" ht="15">
      <c r="A83" s="197" t="str">
        <f>'Total Payment Amount'!$D$2</f>
        <v>Ventura County Medical Center</v>
      </c>
      <c r="B83" s="197" t="str">
        <f>'Total Payment Amount'!$D$3</f>
        <v>DY 7</v>
      </c>
      <c r="C83" s="198">
        <f>'Total Payment Amount'!$D$4</f>
        <v>41213</v>
      </c>
      <c r="D83" s="200" t="str">
        <f ca="1" t="shared" si="3"/>
        <v>Category 1: Develop Risk Stratification Capabilities/Functionalities</v>
      </c>
      <c r="E83" s="197">
        <f ca="1" t="shared" si="4"/>
        <v>0</v>
      </c>
      <c r="F83" s="197">
        <f ca="1" t="shared" si="5"/>
        <v>0</v>
      </c>
      <c r="G83" s="200" t="str">
        <f ca="1">INDIRECT("'"&amp;$Q83&amp;"'!B47")</f>
        <v>Process Milestone:</v>
      </c>
      <c r="H83" s="197">
        <f ca="1">INDIRECT("'"&amp;$Q83&amp;"'!D47")</f>
        <v>0</v>
      </c>
      <c r="I83" s="197"/>
      <c r="J83" s="197">
        <f ca="1">INDIRECT("'"&amp;$Q83&amp;"'!F50")</f>
        <v>0</v>
      </c>
      <c r="K83" s="197">
        <f ca="1">INDIRECT("'"&amp;$Q83&amp;"'!F52")</f>
        <v>0</v>
      </c>
      <c r="L83" s="197" t="str">
        <f ca="1">INDIRECT("'"&amp;$Q83&amp;"'!F54")</f>
        <v>N/A</v>
      </c>
      <c r="M83" s="197">
        <f ca="1">INDIRECT("'"&amp;$Q83&amp;"'!F57")</f>
        <v>0</v>
      </c>
      <c r="N83" s="197">
        <f ca="1">INDIRECT("'"&amp;$Q83&amp;"'!B59")</f>
        <v>0</v>
      </c>
      <c r="O83" s="197">
        <f ca="1">INDIRECT("'"&amp;$Q83&amp;"'!F67")</f>
        <v>0</v>
      </c>
      <c r="P83" s="197" t="str">
        <f ca="1">INDIRECT("'"&amp;$Q83&amp;"'!F69")</f>
        <v xml:space="preserve"> </v>
      </c>
      <c r="Q83" t="s">
        <v>260</v>
      </c>
      <c r="R83">
        <v>9</v>
      </c>
    </row>
    <row r="84" spans="1:18" ht="15">
      <c r="A84" s="197" t="str">
        <f>'Total Payment Amount'!$D$2</f>
        <v>Ventura County Medical Center</v>
      </c>
      <c r="B84" s="197" t="str">
        <f>'Total Payment Amount'!$D$3</f>
        <v>DY 7</v>
      </c>
      <c r="C84" s="198">
        <f>'Total Payment Amount'!$D$4</f>
        <v>41213</v>
      </c>
      <c r="D84" s="200" t="str">
        <f ca="1" t="shared" si="3"/>
        <v>Category 1: Develop Risk Stratification Capabilities/Functionalities</v>
      </c>
      <c r="E84" s="197">
        <f ca="1" t="shared" si="4"/>
        <v>0</v>
      </c>
      <c r="F84" s="197">
        <f ca="1" t="shared" si="5"/>
        <v>0</v>
      </c>
      <c r="G84" s="200" t="str">
        <f ca="1">INDIRECT("'"&amp;$Q84&amp;"'!B72")</f>
        <v>Process Milestone:</v>
      </c>
      <c r="H84" s="197">
        <f ca="1">INDIRECT("'"&amp;$Q84&amp;"'!D72")</f>
        <v>0</v>
      </c>
      <c r="I84" s="197"/>
      <c r="J84" s="197">
        <f ca="1">INDIRECT("'"&amp;$Q84&amp;"'!F75")</f>
        <v>0</v>
      </c>
      <c r="K84" s="197">
        <f ca="1">INDIRECT("'"&amp;$Q84&amp;"'!F77")</f>
        <v>0</v>
      </c>
      <c r="L84" s="197" t="str">
        <f ca="1">INDIRECT("'"&amp;$Q84&amp;"'!F79")</f>
        <v>N/A</v>
      </c>
      <c r="M84" s="197">
        <f ca="1">INDIRECT("'"&amp;$Q84&amp;"'!F82")</f>
        <v>0</v>
      </c>
      <c r="N84" s="197">
        <f ca="1">INDIRECT("'"&amp;$Q84&amp;"'!B84")</f>
        <v>0</v>
      </c>
      <c r="O84" s="197">
        <f ca="1">INDIRECT("'"&amp;$Q84&amp;"'!F92")</f>
        <v>0</v>
      </c>
      <c r="P84" s="197" t="str">
        <f ca="1">INDIRECT("'"&amp;$Q84&amp;"'!F94")</f>
        <v xml:space="preserve"> </v>
      </c>
      <c r="Q84" t="s">
        <v>260</v>
      </c>
      <c r="R84">
        <v>9</v>
      </c>
    </row>
    <row r="85" spans="1:18" ht="15">
      <c r="A85" s="197" t="str">
        <f>'Total Payment Amount'!$D$2</f>
        <v>Ventura County Medical Center</v>
      </c>
      <c r="B85" s="197" t="str">
        <f>'Total Payment Amount'!$D$3</f>
        <v>DY 7</v>
      </c>
      <c r="C85" s="198">
        <f>'Total Payment Amount'!$D$4</f>
        <v>41213</v>
      </c>
      <c r="D85" s="200" t="str">
        <f ca="1" t="shared" si="3"/>
        <v>Category 1: Develop Risk Stratification Capabilities/Functionalities</v>
      </c>
      <c r="E85" s="197">
        <f ca="1" t="shared" si="4"/>
        <v>0</v>
      </c>
      <c r="F85" s="197">
        <f ca="1" t="shared" si="5"/>
        <v>0</v>
      </c>
      <c r="G85" s="200" t="str">
        <f ca="1">INDIRECT("'"&amp;$Q85&amp;"'!B97")</f>
        <v>Process Milestone:</v>
      </c>
      <c r="H85" s="197">
        <f ca="1">INDIRECT("'"&amp;$Q85&amp;"'!D97")</f>
        <v>0</v>
      </c>
      <c r="I85" s="197"/>
      <c r="J85" s="197">
        <f ca="1">INDIRECT("'"&amp;$Q85&amp;"'!F100")</f>
        <v>0</v>
      </c>
      <c r="K85" s="197">
        <f ca="1">INDIRECT("'"&amp;$Q85&amp;"'!F102")</f>
        <v>0</v>
      </c>
      <c r="L85" s="197" t="str">
        <f ca="1">INDIRECT("'"&amp;$Q85&amp;"'!F104")</f>
        <v>N/A</v>
      </c>
      <c r="M85" s="197">
        <f ca="1">INDIRECT("'"&amp;$Q85&amp;"'!F107")</f>
        <v>0</v>
      </c>
      <c r="N85" s="197">
        <f ca="1">INDIRECT("'"&amp;$Q85&amp;"'!B109")</f>
        <v>0</v>
      </c>
      <c r="O85" s="197">
        <f ca="1">INDIRECT("'"&amp;$Q85&amp;"'!F117")</f>
        <v>0</v>
      </c>
      <c r="P85" s="197" t="str">
        <f ca="1">INDIRECT("'"&amp;$Q85&amp;"'!F119")</f>
        <v xml:space="preserve"> </v>
      </c>
      <c r="Q85" t="s">
        <v>260</v>
      </c>
      <c r="R85">
        <v>9</v>
      </c>
    </row>
    <row r="86" spans="1:18" ht="15">
      <c r="A86" s="197" t="str">
        <f>'Total Payment Amount'!$D$2</f>
        <v>Ventura County Medical Center</v>
      </c>
      <c r="B86" s="197" t="str">
        <f>'Total Payment Amount'!$D$3</f>
        <v>DY 7</v>
      </c>
      <c r="C86" s="198">
        <f>'Total Payment Amount'!$D$4</f>
        <v>41213</v>
      </c>
      <c r="D86" s="200" t="str">
        <f ca="1" t="shared" si="3"/>
        <v>Category 1: Develop Risk Stratification Capabilities/Functionalities</v>
      </c>
      <c r="E86" s="197">
        <f ca="1" t="shared" si="4"/>
        <v>0</v>
      </c>
      <c r="F86" s="197">
        <f ca="1" t="shared" si="5"/>
        <v>0</v>
      </c>
      <c r="G86" s="200" t="str">
        <f ca="1">INDIRECT("'"&amp;$Q86&amp;"'!B122")</f>
        <v>Process Milestone:</v>
      </c>
      <c r="H86" s="197">
        <f ca="1">INDIRECT("'"&amp;$Q86&amp;"'!D122")</f>
        <v>0</v>
      </c>
      <c r="I86" s="197"/>
      <c r="J86" s="197">
        <f ca="1">INDIRECT("'"&amp;$Q86&amp;"'!F125")</f>
        <v>0</v>
      </c>
      <c r="K86" s="197">
        <f ca="1">INDIRECT("'"&amp;$Q86&amp;"'!F127")</f>
        <v>0</v>
      </c>
      <c r="L86" s="197" t="str">
        <f ca="1">INDIRECT("'"&amp;$Q86&amp;"'!F129")</f>
        <v>N/A</v>
      </c>
      <c r="M86" s="197">
        <f ca="1">INDIRECT("'"&amp;$Q86&amp;"'!F132")</f>
        <v>0</v>
      </c>
      <c r="N86" s="197">
        <f ca="1">INDIRECT("'"&amp;$Q86&amp;"'!B134")</f>
        <v>0</v>
      </c>
      <c r="O86" s="197">
        <f ca="1">INDIRECT("'"&amp;$Q86&amp;"'!F142")</f>
        <v>0</v>
      </c>
      <c r="P86" s="197" t="str">
        <f ca="1">INDIRECT("'"&amp;$Q86&amp;"'!F144")</f>
        <v xml:space="preserve"> </v>
      </c>
      <c r="Q86" t="s">
        <v>260</v>
      </c>
      <c r="R86">
        <v>9</v>
      </c>
    </row>
    <row r="87" spans="1:18" ht="15">
      <c r="A87" s="197" t="str">
        <f>'Total Payment Amount'!$D$2</f>
        <v>Ventura County Medical Center</v>
      </c>
      <c r="B87" s="197" t="str">
        <f>'Total Payment Amount'!$D$3</f>
        <v>DY 7</v>
      </c>
      <c r="C87" s="198">
        <f>'Total Payment Amount'!$D$4</f>
        <v>41213</v>
      </c>
      <c r="D87" s="200" t="str">
        <f ca="1" t="shared" si="3"/>
        <v>Category 1: Develop Risk Stratification Capabilities/Functionalities</v>
      </c>
      <c r="E87" s="197">
        <f ca="1" t="shared" si="4"/>
        <v>0</v>
      </c>
      <c r="F87" s="197">
        <f ca="1" t="shared" si="5"/>
        <v>0</v>
      </c>
      <c r="G87" s="200" t="str">
        <f ca="1">INDIRECT("'"&amp;$Q87&amp;"'!B147")</f>
        <v>Improvement Milestone:</v>
      </c>
      <c r="H87" s="197">
        <f ca="1">INDIRECT("'"&amp;$Q87&amp;"'!D147")</f>
        <v>0</v>
      </c>
      <c r="I87" s="197"/>
      <c r="J87" s="197">
        <f ca="1">INDIRECT("'"&amp;$Q87&amp;"'!F150")</f>
        <v>0</v>
      </c>
      <c r="K87" s="197">
        <f ca="1">INDIRECT("'"&amp;$Q87&amp;"'!F152")</f>
        <v>0</v>
      </c>
      <c r="L87" s="197" t="str">
        <f ca="1">INDIRECT("'"&amp;$Q87&amp;"'!F154")</f>
        <v>N/A</v>
      </c>
      <c r="M87" s="197">
        <f ca="1">INDIRECT("'"&amp;$Q87&amp;"'!F157")</f>
        <v>0</v>
      </c>
      <c r="N87" s="197">
        <f ca="1">INDIRECT("'"&amp;$Q87&amp;"'!B159")</f>
        <v>0</v>
      </c>
      <c r="O87" s="197">
        <f ca="1">INDIRECT("'"&amp;$Q87&amp;"'!F167")</f>
        <v>0</v>
      </c>
      <c r="P87" s="197" t="str">
        <f ca="1">INDIRECT("'"&amp;$Q87&amp;"'!F169")</f>
        <v xml:space="preserve"> </v>
      </c>
      <c r="Q87" t="s">
        <v>260</v>
      </c>
      <c r="R87">
        <v>9</v>
      </c>
    </row>
    <row r="88" spans="1:18" ht="15">
      <c r="A88" s="197" t="str">
        <f>'Total Payment Amount'!$D$2</f>
        <v>Ventura County Medical Center</v>
      </c>
      <c r="B88" s="197" t="str">
        <f>'Total Payment Amount'!$D$3</f>
        <v>DY 7</v>
      </c>
      <c r="C88" s="198">
        <f>'Total Payment Amount'!$D$4</f>
        <v>41213</v>
      </c>
      <c r="D88" s="200" t="str">
        <f ca="1" t="shared" si="3"/>
        <v>Category 1: Develop Risk Stratification Capabilities/Functionalities</v>
      </c>
      <c r="E88" s="197">
        <f ca="1" t="shared" si="4"/>
        <v>0</v>
      </c>
      <c r="F88" s="197">
        <f ca="1" t="shared" si="5"/>
        <v>0</v>
      </c>
      <c r="G88" s="200" t="str">
        <f ca="1">INDIRECT("'"&amp;$Q88&amp;"'!B172")</f>
        <v>Improvement Milestone:</v>
      </c>
      <c r="H88" s="197">
        <f ca="1">INDIRECT("'"&amp;$Q88&amp;"'!D172")</f>
        <v>0</v>
      </c>
      <c r="I88" s="197"/>
      <c r="J88" s="197">
        <f ca="1">INDIRECT("'"&amp;$Q88&amp;"'!F175")</f>
        <v>0</v>
      </c>
      <c r="K88" s="197">
        <f ca="1">INDIRECT("'"&amp;$Q88&amp;"'!F177")</f>
        <v>0</v>
      </c>
      <c r="L88" s="197" t="str">
        <f ca="1">INDIRECT("'"&amp;$Q88&amp;"'!F179")</f>
        <v>N/A</v>
      </c>
      <c r="M88" s="197">
        <f ca="1">INDIRECT("'"&amp;$Q88&amp;"'!F182")</f>
        <v>0</v>
      </c>
      <c r="N88" s="197">
        <f ca="1">INDIRECT("'"&amp;$Q88&amp;"'!B184")</f>
        <v>0</v>
      </c>
      <c r="O88" s="197">
        <f ca="1">INDIRECT("'"&amp;$Q88&amp;"'!F192")</f>
        <v>0</v>
      </c>
      <c r="P88" s="197" t="str">
        <f ca="1">INDIRECT("'"&amp;$Q88&amp;"'!F194")</f>
        <v xml:space="preserve"> </v>
      </c>
      <c r="Q88" t="s">
        <v>260</v>
      </c>
      <c r="R88">
        <v>9</v>
      </c>
    </row>
    <row r="89" spans="1:18" ht="15">
      <c r="A89" s="197" t="str">
        <f>'Total Payment Amount'!$D$2</f>
        <v>Ventura County Medical Center</v>
      </c>
      <c r="B89" s="197" t="str">
        <f>'Total Payment Amount'!$D$3</f>
        <v>DY 7</v>
      </c>
      <c r="C89" s="198">
        <f>'Total Payment Amount'!$D$4</f>
        <v>41213</v>
      </c>
      <c r="D89" s="200" t="str">
        <f ca="1" t="shared" si="3"/>
        <v>Category 1: Develop Risk Stratification Capabilities/Functionalities</v>
      </c>
      <c r="E89" s="197">
        <f ca="1" t="shared" si="4"/>
        <v>0</v>
      </c>
      <c r="F89" s="197">
        <f ca="1" t="shared" si="5"/>
        <v>0</v>
      </c>
      <c r="G89" s="200" t="str">
        <f ca="1">INDIRECT("'"&amp;$Q89&amp;"'!B197")</f>
        <v>Improvement Milestone:</v>
      </c>
      <c r="H89" s="197">
        <f ca="1">INDIRECT("'"&amp;$Q89&amp;"'!D197")</f>
        <v>0</v>
      </c>
      <c r="I89" s="197"/>
      <c r="J89" s="197">
        <f ca="1">INDIRECT("'"&amp;$Q89&amp;"'!F200")</f>
        <v>0</v>
      </c>
      <c r="K89" s="197">
        <f ca="1">INDIRECT("'"&amp;$Q89&amp;"'!F202")</f>
        <v>0</v>
      </c>
      <c r="L89" s="197" t="str">
        <f ca="1">INDIRECT("'"&amp;$Q89&amp;"'!F204")</f>
        <v>N/A</v>
      </c>
      <c r="M89" s="197">
        <f ca="1">INDIRECT("'"&amp;$Q89&amp;"'!F207")</f>
        <v>0</v>
      </c>
      <c r="N89" s="197">
        <f ca="1">INDIRECT("'"&amp;$Q89&amp;"'!B209")</f>
        <v>0</v>
      </c>
      <c r="O89" s="197">
        <f ca="1">INDIRECT("'"&amp;$Q89&amp;"'!F217")</f>
        <v>0</v>
      </c>
      <c r="P89" s="197" t="str">
        <f ca="1">INDIRECT("'"&amp;$Q89&amp;"'!F219")</f>
        <v xml:space="preserve"> </v>
      </c>
      <c r="Q89" t="s">
        <v>260</v>
      </c>
      <c r="R89">
        <v>9</v>
      </c>
    </row>
    <row r="90" spans="1:18" ht="15">
      <c r="A90" s="197" t="str">
        <f>'Total Payment Amount'!$D$2</f>
        <v>Ventura County Medical Center</v>
      </c>
      <c r="B90" s="197" t="str">
        <f>'Total Payment Amount'!$D$3</f>
        <v>DY 7</v>
      </c>
      <c r="C90" s="198">
        <f>'Total Payment Amount'!$D$4</f>
        <v>41213</v>
      </c>
      <c r="D90" s="200" t="str">
        <f ca="1" t="shared" si="3"/>
        <v>Category 1: Develop Risk Stratification Capabilities/Functionalities</v>
      </c>
      <c r="E90" s="197">
        <f ca="1" t="shared" si="4"/>
        <v>0</v>
      </c>
      <c r="F90" s="197">
        <f ca="1" t="shared" si="5"/>
        <v>0</v>
      </c>
      <c r="G90" s="200" t="str">
        <f ca="1">INDIRECT("'"&amp;$Q90&amp;"'!B222")</f>
        <v>Improvement Milestone:</v>
      </c>
      <c r="H90" s="197">
        <f ca="1">INDIRECT("'"&amp;$Q90&amp;"'!D222")</f>
        <v>0</v>
      </c>
      <c r="I90" s="197"/>
      <c r="J90" s="197">
        <f ca="1">INDIRECT("'"&amp;$Q90&amp;"'!F225")</f>
        <v>0</v>
      </c>
      <c r="K90" s="197">
        <f ca="1">INDIRECT("'"&amp;$Q90&amp;"'!F227")</f>
        <v>0</v>
      </c>
      <c r="L90" s="197" t="str">
        <f ca="1">INDIRECT("'"&amp;$Q90&amp;"'!F229")</f>
        <v>N/A</v>
      </c>
      <c r="M90" s="197">
        <f ca="1">INDIRECT("'"&amp;$Q90&amp;"'!F232")</f>
        <v>0</v>
      </c>
      <c r="N90" s="197">
        <f ca="1">INDIRECT("'"&amp;$Q90&amp;"'!B234")</f>
        <v>0</v>
      </c>
      <c r="O90" s="197">
        <f ca="1">INDIRECT("'"&amp;$Q90&amp;"'!F242")</f>
        <v>0</v>
      </c>
      <c r="P90" s="197" t="str">
        <f ca="1">INDIRECT("'"&amp;$Q90&amp;"'!F244")</f>
        <v xml:space="preserve"> </v>
      </c>
      <c r="Q90" t="s">
        <v>260</v>
      </c>
      <c r="R90">
        <v>9</v>
      </c>
    </row>
    <row r="91" spans="1:18" ht="15">
      <c r="A91" s="197" t="str">
        <f>'Total Payment Amount'!$D$2</f>
        <v>Ventura County Medical Center</v>
      </c>
      <c r="B91" s="197" t="str">
        <f>'Total Payment Amount'!$D$3</f>
        <v>DY 7</v>
      </c>
      <c r="C91" s="198">
        <f>'Total Payment Amount'!$D$4</f>
        <v>41213</v>
      </c>
      <c r="D91" s="200" t="str">
        <f ca="1" t="shared" si="3"/>
        <v>Category 1: Develop Risk Stratification Capabilities/Functionalities</v>
      </c>
      <c r="E91" s="197">
        <f ca="1" t="shared" si="4"/>
        <v>0</v>
      </c>
      <c r="F91" s="197">
        <f ca="1" t="shared" si="5"/>
        <v>0</v>
      </c>
      <c r="G91" s="200" t="str">
        <f ca="1">INDIRECT("'"&amp;$Q91&amp;"'!B247")</f>
        <v>Improvement Milestone:</v>
      </c>
      <c r="H91" s="197">
        <f ca="1">INDIRECT("'"&amp;$Q91&amp;"'!D247")</f>
        <v>0</v>
      </c>
      <c r="I91" s="197"/>
      <c r="J91" s="197">
        <f ca="1">INDIRECT("'"&amp;$Q91&amp;"'!F250")</f>
        <v>0</v>
      </c>
      <c r="K91" s="197">
        <f ca="1">INDIRECT("'"&amp;$Q91&amp;"'!F252")</f>
        <v>0</v>
      </c>
      <c r="L91" s="197" t="str">
        <f ca="1">INDIRECT("'"&amp;$Q91&amp;"'!F254")</f>
        <v>N/A</v>
      </c>
      <c r="M91" s="197">
        <f ca="1">INDIRECT("'"&amp;$Q91&amp;"'!F257")</f>
        <v>0</v>
      </c>
      <c r="N91" s="197">
        <f ca="1">INDIRECT("'"&amp;$Q91&amp;"'!B259")</f>
        <v>0</v>
      </c>
      <c r="O91" s="197">
        <f ca="1">INDIRECT("'"&amp;$Q91&amp;"'!F267")</f>
        <v>0</v>
      </c>
      <c r="P91" s="197" t="str">
        <f ca="1">INDIRECT("'"&amp;$Q91&amp;"'!F269")</f>
        <v xml:space="preserve"> </v>
      </c>
      <c r="Q91" t="s">
        <v>260</v>
      </c>
      <c r="R91">
        <v>9</v>
      </c>
    </row>
    <row r="92" spans="1:18" ht="15">
      <c r="A92" s="197" t="str">
        <f>'Total Payment Amount'!$D$2</f>
        <v>Ventura County Medical Center</v>
      </c>
      <c r="B92" s="197" t="str">
        <f>'Total Payment Amount'!$D$3</f>
        <v>DY 7</v>
      </c>
      <c r="C92" s="198">
        <f>'Total Payment Amount'!$D$4</f>
        <v>41213</v>
      </c>
      <c r="D92" s="200" t="str">
        <f ca="1" t="shared" si="3"/>
        <v>Category 1: Expand Specialty Care Capacity</v>
      </c>
      <c r="E92" s="197">
        <f ca="1" t="shared" si="4"/>
        <v>0</v>
      </c>
      <c r="F92" s="197">
        <f ca="1" t="shared" si="5"/>
        <v>0</v>
      </c>
      <c r="G92" s="200" t="str">
        <f ca="1">INDIRECT("'"&amp;$Q92&amp;"'!B22")</f>
        <v>Process Milestone:</v>
      </c>
      <c r="H92" s="197">
        <f ca="1">INDIRECT("'"&amp;$Q92&amp;"'!D22")</f>
        <v>0</v>
      </c>
      <c r="I92" s="197"/>
      <c r="J92" s="197">
        <f ca="1">INDIRECT("'"&amp;$Q92&amp;"'!F25")</f>
        <v>0</v>
      </c>
      <c r="K92" s="197">
        <f ca="1">INDIRECT("'"&amp;$Q92&amp;"'!F27")</f>
        <v>0</v>
      </c>
      <c r="L92" s="197" t="str">
        <f ca="1">INDIRECT("'"&amp;$Q92&amp;"'!F29")</f>
        <v>N/A</v>
      </c>
      <c r="M92" s="197">
        <f ca="1">INDIRECT("'"&amp;$Q92&amp;"'!F32")</f>
        <v>0</v>
      </c>
      <c r="N92" s="197">
        <f ca="1">INDIRECT("'"&amp;$Q92&amp;"'!B34")</f>
        <v>0</v>
      </c>
      <c r="O92" s="197">
        <f ca="1">INDIRECT("'"&amp;$Q92&amp;"'!F42")</f>
        <v>0</v>
      </c>
      <c r="P92" s="197" t="str">
        <f ca="1">INDIRECT("'"&amp;$Q92&amp;"'!F44")</f>
        <v xml:space="preserve"> </v>
      </c>
      <c r="Q92" t="s">
        <v>102</v>
      </c>
      <c r="R92">
        <v>10</v>
      </c>
    </row>
    <row r="93" spans="1:18" ht="15">
      <c r="A93" s="197" t="str">
        <f>'Total Payment Amount'!$D$2</f>
        <v>Ventura County Medical Center</v>
      </c>
      <c r="B93" s="197" t="str">
        <f>'Total Payment Amount'!$D$3</f>
        <v>DY 7</v>
      </c>
      <c r="C93" s="198">
        <f>'Total Payment Amount'!$D$4</f>
        <v>41213</v>
      </c>
      <c r="D93" s="200" t="str">
        <f ca="1" t="shared" si="3"/>
        <v>Category 1: Expand Specialty Care Capacity</v>
      </c>
      <c r="E93" s="197">
        <f ca="1" t="shared" si="4"/>
        <v>0</v>
      </c>
      <c r="F93" s="197">
        <f ca="1" t="shared" si="5"/>
        <v>0</v>
      </c>
      <c r="G93" s="200" t="str">
        <f ca="1">INDIRECT("'"&amp;$Q93&amp;"'!B47")</f>
        <v>Process Milestone:</v>
      </c>
      <c r="H93" s="197">
        <f ca="1">INDIRECT("'"&amp;$Q93&amp;"'!D47")</f>
        <v>0</v>
      </c>
      <c r="I93" s="197"/>
      <c r="J93" s="197">
        <f ca="1">INDIRECT("'"&amp;$Q93&amp;"'!F50")</f>
        <v>0</v>
      </c>
      <c r="K93" s="197">
        <f ca="1">INDIRECT("'"&amp;$Q93&amp;"'!F52")</f>
        <v>0</v>
      </c>
      <c r="L93" s="197" t="str">
        <f ca="1">INDIRECT("'"&amp;$Q93&amp;"'!F54")</f>
        <v>N/A</v>
      </c>
      <c r="M93" s="197">
        <f ca="1">INDIRECT("'"&amp;$Q93&amp;"'!F57")</f>
        <v>0</v>
      </c>
      <c r="N93" s="197">
        <f ca="1">INDIRECT("'"&amp;$Q93&amp;"'!B59")</f>
        <v>0</v>
      </c>
      <c r="O93" s="197">
        <f ca="1">INDIRECT("'"&amp;$Q93&amp;"'!F67")</f>
        <v>0</v>
      </c>
      <c r="P93" s="197" t="str">
        <f ca="1">INDIRECT("'"&amp;$Q93&amp;"'!F69")</f>
        <v xml:space="preserve"> </v>
      </c>
      <c r="Q93" t="s">
        <v>102</v>
      </c>
      <c r="R93">
        <v>10</v>
      </c>
    </row>
    <row r="94" spans="1:18" ht="15">
      <c r="A94" s="197" t="str">
        <f>'Total Payment Amount'!$D$2</f>
        <v>Ventura County Medical Center</v>
      </c>
      <c r="B94" s="197" t="str">
        <f>'Total Payment Amount'!$D$3</f>
        <v>DY 7</v>
      </c>
      <c r="C94" s="198">
        <f>'Total Payment Amount'!$D$4</f>
        <v>41213</v>
      </c>
      <c r="D94" s="200" t="str">
        <f ca="1" t="shared" si="3"/>
        <v>Category 1: Expand Specialty Care Capacity</v>
      </c>
      <c r="E94" s="197">
        <f ca="1" t="shared" si="4"/>
        <v>0</v>
      </c>
      <c r="F94" s="197">
        <f ca="1" t="shared" si="5"/>
        <v>0</v>
      </c>
      <c r="G94" s="200" t="str">
        <f ca="1">INDIRECT("'"&amp;$Q94&amp;"'!B72")</f>
        <v>Process Milestone:</v>
      </c>
      <c r="H94" s="197">
        <f ca="1">INDIRECT("'"&amp;$Q94&amp;"'!D72")</f>
        <v>0</v>
      </c>
      <c r="I94" s="197"/>
      <c r="J94" s="197">
        <f ca="1">INDIRECT("'"&amp;$Q94&amp;"'!F75")</f>
        <v>0</v>
      </c>
      <c r="K94" s="197">
        <f ca="1">INDIRECT("'"&amp;$Q94&amp;"'!F77")</f>
        <v>0</v>
      </c>
      <c r="L94" s="197" t="str">
        <f ca="1">INDIRECT("'"&amp;$Q94&amp;"'!F79")</f>
        <v>N/A</v>
      </c>
      <c r="M94" s="197">
        <f ca="1">INDIRECT("'"&amp;$Q94&amp;"'!F82")</f>
        <v>0</v>
      </c>
      <c r="N94" s="197">
        <f ca="1">INDIRECT("'"&amp;$Q94&amp;"'!B84")</f>
        <v>0</v>
      </c>
      <c r="O94" s="197">
        <f ca="1">INDIRECT("'"&amp;$Q94&amp;"'!F92")</f>
        <v>0</v>
      </c>
      <c r="P94" s="197" t="str">
        <f ca="1">INDIRECT("'"&amp;$Q94&amp;"'!F94")</f>
        <v xml:space="preserve"> </v>
      </c>
      <c r="Q94" t="s">
        <v>102</v>
      </c>
      <c r="R94">
        <v>10</v>
      </c>
    </row>
    <row r="95" spans="1:18" ht="15">
      <c r="A95" s="197" t="str">
        <f>'Total Payment Amount'!$D$2</f>
        <v>Ventura County Medical Center</v>
      </c>
      <c r="B95" s="197" t="str">
        <f>'Total Payment Amount'!$D$3</f>
        <v>DY 7</v>
      </c>
      <c r="C95" s="198">
        <f>'Total Payment Amount'!$D$4</f>
        <v>41213</v>
      </c>
      <c r="D95" s="200" t="str">
        <f ca="1" t="shared" si="3"/>
        <v>Category 1: Expand Specialty Care Capacity</v>
      </c>
      <c r="E95" s="197">
        <f ca="1" t="shared" si="4"/>
        <v>0</v>
      </c>
      <c r="F95" s="197">
        <f ca="1" t="shared" si="5"/>
        <v>0</v>
      </c>
      <c r="G95" s="200" t="str">
        <f ca="1">INDIRECT("'"&amp;$Q95&amp;"'!B97")</f>
        <v>Process Milestone:</v>
      </c>
      <c r="H95" s="197">
        <f ca="1">INDIRECT("'"&amp;$Q95&amp;"'!D97")</f>
        <v>0</v>
      </c>
      <c r="I95" s="197"/>
      <c r="J95" s="197">
        <f ca="1">INDIRECT("'"&amp;$Q95&amp;"'!F100")</f>
        <v>0</v>
      </c>
      <c r="K95" s="197">
        <f ca="1">INDIRECT("'"&amp;$Q95&amp;"'!F102")</f>
        <v>0</v>
      </c>
      <c r="L95" s="197" t="str">
        <f ca="1">INDIRECT("'"&amp;$Q95&amp;"'!F104")</f>
        <v>N/A</v>
      </c>
      <c r="M95" s="197">
        <f ca="1">INDIRECT("'"&amp;$Q95&amp;"'!F107")</f>
        <v>0</v>
      </c>
      <c r="N95" s="197">
        <f ca="1">INDIRECT("'"&amp;$Q95&amp;"'!B109")</f>
        <v>0</v>
      </c>
      <c r="O95" s="197">
        <f ca="1">INDIRECT("'"&amp;$Q95&amp;"'!F117")</f>
        <v>0</v>
      </c>
      <c r="P95" s="197" t="str">
        <f ca="1">INDIRECT("'"&amp;$Q95&amp;"'!F119")</f>
        <v xml:space="preserve"> </v>
      </c>
      <c r="Q95" t="s">
        <v>102</v>
      </c>
      <c r="R95">
        <v>10</v>
      </c>
    </row>
    <row r="96" spans="1:18" ht="15">
      <c r="A96" s="197" t="str">
        <f>'Total Payment Amount'!$D$2</f>
        <v>Ventura County Medical Center</v>
      </c>
      <c r="B96" s="197" t="str">
        <f>'Total Payment Amount'!$D$3</f>
        <v>DY 7</v>
      </c>
      <c r="C96" s="198">
        <f>'Total Payment Amount'!$D$4</f>
        <v>41213</v>
      </c>
      <c r="D96" s="200" t="str">
        <f ca="1" t="shared" si="3"/>
        <v>Category 1: Expand Specialty Care Capacity</v>
      </c>
      <c r="E96" s="197">
        <f ca="1" t="shared" si="4"/>
        <v>0</v>
      </c>
      <c r="F96" s="197">
        <f ca="1" t="shared" si="5"/>
        <v>0</v>
      </c>
      <c r="G96" s="200" t="str">
        <f ca="1">INDIRECT("'"&amp;$Q96&amp;"'!B122")</f>
        <v>Process Milestone:</v>
      </c>
      <c r="H96" s="197">
        <f ca="1">INDIRECT("'"&amp;$Q96&amp;"'!D122")</f>
        <v>0</v>
      </c>
      <c r="I96" s="197"/>
      <c r="J96" s="197">
        <f ca="1">INDIRECT("'"&amp;$Q96&amp;"'!F125")</f>
        <v>0</v>
      </c>
      <c r="K96" s="197">
        <f ca="1">INDIRECT("'"&amp;$Q96&amp;"'!F127")</f>
        <v>0</v>
      </c>
      <c r="L96" s="197" t="str">
        <f ca="1">INDIRECT("'"&amp;$Q96&amp;"'!F129")</f>
        <v>N/A</v>
      </c>
      <c r="M96" s="197">
        <f ca="1">INDIRECT("'"&amp;$Q96&amp;"'!F132")</f>
        <v>0</v>
      </c>
      <c r="N96" s="197">
        <f ca="1">INDIRECT("'"&amp;$Q96&amp;"'!B134")</f>
        <v>0</v>
      </c>
      <c r="O96" s="197">
        <f ca="1">INDIRECT("'"&amp;$Q96&amp;"'!F142")</f>
        <v>0</v>
      </c>
      <c r="P96" s="197" t="str">
        <f ca="1">INDIRECT("'"&amp;$Q96&amp;"'!F144")</f>
        <v xml:space="preserve"> </v>
      </c>
      <c r="Q96" t="s">
        <v>102</v>
      </c>
      <c r="R96">
        <v>10</v>
      </c>
    </row>
    <row r="97" spans="1:18" ht="15">
      <c r="A97" s="197" t="str">
        <f>'Total Payment Amount'!$D$2</f>
        <v>Ventura County Medical Center</v>
      </c>
      <c r="B97" s="197" t="str">
        <f>'Total Payment Amount'!$D$3</f>
        <v>DY 7</v>
      </c>
      <c r="C97" s="198">
        <f>'Total Payment Amount'!$D$4</f>
        <v>41213</v>
      </c>
      <c r="D97" s="200" t="str">
        <f ca="1" t="shared" si="3"/>
        <v>Category 1: Expand Specialty Care Capacity</v>
      </c>
      <c r="E97" s="197">
        <f ca="1" t="shared" si="4"/>
        <v>0</v>
      </c>
      <c r="F97" s="197">
        <f ca="1" t="shared" si="5"/>
        <v>0</v>
      </c>
      <c r="G97" s="200" t="str">
        <f ca="1">INDIRECT("'"&amp;$Q97&amp;"'!B147")</f>
        <v>Improvement Milestone:</v>
      </c>
      <c r="H97" s="197">
        <f ca="1">INDIRECT("'"&amp;$Q97&amp;"'!D147")</f>
        <v>0</v>
      </c>
      <c r="I97" s="197"/>
      <c r="J97" s="197">
        <f ca="1">INDIRECT("'"&amp;$Q97&amp;"'!F150")</f>
        <v>0</v>
      </c>
      <c r="K97" s="197">
        <f ca="1">INDIRECT("'"&amp;$Q97&amp;"'!F152")</f>
        <v>0</v>
      </c>
      <c r="L97" s="197" t="str">
        <f ca="1">INDIRECT("'"&amp;$Q97&amp;"'!F154")</f>
        <v>N/A</v>
      </c>
      <c r="M97" s="197">
        <f ca="1">INDIRECT("'"&amp;$Q97&amp;"'!F157")</f>
        <v>0</v>
      </c>
      <c r="N97" s="197">
        <f ca="1">INDIRECT("'"&amp;$Q97&amp;"'!B159")</f>
        <v>0</v>
      </c>
      <c r="O97" s="197">
        <f ca="1">INDIRECT("'"&amp;$Q97&amp;"'!F167")</f>
        <v>0</v>
      </c>
      <c r="P97" s="197" t="str">
        <f ca="1">INDIRECT("'"&amp;$Q97&amp;"'!F169")</f>
        <v xml:space="preserve"> </v>
      </c>
      <c r="Q97" t="s">
        <v>102</v>
      </c>
      <c r="R97">
        <v>10</v>
      </c>
    </row>
    <row r="98" spans="1:18" ht="15">
      <c r="A98" s="197" t="str">
        <f>'Total Payment Amount'!$D$2</f>
        <v>Ventura County Medical Center</v>
      </c>
      <c r="B98" s="197" t="str">
        <f>'Total Payment Amount'!$D$3</f>
        <v>DY 7</v>
      </c>
      <c r="C98" s="198">
        <f>'Total Payment Amount'!$D$4</f>
        <v>41213</v>
      </c>
      <c r="D98" s="200" t="str">
        <f ca="1" t="shared" si="3"/>
        <v>Category 1: Expand Specialty Care Capacity</v>
      </c>
      <c r="E98" s="197">
        <f ca="1" t="shared" si="4"/>
        <v>0</v>
      </c>
      <c r="F98" s="197">
        <f ca="1" t="shared" si="5"/>
        <v>0</v>
      </c>
      <c r="G98" s="200" t="str">
        <f ca="1">INDIRECT("'"&amp;$Q98&amp;"'!B172")</f>
        <v>Improvement Milestone:</v>
      </c>
      <c r="H98" s="197">
        <f ca="1">INDIRECT("'"&amp;$Q98&amp;"'!D172")</f>
        <v>0</v>
      </c>
      <c r="I98" s="197"/>
      <c r="J98" s="197">
        <f ca="1">INDIRECT("'"&amp;$Q98&amp;"'!F175")</f>
        <v>0</v>
      </c>
      <c r="K98" s="197">
        <f ca="1">INDIRECT("'"&amp;$Q98&amp;"'!F177")</f>
        <v>0</v>
      </c>
      <c r="L98" s="197" t="str">
        <f ca="1">INDIRECT("'"&amp;$Q98&amp;"'!F179")</f>
        <v>N/A</v>
      </c>
      <c r="M98" s="197">
        <f ca="1">INDIRECT("'"&amp;$Q98&amp;"'!F182")</f>
        <v>0</v>
      </c>
      <c r="N98" s="197">
        <f ca="1">INDIRECT("'"&amp;$Q98&amp;"'!B184")</f>
        <v>0</v>
      </c>
      <c r="O98" s="197">
        <f ca="1">INDIRECT("'"&amp;$Q98&amp;"'!F192")</f>
        <v>0</v>
      </c>
      <c r="P98" s="197" t="str">
        <f ca="1">INDIRECT("'"&amp;$Q98&amp;"'!F194")</f>
        <v xml:space="preserve"> </v>
      </c>
      <c r="Q98" t="s">
        <v>102</v>
      </c>
      <c r="R98">
        <v>10</v>
      </c>
    </row>
    <row r="99" spans="1:18" ht="15">
      <c r="A99" s="197" t="str">
        <f>'Total Payment Amount'!$D$2</f>
        <v>Ventura County Medical Center</v>
      </c>
      <c r="B99" s="197" t="str">
        <f>'Total Payment Amount'!$D$3</f>
        <v>DY 7</v>
      </c>
      <c r="C99" s="198">
        <f>'Total Payment Amount'!$D$4</f>
        <v>41213</v>
      </c>
      <c r="D99" s="200" t="str">
        <f ca="1" t="shared" si="3"/>
        <v>Category 1: Expand Specialty Care Capacity</v>
      </c>
      <c r="E99" s="197">
        <f ca="1" t="shared" si="4"/>
        <v>0</v>
      </c>
      <c r="F99" s="197">
        <f ca="1" t="shared" si="5"/>
        <v>0</v>
      </c>
      <c r="G99" s="200" t="str">
        <f ca="1">INDIRECT("'"&amp;$Q99&amp;"'!B197")</f>
        <v>Improvement Milestone:</v>
      </c>
      <c r="H99" s="197">
        <f ca="1">INDIRECT("'"&amp;$Q99&amp;"'!D197")</f>
        <v>0</v>
      </c>
      <c r="I99" s="197"/>
      <c r="J99" s="197">
        <f ca="1">INDIRECT("'"&amp;$Q99&amp;"'!F200")</f>
        <v>0</v>
      </c>
      <c r="K99" s="197">
        <f ca="1">INDIRECT("'"&amp;$Q99&amp;"'!F202")</f>
        <v>0</v>
      </c>
      <c r="L99" s="197" t="str">
        <f ca="1">INDIRECT("'"&amp;$Q99&amp;"'!F204")</f>
        <v>N/A</v>
      </c>
      <c r="M99" s="197">
        <f ca="1">INDIRECT("'"&amp;$Q99&amp;"'!F207")</f>
        <v>0</v>
      </c>
      <c r="N99" s="197">
        <f ca="1">INDIRECT("'"&amp;$Q99&amp;"'!B209")</f>
        <v>0</v>
      </c>
      <c r="O99" s="197">
        <f ca="1">INDIRECT("'"&amp;$Q99&amp;"'!F217")</f>
        <v>0</v>
      </c>
      <c r="P99" s="197" t="str">
        <f ca="1">INDIRECT("'"&amp;$Q99&amp;"'!F219")</f>
        <v xml:space="preserve"> </v>
      </c>
      <c r="Q99" t="s">
        <v>102</v>
      </c>
      <c r="R99">
        <v>10</v>
      </c>
    </row>
    <row r="100" spans="1:18" ht="15">
      <c r="A100" s="197" t="str">
        <f>'Total Payment Amount'!$D$2</f>
        <v>Ventura County Medical Center</v>
      </c>
      <c r="B100" s="197" t="str">
        <f>'Total Payment Amount'!$D$3</f>
        <v>DY 7</v>
      </c>
      <c r="C100" s="198">
        <f>'Total Payment Amount'!$D$4</f>
        <v>41213</v>
      </c>
      <c r="D100" s="200" t="str">
        <f ca="1" t="shared" si="3"/>
        <v>Category 1: Expand Specialty Care Capacity</v>
      </c>
      <c r="E100" s="197">
        <f ca="1" t="shared" si="4"/>
        <v>0</v>
      </c>
      <c r="F100" s="197">
        <f ca="1" t="shared" si="5"/>
        <v>0</v>
      </c>
      <c r="G100" s="200" t="str">
        <f ca="1">INDIRECT("'"&amp;$Q100&amp;"'!B222")</f>
        <v>Improvement Milestone:</v>
      </c>
      <c r="H100" s="197">
        <f ca="1">INDIRECT("'"&amp;$Q100&amp;"'!D222")</f>
        <v>0</v>
      </c>
      <c r="I100" s="197"/>
      <c r="J100" s="197">
        <f ca="1">INDIRECT("'"&amp;$Q100&amp;"'!F225")</f>
        <v>0</v>
      </c>
      <c r="K100" s="197">
        <f ca="1">INDIRECT("'"&amp;$Q100&amp;"'!F227")</f>
        <v>0</v>
      </c>
      <c r="L100" s="197" t="str">
        <f ca="1">INDIRECT("'"&amp;$Q100&amp;"'!F229")</f>
        <v>N/A</v>
      </c>
      <c r="M100" s="197">
        <f ca="1">INDIRECT("'"&amp;$Q100&amp;"'!F232")</f>
        <v>0</v>
      </c>
      <c r="N100" s="197">
        <f ca="1">INDIRECT("'"&amp;$Q100&amp;"'!B234")</f>
        <v>0</v>
      </c>
      <c r="O100" s="197">
        <f ca="1">INDIRECT("'"&amp;$Q100&amp;"'!F242")</f>
        <v>0</v>
      </c>
      <c r="P100" s="197" t="str">
        <f ca="1">INDIRECT("'"&amp;$Q100&amp;"'!F244")</f>
        <v xml:space="preserve"> </v>
      </c>
      <c r="Q100" t="s">
        <v>102</v>
      </c>
      <c r="R100">
        <v>10</v>
      </c>
    </row>
    <row r="101" spans="1:18" ht="15">
      <c r="A101" s="197" t="str">
        <f>'Total Payment Amount'!$D$2</f>
        <v>Ventura County Medical Center</v>
      </c>
      <c r="B101" s="197" t="str">
        <f>'Total Payment Amount'!$D$3</f>
        <v>DY 7</v>
      </c>
      <c r="C101" s="198">
        <f>'Total Payment Amount'!$D$4</f>
        <v>41213</v>
      </c>
      <c r="D101" s="200" t="str">
        <f ca="1" t="shared" si="3"/>
        <v>Category 1: Expand Specialty Care Capacity</v>
      </c>
      <c r="E101" s="197">
        <f ca="1" t="shared" si="4"/>
        <v>0</v>
      </c>
      <c r="F101" s="197">
        <f ca="1" t="shared" si="5"/>
        <v>0</v>
      </c>
      <c r="G101" s="200" t="str">
        <f ca="1">INDIRECT("'"&amp;$Q101&amp;"'!B247")</f>
        <v>Improvement Milestone:</v>
      </c>
      <c r="H101" s="197">
        <f ca="1">INDIRECT("'"&amp;$Q101&amp;"'!D247")</f>
        <v>0</v>
      </c>
      <c r="I101" s="197"/>
      <c r="J101" s="197">
        <f ca="1">INDIRECT("'"&amp;$Q101&amp;"'!F250")</f>
        <v>0</v>
      </c>
      <c r="K101" s="197">
        <f ca="1">INDIRECT("'"&amp;$Q101&amp;"'!F252")</f>
        <v>0</v>
      </c>
      <c r="L101" s="197" t="str">
        <f ca="1">INDIRECT("'"&amp;$Q101&amp;"'!F254")</f>
        <v>N/A</v>
      </c>
      <c r="M101" s="197">
        <f ca="1">INDIRECT("'"&amp;$Q101&amp;"'!F257")</f>
        <v>0</v>
      </c>
      <c r="N101" s="197">
        <f ca="1">INDIRECT("'"&amp;$Q101&amp;"'!B259")</f>
        <v>0</v>
      </c>
      <c r="O101" s="197">
        <f ca="1">INDIRECT("'"&amp;$Q101&amp;"'!F267")</f>
        <v>0</v>
      </c>
      <c r="P101" s="197" t="str">
        <f ca="1">INDIRECT("'"&amp;$Q101&amp;"'!F269")</f>
        <v xml:space="preserve"> </v>
      </c>
      <c r="Q101" t="s">
        <v>102</v>
      </c>
      <c r="R101">
        <v>10</v>
      </c>
    </row>
    <row r="102" spans="1:18" ht="15">
      <c r="A102" s="197" t="str">
        <f>'Total Payment Amount'!$D$2</f>
        <v>Ventura County Medical Center</v>
      </c>
      <c r="B102" s="197" t="str">
        <f>'Total Payment Amount'!$D$3</f>
        <v>DY 7</v>
      </c>
      <c r="C102" s="198">
        <f>'Total Payment Amount'!$D$4</f>
        <v>41213</v>
      </c>
      <c r="D102" s="200" t="str">
        <f ca="1" t="shared" si="3"/>
        <v>Category 1: Enhance Performance Improvement and Reporting Capacity</v>
      </c>
      <c r="E102" s="197">
        <f ca="1" t="shared" si="4"/>
        <v>4863333</v>
      </c>
      <c r="F102" s="197">
        <f ca="1" t="shared" si="5"/>
        <v>4863333</v>
      </c>
      <c r="G102" s="200" t="str">
        <f ca="1">INDIRECT("'"&amp;$Q102&amp;"'!B22")</f>
        <v>Process Milestone:</v>
      </c>
      <c r="H102" s="197" t="str">
        <f ca="1">INDIRECT("'"&amp;$Q102&amp;"'!D22")</f>
        <v>#19. Perform four Lean Kaizen rapid PI events, with at least one Kaizen focusing on a Core Measure related to care in the hospital.</v>
      </c>
      <c r="I102" s="197"/>
      <c r="J102" s="197">
        <f ca="1">INDIRECT("'"&amp;$Q102&amp;"'!F25")</f>
        <v>0</v>
      </c>
      <c r="K102" s="197">
        <f ca="1">INDIRECT("'"&amp;$Q102&amp;"'!F27")</f>
        <v>0</v>
      </c>
      <c r="L102" s="197" t="str">
        <f ca="1">INDIRECT("'"&amp;$Q102&amp;"'!F29")</f>
        <v>Yes</v>
      </c>
      <c r="M102" s="197" t="str">
        <f ca="1">INDIRECT("'"&amp;$Q102&amp;"'!F32")</f>
        <v>Yes</v>
      </c>
      <c r="N102" s="197" t="str">
        <f ca="1">INDIRECT("'"&amp;$Q102&amp;"'!B34")</f>
        <v xml:space="preserve">A total of six rapid improvement events have been completed. The projects are as follows:
1. Driving Improvement: The New Forms Process : The organization identified a system wide weakness with pre-printed physician order forms printed with incomplete orders, unapproved abbreviations, range orders, and prn medications without indications. The organization recognized a need to improve the process by which forms are revised and new forms are approved at Ventura County Medical Center and Santa Paula Hospital. Our current Policy on pre-printed order forms states that they are reviewed and revised yearly.  Many forms had not been reviewed per policy placing the organization at risk in the upcoming CMS survey. 
2. CMS Validation: Ventura County Medical Center Proactive Response Group (A team lead by the Manager of Performance Improvement gathered to address how the organization would proactively address potential deficiencies identified in the CMS Validation Survey.  The group decided that the best course of action would be to have an immediate group exercise to identify what the areas of Focus would be at the hospitals and clinics. To accomplish this task, using the principles of lean/six sigma, the Manager of Quality Improvement and the Medication Safety Officer lead a brainstorming exercise to narrow the focus down to key risk areas: 1. Medication Related 2. Quality Assurance 3. Environment of Care 4. Documentation 5. Operating Room 6. Dietary 7. Human Resources 8. Policies and Procedures 9. Organizational Communication) 
3. CHF Congestive Heart Failure): Weighing in on Lean (Per the recommendation of the Performance Improvement Coordinating Council the following rapid improvement event was concluded on November 2011 and addressed the following: 1) Develop method to identify high risk patients in the Emergency Department ( ED) before triage 2) Admit ED high risk with RN/NP/MD team 3) Establish standard work for nursing staff for CHF admissions  4) Revise nursing admission assessment specific to chronic disease discharge planning needs  5) Identify education process including teach-back 6)  Discharge planning process includes bilingual "ticket-home," care-giver identified, and starting the discharge planning process at admission 7)   Follow-up appointments made at discharge - within 48 hours for high-risk and for moderate/low risk call within 48 hours  with appointment in 5 days 8) Discharge patient from hospital with medications in hands 9) Evaluate CHF Clinic with Nurse Practitioner, Group Appointments, remote monitoring and/or home visits 10) Establish end-of-life palliative care standards 11) Establish CHF PI Team for monitoring of core measures  13) Expand Clinic Visit Redesign project related to CHF patients to include huddle, labs in clinics, chart checks (external set-up prior to visit), educational materials in exam and waiting room.)
4. QAPI Process: We have identified 27 key areas that will be integrated into our Quality Assessment and Performance Improvement  (QAPI) Program.  By November 10th, our goal was to have all 27 departments establish key indicators through the work of multiple department specific workgroups. The following was accomplished:In the development of the QAPI program, the organization has successfully met their goal in developing a better framework for the QAPI program. In the process of completing this plan it was evident that there was a need for organization-wide changes to the Performance Improvement Plan. After communication with department managers, executive leadership, and various work groups, we conclude that the new QAPI program will help us develop a fully integrated QAPI program. Though we feel that this new program will be successful, we did however discover that this new process will involve a great deal of employee time, commitment, and extensive data collection that will require additional resources to support the QAPI program.  As such, executive leadership has committed to the addition of staff in support of our QAPI efforts. The new quality program is designed to create sustainability by providing a more comprehensive QAPI plan, creating a reporting schedule that creates better departmental accountability, an indicator list that insures continual monitoring, and an organizational structure that increases communication between committees up through executive  leadership.  • The 27 key indicators identified through the QAPI / Quality Assurance Performance Improvement committee will drive performance improvement throughout the organization.  By establishing baseline results in each of the 27 areas, continuing to calculate scoring on a scheduled basis, linking process change related to the indicator throughout the time intervals, the most effective change in scoring and care can be identified.  Ineffective trials of change can be discontinued and effective change measures enhanced.  The goal of the 27 key indicators it to focus upon these areas through the Plan-Do-Check-Act or PDCA cycles of Performance Improvement leading to improvement patient care and outcomes and knowledgeable staff and health care providers in the drive for quality improvement.
5. Emergency Department (ED) Core Measures:  A small interdisciplinary focus group was formed to analyze the current data collection process of ED wait times. Through this focus group, multiple inefficiencies were noted in both data collection, and the way that our STAR system was being optimized.
The following was accomplished:
Staff from the ED, Admitting, Medical Records, and IT identified the need to revise the current fields on our Star System to have the same fields as the paper record, reducing the confusion when staff completed their data entry. 
The past system of data collection was done on a monthly basis, and involved uploading a query out of our star system, and then manually calculating the wait times. Through analyzing this process, the IT department informed admitting that there was the capability of generating a report that automatically captures and calculates wait times in "real time". This has allowed us to collect times on a 24 hour basis instead of 30 days as was previously the case. 
Errors were identified when analyzing the data. The majority of these errors were determined to be correctable, and staff will be trained regarding proper data entry, and standard definitions for each portion of the wait time will be established. Staff was educated on how to edit fields that are errant to improve data quality.
In March, the ER nurse manager pulled 300 charts over a 6 day period to determine which staff members were not reliably entering times on the paper chart. The resulting data from these audits allowed the Nurse Manager to discuss deficiencies with staff members and doctors, resulting in better time capture.
Update: In September of 2012, the Chief Nurse executive suggested that there also be a separate dashboard for Door to doc times as well. The current Dashboard  includes “door to Doc” times, “arrival To discharge times”  Our Meditech electronic medical record software has also been updated as well to produce a daily query for faster population of these dashboards.
6. Diabetic Management Team: To assess the issues presented through their monitoring activities, a multi-disciplinary Diabetes Management Team was formed consisting of members from Nursing, Education, Medicine, Performance Improvement, and Dietary.  Through a series of rapid  cycle improvements, this dedicated team was able to standardize the ordering and monitoring of infusions, increase documentation compliance, and raise the awareness and knowledge of diabetes and insulin, all while decreasing the time to blood glucose goals and keeping the incidence of hypoglycemia to below national rates.  Their efforts have greatly increased patient safety, reduced insulin-associated medication errors, and created a standardized process to manage our patients with diabetes. 
The following rapid cycle improvements were initially undertaken under this project:
1. Increase correct dosing and documentation compliance to 90%/Increase carb counting dosing to 90%
2. Standardize treatment of hypoglycemia with written protocol
3. Review, revise, and update Insulin infusion orders and have appropriate oversight approval
4. Proposed update to Meditech Screens to allow “one Stop” view of all insulin doses and blood glucose for pediatric patients.
5. Evaluate for costs, benefits to determine best computerized insulin protocol.
6. Develop and implement a nursing flowsheet to document insulin infusions.
7. Institute Code Insulin Team to act as a resource for ordering and indications.
8. Administer Infusions are administered safely and correctly 95% as evidenced by audits.
After an initial series of rapid cycle improvements, the Ventura County Medical Center now has a well developed Diabetes Management Program going into the third quarter of 2012. Nursing and physician staff, including resident physicians, received extensive education regarding inpatient diabetes management, focusing on the consistent use of standardized insulin order sets and the rationale behind their use.  Real-time audits of the use of insulin in the two hospitals are carried out daily and feedback was given to the practitioners.  Monitoring activities are evaluated by the committee regularly, with ongoing efforts to make continued improvements
 The committee has addressed the sustainability of this work by making several changes.  The Director of Diabetes Management has more dedicated hospital time to support the efforts of the Diabetes Management Team.  “High-risk” pharmacists have been selected and trained to oversee the use of intravenous insulin, facilitating the “Code Insulin” process.  The committee has conducted a critical analysis of computer software that can integrate the current insulin policies and processes, ensuring continued success with insulin management while increasing ease of use.  We also continue to monitor the processes and outcomes related to insulin infusions, spread effective changes throughout the institution, and look for additional opportunities to improve Diabetes care.
</v>
      </c>
      <c r="O102" s="197" t="str">
        <f ca="1">INDIRECT("'"&amp;$Q102&amp;"'!F42")</f>
        <v>Yes</v>
      </c>
      <c r="P102" s="197">
        <f ca="1">INDIRECT("'"&amp;$Q102&amp;"'!F44")</f>
        <v>1</v>
      </c>
      <c r="Q102" t="s">
        <v>261</v>
      </c>
      <c r="R102">
        <v>11</v>
      </c>
    </row>
    <row r="103" spans="1:18" ht="15">
      <c r="A103" s="197" t="str">
        <f>'Total Payment Amount'!$D$2</f>
        <v>Ventura County Medical Center</v>
      </c>
      <c r="B103" s="197" t="str">
        <f>'Total Payment Amount'!$D$3</f>
        <v>DY 7</v>
      </c>
      <c r="C103" s="198">
        <f>'Total Payment Amount'!$D$4</f>
        <v>41213</v>
      </c>
      <c r="D103" s="200" t="str">
        <f ca="1" t="shared" si="3"/>
        <v>Category 1: Enhance Performance Improvement and Reporting Capacity</v>
      </c>
      <c r="E103" s="197">
        <f ca="1" t="shared" si="4"/>
        <v>4863333</v>
      </c>
      <c r="F103" s="197">
        <f ca="1" t="shared" si="5"/>
        <v>4863333</v>
      </c>
      <c r="G103" s="200" t="str">
        <f ca="1">INDIRECT("'"&amp;$Q103&amp;"'!B47")</f>
        <v>Process Milestone:</v>
      </c>
      <c r="H103" s="197" t="str">
        <f ca="1">INDIRECT("'"&amp;$Q103&amp;"'!D47")</f>
        <v>#19. Kaizen focusing on Core Measure: Develop a quality dashboard that allows for real time improvement reporting of the core measure selected process improvement</v>
      </c>
      <c r="I103" s="197"/>
      <c r="J103" s="197">
        <f ca="1">INDIRECT("'"&amp;$Q103&amp;"'!F50")</f>
        <v>0</v>
      </c>
      <c r="K103" s="197">
        <f ca="1">INDIRECT("'"&amp;$Q103&amp;"'!F52")</f>
        <v>0</v>
      </c>
      <c r="L103" s="197" t="str">
        <f ca="1">INDIRECT("'"&amp;$Q103&amp;"'!F54")</f>
        <v>Yes</v>
      </c>
      <c r="M103" s="197" t="str">
        <f ca="1">INDIRECT("'"&amp;$Q103&amp;"'!F57")</f>
        <v>Yes</v>
      </c>
      <c r="N103" s="197" t="str">
        <f ca="1">INDIRECT("'"&amp;$Q103&amp;"'!B59")</f>
        <v>Dashboard created to track ED Arrival to discharge times at Santa Paula Hospital and Ventura County Medical Center by utilizing a newly created query from our electronic record system in. Dashboard submitted in March 2012.
In September of 2012, the Chief Nurse executive suggested that there also be a separate dashboard for Door to Doc times as well. The current Dashboard  includes “Door to Doc” times, “Arrival to Discharge Times”  Our Meditech electronic medical record software has also been updated to meet this change, and will produce an additional daily query to aid in populating the dashbaord.</v>
      </c>
      <c r="O103" s="197" t="str">
        <f ca="1">INDIRECT("'"&amp;$Q103&amp;"'!F67")</f>
        <v>Yes</v>
      </c>
      <c r="P103" s="197">
        <f ca="1">INDIRECT("'"&amp;$Q103&amp;"'!F69")</f>
        <v>1</v>
      </c>
      <c r="Q103" t="s">
        <v>261</v>
      </c>
      <c r="R103">
        <v>11</v>
      </c>
    </row>
    <row r="104" spans="1:18" ht="15">
      <c r="A104" s="197" t="str">
        <f>'Total Payment Amount'!$D$2</f>
        <v>Ventura County Medical Center</v>
      </c>
      <c r="B104" s="197" t="str">
        <f>'Total Payment Amount'!$D$3</f>
        <v>DY 7</v>
      </c>
      <c r="C104" s="198">
        <f>'Total Payment Amount'!$D$4</f>
        <v>41213</v>
      </c>
      <c r="D104" s="200" t="str">
        <f ca="1" t="shared" si="3"/>
        <v>Category 1: Enhance Performance Improvement and Reporting Capacity</v>
      </c>
      <c r="E104" s="197">
        <f ca="1" t="shared" si="4"/>
        <v>4863333</v>
      </c>
      <c r="F104" s="197">
        <f ca="1" t="shared" si="5"/>
        <v>4863333</v>
      </c>
      <c r="G104" s="200" t="str">
        <f ca="1">INDIRECT("'"&amp;$Q104&amp;"'!B72")</f>
        <v>Process Milestone:</v>
      </c>
      <c r="H104" s="197" t="str">
        <f ca="1">INDIRECT("'"&amp;$Q104&amp;"'!D72")</f>
        <v>#20. Designate a physician, who is dedicated to the PI department, to engage the medical staff in the PI process</v>
      </c>
      <c r="I104" s="197"/>
      <c r="J104" s="197">
        <f ca="1">INDIRECT("'"&amp;$Q104&amp;"'!F75")</f>
        <v>0</v>
      </c>
      <c r="K104" s="197">
        <f ca="1">INDIRECT("'"&amp;$Q104&amp;"'!F77")</f>
        <v>0</v>
      </c>
      <c r="L104" s="197" t="str">
        <f ca="1">INDIRECT("'"&amp;$Q104&amp;"'!F79")</f>
        <v>Yes</v>
      </c>
      <c r="M104" s="197" t="str">
        <f ca="1">INDIRECT("'"&amp;$Q104&amp;"'!F82")</f>
        <v>Yes</v>
      </c>
      <c r="N104" s="197" t="str">
        <f ca="1">INDIRECT("'"&amp;$Q104&amp;"'!B84")</f>
        <v xml:space="preserve">Date of hire:  March 1, 2011
Responsibilities:
1.  Provide physician leadership to improve quality and safety in the Ventura County Health Care Agency.
2. Provide leadership in developing quality and safety metrics for the Health Care Agency, the goals of which are to:
a.  Improve meaningful use of data, and
b. Encourage accountable care throughout the Heath Care System
3. Serves as Chair for the Quality Assessment/Performance Improvement Committee.
4. Serves on the Executive Leadership Team for the implementation of a system-wide comprehensive electronic medical record.
5. Serves on multiple medical staff committees, including:
a. Medical Executive Committee
b. Medical Leadership Committee
c. Surgical Committee
d. Medication Error Reduction Interdisciplinary Team (pharmacy quality and safety)
e. Cancer Committee
f. Trauma Committee
g. Infection Control Committee
h. Institutional Review Board
i. Performance Improvement Coordinating Council (Chair)
</v>
      </c>
      <c r="O104" s="197" t="str">
        <f ca="1">INDIRECT("'"&amp;$Q104&amp;"'!F92")</f>
        <v>Yes</v>
      </c>
      <c r="P104" s="197">
        <f ca="1">INDIRECT("'"&amp;$Q104&amp;"'!F94")</f>
        <v>1</v>
      </c>
      <c r="Q104" t="s">
        <v>261</v>
      </c>
      <c r="R104">
        <v>11</v>
      </c>
    </row>
    <row r="105" spans="1:18" ht="15">
      <c r="A105" s="197" t="str">
        <f>'Total Payment Amount'!$D$2</f>
        <v>Ventura County Medical Center</v>
      </c>
      <c r="B105" s="197" t="str">
        <f>'Total Payment Amount'!$D$3</f>
        <v>DY 7</v>
      </c>
      <c r="C105" s="198">
        <f>'Total Payment Amount'!$D$4</f>
        <v>41213</v>
      </c>
      <c r="D105" s="200" t="str">
        <f ca="1" t="shared" si="3"/>
        <v>Category 1: Enhance Performance Improvement and Reporting Capacity</v>
      </c>
      <c r="E105" s="197">
        <f ca="1" t="shared" si="4"/>
        <v>4863333</v>
      </c>
      <c r="F105" s="197">
        <f ca="1" t="shared" si="5"/>
        <v>4863333</v>
      </c>
      <c r="G105" s="200" t="str">
        <f ca="1">INDIRECT("'"&amp;$Q105&amp;"'!B97")</f>
        <v>Process Milestone:</v>
      </c>
      <c r="H105" s="197">
        <f ca="1">INDIRECT("'"&amp;$Q105&amp;"'!D97")</f>
        <v>0</v>
      </c>
      <c r="I105" s="197"/>
      <c r="J105" s="197">
        <f ca="1">INDIRECT("'"&amp;$Q105&amp;"'!F100")</f>
        <v>0</v>
      </c>
      <c r="K105" s="197">
        <f ca="1">INDIRECT("'"&amp;$Q105&amp;"'!F102")</f>
        <v>0</v>
      </c>
      <c r="L105" s="197" t="str">
        <f ca="1">INDIRECT("'"&amp;$Q105&amp;"'!F104")</f>
        <v>N/A</v>
      </c>
      <c r="M105" s="197">
        <f ca="1">INDIRECT("'"&amp;$Q105&amp;"'!F107")</f>
        <v>0</v>
      </c>
      <c r="N105" s="197">
        <f ca="1">INDIRECT("'"&amp;$Q105&amp;"'!B109")</f>
        <v>0</v>
      </c>
      <c r="O105" s="197">
        <f ca="1">INDIRECT("'"&amp;$Q105&amp;"'!F117")</f>
        <v>0</v>
      </c>
      <c r="P105" s="197" t="str">
        <f ca="1">INDIRECT("'"&amp;$Q105&amp;"'!F119")</f>
        <v xml:space="preserve"> </v>
      </c>
      <c r="Q105" t="s">
        <v>261</v>
      </c>
      <c r="R105">
        <v>11</v>
      </c>
    </row>
    <row r="106" spans="1:18" ht="15">
      <c r="A106" s="197" t="str">
        <f>'Total Payment Amount'!$D$2</f>
        <v>Ventura County Medical Center</v>
      </c>
      <c r="B106" s="197" t="str">
        <f>'Total Payment Amount'!$D$3</f>
        <v>DY 7</v>
      </c>
      <c r="C106" s="198">
        <f>'Total Payment Amount'!$D$4</f>
        <v>41213</v>
      </c>
      <c r="D106" s="200" t="str">
        <f ca="1" t="shared" si="3"/>
        <v>Category 1: Enhance Performance Improvement and Reporting Capacity</v>
      </c>
      <c r="E106" s="197">
        <f ca="1" t="shared" si="4"/>
        <v>4863333</v>
      </c>
      <c r="F106" s="197">
        <f ca="1" t="shared" si="5"/>
        <v>4863333</v>
      </c>
      <c r="G106" s="200" t="str">
        <f ca="1">INDIRECT("'"&amp;$Q106&amp;"'!B122")</f>
        <v>Process Milestone:</v>
      </c>
      <c r="H106" s="197">
        <f ca="1">INDIRECT("'"&amp;$Q106&amp;"'!D122")</f>
        <v>0</v>
      </c>
      <c r="I106" s="197"/>
      <c r="J106" s="197">
        <f ca="1">INDIRECT("'"&amp;$Q106&amp;"'!F125")</f>
        <v>0</v>
      </c>
      <c r="K106" s="197">
        <f ca="1">INDIRECT("'"&amp;$Q106&amp;"'!F127")</f>
        <v>0</v>
      </c>
      <c r="L106" s="197" t="str">
        <f ca="1">INDIRECT("'"&amp;$Q106&amp;"'!F129")</f>
        <v>N/A</v>
      </c>
      <c r="M106" s="197">
        <f ca="1">INDIRECT("'"&amp;$Q106&amp;"'!F132")</f>
        <v>0</v>
      </c>
      <c r="N106" s="197">
        <f ca="1">INDIRECT("'"&amp;$Q106&amp;"'!B134")</f>
        <v>0</v>
      </c>
      <c r="O106" s="197">
        <f ca="1">INDIRECT("'"&amp;$Q106&amp;"'!F142")</f>
        <v>0</v>
      </c>
      <c r="P106" s="197" t="str">
        <f ca="1">INDIRECT("'"&amp;$Q106&amp;"'!F144")</f>
        <v xml:space="preserve"> </v>
      </c>
      <c r="Q106" t="s">
        <v>261</v>
      </c>
      <c r="R106">
        <v>11</v>
      </c>
    </row>
    <row r="107" spans="1:18" ht="15">
      <c r="A107" s="197" t="str">
        <f>'Total Payment Amount'!$D$2</f>
        <v>Ventura County Medical Center</v>
      </c>
      <c r="B107" s="197" t="str">
        <f>'Total Payment Amount'!$D$3</f>
        <v>DY 7</v>
      </c>
      <c r="C107" s="198">
        <f>'Total Payment Amount'!$D$4</f>
        <v>41213</v>
      </c>
      <c r="D107" s="200" t="str">
        <f ca="1" t="shared" si="3"/>
        <v>Category 1: Enhance Performance Improvement and Reporting Capacity</v>
      </c>
      <c r="E107" s="197">
        <f ca="1" t="shared" si="4"/>
        <v>4863333</v>
      </c>
      <c r="F107" s="197">
        <f ca="1" t="shared" si="5"/>
        <v>4863333</v>
      </c>
      <c r="G107" s="200" t="str">
        <f ca="1">INDIRECT("'"&amp;$Q107&amp;"'!B147")</f>
        <v>Improvement Milestone:</v>
      </c>
      <c r="H107" s="197">
        <f ca="1">INDIRECT("'"&amp;$Q107&amp;"'!D147")</f>
        <v>0</v>
      </c>
      <c r="I107" s="197"/>
      <c r="J107" s="197">
        <f ca="1">INDIRECT("'"&amp;$Q107&amp;"'!F150")</f>
        <v>0</v>
      </c>
      <c r="K107" s="197">
        <f ca="1">INDIRECT("'"&amp;$Q107&amp;"'!F152")</f>
        <v>0</v>
      </c>
      <c r="L107" s="197" t="str">
        <f ca="1">INDIRECT("'"&amp;$Q107&amp;"'!F154")</f>
        <v>N/A</v>
      </c>
      <c r="M107" s="197">
        <f ca="1">INDIRECT("'"&amp;$Q107&amp;"'!F157")</f>
        <v>0</v>
      </c>
      <c r="N107" s="197">
        <f ca="1">INDIRECT("'"&amp;$Q107&amp;"'!B159")</f>
        <v>0</v>
      </c>
      <c r="O107" s="197">
        <f ca="1">INDIRECT("'"&amp;$Q107&amp;"'!F167")</f>
        <v>0</v>
      </c>
      <c r="P107" s="197" t="str">
        <f ca="1">INDIRECT("'"&amp;$Q107&amp;"'!F169")</f>
        <v xml:space="preserve"> </v>
      </c>
      <c r="Q107" t="s">
        <v>261</v>
      </c>
      <c r="R107">
        <v>11</v>
      </c>
    </row>
    <row r="108" spans="1:18" ht="15">
      <c r="A108" s="197" t="str">
        <f>'Total Payment Amount'!$D$2</f>
        <v>Ventura County Medical Center</v>
      </c>
      <c r="B108" s="197" t="str">
        <f>'Total Payment Amount'!$D$3</f>
        <v>DY 7</v>
      </c>
      <c r="C108" s="198">
        <f>'Total Payment Amount'!$D$4</f>
        <v>41213</v>
      </c>
      <c r="D108" s="200" t="str">
        <f ca="1" t="shared" si="3"/>
        <v>Category 1: Enhance Performance Improvement and Reporting Capacity</v>
      </c>
      <c r="E108" s="197">
        <f ca="1" t="shared" si="4"/>
        <v>4863333</v>
      </c>
      <c r="F108" s="197">
        <f ca="1" t="shared" si="5"/>
        <v>4863333</v>
      </c>
      <c r="G108" s="200" t="str">
        <f ca="1">INDIRECT("'"&amp;$Q108&amp;"'!B172")</f>
        <v>Improvement Milestone:</v>
      </c>
      <c r="H108" s="197">
        <f ca="1">INDIRECT("'"&amp;$Q108&amp;"'!D172")</f>
        <v>0</v>
      </c>
      <c r="I108" s="197"/>
      <c r="J108" s="197">
        <f ca="1">INDIRECT("'"&amp;$Q108&amp;"'!F175")</f>
        <v>0</v>
      </c>
      <c r="K108" s="197">
        <f ca="1">INDIRECT("'"&amp;$Q108&amp;"'!F177")</f>
        <v>0</v>
      </c>
      <c r="L108" s="197" t="str">
        <f ca="1">INDIRECT("'"&amp;$Q108&amp;"'!F179")</f>
        <v>N/A</v>
      </c>
      <c r="M108" s="197">
        <f ca="1">INDIRECT("'"&amp;$Q108&amp;"'!F182")</f>
        <v>0</v>
      </c>
      <c r="N108" s="197">
        <f ca="1">INDIRECT("'"&amp;$Q108&amp;"'!B184")</f>
        <v>0</v>
      </c>
      <c r="O108" s="197">
        <f ca="1">INDIRECT("'"&amp;$Q108&amp;"'!F192")</f>
        <v>0</v>
      </c>
      <c r="P108" s="197" t="str">
        <f ca="1">INDIRECT("'"&amp;$Q108&amp;"'!F194")</f>
        <v xml:space="preserve"> </v>
      </c>
      <c r="Q108" t="s">
        <v>261</v>
      </c>
      <c r="R108">
        <v>11</v>
      </c>
    </row>
    <row r="109" spans="1:18" ht="15">
      <c r="A109" s="197" t="str">
        <f>'Total Payment Amount'!$D$2</f>
        <v>Ventura County Medical Center</v>
      </c>
      <c r="B109" s="197" t="str">
        <f>'Total Payment Amount'!$D$3</f>
        <v>DY 7</v>
      </c>
      <c r="C109" s="198">
        <f>'Total Payment Amount'!$D$4</f>
        <v>41213</v>
      </c>
      <c r="D109" s="200" t="str">
        <f ca="1" t="shared" si="3"/>
        <v>Category 1: Enhance Performance Improvement and Reporting Capacity</v>
      </c>
      <c r="E109" s="197">
        <f ca="1" t="shared" si="4"/>
        <v>4863333</v>
      </c>
      <c r="F109" s="197">
        <f ca="1" t="shared" si="5"/>
        <v>4863333</v>
      </c>
      <c r="G109" s="200" t="str">
        <f ca="1">INDIRECT("'"&amp;$Q109&amp;"'!B197")</f>
        <v>Improvement Milestone:</v>
      </c>
      <c r="H109" s="197">
        <f ca="1">INDIRECT("'"&amp;$Q109&amp;"'!D197")</f>
        <v>0</v>
      </c>
      <c r="I109" s="197"/>
      <c r="J109" s="197">
        <f ca="1">INDIRECT("'"&amp;$Q109&amp;"'!F200")</f>
        <v>0</v>
      </c>
      <c r="K109" s="197">
        <f ca="1">INDIRECT("'"&amp;$Q109&amp;"'!F202")</f>
        <v>0</v>
      </c>
      <c r="L109" s="197" t="str">
        <f ca="1">INDIRECT("'"&amp;$Q109&amp;"'!F204")</f>
        <v>N/A</v>
      </c>
      <c r="M109" s="197">
        <f ca="1">INDIRECT("'"&amp;$Q109&amp;"'!F207")</f>
        <v>0</v>
      </c>
      <c r="N109" s="197">
        <f ca="1">INDIRECT("'"&amp;$Q109&amp;"'!B209")</f>
        <v>0</v>
      </c>
      <c r="O109" s="197">
        <f ca="1">INDIRECT("'"&amp;$Q109&amp;"'!F217")</f>
        <v>0</v>
      </c>
      <c r="P109" s="197" t="str">
        <f ca="1">INDIRECT("'"&amp;$Q109&amp;"'!F219")</f>
        <v xml:space="preserve"> </v>
      </c>
      <c r="Q109" t="s">
        <v>261</v>
      </c>
      <c r="R109">
        <v>11</v>
      </c>
    </row>
    <row r="110" spans="1:18" ht="15">
      <c r="A110" s="197" t="str">
        <f>'Total Payment Amount'!$D$2</f>
        <v>Ventura County Medical Center</v>
      </c>
      <c r="B110" s="197" t="str">
        <f>'Total Payment Amount'!$D$3</f>
        <v>DY 7</v>
      </c>
      <c r="C110" s="198">
        <f>'Total Payment Amount'!$D$4</f>
        <v>41213</v>
      </c>
      <c r="D110" s="200" t="str">
        <f ca="1" t="shared" si="3"/>
        <v>Category 1: Enhance Performance Improvement and Reporting Capacity</v>
      </c>
      <c r="E110" s="197">
        <f ca="1" t="shared" si="4"/>
        <v>4863333</v>
      </c>
      <c r="F110" s="197">
        <f ca="1" t="shared" si="5"/>
        <v>4863333</v>
      </c>
      <c r="G110" s="200" t="str">
        <f ca="1">INDIRECT("'"&amp;$Q110&amp;"'!B222")</f>
        <v>Improvement Milestone:</v>
      </c>
      <c r="H110" s="197">
        <f ca="1">INDIRECT("'"&amp;$Q110&amp;"'!D222")</f>
        <v>0</v>
      </c>
      <c r="I110" s="197"/>
      <c r="J110" s="197">
        <f ca="1">INDIRECT("'"&amp;$Q110&amp;"'!F225")</f>
        <v>0</v>
      </c>
      <c r="K110" s="197">
        <f ca="1">INDIRECT("'"&amp;$Q110&amp;"'!F227")</f>
        <v>0</v>
      </c>
      <c r="L110" s="197" t="str">
        <f ca="1">INDIRECT("'"&amp;$Q110&amp;"'!F229")</f>
        <v>N/A</v>
      </c>
      <c r="M110" s="197">
        <f ca="1">INDIRECT("'"&amp;$Q110&amp;"'!F232")</f>
        <v>0</v>
      </c>
      <c r="N110" s="197">
        <f ca="1">INDIRECT("'"&amp;$Q110&amp;"'!B234")</f>
        <v>0</v>
      </c>
      <c r="O110" s="197">
        <f ca="1">INDIRECT("'"&amp;$Q110&amp;"'!F242")</f>
        <v>0</v>
      </c>
      <c r="P110" s="197" t="str">
        <f ca="1">INDIRECT("'"&amp;$Q110&amp;"'!F244")</f>
        <v xml:space="preserve"> </v>
      </c>
      <c r="Q110" t="s">
        <v>261</v>
      </c>
      <c r="R110">
        <v>11</v>
      </c>
    </row>
    <row r="111" spans="1:18" ht="15">
      <c r="A111" s="197" t="str">
        <f>'Total Payment Amount'!$D$2</f>
        <v>Ventura County Medical Center</v>
      </c>
      <c r="B111" s="197" t="str">
        <f>'Total Payment Amount'!$D$3</f>
        <v>DY 7</v>
      </c>
      <c r="C111" s="198">
        <f>'Total Payment Amount'!$D$4</f>
        <v>41213</v>
      </c>
      <c r="D111" s="200" t="str">
        <f ca="1" t="shared" si="3"/>
        <v>Category 1: Enhance Performance Improvement and Reporting Capacity</v>
      </c>
      <c r="E111" s="197">
        <f ca="1" t="shared" si="4"/>
        <v>4863333</v>
      </c>
      <c r="F111" s="197">
        <f ca="1" t="shared" si="5"/>
        <v>4863333</v>
      </c>
      <c r="G111" s="200" t="str">
        <f ca="1">INDIRECT("'"&amp;$Q111&amp;"'!B247")</f>
        <v>Improvement Milestone:</v>
      </c>
      <c r="H111" s="197">
        <f ca="1">INDIRECT("'"&amp;$Q111&amp;"'!D247")</f>
        <v>0</v>
      </c>
      <c r="I111" s="197"/>
      <c r="J111" s="197">
        <f ca="1">INDIRECT("'"&amp;$Q111&amp;"'!F250")</f>
        <v>0</v>
      </c>
      <c r="K111" s="197">
        <f ca="1">INDIRECT("'"&amp;$Q111&amp;"'!F252")</f>
        <v>0</v>
      </c>
      <c r="L111" s="197" t="str">
        <f ca="1">INDIRECT("'"&amp;$Q111&amp;"'!F254")</f>
        <v>N/A</v>
      </c>
      <c r="M111" s="197">
        <f ca="1">INDIRECT("'"&amp;$Q111&amp;"'!F257")</f>
        <v>0</v>
      </c>
      <c r="N111" s="197">
        <f ca="1">INDIRECT("'"&amp;$Q111&amp;"'!B259")</f>
        <v>0</v>
      </c>
      <c r="O111" s="197">
        <f ca="1">INDIRECT("'"&amp;$Q111&amp;"'!F267")</f>
        <v>0</v>
      </c>
      <c r="P111" s="197" t="str">
        <f ca="1">INDIRECT("'"&amp;$Q111&amp;"'!F269")</f>
        <v xml:space="preserve"> </v>
      </c>
      <c r="Q111" t="s">
        <v>261</v>
      </c>
      <c r="R111">
        <v>11</v>
      </c>
    </row>
    <row r="112" spans="1:18" ht="15">
      <c r="A112" s="197" t="str">
        <f>'Total Payment Amount'!$D$2</f>
        <v>Ventura County Medical Center</v>
      </c>
      <c r="B112" s="197" t="str">
        <f>'Total Payment Amount'!$D$3</f>
        <v>DY 7</v>
      </c>
      <c r="C112" s="198">
        <f>'Total Payment Amount'!$D$4</f>
        <v>41213</v>
      </c>
      <c r="D112" s="200" t="str">
        <f ca="1" t="shared" si="3"/>
        <v>Category 2: Expand Medical Homes</v>
      </c>
      <c r="E112" s="197">
        <f ca="1" t="shared" si="4"/>
        <v>0</v>
      </c>
      <c r="F112" s="197">
        <f ca="1" t="shared" si="5"/>
        <v>0</v>
      </c>
      <c r="G112" s="200" t="str">
        <f ca="1">INDIRECT("'"&amp;$Q112&amp;"'!B22")</f>
        <v>Process Milestone:</v>
      </c>
      <c r="H112" s="197">
        <f ca="1">INDIRECT("'"&amp;$Q112&amp;"'!D22")</f>
        <v>0</v>
      </c>
      <c r="I112" s="197"/>
      <c r="J112" s="197">
        <f ca="1">INDIRECT("'"&amp;$Q112&amp;"'!F25")</f>
        <v>0</v>
      </c>
      <c r="K112" s="197">
        <f ca="1">INDIRECT("'"&amp;$Q112&amp;"'!F27")</f>
        <v>0</v>
      </c>
      <c r="L112" s="197" t="str">
        <f ca="1">INDIRECT("'"&amp;$Q112&amp;"'!F29")</f>
        <v>N/A</v>
      </c>
      <c r="M112" s="197">
        <f ca="1">INDIRECT("'"&amp;$Q112&amp;"'!F32")</f>
        <v>0</v>
      </c>
      <c r="N112" s="197">
        <f ca="1">INDIRECT("'"&amp;$Q112&amp;"'!B34")</f>
        <v>0</v>
      </c>
      <c r="O112" s="197">
        <f ca="1">INDIRECT("'"&amp;$Q112&amp;"'!F42")</f>
        <v>0</v>
      </c>
      <c r="P112" s="197" t="str">
        <f ca="1">INDIRECT("'"&amp;$Q112&amp;"'!F44")</f>
        <v xml:space="preserve"> </v>
      </c>
      <c r="Q112" t="s">
        <v>106</v>
      </c>
      <c r="R112">
        <v>12</v>
      </c>
    </row>
    <row r="113" spans="1:18" ht="15">
      <c r="A113" s="197" t="str">
        <f>'Total Payment Amount'!$D$2</f>
        <v>Ventura County Medical Center</v>
      </c>
      <c r="B113" s="197" t="str">
        <f>'Total Payment Amount'!$D$3</f>
        <v>DY 7</v>
      </c>
      <c r="C113" s="198">
        <f>'Total Payment Amount'!$D$4</f>
        <v>41213</v>
      </c>
      <c r="D113" s="200" t="str">
        <f ca="1" t="shared" si="3"/>
        <v>Category 2: Expand Medical Homes</v>
      </c>
      <c r="E113" s="197">
        <f ca="1" t="shared" si="4"/>
        <v>0</v>
      </c>
      <c r="F113" s="197">
        <f ca="1" t="shared" si="5"/>
        <v>0</v>
      </c>
      <c r="G113" s="200" t="str">
        <f ca="1">INDIRECT("'"&amp;$Q113&amp;"'!B47")</f>
        <v>Process Milestone:</v>
      </c>
      <c r="H113" s="197">
        <f ca="1">INDIRECT("'"&amp;$Q113&amp;"'!D47")</f>
        <v>0</v>
      </c>
      <c r="I113" s="197"/>
      <c r="J113" s="197">
        <f ca="1">INDIRECT("'"&amp;$Q113&amp;"'!F50")</f>
        <v>0</v>
      </c>
      <c r="K113" s="197">
        <f ca="1">INDIRECT("'"&amp;$Q113&amp;"'!F52")</f>
        <v>0</v>
      </c>
      <c r="L113" s="197" t="str">
        <f ca="1">INDIRECT("'"&amp;$Q113&amp;"'!F54")</f>
        <v>N/A</v>
      </c>
      <c r="M113" s="197">
        <f ca="1">INDIRECT("'"&amp;$Q113&amp;"'!F57")</f>
        <v>0</v>
      </c>
      <c r="N113" s="197">
        <f ca="1">INDIRECT("'"&amp;$Q113&amp;"'!B59")</f>
        <v>0</v>
      </c>
      <c r="O113" s="197">
        <f ca="1">INDIRECT("'"&amp;$Q113&amp;"'!F67")</f>
        <v>0</v>
      </c>
      <c r="P113" s="197" t="str">
        <f ca="1">INDIRECT("'"&amp;$Q113&amp;"'!F69")</f>
        <v xml:space="preserve"> </v>
      </c>
      <c r="Q113" t="s">
        <v>106</v>
      </c>
      <c r="R113">
        <v>12</v>
      </c>
    </row>
    <row r="114" spans="1:18" ht="15">
      <c r="A114" s="197" t="str">
        <f>'Total Payment Amount'!$D$2</f>
        <v>Ventura County Medical Center</v>
      </c>
      <c r="B114" s="197" t="str">
        <f>'Total Payment Amount'!$D$3</f>
        <v>DY 7</v>
      </c>
      <c r="C114" s="198">
        <f>'Total Payment Amount'!$D$4</f>
        <v>41213</v>
      </c>
      <c r="D114" s="200" t="str">
        <f ca="1" t="shared" si="3"/>
        <v>Category 2: Expand Medical Homes</v>
      </c>
      <c r="E114" s="197">
        <f ca="1" t="shared" si="4"/>
        <v>0</v>
      </c>
      <c r="F114" s="197">
        <f ca="1" t="shared" si="5"/>
        <v>0</v>
      </c>
      <c r="G114" s="200" t="str">
        <f ca="1">INDIRECT("'"&amp;$Q114&amp;"'!B72")</f>
        <v>Process Milestone:</v>
      </c>
      <c r="H114" s="197">
        <f ca="1">INDIRECT("'"&amp;$Q114&amp;"'!D72")</f>
        <v>0</v>
      </c>
      <c r="I114" s="197"/>
      <c r="J114" s="197">
        <f ca="1">INDIRECT("'"&amp;$Q114&amp;"'!F75")</f>
        <v>0</v>
      </c>
      <c r="K114" s="197">
        <f ca="1">INDIRECT("'"&amp;$Q114&amp;"'!F77")</f>
        <v>0</v>
      </c>
      <c r="L114" s="197" t="str">
        <f ca="1">INDIRECT("'"&amp;$Q114&amp;"'!F79")</f>
        <v>N/A</v>
      </c>
      <c r="M114" s="197">
        <f ca="1">INDIRECT("'"&amp;$Q114&amp;"'!F82")</f>
        <v>0</v>
      </c>
      <c r="N114" s="197">
        <f ca="1">INDIRECT("'"&amp;$Q114&amp;"'!B84")</f>
        <v>0</v>
      </c>
      <c r="O114" s="197">
        <f ca="1">INDIRECT("'"&amp;$Q114&amp;"'!F92")</f>
        <v>0</v>
      </c>
      <c r="P114" s="197" t="str">
        <f ca="1">INDIRECT("'"&amp;$Q114&amp;"'!F94")</f>
        <v xml:space="preserve"> </v>
      </c>
      <c r="Q114" t="s">
        <v>106</v>
      </c>
      <c r="R114">
        <v>12</v>
      </c>
    </row>
    <row r="115" spans="1:18" ht="15">
      <c r="A115" s="197" t="str">
        <f>'Total Payment Amount'!$D$2</f>
        <v>Ventura County Medical Center</v>
      </c>
      <c r="B115" s="197" t="str">
        <f>'Total Payment Amount'!$D$3</f>
        <v>DY 7</v>
      </c>
      <c r="C115" s="198">
        <f>'Total Payment Amount'!$D$4</f>
        <v>41213</v>
      </c>
      <c r="D115" s="200" t="str">
        <f ca="1" t="shared" si="3"/>
        <v>Category 2: Expand Medical Homes</v>
      </c>
      <c r="E115" s="197">
        <f ca="1" t="shared" si="4"/>
        <v>0</v>
      </c>
      <c r="F115" s="197">
        <f ca="1" t="shared" si="5"/>
        <v>0</v>
      </c>
      <c r="G115" s="200" t="str">
        <f ca="1">INDIRECT("'"&amp;$Q115&amp;"'!B97")</f>
        <v>Process Milestone:</v>
      </c>
      <c r="H115" s="197">
        <f ca="1">INDIRECT("'"&amp;$Q115&amp;"'!D97")</f>
        <v>0</v>
      </c>
      <c r="I115" s="197"/>
      <c r="J115" s="197">
        <f ca="1">INDIRECT("'"&amp;$Q115&amp;"'!F100")</f>
        <v>0</v>
      </c>
      <c r="K115" s="197">
        <f ca="1">INDIRECT("'"&amp;$Q115&amp;"'!F102")</f>
        <v>0</v>
      </c>
      <c r="L115" s="197" t="str">
        <f ca="1">INDIRECT("'"&amp;$Q115&amp;"'!F104")</f>
        <v>N/A</v>
      </c>
      <c r="M115" s="197">
        <f ca="1">INDIRECT("'"&amp;$Q115&amp;"'!F107")</f>
        <v>0</v>
      </c>
      <c r="N115" s="197">
        <f ca="1">INDIRECT("'"&amp;$Q115&amp;"'!B109")</f>
        <v>0</v>
      </c>
      <c r="O115" s="197">
        <f ca="1">INDIRECT("'"&amp;$Q115&amp;"'!F117")</f>
        <v>0</v>
      </c>
      <c r="P115" s="197" t="str">
        <f ca="1">INDIRECT("'"&amp;$Q115&amp;"'!F119")</f>
        <v xml:space="preserve"> </v>
      </c>
      <c r="Q115" t="s">
        <v>106</v>
      </c>
      <c r="R115">
        <v>12</v>
      </c>
    </row>
    <row r="116" spans="1:18" ht="15">
      <c r="A116" s="197" t="str">
        <f>'Total Payment Amount'!$D$2</f>
        <v>Ventura County Medical Center</v>
      </c>
      <c r="B116" s="197" t="str">
        <f>'Total Payment Amount'!$D$3</f>
        <v>DY 7</v>
      </c>
      <c r="C116" s="198">
        <f>'Total Payment Amount'!$D$4</f>
        <v>41213</v>
      </c>
      <c r="D116" s="200" t="str">
        <f ca="1" t="shared" si="3"/>
        <v>Category 2: Expand Medical Homes</v>
      </c>
      <c r="E116" s="197">
        <f ca="1" t="shared" si="4"/>
        <v>0</v>
      </c>
      <c r="F116" s="197">
        <f ca="1" t="shared" si="5"/>
        <v>0</v>
      </c>
      <c r="G116" s="200" t="str">
        <f ca="1">INDIRECT("'"&amp;$Q116&amp;"'!B122")</f>
        <v>Process Milestone:</v>
      </c>
      <c r="H116" s="197">
        <f ca="1">INDIRECT("'"&amp;$Q116&amp;"'!D122")</f>
        <v>0</v>
      </c>
      <c r="I116" s="197"/>
      <c r="J116" s="197">
        <f ca="1">INDIRECT("'"&amp;$Q116&amp;"'!F125")</f>
        <v>0</v>
      </c>
      <c r="K116" s="197">
        <f ca="1">INDIRECT("'"&amp;$Q116&amp;"'!F127")</f>
        <v>0</v>
      </c>
      <c r="L116" s="197" t="str">
        <f ca="1">INDIRECT("'"&amp;$Q116&amp;"'!F129")</f>
        <v>N/A</v>
      </c>
      <c r="M116" s="197">
        <f ca="1">INDIRECT("'"&amp;$Q116&amp;"'!F132")</f>
        <v>0</v>
      </c>
      <c r="N116" s="197">
        <f ca="1">INDIRECT("'"&amp;$Q116&amp;"'!B134")</f>
        <v>0</v>
      </c>
      <c r="O116" s="197">
        <f ca="1">INDIRECT("'"&amp;$Q116&amp;"'!F142")</f>
        <v>0</v>
      </c>
      <c r="P116" s="197" t="str">
        <f ca="1">INDIRECT("'"&amp;$Q116&amp;"'!F144")</f>
        <v xml:space="preserve"> </v>
      </c>
      <c r="Q116" t="s">
        <v>106</v>
      </c>
      <c r="R116">
        <v>12</v>
      </c>
    </row>
    <row r="117" spans="1:18" ht="15">
      <c r="A117" s="197" t="str">
        <f>'Total Payment Amount'!$D$2</f>
        <v>Ventura County Medical Center</v>
      </c>
      <c r="B117" s="197" t="str">
        <f>'Total Payment Amount'!$D$3</f>
        <v>DY 7</v>
      </c>
      <c r="C117" s="198">
        <f>'Total Payment Amount'!$D$4</f>
        <v>41213</v>
      </c>
      <c r="D117" s="200" t="str">
        <f ca="1" t="shared" si="3"/>
        <v>Category 2: Expand Medical Homes</v>
      </c>
      <c r="E117" s="197">
        <f ca="1" t="shared" si="4"/>
        <v>0</v>
      </c>
      <c r="F117" s="197">
        <f ca="1" t="shared" si="5"/>
        <v>0</v>
      </c>
      <c r="G117" s="200" t="str">
        <f ca="1">INDIRECT("'"&amp;$Q117&amp;"'!B147")</f>
        <v>Improvement Milestone:</v>
      </c>
      <c r="H117" s="197">
        <f ca="1">INDIRECT("'"&amp;$Q117&amp;"'!D147")</f>
        <v>0</v>
      </c>
      <c r="I117" s="197"/>
      <c r="J117" s="197">
        <f ca="1">INDIRECT("'"&amp;$Q117&amp;"'!F150")</f>
        <v>0</v>
      </c>
      <c r="K117" s="197">
        <f ca="1">INDIRECT("'"&amp;$Q117&amp;"'!F152")</f>
        <v>0</v>
      </c>
      <c r="L117" s="197" t="str">
        <f ca="1">INDIRECT("'"&amp;$Q117&amp;"'!F154")</f>
        <v>N/A</v>
      </c>
      <c r="M117" s="197">
        <f ca="1">INDIRECT("'"&amp;$Q117&amp;"'!F157")</f>
        <v>0</v>
      </c>
      <c r="N117" s="197">
        <f ca="1">INDIRECT("'"&amp;$Q117&amp;"'!B159")</f>
        <v>0</v>
      </c>
      <c r="O117" s="197">
        <f ca="1">INDIRECT("'"&amp;$Q117&amp;"'!F167")</f>
        <v>0</v>
      </c>
      <c r="P117" s="197" t="str">
        <f ca="1">INDIRECT("'"&amp;$Q117&amp;"'!F169")</f>
        <v xml:space="preserve"> </v>
      </c>
      <c r="Q117" t="s">
        <v>106</v>
      </c>
      <c r="R117">
        <v>12</v>
      </c>
    </row>
    <row r="118" spans="1:18" ht="15">
      <c r="A118" s="197" t="str">
        <f>'Total Payment Amount'!$D$2</f>
        <v>Ventura County Medical Center</v>
      </c>
      <c r="B118" s="197" t="str">
        <f>'Total Payment Amount'!$D$3</f>
        <v>DY 7</v>
      </c>
      <c r="C118" s="198">
        <f>'Total Payment Amount'!$D$4</f>
        <v>41213</v>
      </c>
      <c r="D118" s="200" t="str">
        <f ca="1" t="shared" si="3"/>
        <v>Category 2: Expand Medical Homes</v>
      </c>
      <c r="E118" s="197">
        <f ca="1" t="shared" si="4"/>
        <v>0</v>
      </c>
      <c r="F118" s="197">
        <f ca="1" t="shared" si="5"/>
        <v>0</v>
      </c>
      <c r="G118" s="200" t="str">
        <f ca="1">INDIRECT("'"&amp;$Q118&amp;"'!B172")</f>
        <v>Improvement Milestone:</v>
      </c>
      <c r="H118" s="197">
        <f ca="1">INDIRECT("'"&amp;$Q118&amp;"'!D172")</f>
        <v>0</v>
      </c>
      <c r="I118" s="197"/>
      <c r="J118" s="197">
        <f ca="1">INDIRECT("'"&amp;$Q118&amp;"'!F175")</f>
        <v>0</v>
      </c>
      <c r="K118" s="197">
        <f ca="1">INDIRECT("'"&amp;$Q118&amp;"'!F177")</f>
        <v>0</v>
      </c>
      <c r="L118" s="197" t="str">
        <f ca="1">INDIRECT("'"&amp;$Q118&amp;"'!F179")</f>
        <v>N/A</v>
      </c>
      <c r="M118" s="197">
        <f ca="1">INDIRECT("'"&amp;$Q118&amp;"'!F182")</f>
        <v>0</v>
      </c>
      <c r="N118" s="197">
        <f ca="1">INDIRECT("'"&amp;$Q118&amp;"'!B184")</f>
        <v>0</v>
      </c>
      <c r="O118" s="197">
        <f ca="1">INDIRECT("'"&amp;$Q118&amp;"'!F192")</f>
        <v>0</v>
      </c>
      <c r="P118" s="197" t="str">
        <f ca="1">INDIRECT("'"&amp;$Q118&amp;"'!F194")</f>
        <v xml:space="preserve"> </v>
      </c>
      <c r="Q118" t="s">
        <v>106</v>
      </c>
      <c r="R118">
        <v>12</v>
      </c>
    </row>
    <row r="119" spans="1:18" ht="15">
      <c r="A119" s="197" t="str">
        <f>'Total Payment Amount'!$D$2</f>
        <v>Ventura County Medical Center</v>
      </c>
      <c r="B119" s="197" t="str">
        <f>'Total Payment Amount'!$D$3</f>
        <v>DY 7</v>
      </c>
      <c r="C119" s="198">
        <f>'Total Payment Amount'!$D$4</f>
        <v>41213</v>
      </c>
      <c r="D119" s="200" t="str">
        <f ca="1" t="shared" si="3"/>
        <v>Category 2: Expand Medical Homes</v>
      </c>
      <c r="E119" s="197">
        <f ca="1" t="shared" si="4"/>
        <v>0</v>
      </c>
      <c r="F119" s="197">
        <f ca="1" t="shared" si="5"/>
        <v>0</v>
      </c>
      <c r="G119" s="200" t="str">
        <f ca="1">INDIRECT("'"&amp;$Q119&amp;"'!B197")</f>
        <v>Improvement Milestone:</v>
      </c>
      <c r="H119" s="197">
        <f ca="1">INDIRECT("'"&amp;$Q119&amp;"'!D197")</f>
        <v>0</v>
      </c>
      <c r="I119" s="197"/>
      <c r="J119" s="197">
        <f ca="1">INDIRECT("'"&amp;$Q119&amp;"'!F200")</f>
        <v>0</v>
      </c>
      <c r="K119" s="197">
        <f ca="1">INDIRECT("'"&amp;$Q119&amp;"'!F202")</f>
        <v>0</v>
      </c>
      <c r="L119" s="197" t="str">
        <f ca="1">INDIRECT("'"&amp;$Q119&amp;"'!F204")</f>
        <v>N/A</v>
      </c>
      <c r="M119" s="197">
        <f ca="1">INDIRECT("'"&amp;$Q119&amp;"'!F207")</f>
        <v>0</v>
      </c>
      <c r="N119" s="197">
        <f ca="1">INDIRECT("'"&amp;$Q119&amp;"'!B209")</f>
        <v>0</v>
      </c>
      <c r="O119" s="197">
        <f ca="1">INDIRECT("'"&amp;$Q119&amp;"'!F217")</f>
        <v>0</v>
      </c>
      <c r="P119" s="197" t="str">
        <f ca="1">INDIRECT("'"&amp;$Q119&amp;"'!F219")</f>
        <v xml:space="preserve"> </v>
      </c>
      <c r="Q119" t="s">
        <v>106</v>
      </c>
      <c r="R119">
        <v>12</v>
      </c>
    </row>
    <row r="120" spans="1:18" ht="15">
      <c r="A120" s="197" t="str">
        <f>'Total Payment Amount'!$D$2</f>
        <v>Ventura County Medical Center</v>
      </c>
      <c r="B120" s="197" t="str">
        <f>'Total Payment Amount'!$D$3</f>
        <v>DY 7</v>
      </c>
      <c r="C120" s="198">
        <f>'Total Payment Amount'!$D$4</f>
        <v>41213</v>
      </c>
      <c r="D120" s="200" t="str">
        <f t="shared" si="6" ref="D120:D183">INDIRECT("'"&amp;$Q120&amp;"'!$A$6")</f>
        <v>Category 2: Expand Medical Homes</v>
      </c>
      <c r="E120" s="197">
        <f t="shared" si="7" ref="E120:E183">INDIRECT("'"&amp;$Q120&amp;"'!$F$18")</f>
        <v>0</v>
      </c>
      <c r="F120" s="197">
        <f t="shared" si="8" ref="F120:F183">INDIRECT("'"&amp;$Q120&amp;"'!$F$20")</f>
        <v>0</v>
      </c>
      <c r="G120" s="200" t="str">
        <f ca="1">INDIRECT("'"&amp;$Q120&amp;"'!B222")</f>
        <v>Improvement Milestone:</v>
      </c>
      <c r="H120" s="197">
        <f ca="1">INDIRECT("'"&amp;$Q120&amp;"'!D222")</f>
        <v>0</v>
      </c>
      <c r="I120" s="197"/>
      <c r="J120" s="197">
        <f ca="1">INDIRECT("'"&amp;$Q120&amp;"'!F225")</f>
        <v>0</v>
      </c>
      <c r="K120" s="197">
        <f ca="1">INDIRECT("'"&amp;$Q120&amp;"'!F227")</f>
        <v>0</v>
      </c>
      <c r="L120" s="197" t="str">
        <f ca="1">INDIRECT("'"&amp;$Q120&amp;"'!F229")</f>
        <v>N/A</v>
      </c>
      <c r="M120" s="197">
        <f ca="1">INDIRECT("'"&amp;$Q120&amp;"'!F232")</f>
        <v>0</v>
      </c>
      <c r="N120" s="197">
        <f ca="1">INDIRECT("'"&amp;$Q120&amp;"'!B234")</f>
        <v>0</v>
      </c>
      <c r="O120" s="197">
        <f ca="1">INDIRECT("'"&amp;$Q120&amp;"'!F242")</f>
        <v>0</v>
      </c>
      <c r="P120" s="197" t="str">
        <f ca="1">INDIRECT("'"&amp;$Q120&amp;"'!F244")</f>
        <v xml:space="preserve"> </v>
      </c>
      <c r="Q120" t="s">
        <v>106</v>
      </c>
      <c r="R120">
        <v>12</v>
      </c>
    </row>
    <row r="121" spans="1:18" ht="15">
      <c r="A121" s="197" t="str">
        <f>'Total Payment Amount'!$D$2</f>
        <v>Ventura County Medical Center</v>
      </c>
      <c r="B121" s="197" t="str">
        <f>'Total Payment Amount'!$D$3</f>
        <v>DY 7</v>
      </c>
      <c r="C121" s="198">
        <f>'Total Payment Amount'!$D$4</f>
        <v>41213</v>
      </c>
      <c r="D121" s="200" t="str">
        <f ca="1" t="shared" si="6"/>
        <v>Category 2: Expand Medical Homes</v>
      </c>
      <c r="E121" s="197">
        <f ca="1" t="shared" si="7"/>
        <v>0</v>
      </c>
      <c r="F121" s="197">
        <f ca="1" t="shared" si="8"/>
        <v>0</v>
      </c>
      <c r="G121" s="200" t="str">
        <f ca="1">INDIRECT("'"&amp;$Q121&amp;"'!B247")</f>
        <v>Improvement Milestone:</v>
      </c>
      <c r="H121" s="197">
        <f ca="1">INDIRECT("'"&amp;$Q121&amp;"'!D247")</f>
        <v>0</v>
      </c>
      <c r="I121" s="197"/>
      <c r="J121" s="197">
        <f ca="1">INDIRECT("'"&amp;$Q121&amp;"'!F250")</f>
        <v>0</v>
      </c>
      <c r="K121" s="197">
        <f ca="1">INDIRECT("'"&amp;$Q121&amp;"'!F252")</f>
        <v>0</v>
      </c>
      <c r="L121" s="197" t="str">
        <f ca="1">INDIRECT("'"&amp;$Q121&amp;"'!F254")</f>
        <v>N/A</v>
      </c>
      <c r="M121" s="197">
        <f ca="1">INDIRECT("'"&amp;$Q121&amp;"'!F257")</f>
        <v>0</v>
      </c>
      <c r="N121" s="197">
        <f ca="1">INDIRECT("'"&amp;$Q121&amp;"'!B259")</f>
        <v>0</v>
      </c>
      <c r="O121" s="197">
        <f ca="1">INDIRECT("'"&amp;$Q121&amp;"'!F267")</f>
        <v>0</v>
      </c>
      <c r="P121" s="197" t="str">
        <f ca="1">INDIRECT("'"&amp;$Q121&amp;"'!F269")</f>
        <v xml:space="preserve"> </v>
      </c>
      <c r="Q121" t="s">
        <v>106</v>
      </c>
      <c r="R121">
        <v>12</v>
      </c>
    </row>
    <row r="122" spans="1:18" ht="15">
      <c r="A122" s="197" t="str">
        <f>'Total Payment Amount'!$D$2</f>
        <v>Ventura County Medical Center</v>
      </c>
      <c r="B122" s="197" t="str">
        <f>'Total Payment Amount'!$D$3</f>
        <v>DY 7</v>
      </c>
      <c r="C122" s="198">
        <f>'Total Payment Amount'!$D$4</f>
        <v>41213</v>
      </c>
      <c r="D122" s="200" t="str">
        <f ca="1" t="shared" si="6"/>
        <v>Category 2: Expand Chronic Care Management Models</v>
      </c>
      <c r="E122" s="197">
        <f ca="1" t="shared" si="7"/>
        <v>4859000</v>
      </c>
      <c r="F122" s="197">
        <f ca="1" t="shared" si="8"/>
        <v>4859000</v>
      </c>
      <c r="G122" s="200" t="str">
        <f ca="1">INDIRECT("'"&amp;$Q122&amp;"'!B22")</f>
        <v>Process Milestone:</v>
      </c>
      <c r="H122" s="197" t="str">
        <f ca="1">INDIRECT("'"&amp;$Q122&amp;"'!D22")</f>
        <v>#25. Formalize multidisciplinary teams. Team will consist of Physician, Mid-level Provider, Certified Diabetic Educator, Dietician, Licensed Clinical Social Worker and others as needed.</v>
      </c>
      <c r="I122" s="197"/>
      <c r="J122" s="197">
        <f ca="1">INDIRECT("'"&amp;$Q122&amp;"'!F25")</f>
        <v>0</v>
      </c>
      <c r="K122" s="197">
        <f ca="1">INDIRECT("'"&amp;$Q122&amp;"'!F27")</f>
        <v>0</v>
      </c>
      <c r="L122" s="197" t="str">
        <f ca="1">INDIRECT("'"&amp;$Q122&amp;"'!F29")</f>
        <v>Yes</v>
      </c>
      <c r="M122" s="197" t="str">
        <f ca="1">INDIRECT("'"&amp;$Q122&amp;"'!F32")</f>
        <v>Yes</v>
      </c>
      <c r="N122" s="197" t="str">
        <f ca="1">INDIRECT("'"&amp;$Q122&amp;"'!B34")</f>
        <v xml:space="preserve">The milestone and metric under the Innovation and Redesign category of “Expand Chronic Care Management Models” continues to grow to the meet the immediate and long term needs of the Diabetic community of Ventura County.  See patient volume graph below.  
In the August 2010 publication entitled, “Obesity and Diabetes:  Two Growing Epidemics in California” published by the UCLA Center for Health Policy Research, Ventura County ranked in the highest category in the State of California for the prevalence of Diabetes at “9% and above” of the total County’s population (data map is attached).  The VCHCA Diabetic Center located in the city of Oxnard has been designed to address the management and support needs of the Diabetic.  The patients referred into the Center from throughout the Health Care Agency are both adult and pediatric patients.  Patients seeking an in depth understanding of the disease process, side-effects and advanced treatment modalities to gain control of blood glucose levels are seen.  Newly diagnosed patient with Diabetes are referred into the Center to provide a strong baseline in the disease process, in the medications prescribed, in nutritional counseling and how to respond to both hyper- and hypo-glycemic episodes.  Patients with Diabetes whose blood glucose levels remain difficult to control despite the efforts of the primary care provider, Endocrinologist and patient are seen in the Center to provide a focused look at the medical condition, provide needed education and potential alternations to drug therapy.  Patients experiencing repeated episodes of hypoglycemia are referred in an effort to resolve recurrences of this life-threatening condition.  
A particular focus on the Center is around insulin therapy.  While critical to the care and survival of the insulin-dependent diabetic, mismanagement can be life threatening.  Intense education, demonstration of injection administration with ample opportunity for skills checks, blood monitoring and advanced knowledge of the signs and symptoms of high and low blood sugar levels resulting from incorrect insulin dosing are taught to patient and care-giver alike.  Specialized training is provided when carbohydrate counting becomes the basis for insulin dosing.  A unique and comprehensive curriculum is provided in the management of insulin pumps for such patients.
 The patient volumes in the Center have grown steadily over the year-long period of DY7.  With comprehensive care provided by Endocrinologists, specialty trained Family Medicine physicians, a Family Nurse Practitioner, wound care specialists, Certified Diabetic Educators, Dietitians, Case Managers, Licensed Clinical Social Workers, and a Psychologist,  positive progress is seen with the patient population served.  The multi-disciplinary approach is providing specialized services under-one-roof and within the same appointment has brought increased compliance and efficacy to the comprehensive care approach.  Additionally, both group and individual visits are provided at the Center.  In the group visit setting peer support and learning is beneficial to the patient group.  The related statistics for the care measures for the Diabetic patient are collected through an internal electronic reporting process serving as a Diabetic Registry.  Measures include the LDL – Low-Density Lipoprotein; Retinal Screen and HgbA1c – Hemoglobin A1c.  The benchmarking and improvement programs will be reported through future DSRIP cycles and will most importantly improve the short-term and long-term health outcomes of the population while reducing life-time care costs.
Barriers to success of the Diabetic Center and improved health outcomes of patients is finding the avenue to fully engage the patient and at times family members, in dramatic lifestyle changes.  In patients where Diabetes has been multi-generational diagnosis, engaging patients has been more difficult.  Extensive training has ensued with the staff over the last year including visits to other Diabetic Centers out of the County to learn from best-practices.  The Agency is fully dedicated to sustaining the Diabetic Center model and is currently working to duplicate the Center in other regions of the County.  • On a weekly basis 100 patients needing physician appointments can be seen.  The capacity of each of the group visits is 12.  There are 1-2 classes provided on an ongoing basis each week.  For each of the patients the elements of care received are specific to the patient’s needs.  • Since the inception of the Diabetic Center in late 2010 through March 2013, there have been a total of 3,531 patient visits.  This has been an average of 126 patient visits per month.  The VCHCA does foresee that the demand for the Diabetic Center will easily exceed the capacity.  Efforts are already in place to duplicate the Diabetic Center in other regions throughout the County to better serve the patients of the system.  Patients have a high rate of return visits in the Diabetic Center.  The goal is to keep the patients within the Center for focused care until their diabetes is well under control.  At that point in time, with improved skills in diabetes management the patient is returned to their Primary Care Provider for ongoing maintenance.
</v>
      </c>
      <c r="O122" s="197" t="str">
        <f ca="1">INDIRECT("'"&amp;$Q122&amp;"'!F42")</f>
        <v>Yes</v>
      </c>
      <c r="P122" s="197">
        <f ca="1">INDIRECT("'"&amp;$Q122&amp;"'!F44")</f>
        <v>1</v>
      </c>
      <c r="Q122" t="s">
        <v>262</v>
      </c>
      <c r="R122">
        <v>13</v>
      </c>
    </row>
    <row r="123" spans="1:18" ht="15">
      <c r="A123" s="197" t="str">
        <f>'Total Payment Amount'!$D$2</f>
        <v>Ventura County Medical Center</v>
      </c>
      <c r="B123" s="197" t="str">
        <f>'Total Payment Amount'!$D$3</f>
        <v>DY 7</v>
      </c>
      <c r="C123" s="198">
        <f>'Total Payment Amount'!$D$4</f>
        <v>41213</v>
      </c>
      <c r="D123" s="200" t="str">
        <f ca="1" t="shared" si="6"/>
        <v>Category 2: Expand Chronic Care Management Models</v>
      </c>
      <c r="E123" s="197">
        <f ca="1" t="shared" si="7"/>
        <v>4859000</v>
      </c>
      <c r="F123" s="197">
        <f ca="1" t="shared" si="8"/>
        <v>4859000</v>
      </c>
      <c r="G123" s="200" t="str">
        <f ca="1">INDIRECT("'"&amp;$Q123&amp;"'!B47")</f>
        <v>Process Milestone:</v>
      </c>
      <c r="H123" s="197">
        <f ca="1">INDIRECT("'"&amp;$Q123&amp;"'!D47")</f>
        <v>0</v>
      </c>
      <c r="I123" s="197"/>
      <c r="J123" s="197">
        <f ca="1">INDIRECT("'"&amp;$Q123&amp;"'!F50")</f>
        <v>0</v>
      </c>
      <c r="K123" s="197">
        <f ca="1">INDIRECT("'"&amp;$Q123&amp;"'!F52")</f>
        <v>0</v>
      </c>
      <c r="L123" s="197" t="str">
        <f ca="1">INDIRECT("'"&amp;$Q123&amp;"'!F54")</f>
        <v>N/A</v>
      </c>
      <c r="M123" s="197">
        <f ca="1">INDIRECT("'"&amp;$Q123&amp;"'!F57")</f>
        <v>0</v>
      </c>
      <c r="N123" s="197">
        <f ca="1">INDIRECT("'"&amp;$Q123&amp;"'!B59")</f>
        <v>0</v>
      </c>
      <c r="O123" s="197">
        <f ca="1">INDIRECT("'"&amp;$Q123&amp;"'!F67")</f>
        <v>0</v>
      </c>
      <c r="P123" s="197" t="str">
        <f ca="1">INDIRECT("'"&amp;$Q123&amp;"'!F69")</f>
        <v xml:space="preserve"> </v>
      </c>
      <c r="Q123" t="s">
        <v>262</v>
      </c>
      <c r="R123">
        <v>13</v>
      </c>
    </row>
    <row r="124" spans="1:18" ht="15">
      <c r="A124" s="197" t="str">
        <f>'Total Payment Amount'!$D$2</f>
        <v>Ventura County Medical Center</v>
      </c>
      <c r="B124" s="197" t="str">
        <f>'Total Payment Amount'!$D$3</f>
        <v>DY 7</v>
      </c>
      <c r="C124" s="198">
        <f>'Total Payment Amount'!$D$4</f>
        <v>41213</v>
      </c>
      <c r="D124" s="200" t="str">
        <f ca="1" t="shared" si="6"/>
        <v>Category 2: Expand Chronic Care Management Models</v>
      </c>
      <c r="E124" s="197">
        <f ca="1" t="shared" si="7"/>
        <v>4859000</v>
      </c>
      <c r="F124" s="197">
        <f ca="1" t="shared" si="8"/>
        <v>4859000</v>
      </c>
      <c r="G124" s="200" t="str">
        <f ca="1">INDIRECT("'"&amp;$Q124&amp;"'!B72")</f>
        <v>Process Milestone:</v>
      </c>
      <c r="H124" s="197">
        <f ca="1">INDIRECT("'"&amp;$Q124&amp;"'!D72")</f>
        <v>0</v>
      </c>
      <c r="I124" s="197"/>
      <c r="J124" s="197">
        <f ca="1">INDIRECT("'"&amp;$Q124&amp;"'!F75")</f>
        <v>0</v>
      </c>
      <c r="K124" s="197">
        <f ca="1">INDIRECT("'"&amp;$Q124&amp;"'!F77")</f>
        <v>0</v>
      </c>
      <c r="L124" s="197" t="str">
        <f ca="1">INDIRECT("'"&amp;$Q124&amp;"'!F79")</f>
        <v>N/A</v>
      </c>
      <c r="M124" s="197">
        <f ca="1">INDIRECT("'"&amp;$Q124&amp;"'!F82")</f>
        <v>0</v>
      </c>
      <c r="N124" s="197">
        <f ca="1">INDIRECT("'"&amp;$Q124&amp;"'!B84")</f>
        <v>0</v>
      </c>
      <c r="O124" s="197">
        <f ca="1">INDIRECT("'"&amp;$Q124&amp;"'!F92")</f>
        <v>0</v>
      </c>
      <c r="P124" s="197" t="str">
        <f ca="1">INDIRECT("'"&amp;$Q124&amp;"'!F94")</f>
        <v xml:space="preserve"> </v>
      </c>
      <c r="Q124" t="s">
        <v>262</v>
      </c>
      <c r="R124">
        <v>13</v>
      </c>
    </row>
    <row r="125" spans="1:18" ht="15">
      <c r="A125" s="197" t="str">
        <f>'Total Payment Amount'!$D$2</f>
        <v>Ventura County Medical Center</v>
      </c>
      <c r="B125" s="197" t="str">
        <f>'Total Payment Amount'!$D$3</f>
        <v>DY 7</v>
      </c>
      <c r="C125" s="198">
        <f>'Total Payment Amount'!$D$4</f>
        <v>41213</v>
      </c>
      <c r="D125" s="200" t="str">
        <f ca="1" t="shared" si="6"/>
        <v>Category 2: Expand Chronic Care Management Models</v>
      </c>
      <c r="E125" s="197">
        <f ca="1" t="shared" si="7"/>
        <v>4859000</v>
      </c>
      <c r="F125" s="197">
        <f ca="1" t="shared" si="8"/>
        <v>4859000</v>
      </c>
      <c r="G125" s="200" t="str">
        <f ca="1">INDIRECT("'"&amp;$Q125&amp;"'!B97")</f>
        <v>Process Milestone:</v>
      </c>
      <c r="H125" s="197">
        <f ca="1">INDIRECT("'"&amp;$Q125&amp;"'!D97")</f>
        <v>0</v>
      </c>
      <c r="I125" s="197"/>
      <c r="J125" s="197">
        <f ca="1">INDIRECT("'"&amp;$Q125&amp;"'!F100")</f>
        <v>0</v>
      </c>
      <c r="K125" s="197">
        <f ca="1">INDIRECT("'"&amp;$Q125&amp;"'!F102")</f>
        <v>0</v>
      </c>
      <c r="L125" s="197" t="str">
        <f ca="1">INDIRECT("'"&amp;$Q125&amp;"'!F104")</f>
        <v>N/A</v>
      </c>
      <c r="M125" s="197">
        <f ca="1">INDIRECT("'"&amp;$Q125&amp;"'!F107")</f>
        <v>0</v>
      </c>
      <c r="N125" s="197">
        <f ca="1">INDIRECT("'"&amp;$Q125&amp;"'!B109")</f>
        <v>0</v>
      </c>
      <c r="O125" s="197">
        <f ca="1">INDIRECT("'"&amp;$Q125&amp;"'!F117")</f>
        <v>0</v>
      </c>
      <c r="P125" s="197" t="str">
        <f ca="1">INDIRECT("'"&amp;$Q125&amp;"'!F119")</f>
        <v xml:space="preserve"> </v>
      </c>
      <c r="Q125" t="s">
        <v>262</v>
      </c>
      <c r="R125">
        <v>13</v>
      </c>
    </row>
    <row r="126" spans="1:18" ht="15">
      <c r="A126" s="197" t="str">
        <f>'Total Payment Amount'!$D$2</f>
        <v>Ventura County Medical Center</v>
      </c>
      <c r="B126" s="197" t="str">
        <f>'Total Payment Amount'!$D$3</f>
        <v>DY 7</v>
      </c>
      <c r="C126" s="198">
        <f>'Total Payment Amount'!$D$4</f>
        <v>41213</v>
      </c>
      <c r="D126" s="200" t="str">
        <f ca="1" t="shared" si="6"/>
        <v>Category 2: Expand Chronic Care Management Models</v>
      </c>
      <c r="E126" s="197">
        <f ca="1" t="shared" si="7"/>
        <v>4859000</v>
      </c>
      <c r="F126" s="197">
        <f ca="1" t="shared" si="8"/>
        <v>4859000</v>
      </c>
      <c r="G126" s="200" t="str">
        <f ca="1">INDIRECT("'"&amp;$Q126&amp;"'!B122")</f>
        <v>Process Milestone:</v>
      </c>
      <c r="H126" s="197">
        <f ca="1">INDIRECT("'"&amp;$Q126&amp;"'!D122")</f>
        <v>0</v>
      </c>
      <c r="I126" s="197"/>
      <c r="J126" s="197">
        <f ca="1">INDIRECT("'"&amp;$Q126&amp;"'!F125")</f>
        <v>0</v>
      </c>
      <c r="K126" s="197">
        <f ca="1">INDIRECT("'"&amp;$Q126&amp;"'!F127")</f>
        <v>0</v>
      </c>
      <c r="L126" s="197" t="str">
        <f ca="1">INDIRECT("'"&amp;$Q126&amp;"'!F129")</f>
        <v>N/A</v>
      </c>
      <c r="M126" s="197">
        <f ca="1">INDIRECT("'"&amp;$Q126&amp;"'!F132")</f>
        <v>0</v>
      </c>
      <c r="N126" s="197">
        <f ca="1">INDIRECT("'"&amp;$Q126&amp;"'!B134")</f>
        <v>0</v>
      </c>
      <c r="O126" s="197">
        <f ca="1">INDIRECT("'"&amp;$Q126&amp;"'!F142")</f>
        <v>0</v>
      </c>
      <c r="P126" s="197" t="str">
        <f ca="1">INDIRECT("'"&amp;$Q126&amp;"'!F144")</f>
        <v xml:space="preserve"> </v>
      </c>
      <c r="Q126" t="s">
        <v>262</v>
      </c>
      <c r="R126">
        <v>13</v>
      </c>
    </row>
    <row r="127" spans="1:18" ht="15">
      <c r="A127" s="197" t="str">
        <f>'Total Payment Amount'!$D$2</f>
        <v>Ventura County Medical Center</v>
      </c>
      <c r="B127" s="197" t="str">
        <f>'Total Payment Amount'!$D$3</f>
        <v>DY 7</v>
      </c>
      <c r="C127" s="198">
        <f>'Total Payment Amount'!$D$4</f>
        <v>41213</v>
      </c>
      <c r="D127" s="200" t="str">
        <f ca="1" t="shared" si="6"/>
        <v>Category 2: Expand Chronic Care Management Models</v>
      </c>
      <c r="E127" s="197">
        <f ca="1" t="shared" si="7"/>
        <v>4859000</v>
      </c>
      <c r="F127" s="197">
        <f ca="1" t="shared" si="8"/>
        <v>4859000</v>
      </c>
      <c r="G127" s="200" t="str">
        <f ca="1">INDIRECT("'"&amp;$Q127&amp;"'!B147")</f>
        <v>Improvement Milestone:</v>
      </c>
      <c r="H127" s="197">
        <f ca="1">INDIRECT("'"&amp;$Q127&amp;"'!D147")</f>
        <v>0</v>
      </c>
      <c r="I127" s="197"/>
      <c r="J127" s="197">
        <f ca="1">INDIRECT("'"&amp;$Q127&amp;"'!F150")</f>
        <v>0</v>
      </c>
      <c r="K127" s="197">
        <f ca="1">INDIRECT("'"&amp;$Q127&amp;"'!F152")</f>
        <v>0</v>
      </c>
      <c r="L127" s="197" t="str">
        <f ca="1">INDIRECT("'"&amp;$Q127&amp;"'!F154")</f>
        <v>N/A</v>
      </c>
      <c r="M127" s="197">
        <f ca="1">INDIRECT("'"&amp;$Q127&amp;"'!F157")</f>
        <v>0</v>
      </c>
      <c r="N127" s="197">
        <f ca="1">INDIRECT("'"&amp;$Q127&amp;"'!B159")</f>
        <v>0</v>
      </c>
      <c r="O127" s="197">
        <f ca="1">INDIRECT("'"&amp;$Q127&amp;"'!F167")</f>
        <v>0</v>
      </c>
      <c r="P127" s="197" t="str">
        <f ca="1">INDIRECT("'"&amp;$Q127&amp;"'!F169")</f>
        <v xml:space="preserve"> </v>
      </c>
      <c r="Q127" t="s">
        <v>262</v>
      </c>
      <c r="R127">
        <v>13</v>
      </c>
    </row>
    <row r="128" spans="1:18" ht="15">
      <c r="A128" s="197" t="str">
        <f>'Total Payment Amount'!$D$2</f>
        <v>Ventura County Medical Center</v>
      </c>
      <c r="B128" s="197" t="str">
        <f>'Total Payment Amount'!$D$3</f>
        <v>DY 7</v>
      </c>
      <c r="C128" s="198">
        <f>'Total Payment Amount'!$D$4</f>
        <v>41213</v>
      </c>
      <c r="D128" s="200" t="str">
        <f ca="1" t="shared" si="6"/>
        <v>Category 2: Expand Chronic Care Management Models</v>
      </c>
      <c r="E128" s="197">
        <f ca="1" t="shared" si="7"/>
        <v>4859000</v>
      </c>
      <c r="F128" s="197">
        <f ca="1" t="shared" si="8"/>
        <v>4859000</v>
      </c>
      <c r="G128" s="200" t="str">
        <f ca="1">INDIRECT("'"&amp;$Q128&amp;"'!B172")</f>
        <v>Improvement Milestone:</v>
      </c>
      <c r="H128" s="197">
        <f ca="1">INDIRECT("'"&amp;$Q128&amp;"'!D172")</f>
        <v>0</v>
      </c>
      <c r="I128" s="197"/>
      <c r="J128" s="197">
        <f ca="1">INDIRECT("'"&amp;$Q128&amp;"'!F175")</f>
        <v>0</v>
      </c>
      <c r="K128" s="197">
        <f ca="1">INDIRECT("'"&amp;$Q128&amp;"'!F177")</f>
        <v>0</v>
      </c>
      <c r="L128" s="197" t="str">
        <f ca="1">INDIRECT("'"&amp;$Q128&amp;"'!F179")</f>
        <v>N/A</v>
      </c>
      <c r="M128" s="197">
        <f ca="1">INDIRECT("'"&amp;$Q128&amp;"'!F182")</f>
        <v>0</v>
      </c>
      <c r="N128" s="197">
        <f ca="1">INDIRECT("'"&amp;$Q128&amp;"'!B184")</f>
        <v>0</v>
      </c>
      <c r="O128" s="197">
        <f ca="1">INDIRECT("'"&amp;$Q128&amp;"'!F192")</f>
        <v>0</v>
      </c>
      <c r="P128" s="197" t="str">
        <f ca="1">INDIRECT("'"&amp;$Q128&amp;"'!F194")</f>
        <v xml:space="preserve"> </v>
      </c>
      <c r="Q128" t="s">
        <v>262</v>
      </c>
      <c r="R128">
        <v>13</v>
      </c>
    </row>
    <row r="129" spans="1:18" ht="15">
      <c r="A129" s="197" t="str">
        <f>'Total Payment Amount'!$D$2</f>
        <v>Ventura County Medical Center</v>
      </c>
      <c r="B129" s="197" t="str">
        <f>'Total Payment Amount'!$D$3</f>
        <v>DY 7</v>
      </c>
      <c r="C129" s="198">
        <f>'Total Payment Amount'!$D$4</f>
        <v>41213</v>
      </c>
      <c r="D129" s="200" t="str">
        <f ca="1" t="shared" si="6"/>
        <v>Category 2: Expand Chronic Care Management Models</v>
      </c>
      <c r="E129" s="197">
        <f ca="1" t="shared" si="7"/>
        <v>4859000</v>
      </c>
      <c r="F129" s="197">
        <f ca="1" t="shared" si="8"/>
        <v>4859000</v>
      </c>
      <c r="G129" s="200" t="str">
        <f ca="1">INDIRECT("'"&amp;$Q129&amp;"'!B197")</f>
        <v>Improvement Milestone:</v>
      </c>
      <c r="H129" s="197">
        <f ca="1">INDIRECT("'"&amp;$Q129&amp;"'!D197")</f>
        <v>0</v>
      </c>
      <c r="I129" s="197"/>
      <c r="J129" s="197">
        <f ca="1">INDIRECT("'"&amp;$Q129&amp;"'!F200")</f>
        <v>0</v>
      </c>
      <c r="K129" s="197">
        <f ca="1">INDIRECT("'"&amp;$Q129&amp;"'!F202")</f>
        <v>0</v>
      </c>
      <c r="L129" s="197" t="str">
        <f ca="1">INDIRECT("'"&amp;$Q129&amp;"'!F204")</f>
        <v>N/A</v>
      </c>
      <c r="M129" s="197">
        <f ca="1">INDIRECT("'"&amp;$Q129&amp;"'!F207")</f>
        <v>0</v>
      </c>
      <c r="N129" s="197">
        <f ca="1">INDIRECT("'"&amp;$Q129&amp;"'!B209")</f>
        <v>0</v>
      </c>
      <c r="O129" s="197">
        <f ca="1">INDIRECT("'"&amp;$Q129&amp;"'!F217")</f>
        <v>0</v>
      </c>
      <c r="P129" s="197" t="str">
        <f ca="1">INDIRECT("'"&amp;$Q129&amp;"'!F219")</f>
        <v xml:space="preserve"> </v>
      </c>
      <c r="Q129" t="s">
        <v>262</v>
      </c>
      <c r="R129">
        <v>13</v>
      </c>
    </row>
    <row r="130" spans="1:18" ht="15">
      <c r="A130" s="197" t="str">
        <f>'Total Payment Amount'!$D$2</f>
        <v>Ventura County Medical Center</v>
      </c>
      <c r="B130" s="197" t="str">
        <f>'Total Payment Amount'!$D$3</f>
        <v>DY 7</v>
      </c>
      <c r="C130" s="198">
        <f>'Total Payment Amount'!$D$4</f>
        <v>41213</v>
      </c>
      <c r="D130" s="200" t="str">
        <f ca="1" t="shared" si="6"/>
        <v>Category 2: Expand Chronic Care Management Models</v>
      </c>
      <c r="E130" s="197">
        <f ca="1" t="shared" si="7"/>
        <v>4859000</v>
      </c>
      <c r="F130" s="197">
        <f ca="1" t="shared" si="8"/>
        <v>4859000</v>
      </c>
      <c r="G130" s="200" t="str">
        <f ca="1">INDIRECT("'"&amp;$Q130&amp;"'!B222")</f>
        <v>Improvement Milestone:</v>
      </c>
      <c r="H130" s="197">
        <f ca="1">INDIRECT("'"&amp;$Q130&amp;"'!D222")</f>
        <v>0</v>
      </c>
      <c r="I130" s="197"/>
      <c r="J130" s="197">
        <f ca="1">INDIRECT("'"&amp;$Q130&amp;"'!F225")</f>
        <v>0</v>
      </c>
      <c r="K130" s="197">
        <f ca="1">INDIRECT("'"&amp;$Q130&amp;"'!F227")</f>
        <v>0</v>
      </c>
      <c r="L130" s="197" t="str">
        <f ca="1">INDIRECT("'"&amp;$Q130&amp;"'!F229")</f>
        <v>N/A</v>
      </c>
      <c r="M130" s="197">
        <f ca="1">INDIRECT("'"&amp;$Q130&amp;"'!F232")</f>
        <v>0</v>
      </c>
      <c r="N130" s="197">
        <f ca="1">INDIRECT("'"&amp;$Q130&amp;"'!B234")</f>
        <v>0</v>
      </c>
      <c r="O130" s="197">
        <f ca="1">INDIRECT("'"&amp;$Q130&amp;"'!F242")</f>
        <v>0</v>
      </c>
      <c r="P130" s="197" t="str">
        <f ca="1">INDIRECT("'"&amp;$Q130&amp;"'!F244")</f>
        <v xml:space="preserve"> </v>
      </c>
      <c r="Q130" t="s">
        <v>262</v>
      </c>
      <c r="R130">
        <v>13</v>
      </c>
    </row>
    <row r="131" spans="1:18" ht="15">
      <c r="A131" s="197" t="str">
        <f>'Total Payment Amount'!$D$2</f>
        <v>Ventura County Medical Center</v>
      </c>
      <c r="B131" s="197" t="str">
        <f>'Total Payment Amount'!$D$3</f>
        <v>DY 7</v>
      </c>
      <c r="C131" s="198">
        <f>'Total Payment Amount'!$D$4</f>
        <v>41213</v>
      </c>
      <c r="D131" s="200" t="str">
        <f ca="1" t="shared" si="6"/>
        <v>Category 2: Expand Chronic Care Management Models</v>
      </c>
      <c r="E131" s="197">
        <f ca="1" t="shared" si="7"/>
        <v>4859000</v>
      </c>
      <c r="F131" s="197">
        <f ca="1" t="shared" si="8"/>
        <v>4859000</v>
      </c>
      <c r="G131" s="200" t="str">
        <f ca="1">INDIRECT("'"&amp;$Q131&amp;"'!B247")</f>
        <v>Improvement Milestone:</v>
      </c>
      <c r="H131" s="197">
        <f ca="1">INDIRECT("'"&amp;$Q131&amp;"'!D247")</f>
        <v>0</v>
      </c>
      <c r="I131" s="197"/>
      <c r="J131" s="197">
        <f ca="1">INDIRECT("'"&amp;$Q131&amp;"'!F250")</f>
        <v>0</v>
      </c>
      <c r="K131" s="197">
        <f ca="1">INDIRECT("'"&amp;$Q131&amp;"'!F252")</f>
        <v>0</v>
      </c>
      <c r="L131" s="197" t="str">
        <f ca="1">INDIRECT("'"&amp;$Q131&amp;"'!F254")</f>
        <v>N/A</v>
      </c>
      <c r="M131" s="197">
        <f ca="1">INDIRECT("'"&amp;$Q131&amp;"'!F257")</f>
        <v>0</v>
      </c>
      <c r="N131" s="197">
        <f ca="1">INDIRECT("'"&amp;$Q131&amp;"'!B259")</f>
        <v>0</v>
      </c>
      <c r="O131" s="197">
        <f ca="1">INDIRECT("'"&amp;$Q131&amp;"'!F267")</f>
        <v>0</v>
      </c>
      <c r="P131" s="197" t="str">
        <f ca="1">INDIRECT("'"&amp;$Q131&amp;"'!F269")</f>
        <v xml:space="preserve"> </v>
      </c>
      <c r="Q131" t="s">
        <v>262</v>
      </c>
      <c r="R131">
        <v>13</v>
      </c>
    </row>
    <row r="132" spans="1:18" ht="15">
      <c r="A132" s="197" t="str">
        <f>'Total Payment Amount'!$D$2</f>
        <v>Ventura County Medical Center</v>
      </c>
      <c r="B132" s="197" t="str">
        <f>'Total Payment Amount'!$D$3</f>
        <v>DY 7</v>
      </c>
      <c r="C132" s="198">
        <f>'Total Payment Amount'!$D$4</f>
        <v>41213</v>
      </c>
      <c r="D132" s="200" t="str">
        <f ca="1" t="shared" si="6"/>
        <v>Category 2: Redesign Primary Care</v>
      </c>
      <c r="E132" s="197">
        <f ca="1" t="shared" si="7"/>
        <v>0</v>
      </c>
      <c r="F132" s="197">
        <f ca="1" t="shared" si="8"/>
        <v>0</v>
      </c>
      <c r="G132" s="200" t="str">
        <f ca="1">INDIRECT("'"&amp;$Q132&amp;"'!B22")</f>
        <v>Process Milestone:</v>
      </c>
      <c r="H132" s="197">
        <f ca="1">INDIRECT("'"&amp;$Q132&amp;"'!D22")</f>
        <v>0</v>
      </c>
      <c r="I132" s="197"/>
      <c r="J132" s="197">
        <f ca="1">INDIRECT("'"&amp;$Q132&amp;"'!F25")</f>
        <v>0</v>
      </c>
      <c r="K132" s="197">
        <f ca="1">INDIRECT("'"&amp;$Q132&amp;"'!F27")</f>
        <v>0</v>
      </c>
      <c r="L132" s="197" t="str">
        <f ca="1">INDIRECT("'"&amp;$Q132&amp;"'!F29")</f>
        <v>N/A</v>
      </c>
      <c r="M132" s="197">
        <f ca="1">INDIRECT("'"&amp;$Q132&amp;"'!F32")</f>
        <v>0</v>
      </c>
      <c r="N132" s="197">
        <f ca="1">INDIRECT("'"&amp;$Q132&amp;"'!B34")</f>
        <v>0</v>
      </c>
      <c r="O132" s="197">
        <f ca="1">INDIRECT("'"&amp;$Q132&amp;"'!F42")</f>
        <v>0</v>
      </c>
      <c r="P132" s="197" t="str">
        <f ca="1">INDIRECT("'"&amp;$Q132&amp;"'!F44")</f>
        <v xml:space="preserve"> </v>
      </c>
      <c r="Q132" t="s">
        <v>108</v>
      </c>
      <c r="R132">
        <v>14</v>
      </c>
    </row>
    <row r="133" spans="1:18" ht="15">
      <c r="A133" s="197" t="str">
        <f>'Total Payment Amount'!$D$2</f>
        <v>Ventura County Medical Center</v>
      </c>
      <c r="B133" s="197" t="str">
        <f>'Total Payment Amount'!$D$3</f>
        <v>DY 7</v>
      </c>
      <c r="C133" s="198">
        <f>'Total Payment Amount'!$D$4</f>
        <v>41213</v>
      </c>
      <c r="D133" s="200" t="str">
        <f ca="1" t="shared" si="6"/>
        <v>Category 2: Redesign Primary Care</v>
      </c>
      <c r="E133" s="197">
        <f ca="1" t="shared" si="7"/>
        <v>0</v>
      </c>
      <c r="F133" s="197">
        <f ca="1" t="shared" si="8"/>
        <v>0</v>
      </c>
      <c r="G133" s="200" t="str">
        <f ca="1">INDIRECT("'"&amp;$Q133&amp;"'!B47")</f>
        <v>Process Milestone:</v>
      </c>
      <c r="H133" s="197">
        <f ca="1">INDIRECT("'"&amp;$Q133&amp;"'!D47")</f>
        <v>0</v>
      </c>
      <c r="I133" s="197"/>
      <c r="J133" s="197">
        <f ca="1">INDIRECT("'"&amp;$Q133&amp;"'!F50")</f>
        <v>0</v>
      </c>
      <c r="K133" s="197">
        <f ca="1">INDIRECT("'"&amp;$Q133&amp;"'!F52")</f>
        <v>0</v>
      </c>
      <c r="L133" s="197" t="str">
        <f ca="1">INDIRECT("'"&amp;$Q133&amp;"'!F54")</f>
        <v>N/A</v>
      </c>
      <c r="M133" s="197">
        <f ca="1">INDIRECT("'"&amp;$Q133&amp;"'!F57")</f>
        <v>0</v>
      </c>
      <c r="N133" s="197">
        <f ca="1">INDIRECT("'"&amp;$Q133&amp;"'!B59")</f>
        <v>0</v>
      </c>
      <c r="O133" s="197">
        <f ca="1">INDIRECT("'"&amp;$Q133&amp;"'!F67")</f>
        <v>0</v>
      </c>
      <c r="P133" s="197" t="str">
        <f ca="1">INDIRECT("'"&amp;$Q133&amp;"'!F69")</f>
        <v xml:space="preserve"> </v>
      </c>
      <c r="Q133" t="s">
        <v>108</v>
      </c>
      <c r="R133">
        <v>14</v>
      </c>
    </row>
    <row r="134" spans="1:18" ht="15">
      <c r="A134" s="197" t="str">
        <f>'Total Payment Amount'!$D$2</f>
        <v>Ventura County Medical Center</v>
      </c>
      <c r="B134" s="197" t="str">
        <f>'Total Payment Amount'!$D$3</f>
        <v>DY 7</v>
      </c>
      <c r="C134" s="198">
        <f>'Total Payment Amount'!$D$4</f>
        <v>41213</v>
      </c>
      <c r="D134" s="200" t="str">
        <f ca="1" t="shared" si="6"/>
        <v>Category 2: Redesign Primary Care</v>
      </c>
      <c r="E134" s="197">
        <f ca="1" t="shared" si="7"/>
        <v>0</v>
      </c>
      <c r="F134" s="197">
        <f ca="1" t="shared" si="8"/>
        <v>0</v>
      </c>
      <c r="G134" s="200" t="str">
        <f ca="1">INDIRECT("'"&amp;$Q134&amp;"'!B72")</f>
        <v>Process Milestone:</v>
      </c>
      <c r="H134" s="197">
        <f ca="1">INDIRECT("'"&amp;$Q134&amp;"'!D72")</f>
        <v>0</v>
      </c>
      <c r="I134" s="197"/>
      <c r="J134" s="197">
        <f ca="1">INDIRECT("'"&amp;$Q134&amp;"'!F75")</f>
        <v>0</v>
      </c>
      <c r="K134" s="197">
        <f ca="1">INDIRECT("'"&amp;$Q134&amp;"'!F77")</f>
        <v>0</v>
      </c>
      <c r="L134" s="197" t="str">
        <f ca="1">INDIRECT("'"&amp;$Q134&amp;"'!F79")</f>
        <v>N/A</v>
      </c>
      <c r="M134" s="197">
        <f ca="1">INDIRECT("'"&amp;$Q134&amp;"'!F82")</f>
        <v>0</v>
      </c>
      <c r="N134" s="197">
        <f ca="1">INDIRECT("'"&amp;$Q134&amp;"'!B84")</f>
        <v>0</v>
      </c>
      <c r="O134" s="197">
        <f ca="1">INDIRECT("'"&amp;$Q134&amp;"'!F92")</f>
        <v>0</v>
      </c>
      <c r="P134" s="197" t="str">
        <f ca="1">INDIRECT("'"&amp;$Q134&amp;"'!F94")</f>
        <v xml:space="preserve"> </v>
      </c>
      <c r="Q134" t="s">
        <v>108</v>
      </c>
      <c r="R134">
        <v>14</v>
      </c>
    </row>
    <row r="135" spans="1:18" ht="15">
      <c r="A135" s="197" t="str">
        <f>'Total Payment Amount'!$D$2</f>
        <v>Ventura County Medical Center</v>
      </c>
      <c r="B135" s="197" t="str">
        <f>'Total Payment Amount'!$D$3</f>
        <v>DY 7</v>
      </c>
      <c r="C135" s="198">
        <f>'Total Payment Amount'!$D$4</f>
        <v>41213</v>
      </c>
      <c r="D135" s="200" t="str">
        <f ca="1" t="shared" si="6"/>
        <v>Category 2: Redesign Primary Care</v>
      </c>
      <c r="E135" s="197">
        <f ca="1" t="shared" si="7"/>
        <v>0</v>
      </c>
      <c r="F135" s="197">
        <f ca="1" t="shared" si="8"/>
        <v>0</v>
      </c>
      <c r="G135" s="200" t="str">
        <f ca="1">INDIRECT("'"&amp;$Q135&amp;"'!B97")</f>
        <v>Process Milestone:</v>
      </c>
      <c r="H135" s="197">
        <f ca="1">INDIRECT("'"&amp;$Q135&amp;"'!D97")</f>
        <v>0</v>
      </c>
      <c r="I135" s="197"/>
      <c r="J135" s="197">
        <f ca="1">INDIRECT("'"&amp;$Q135&amp;"'!F100")</f>
        <v>0</v>
      </c>
      <c r="K135" s="197">
        <f ca="1">INDIRECT("'"&amp;$Q135&amp;"'!F102")</f>
        <v>0</v>
      </c>
      <c r="L135" s="197" t="str">
        <f ca="1">INDIRECT("'"&amp;$Q135&amp;"'!F104")</f>
        <v>N/A</v>
      </c>
      <c r="M135" s="197">
        <f ca="1">INDIRECT("'"&amp;$Q135&amp;"'!F107")</f>
        <v>0</v>
      </c>
      <c r="N135" s="197">
        <f ca="1">INDIRECT("'"&amp;$Q135&amp;"'!B109")</f>
        <v>0</v>
      </c>
      <c r="O135" s="197">
        <f ca="1">INDIRECT("'"&amp;$Q135&amp;"'!F117")</f>
        <v>0</v>
      </c>
      <c r="P135" s="197" t="str">
        <f ca="1">INDIRECT("'"&amp;$Q135&amp;"'!F119")</f>
        <v xml:space="preserve"> </v>
      </c>
      <c r="Q135" t="s">
        <v>108</v>
      </c>
      <c r="R135">
        <v>14</v>
      </c>
    </row>
    <row r="136" spans="1:18" ht="15">
      <c r="A136" s="197" t="str">
        <f>'Total Payment Amount'!$D$2</f>
        <v>Ventura County Medical Center</v>
      </c>
      <c r="B136" s="197" t="str">
        <f>'Total Payment Amount'!$D$3</f>
        <v>DY 7</v>
      </c>
      <c r="C136" s="198">
        <f>'Total Payment Amount'!$D$4</f>
        <v>41213</v>
      </c>
      <c r="D136" s="200" t="str">
        <f ca="1" t="shared" si="6"/>
        <v>Category 2: Redesign Primary Care</v>
      </c>
      <c r="E136" s="197">
        <f ca="1" t="shared" si="7"/>
        <v>0</v>
      </c>
      <c r="F136" s="197">
        <f ca="1" t="shared" si="8"/>
        <v>0</v>
      </c>
      <c r="G136" s="200" t="str">
        <f ca="1">INDIRECT("'"&amp;$Q136&amp;"'!B122")</f>
        <v>Process Milestone:</v>
      </c>
      <c r="H136" s="197">
        <f ca="1">INDIRECT("'"&amp;$Q136&amp;"'!D122")</f>
        <v>0</v>
      </c>
      <c r="I136" s="197"/>
      <c r="J136" s="197">
        <f ca="1">INDIRECT("'"&amp;$Q136&amp;"'!F125")</f>
        <v>0</v>
      </c>
      <c r="K136" s="197">
        <f ca="1">INDIRECT("'"&amp;$Q136&amp;"'!F127")</f>
        <v>0</v>
      </c>
      <c r="L136" s="197" t="str">
        <f ca="1">INDIRECT("'"&amp;$Q136&amp;"'!F129")</f>
        <v>N/A</v>
      </c>
      <c r="M136" s="197">
        <f ca="1">INDIRECT("'"&amp;$Q136&amp;"'!F132")</f>
        <v>0</v>
      </c>
      <c r="N136" s="197">
        <f ca="1">INDIRECT("'"&amp;$Q136&amp;"'!B134")</f>
        <v>0</v>
      </c>
      <c r="O136" s="197">
        <f ca="1">INDIRECT("'"&amp;$Q136&amp;"'!F142")</f>
        <v>0</v>
      </c>
      <c r="P136" s="197" t="str">
        <f ca="1">INDIRECT("'"&amp;$Q136&amp;"'!F144")</f>
        <v xml:space="preserve"> </v>
      </c>
      <c r="Q136" t="s">
        <v>108</v>
      </c>
      <c r="R136">
        <v>14</v>
      </c>
    </row>
    <row r="137" spans="1:18" ht="15">
      <c r="A137" s="197" t="str">
        <f>'Total Payment Amount'!$D$2</f>
        <v>Ventura County Medical Center</v>
      </c>
      <c r="B137" s="197" t="str">
        <f>'Total Payment Amount'!$D$3</f>
        <v>DY 7</v>
      </c>
      <c r="C137" s="198">
        <f>'Total Payment Amount'!$D$4</f>
        <v>41213</v>
      </c>
      <c r="D137" s="200" t="str">
        <f ca="1" t="shared" si="6"/>
        <v>Category 2: Redesign Primary Care</v>
      </c>
      <c r="E137" s="197">
        <f ca="1" t="shared" si="7"/>
        <v>0</v>
      </c>
      <c r="F137" s="197">
        <f ca="1" t="shared" si="8"/>
        <v>0</v>
      </c>
      <c r="G137" s="200" t="str">
        <f ca="1">INDIRECT("'"&amp;$Q137&amp;"'!B147")</f>
        <v>Improvement Milestone:</v>
      </c>
      <c r="H137" s="197">
        <f ca="1">INDIRECT("'"&amp;$Q137&amp;"'!D147")</f>
        <v>0</v>
      </c>
      <c r="I137" s="197"/>
      <c r="J137" s="197">
        <f ca="1">INDIRECT("'"&amp;$Q137&amp;"'!F150")</f>
        <v>0</v>
      </c>
      <c r="K137" s="197">
        <f ca="1">INDIRECT("'"&amp;$Q137&amp;"'!F152")</f>
        <v>0</v>
      </c>
      <c r="L137" s="197" t="str">
        <f ca="1">INDIRECT("'"&amp;$Q137&amp;"'!F154")</f>
        <v>N/A</v>
      </c>
      <c r="M137" s="197">
        <f ca="1">INDIRECT("'"&amp;$Q137&amp;"'!F157")</f>
        <v>0</v>
      </c>
      <c r="N137" s="197">
        <f ca="1">INDIRECT("'"&amp;$Q137&amp;"'!B159")</f>
        <v>0</v>
      </c>
      <c r="O137" s="197">
        <f ca="1">INDIRECT("'"&amp;$Q137&amp;"'!F167")</f>
        <v>0</v>
      </c>
      <c r="P137" s="197" t="str">
        <f ca="1">INDIRECT("'"&amp;$Q137&amp;"'!F169")</f>
        <v xml:space="preserve"> </v>
      </c>
      <c r="Q137" t="s">
        <v>108</v>
      </c>
      <c r="R137">
        <v>14</v>
      </c>
    </row>
    <row r="138" spans="1:18" ht="15">
      <c r="A138" s="197" t="str">
        <f>'Total Payment Amount'!$D$2</f>
        <v>Ventura County Medical Center</v>
      </c>
      <c r="B138" s="197" t="str">
        <f>'Total Payment Amount'!$D$3</f>
        <v>DY 7</v>
      </c>
      <c r="C138" s="198">
        <f>'Total Payment Amount'!$D$4</f>
        <v>41213</v>
      </c>
      <c r="D138" s="200" t="str">
        <f ca="1" t="shared" si="6"/>
        <v>Category 2: Redesign Primary Care</v>
      </c>
      <c r="E138" s="197">
        <f ca="1" t="shared" si="7"/>
        <v>0</v>
      </c>
      <c r="F138" s="197">
        <f ca="1" t="shared" si="8"/>
        <v>0</v>
      </c>
      <c r="G138" s="200" t="str">
        <f ca="1">INDIRECT("'"&amp;$Q138&amp;"'!B172")</f>
        <v>Improvement Milestone:</v>
      </c>
      <c r="H138" s="197">
        <f ca="1">INDIRECT("'"&amp;$Q138&amp;"'!D172")</f>
        <v>0</v>
      </c>
      <c r="I138" s="197"/>
      <c r="J138" s="197">
        <f ca="1">INDIRECT("'"&amp;$Q138&amp;"'!F175")</f>
        <v>0</v>
      </c>
      <c r="K138" s="197">
        <f ca="1">INDIRECT("'"&amp;$Q138&amp;"'!F177")</f>
        <v>0</v>
      </c>
      <c r="L138" s="197" t="str">
        <f ca="1">INDIRECT("'"&amp;$Q138&amp;"'!F179")</f>
        <v>N/A</v>
      </c>
      <c r="M138" s="197">
        <f ca="1">INDIRECT("'"&amp;$Q138&amp;"'!F182")</f>
        <v>0</v>
      </c>
      <c r="N138" s="197">
        <f ca="1">INDIRECT("'"&amp;$Q138&amp;"'!B184")</f>
        <v>0</v>
      </c>
      <c r="O138" s="197">
        <f ca="1">INDIRECT("'"&amp;$Q138&amp;"'!F192")</f>
        <v>0</v>
      </c>
      <c r="P138" s="197" t="str">
        <f ca="1">INDIRECT("'"&amp;$Q138&amp;"'!F194")</f>
        <v xml:space="preserve"> </v>
      </c>
      <c r="Q138" t="s">
        <v>108</v>
      </c>
      <c r="R138">
        <v>14</v>
      </c>
    </row>
    <row r="139" spans="1:18" ht="15">
      <c r="A139" s="197" t="str">
        <f>'Total Payment Amount'!$D$2</f>
        <v>Ventura County Medical Center</v>
      </c>
      <c r="B139" s="197" t="str">
        <f>'Total Payment Amount'!$D$3</f>
        <v>DY 7</v>
      </c>
      <c r="C139" s="198">
        <f>'Total Payment Amount'!$D$4</f>
        <v>41213</v>
      </c>
      <c r="D139" s="200" t="str">
        <f ca="1" t="shared" si="6"/>
        <v>Category 2: Redesign Primary Care</v>
      </c>
      <c r="E139" s="197">
        <f ca="1" t="shared" si="7"/>
        <v>0</v>
      </c>
      <c r="F139" s="197">
        <f ca="1" t="shared" si="8"/>
        <v>0</v>
      </c>
      <c r="G139" s="200" t="str">
        <f ca="1">INDIRECT("'"&amp;$Q139&amp;"'!B197")</f>
        <v>Improvement Milestone:</v>
      </c>
      <c r="H139" s="197">
        <f ca="1">INDIRECT("'"&amp;$Q139&amp;"'!D197")</f>
        <v>0</v>
      </c>
      <c r="I139" s="197"/>
      <c r="J139" s="197">
        <f ca="1">INDIRECT("'"&amp;$Q139&amp;"'!F200")</f>
        <v>0</v>
      </c>
      <c r="K139" s="197">
        <f ca="1">INDIRECT("'"&amp;$Q139&amp;"'!F202")</f>
        <v>0</v>
      </c>
      <c r="L139" s="197" t="str">
        <f ca="1">INDIRECT("'"&amp;$Q139&amp;"'!F204")</f>
        <v>N/A</v>
      </c>
      <c r="M139" s="197">
        <f ca="1">INDIRECT("'"&amp;$Q139&amp;"'!F207")</f>
        <v>0</v>
      </c>
      <c r="N139" s="197">
        <f ca="1">INDIRECT("'"&amp;$Q139&amp;"'!B209")</f>
        <v>0</v>
      </c>
      <c r="O139" s="197">
        <f ca="1">INDIRECT("'"&amp;$Q139&amp;"'!F217")</f>
        <v>0</v>
      </c>
      <c r="P139" s="197" t="str">
        <f ca="1">INDIRECT("'"&amp;$Q139&amp;"'!F219")</f>
        <v xml:space="preserve"> </v>
      </c>
      <c r="Q139" t="s">
        <v>108</v>
      </c>
      <c r="R139">
        <v>14</v>
      </c>
    </row>
    <row r="140" spans="1:18" ht="15">
      <c r="A140" s="197" t="str">
        <f>'Total Payment Amount'!$D$2</f>
        <v>Ventura County Medical Center</v>
      </c>
      <c r="B140" s="197" t="str">
        <f>'Total Payment Amount'!$D$3</f>
        <v>DY 7</v>
      </c>
      <c r="C140" s="198">
        <f>'Total Payment Amount'!$D$4</f>
        <v>41213</v>
      </c>
      <c r="D140" s="200" t="str">
        <f ca="1" t="shared" si="6"/>
        <v>Category 2: Redesign Primary Care</v>
      </c>
      <c r="E140" s="197">
        <f ca="1" t="shared" si="7"/>
        <v>0</v>
      </c>
      <c r="F140" s="197">
        <f ca="1" t="shared" si="8"/>
        <v>0</v>
      </c>
      <c r="G140" s="200" t="str">
        <f ca="1">INDIRECT("'"&amp;$Q140&amp;"'!B222")</f>
        <v>Improvement Milestone:</v>
      </c>
      <c r="H140" s="197">
        <f ca="1">INDIRECT("'"&amp;$Q140&amp;"'!D222")</f>
        <v>0</v>
      </c>
      <c r="I140" s="197"/>
      <c r="J140" s="197">
        <f ca="1">INDIRECT("'"&amp;$Q140&amp;"'!F225")</f>
        <v>0</v>
      </c>
      <c r="K140" s="197">
        <f ca="1">INDIRECT("'"&amp;$Q140&amp;"'!F227")</f>
        <v>0</v>
      </c>
      <c r="L140" s="197" t="str">
        <f ca="1">INDIRECT("'"&amp;$Q140&amp;"'!F229")</f>
        <v>N/A</v>
      </c>
      <c r="M140" s="197">
        <f ca="1">INDIRECT("'"&amp;$Q140&amp;"'!F232")</f>
        <v>0</v>
      </c>
      <c r="N140" s="197">
        <f ca="1">INDIRECT("'"&amp;$Q140&amp;"'!B234")</f>
        <v>0</v>
      </c>
      <c r="O140" s="197">
        <f ca="1">INDIRECT("'"&amp;$Q140&amp;"'!F242")</f>
        <v>0</v>
      </c>
      <c r="P140" s="197" t="str">
        <f ca="1">INDIRECT("'"&amp;$Q140&amp;"'!F244")</f>
        <v xml:space="preserve"> </v>
      </c>
      <c r="Q140" t="s">
        <v>108</v>
      </c>
      <c r="R140">
        <v>14</v>
      </c>
    </row>
    <row r="141" spans="1:18" ht="15">
      <c r="A141" s="197" t="str">
        <f>'Total Payment Amount'!$D$2</f>
        <v>Ventura County Medical Center</v>
      </c>
      <c r="B141" s="197" t="str">
        <f>'Total Payment Amount'!$D$3</f>
        <v>DY 7</v>
      </c>
      <c r="C141" s="198">
        <f>'Total Payment Amount'!$D$4</f>
        <v>41213</v>
      </c>
      <c r="D141" s="200" t="str">
        <f ca="1" t="shared" si="6"/>
        <v>Category 2: Redesign Primary Care</v>
      </c>
      <c r="E141" s="197">
        <f ca="1" t="shared" si="7"/>
        <v>0</v>
      </c>
      <c r="F141" s="197">
        <f ca="1" t="shared" si="8"/>
        <v>0</v>
      </c>
      <c r="G141" s="200" t="str">
        <f ca="1">INDIRECT("'"&amp;$Q141&amp;"'!B247")</f>
        <v>Improvement Milestone:</v>
      </c>
      <c r="H141" s="197">
        <f ca="1">INDIRECT("'"&amp;$Q141&amp;"'!D247")</f>
        <v>0</v>
      </c>
      <c r="I141" s="197"/>
      <c r="J141" s="197">
        <f ca="1">INDIRECT("'"&amp;$Q141&amp;"'!F250")</f>
        <v>0</v>
      </c>
      <c r="K141" s="197">
        <f ca="1">INDIRECT("'"&amp;$Q141&amp;"'!F252")</f>
        <v>0</v>
      </c>
      <c r="L141" s="197" t="str">
        <f ca="1">INDIRECT("'"&amp;$Q141&amp;"'!F254")</f>
        <v>N/A</v>
      </c>
      <c r="M141" s="197">
        <f ca="1">INDIRECT("'"&amp;$Q141&amp;"'!F257")</f>
        <v>0</v>
      </c>
      <c r="N141" s="197">
        <f ca="1">INDIRECT("'"&amp;$Q141&amp;"'!B259")</f>
        <v>0</v>
      </c>
      <c r="O141" s="197">
        <f ca="1">INDIRECT("'"&amp;$Q141&amp;"'!F267")</f>
        <v>0</v>
      </c>
      <c r="P141" s="197" t="str">
        <f ca="1">INDIRECT("'"&amp;$Q141&amp;"'!F269")</f>
        <v xml:space="preserve"> </v>
      </c>
      <c r="Q141" t="s">
        <v>108</v>
      </c>
      <c r="R141">
        <v>14</v>
      </c>
    </row>
    <row r="142" spans="1:18" ht="15">
      <c r="A142" s="197" t="str">
        <f>'Total Payment Amount'!$D$2</f>
        <v>Ventura County Medical Center</v>
      </c>
      <c r="B142" s="197" t="str">
        <f>'Total Payment Amount'!$D$3</f>
        <v>DY 7</v>
      </c>
      <c r="C142" s="198">
        <f>'Total Payment Amount'!$D$4</f>
        <v>41213</v>
      </c>
      <c r="D142" s="200" t="str">
        <f ca="1" t="shared" si="6"/>
        <v>Category 2: Redesign to Improve Patient Experience</v>
      </c>
      <c r="E142" s="197">
        <f ca="1" t="shared" si="7"/>
        <v>0</v>
      </c>
      <c r="F142" s="197">
        <f ca="1" t="shared" si="8"/>
        <v>0</v>
      </c>
      <c r="G142" s="200" t="str">
        <f ca="1">INDIRECT("'"&amp;$Q142&amp;"'!B22")</f>
        <v>Process Milestone:</v>
      </c>
      <c r="H142" s="197">
        <f ca="1">INDIRECT("'"&amp;$Q142&amp;"'!D22")</f>
        <v>0</v>
      </c>
      <c r="I142" s="197"/>
      <c r="J142" s="197">
        <f ca="1">INDIRECT("'"&amp;$Q142&amp;"'!F25")</f>
        <v>0</v>
      </c>
      <c r="K142" s="197">
        <f ca="1">INDIRECT("'"&amp;$Q142&amp;"'!F27")</f>
        <v>0</v>
      </c>
      <c r="L142" s="197" t="str">
        <f ca="1">INDIRECT("'"&amp;$Q142&amp;"'!F29")</f>
        <v>N/A</v>
      </c>
      <c r="M142" s="197">
        <f ca="1">INDIRECT("'"&amp;$Q142&amp;"'!F32")</f>
        <v>0</v>
      </c>
      <c r="N142" s="197">
        <f ca="1">INDIRECT("'"&amp;$Q142&amp;"'!B34")</f>
        <v>0</v>
      </c>
      <c r="O142" s="197">
        <f ca="1">INDIRECT("'"&amp;$Q142&amp;"'!F42")</f>
        <v>0</v>
      </c>
      <c r="P142" s="197" t="str">
        <f ca="1">INDIRECT("'"&amp;$Q142&amp;"'!F44")</f>
        <v xml:space="preserve"> </v>
      </c>
      <c r="Q142" t="s">
        <v>263</v>
      </c>
      <c r="R142">
        <v>15</v>
      </c>
    </row>
    <row r="143" spans="1:18" ht="15">
      <c r="A143" s="197" t="str">
        <f>'Total Payment Amount'!$D$2</f>
        <v>Ventura County Medical Center</v>
      </c>
      <c r="B143" s="197" t="str">
        <f>'Total Payment Amount'!$D$3</f>
        <v>DY 7</v>
      </c>
      <c r="C143" s="198">
        <f>'Total Payment Amount'!$D$4</f>
        <v>41213</v>
      </c>
      <c r="D143" s="200" t="str">
        <f ca="1" t="shared" si="6"/>
        <v>Category 2: Redesign to Improve Patient Experience</v>
      </c>
      <c r="E143" s="197">
        <f ca="1" t="shared" si="7"/>
        <v>0</v>
      </c>
      <c r="F143" s="197">
        <f ca="1" t="shared" si="8"/>
        <v>0</v>
      </c>
      <c r="G143" s="200" t="str">
        <f ca="1">INDIRECT("'"&amp;$Q143&amp;"'!B47")</f>
        <v>Process Milestone:</v>
      </c>
      <c r="H143" s="197">
        <f ca="1">INDIRECT("'"&amp;$Q143&amp;"'!D47")</f>
        <v>0</v>
      </c>
      <c r="I143" s="197"/>
      <c r="J143" s="197">
        <f ca="1">INDIRECT("'"&amp;$Q143&amp;"'!F50")</f>
        <v>0</v>
      </c>
      <c r="K143" s="197">
        <f ca="1">INDIRECT("'"&amp;$Q143&amp;"'!F52")</f>
        <v>0</v>
      </c>
      <c r="L143" s="197" t="str">
        <f ca="1">INDIRECT("'"&amp;$Q143&amp;"'!F54")</f>
        <v>N/A</v>
      </c>
      <c r="M143" s="197">
        <f ca="1">INDIRECT("'"&amp;$Q143&amp;"'!F57")</f>
        <v>0</v>
      </c>
      <c r="N143" s="197">
        <f ca="1">INDIRECT("'"&amp;$Q143&amp;"'!B59")</f>
        <v>0</v>
      </c>
      <c r="O143" s="197">
        <f ca="1">INDIRECT("'"&amp;$Q143&amp;"'!F67")</f>
        <v>0</v>
      </c>
      <c r="P143" s="197" t="str">
        <f ca="1">INDIRECT("'"&amp;$Q143&amp;"'!F69")</f>
        <v xml:space="preserve"> </v>
      </c>
      <c r="Q143" t="s">
        <v>263</v>
      </c>
      <c r="R143">
        <v>15</v>
      </c>
    </row>
    <row r="144" spans="1:18" ht="15">
      <c r="A144" s="197" t="str">
        <f>'Total Payment Amount'!$D$2</f>
        <v>Ventura County Medical Center</v>
      </c>
      <c r="B144" s="197" t="str">
        <f>'Total Payment Amount'!$D$3</f>
        <v>DY 7</v>
      </c>
      <c r="C144" s="198">
        <f>'Total Payment Amount'!$D$4</f>
        <v>41213</v>
      </c>
      <c r="D144" s="200" t="str">
        <f ca="1" t="shared" si="6"/>
        <v>Category 2: Redesign to Improve Patient Experience</v>
      </c>
      <c r="E144" s="197">
        <f ca="1" t="shared" si="7"/>
        <v>0</v>
      </c>
      <c r="F144" s="197">
        <f ca="1" t="shared" si="8"/>
        <v>0</v>
      </c>
      <c r="G144" s="200" t="str">
        <f ca="1">INDIRECT("'"&amp;$Q144&amp;"'!B72")</f>
        <v>Process Milestone:</v>
      </c>
      <c r="H144" s="197">
        <f ca="1">INDIRECT("'"&amp;$Q144&amp;"'!D72")</f>
        <v>0</v>
      </c>
      <c r="I144" s="197"/>
      <c r="J144" s="197">
        <f ca="1">INDIRECT("'"&amp;$Q144&amp;"'!F75")</f>
        <v>0</v>
      </c>
      <c r="K144" s="197">
        <f ca="1">INDIRECT("'"&amp;$Q144&amp;"'!F77")</f>
        <v>0</v>
      </c>
      <c r="L144" s="197" t="str">
        <f ca="1">INDIRECT("'"&amp;$Q144&amp;"'!F79")</f>
        <v>N/A</v>
      </c>
      <c r="M144" s="197">
        <f ca="1">INDIRECT("'"&amp;$Q144&amp;"'!F82")</f>
        <v>0</v>
      </c>
      <c r="N144" s="197">
        <f ca="1">INDIRECT("'"&amp;$Q144&amp;"'!B84")</f>
        <v>0</v>
      </c>
      <c r="O144" s="197">
        <f ca="1">INDIRECT("'"&amp;$Q144&amp;"'!F92")</f>
        <v>0</v>
      </c>
      <c r="P144" s="197" t="str">
        <f ca="1">INDIRECT("'"&amp;$Q144&amp;"'!F94")</f>
        <v xml:space="preserve"> </v>
      </c>
      <c r="Q144" t="s">
        <v>263</v>
      </c>
      <c r="R144">
        <v>15</v>
      </c>
    </row>
    <row r="145" spans="1:18" ht="15">
      <c r="A145" s="197" t="str">
        <f>'Total Payment Amount'!$D$2</f>
        <v>Ventura County Medical Center</v>
      </c>
      <c r="B145" s="197" t="str">
        <f>'Total Payment Amount'!$D$3</f>
        <v>DY 7</v>
      </c>
      <c r="C145" s="198">
        <f>'Total Payment Amount'!$D$4</f>
        <v>41213</v>
      </c>
      <c r="D145" s="200" t="str">
        <f ca="1" t="shared" si="6"/>
        <v>Category 2: Redesign to Improve Patient Experience</v>
      </c>
      <c r="E145" s="197">
        <f ca="1" t="shared" si="7"/>
        <v>0</v>
      </c>
      <c r="F145" s="197">
        <f ca="1" t="shared" si="8"/>
        <v>0</v>
      </c>
      <c r="G145" s="200" t="str">
        <f ca="1">INDIRECT("'"&amp;$Q145&amp;"'!B97")</f>
        <v>Process Milestone:</v>
      </c>
      <c r="H145" s="197">
        <f ca="1">INDIRECT("'"&amp;$Q145&amp;"'!D97")</f>
        <v>0</v>
      </c>
      <c r="I145" s="197"/>
      <c r="J145" s="197">
        <f ca="1">INDIRECT("'"&amp;$Q145&amp;"'!F100")</f>
        <v>0</v>
      </c>
      <c r="K145" s="197">
        <f ca="1">INDIRECT("'"&amp;$Q145&amp;"'!F102")</f>
        <v>0</v>
      </c>
      <c r="L145" s="197" t="str">
        <f ca="1">INDIRECT("'"&amp;$Q145&amp;"'!F104")</f>
        <v>N/A</v>
      </c>
      <c r="M145" s="197">
        <f ca="1">INDIRECT("'"&amp;$Q145&amp;"'!F107")</f>
        <v>0</v>
      </c>
      <c r="N145" s="197">
        <f ca="1">INDIRECT("'"&amp;$Q145&amp;"'!B109")</f>
        <v>0</v>
      </c>
      <c r="O145" s="197">
        <f ca="1">INDIRECT("'"&amp;$Q145&amp;"'!F117")</f>
        <v>0</v>
      </c>
      <c r="P145" s="197" t="str">
        <f ca="1">INDIRECT("'"&amp;$Q145&amp;"'!F119")</f>
        <v xml:space="preserve"> </v>
      </c>
      <c r="Q145" t="s">
        <v>263</v>
      </c>
      <c r="R145">
        <v>15</v>
      </c>
    </row>
    <row r="146" spans="1:18" ht="15">
      <c r="A146" s="197" t="str">
        <f>'Total Payment Amount'!$D$2</f>
        <v>Ventura County Medical Center</v>
      </c>
      <c r="B146" s="197" t="str">
        <f>'Total Payment Amount'!$D$3</f>
        <v>DY 7</v>
      </c>
      <c r="C146" s="198">
        <f>'Total Payment Amount'!$D$4</f>
        <v>41213</v>
      </c>
      <c r="D146" s="200" t="str">
        <f ca="1" t="shared" si="6"/>
        <v>Category 2: Redesign to Improve Patient Experience</v>
      </c>
      <c r="E146" s="197">
        <f ca="1" t="shared" si="7"/>
        <v>0</v>
      </c>
      <c r="F146" s="197">
        <f ca="1" t="shared" si="8"/>
        <v>0</v>
      </c>
      <c r="G146" s="200" t="str">
        <f ca="1">INDIRECT("'"&amp;$Q146&amp;"'!B122")</f>
        <v>Process Milestone:</v>
      </c>
      <c r="H146" s="197">
        <f ca="1">INDIRECT("'"&amp;$Q146&amp;"'!D122")</f>
        <v>0</v>
      </c>
      <c r="I146" s="197"/>
      <c r="J146" s="197">
        <f ca="1">INDIRECT("'"&amp;$Q146&amp;"'!F125")</f>
        <v>0</v>
      </c>
      <c r="K146" s="197">
        <f ca="1">INDIRECT("'"&amp;$Q146&amp;"'!F127")</f>
        <v>0</v>
      </c>
      <c r="L146" s="197" t="str">
        <f ca="1">INDIRECT("'"&amp;$Q146&amp;"'!F129")</f>
        <v>N/A</v>
      </c>
      <c r="M146" s="197">
        <f ca="1">INDIRECT("'"&amp;$Q146&amp;"'!F132")</f>
        <v>0</v>
      </c>
      <c r="N146" s="197">
        <f ca="1">INDIRECT("'"&amp;$Q146&amp;"'!B134")</f>
        <v>0</v>
      </c>
      <c r="O146" s="197">
        <f ca="1">INDIRECT("'"&amp;$Q146&amp;"'!F142")</f>
        <v>0</v>
      </c>
      <c r="P146" s="197" t="str">
        <f ca="1">INDIRECT("'"&amp;$Q146&amp;"'!F144")</f>
        <v xml:space="preserve"> </v>
      </c>
      <c r="Q146" t="s">
        <v>263</v>
      </c>
      <c r="R146">
        <v>15</v>
      </c>
    </row>
    <row r="147" spans="1:18" ht="15">
      <c r="A147" s="197" t="str">
        <f>'Total Payment Amount'!$D$2</f>
        <v>Ventura County Medical Center</v>
      </c>
      <c r="B147" s="197" t="str">
        <f>'Total Payment Amount'!$D$3</f>
        <v>DY 7</v>
      </c>
      <c r="C147" s="198">
        <f>'Total Payment Amount'!$D$4</f>
        <v>41213</v>
      </c>
      <c r="D147" s="200" t="str">
        <f ca="1" t="shared" si="6"/>
        <v>Category 2: Redesign to Improve Patient Experience</v>
      </c>
      <c r="E147" s="197">
        <f ca="1" t="shared" si="7"/>
        <v>0</v>
      </c>
      <c r="F147" s="197">
        <f ca="1" t="shared" si="8"/>
        <v>0</v>
      </c>
      <c r="G147" s="200" t="str">
        <f ca="1">INDIRECT("'"&amp;$Q147&amp;"'!B147")</f>
        <v>Improvement Milestone:</v>
      </c>
      <c r="H147" s="197">
        <f ca="1">INDIRECT("'"&amp;$Q147&amp;"'!D147")</f>
        <v>0</v>
      </c>
      <c r="I147" s="197"/>
      <c r="J147" s="197">
        <f ca="1">INDIRECT("'"&amp;$Q147&amp;"'!F150")</f>
        <v>0</v>
      </c>
      <c r="K147" s="197">
        <f ca="1">INDIRECT("'"&amp;$Q147&amp;"'!F152")</f>
        <v>0</v>
      </c>
      <c r="L147" s="197" t="str">
        <f ca="1">INDIRECT("'"&amp;$Q147&amp;"'!F154")</f>
        <v>N/A</v>
      </c>
      <c r="M147" s="197">
        <f ca="1">INDIRECT("'"&amp;$Q147&amp;"'!F157")</f>
        <v>0</v>
      </c>
      <c r="N147" s="197">
        <f ca="1">INDIRECT("'"&amp;$Q147&amp;"'!B159")</f>
        <v>0</v>
      </c>
      <c r="O147" s="197">
        <f ca="1">INDIRECT("'"&amp;$Q147&amp;"'!F167")</f>
        <v>0</v>
      </c>
      <c r="P147" s="197" t="str">
        <f ca="1">INDIRECT("'"&amp;$Q147&amp;"'!F169")</f>
        <v xml:space="preserve"> </v>
      </c>
      <c r="Q147" t="s">
        <v>263</v>
      </c>
      <c r="R147">
        <v>15</v>
      </c>
    </row>
    <row r="148" spans="1:18" ht="15">
      <c r="A148" s="197" t="str">
        <f>'Total Payment Amount'!$D$2</f>
        <v>Ventura County Medical Center</v>
      </c>
      <c r="B148" s="197" t="str">
        <f>'Total Payment Amount'!$D$3</f>
        <v>DY 7</v>
      </c>
      <c r="C148" s="198">
        <f>'Total Payment Amount'!$D$4</f>
        <v>41213</v>
      </c>
      <c r="D148" s="200" t="str">
        <f ca="1" t="shared" si="6"/>
        <v>Category 2: Redesign to Improve Patient Experience</v>
      </c>
      <c r="E148" s="197">
        <f ca="1" t="shared" si="7"/>
        <v>0</v>
      </c>
      <c r="F148" s="197">
        <f ca="1" t="shared" si="8"/>
        <v>0</v>
      </c>
      <c r="G148" s="200" t="str">
        <f ca="1">INDIRECT("'"&amp;$Q148&amp;"'!B172")</f>
        <v>Improvement Milestone:</v>
      </c>
      <c r="H148" s="197">
        <f ca="1">INDIRECT("'"&amp;$Q148&amp;"'!D172")</f>
        <v>0</v>
      </c>
      <c r="I148" s="197"/>
      <c r="J148" s="197">
        <f ca="1">INDIRECT("'"&amp;$Q148&amp;"'!F175")</f>
        <v>0</v>
      </c>
      <c r="K148" s="197">
        <f ca="1">INDIRECT("'"&amp;$Q148&amp;"'!F177")</f>
        <v>0</v>
      </c>
      <c r="L148" s="197" t="str">
        <f ca="1">INDIRECT("'"&amp;$Q148&amp;"'!F179")</f>
        <v>N/A</v>
      </c>
      <c r="M148" s="197">
        <f ca="1">INDIRECT("'"&amp;$Q148&amp;"'!F182")</f>
        <v>0</v>
      </c>
      <c r="N148" s="197">
        <f ca="1">INDIRECT("'"&amp;$Q148&amp;"'!B184")</f>
        <v>0</v>
      </c>
      <c r="O148" s="197">
        <f ca="1">INDIRECT("'"&amp;$Q148&amp;"'!F192")</f>
        <v>0</v>
      </c>
      <c r="P148" s="197" t="str">
        <f ca="1">INDIRECT("'"&amp;$Q148&amp;"'!F194")</f>
        <v xml:space="preserve"> </v>
      </c>
      <c r="Q148" t="s">
        <v>263</v>
      </c>
      <c r="R148">
        <v>15</v>
      </c>
    </row>
    <row r="149" spans="1:18" ht="15">
      <c r="A149" s="197" t="str">
        <f>'Total Payment Amount'!$D$2</f>
        <v>Ventura County Medical Center</v>
      </c>
      <c r="B149" s="197" t="str">
        <f>'Total Payment Amount'!$D$3</f>
        <v>DY 7</v>
      </c>
      <c r="C149" s="198">
        <f>'Total Payment Amount'!$D$4</f>
        <v>41213</v>
      </c>
      <c r="D149" s="200" t="str">
        <f ca="1" t="shared" si="6"/>
        <v>Category 2: Redesign to Improve Patient Experience</v>
      </c>
      <c r="E149" s="197">
        <f ca="1" t="shared" si="7"/>
        <v>0</v>
      </c>
      <c r="F149" s="197">
        <f ca="1" t="shared" si="8"/>
        <v>0</v>
      </c>
      <c r="G149" s="200" t="str">
        <f ca="1">INDIRECT("'"&amp;$Q149&amp;"'!B197")</f>
        <v>Improvement Milestone:</v>
      </c>
      <c r="H149" s="197">
        <f ca="1">INDIRECT("'"&amp;$Q149&amp;"'!D197")</f>
        <v>0</v>
      </c>
      <c r="I149" s="197"/>
      <c r="J149" s="197">
        <f ca="1">INDIRECT("'"&amp;$Q149&amp;"'!F200")</f>
        <v>0</v>
      </c>
      <c r="K149" s="197">
        <f ca="1">INDIRECT("'"&amp;$Q149&amp;"'!F202")</f>
        <v>0</v>
      </c>
      <c r="L149" s="197" t="str">
        <f ca="1">INDIRECT("'"&amp;$Q149&amp;"'!F204")</f>
        <v>N/A</v>
      </c>
      <c r="M149" s="197">
        <f ca="1">INDIRECT("'"&amp;$Q149&amp;"'!F207")</f>
        <v>0</v>
      </c>
      <c r="N149" s="197">
        <f ca="1">INDIRECT("'"&amp;$Q149&amp;"'!B209")</f>
        <v>0</v>
      </c>
      <c r="O149" s="197">
        <f ca="1">INDIRECT("'"&amp;$Q149&amp;"'!F217")</f>
        <v>0</v>
      </c>
      <c r="P149" s="197" t="str">
        <f ca="1">INDIRECT("'"&amp;$Q149&amp;"'!F219")</f>
        <v xml:space="preserve"> </v>
      </c>
      <c r="Q149" t="s">
        <v>263</v>
      </c>
      <c r="R149">
        <v>15</v>
      </c>
    </row>
    <row r="150" spans="1:18" ht="15">
      <c r="A150" s="197" t="str">
        <f>'Total Payment Amount'!$D$2</f>
        <v>Ventura County Medical Center</v>
      </c>
      <c r="B150" s="197" t="str">
        <f>'Total Payment Amount'!$D$3</f>
        <v>DY 7</v>
      </c>
      <c r="C150" s="198">
        <f>'Total Payment Amount'!$D$4</f>
        <v>41213</v>
      </c>
      <c r="D150" s="200" t="str">
        <f ca="1" t="shared" si="6"/>
        <v>Category 2: Redesign to Improve Patient Experience</v>
      </c>
      <c r="E150" s="197">
        <f ca="1" t="shared" si="7"/>
        <v>0</v>
      </c>
      <c r="F150" s="197">
        <f ca="1" t="shared" si="8"/>
        <v>0</v>
      </c>
      <c r="G150" s="200" t="str">
        <f ca="1">INDIRECT("'"&amp;$Q150&amp;"'!B222")</f>
        <v>Improvement Milestone:</v>
      </c>
      <c r="H150" s="197">
        <f ca="1">INDIRECT("'"&amp;$Q150&amp;"'!D222")</f>
        <v>0</v>
      </c>
      <c r="I150" s="197"/>
      <c r="J150" s="197">
        <f ca="1">INDIRECT("'"&amp;$Q150&amp;"'!F225")</f>
        <v>0</v>
      </c>
      <c r="K150" s="197">
        <f ca="1">INDIRECT("'"&amp;$Q150&amp;"'!F227")</f>
        <v>0</v>
      </c>
      <c r="L150" s="197" t="str">
        <f ca="1">INDIRECT("'"&amp;$Q150&amp;"'!F229")</f>
        <v>N/A</v>
      </c>
      <c r="M150" s="197">
        <f ca="1">INDIRECT("'"&amp;$Q150&amp;"'!F232")</f>
        <v>0</v>
      </c>
      <c r="N150" s="197">
        <f ca="1">INDIRECT("'"&amp;$Q150&amp;"'!B234")</f>
        <v>0</v>
      </c>
      <c r="O150" s="197">
        <f ca="1">INDIRECT("'"&amp;$Q150&amp;"'!F242")</f>
        <v>0</v>
      </c>
      <c r="P150" s="197" t="str">
        <f ca="1">INDIRECT("'"&amp;$Q150&amp;"'!F244")</f>
        <v xml:space="preserve"> </v>
      </c>
      <c r="Q150" t="s">
        <v>263</v>
      </c>
      <c r="R150">
        <v>15</v>
      </c>
    </row>
    <row r="151" spans="1:18" ht="15">
      <c r="A151" s="197" t="str">
        <f>'Total Payment Amount'!$D$2</f>
        <v>Ventura County Medical Center</v>
      </c>
      <c r="B151" s="197" t="str">
        <f>'Total Payment Amount'!$D$3</f>
        <v>DY 7</v>
      </c>
      <c r="C151" s="198">
        <f>'Total Payment Amount'!$D$4</f>
        <v>41213</v>
      </c>
      <c r="D151" s="200" t="str">
        <f ca="1" t="shared" si="6"/>
        <v>Category 2: Redesign to Improve Patient Experience</v>
      </c>
      <c r="E151" s="197">
        <f ca="1" t="shared" si="7"/>
        <v>0</v>
      </c>
      <c r="F151" s="197">
        <f ca="1" t="shared" si="8"/>
        <v>0</v>
      </c>
      <c r="G151" s="200" t="str">
        <f ca="1">INDIRECT("'"&amp;$Q151&amp;"'!B247")</f>
        <v>Improvement Milestone:</v>
      </c>
      <c r="H151" s="197">
        <f ca="1">INDIRECT("'"&amp;$Q151&amp;"'!D247")</f>
        <v>0</v>
      </c>
      <c r="I151" s="197"/>
      <c r="J151" s="197">
        <f ca="1">INDIRECT("'"&amp;$Q151&amp;"'!F250")</f>
        <v>0</v>
      </c>
      <c r="K151" s="197">
        <f ca="1">INDIRECT("'"&amp;$Q151&amp;"'!F252")</f>
        <v>0</v>
      </c>
      <c r="L151" s="197" t="str">
        <f ca="1">INDIRECT("'"&amp;$Q151&amp;"'!F254")</f>
        <v>N/A</v>
      </c>
      <c r="M151" s="197">
        <f ca="1">INDIRECT("'"&amp;$Q151&amp;"'!F257")</f>
        <v>0</v>
      </c>
      <c r="N151" s="197">
        <f ca="1">INDIRECT("'"&amp;$Q151&amp;"'!B259")</f>
        <v>0</v>
      </c>
      <c r="O151" s="197">
        <f ca="1">INDIRECT("'"&amp;$Q151&amp;"'!F267")</f>
        <v>0</v>
      </c>
      <c r="P151" s="197" t="str">
        <f ca="1">INDIRECT("'"&amp;$Q151&amp;"'!F269")</f>
        <v xml:space="preserve"> </v>
      </c>
      <c r="Q151" t="s">
        <v>263</v>
      </c>
      <c r="R151">
        <v>15</v>
      </c>
    </row>
    <row r="152" spans="1:18" ht="15">
      <c r="A152" s="197" t="str">
        <f>'Total Payment Amount'!$D$2</f>
        <v>Ventura County Medical Center</v>
      </c>
      <c r="B152" s="197" t="str">
        <f>'Total Payment Amount'!$D$3</f>
        <v>DY 7</v>
      </c>
      <c r="C152" s="198">
        <f>'Total Payment Amount'!$D$4</f>
        <v>41213</v>
      </c>
      <c r="D152" s="200" t="str">
        <f ca="1" t="shared" si="6"/>
        <v>Category 2: Redesign for Cost Containment</v>
      </c>
      <c r="E152" s="197">
        <f ca="1" t="shared" si="7"/>
        <v>0</v>
      </c>
      <c r="F152" s="197">
        <f ca="1" t="shared" si="8"/>
        <v>0</v>
      </c>
      <c r="G152" s="200" t="str">
        <f ca="1">INDIRECT("'"&amp;$Q152&amp;"'!B22")</f>
        <v>Process Milestone:</v>
      </c>
      <c r="H152" s="197">
        <f ca="1">INDIRECT("'"&amp;$Q152&amp;"'!D22")</f>
        <v>0</v>
      </c>
      <c r="I152" s="197"/>
      <c r="J152" s="197">
        <f ca="1">INDIRECT("'"&amp;$Q152&amp;"'!F25")</f>
        <v>0</v>
      </c>
      <c r="K152" s="197">
        <f ca="1">INDIRECT("'"&amp;$Q152&amp;"'!F27")</f>
        <v>0</v>
      </c>
      <c r="L152" s="197" t="str">
        <f ca="1">INDIRECT("'"&amp;$Q152&amp;"'!F29")</f>
        <v>N/A</v>
      </c>
      <c r="M152" s="197">
        <f ca="1">INDIRECT("'"&amp;$Q152&amp;"'!F32")</f>
        <v>0</v>
      </c>
      <c r="N152" s="197">
        <f ca="1">INDIRECT("'"&amp;$Q152&amp;"'!B34")</f>
        <v>0</v>
      </c>
      <c r="O152" s="197">
        <f ca="1">INDIRECT("'"&amp;$Q152&amp;"'!F42")</f>
        <v>0</v>
      </c>
      <c r="P152" s="197" t="str">
        <f ca="1">INDIRECT("'"&amp;$Q152&amp;"'!F44")</f>
        <v xml:space="preserve"> </v>
      </c>
      <c r="Q152" t="s">
        <v>110</v>
      </c>
      <c r="R152">
        <v>16</v>
      </c>
    </row>
    <row r="153" spans="1:18" ht="15">
      <c r="A153" s="197" t="str">
        <f>'Total Payment Amount'!$D$2</f>
        <v>Ventura County Medical Center</v>
      </c>
      <c r="B153" s="197" t="str">
        <f>'Total Payment Amount'!$D$3</f>
        <v>DY 7</v>
      </c>
      <c r="C153" s="198">
        <f>'Total Payment Amount'!$D$4</f>
        <v>41213</v>
      </c>
      <c r="D153" s="200" t="str">
        <f ca="1" t="shared" si="6"/>
        <v>Category 2: Redesign for Cost Containment</v>
      </c>
      <c r="E153" s="197">
        <f ca="1" t="shared" si="7"/>
        <v>0</v>
      </c>
      <c r="F153" s="197">
        <f ca="1" t="shared" si="8"/>
        <v>0</v>
      </c>
      <c r="G153" s="200" t="str">
        <f ca="1">INDIRECT("'"&amp;$Q153&amp;"'!B47")</f>
        <v>Process Milestone:</v>
      </c>
      <c r="H153" s="197">
        <f ca="1">INDIRECT("'"&amp;$Q153&amp;"'!D47")</f>
        <v>0</v>
      </c>
      <c r="I153" s="197"/>
      <c r="J153" s="197">
        <f ca="1">INDIRECT("'"&amp;$Q153&amp;"'!F50")</f>
        <v>0</v>
      </c>
      <c r="K153" s="197">
        <f ca="1">INDIRECT("'"&amp;$Q153&amp;"'!F52")</f>
        <v>0</v>
      </c>
      <c r="L153" s="197" t="str">
        <f ca="1">INDIRECT("'"&amp;$Q153&amp;"'!F54")</f>
        <v>N/A</v>
      </c>
      <c r="M153" s="197">
        <f ca="1">INDIRECT("'"&amp;$Q153&amp;"'!F57")</f>
        <v>0</v>
      </c>
      <c r="N153" s="197">
        <f ca="1">INDIRECT("'"&amp;$Q153&amp;"'!B59")</f>
        <v>0</v>
      </c>
      <c r="O153" s="197">
        <f ca="1">INDIRECT("'"&amp;$Q153&amp;"'!F67")</f>
        <v>0</v>
      </c>
      <c r="P153" s="197" t="str">
        <f ca="1">INDIRECT("'"&amp;$Q153&amp;"'!F69")</f>
        <v xml:space="preserve"> </v>
      </c>
      <c r="Q153" t="s">
        <v>110</v>
      </c>
      <c r="R153">
        <v>16</v>
      </c>
    </row>
    <row r="154" spans="1:18" ht="15">
      <c r="A154" s="197" t="str">
        <f>'Total Payment Amount'!$D$2</f>
        <v>Ventura County Medical Center</v>
      </c>
      <c r="B154" s="197" t="str">
        <f>'Total Payment Amount'!$D$3</f>
        <v>DY 7</v>
      </c>
      <c r="C154" s="198">
        <f>'Total Payment Amount'!$D$4</f>
        <v>41213</v>
      </c>
      <c r="D154" s="200" t="str">
        <f ca="1" t="shared" si="6"/>
        <v>Category 2: Redesign for Cost Containment</v>
      </c>
      <c r="E154" s="197">
        <f ca="1" t="shared" si="7"/>
        <v>0</v>
      </c>
      <c r="F154" s="197">
        <f ca="1" t="shared" si="8"/>
        <v>0</v>
      </c>
      <c r="G154" s="200" t="str">
        <f ca="1">INDIRECT("'"&amp;$Q154&amp;"'!B72")</f>
        <v>Process Milestone:</v>
      </c>
      <c r="H154" s="197">
        <f ca="1">INDIRECT("'"&amp;$Q154&amp;"'!D72")</f>
        <v>0</v>
      </c>
      <c r="I154" s="197"/>
      <c r="J154" s="197">
        <f ca="1">INDIRECT("'"&amp;$Q154&amp;"'!F75")</f>
        <v>0</v>
      </c>
      <c r="K154" s="197">
        <f ca="1">INDIRECT("'"&amp;$Q154&amp;"'!F77")</f>
        <v>0</v>
      </c>
      <c r="L154" s="197" t="str">
        <f ca="1">INDIRECT("'"&amp;$Q154&amp;"'!F79")</f>
        <v>N/A</v>
      </c>
      <c r="M154" s="197">
        <f ca="1">INDIRECT("'"&amp;$Q154&amp;"'!F82")</f>
        <v>0</v>
      </c>
      <c r="N154" s="197">
        <f ca="1">INDIRECT("'"&amp;$Q154&amp;"'!B84")</f>
        <v>0</v>
      </c>
      <c r="O154" s="197">
        <f ca="1">INDIRECT("'"&amp;$Q154&amp;"'!F92")</f>
        <v>0</v>
      </c>
      <c r="P154" s="197" t="str">
        <f ca="1">INDIRECT("'"&amp;$Q154&amp;"'!F94")</f>
        <v xml:space="preserve"> </v>
      </c>
      <c r="Q154" t="s">
        <v>110</v>
      </c>
      <c r="R154">
        <v>16</v>
      </c>
    </row>
    <row r="155" spans="1:18" ht="15">
      <c r="A155" s="197" t="str">
        <f>'Total Payment Amount'!$D$2</f>
        <v>Ventura County Medical Center</v>
      </c>
      <c r="B155" s="197" t="str">
        <f>'Total Payment Amount'!$D$3</f>
        <v>DY 7</v>
      </c>
      <c r="C155" s="198">
        <f>'Total Payment Amount'!$D$4</f>
        <v>41213</v>
      </c>
      <c r="D155" s="200" t="str">
        <f ca="1" t="shared" si="6"/>
        <v>Category 2: Redesign for Cost Containment</v>
      </c>
      <c r="E155" s="197">
        <f ca="1" t="shared" si="7"/>
        <v>0</v>
      </c>
      <c r="F155" s="197">
        <f ca="1" t="shared" si="8"/>
        <v>0</v>
      </c>
      <c r="G155" s="200" t="str">
        <f ca="1">INDIRECT("'"&amp;$Q155&amp;"'!B97")</f>
        <v>Process Milestone:</v>
      </c>
      <c r="H155" s="197">
        <f ca="1">INDIRECT("'"&amp;$Q155&amp;"'!D97")</f>
        <v>0</v>
      </c>
      <c r="I155" s="197"/>
      <c r="J155" s="197">
        <f ca="1">INDIRECT("'"&amp;$Q155&amp;"'!F100")</f>
        <v>0</v>
      </c>
      <c r="K155" s="197">
        <f ca="1">INDIRECT("'"&amp;$Q155&amp;"'!F102")</f>
        <v>0</v>
      </c>
      <c r="L155" s="197" t="str">
        <f ca="1">INDIRECT("'"&amp;$Q155&amp;"'!F104")</f>
        <v>N/A</v>
      </c>
      <c r="M155" s="197">
        <f ca="1">INDIRECT("'"&amp;$Q155&amp;"'!F107")</f>
        <v>0</v>
      </c>
      <c r="N155" s="197">
        <f ca="1">INDIRECT("'"&amp;$Q155&amp;"'!B109")</f>
        <v>0</v>
      </c>
      <c r="O155" s="197">
        <f ca="1">INDIRECT("'"&amp;$Q155&amp;"'!F117")</f>
        <v>0</v>
      </c>
      <c r="P155" s="197" t="str">
        <f ca="1">INDIRECT("'"&amp;$Q155&amp;"'!F119")</f>
        <v xml:space="preserve"> </v>
      </c>
      <c r="Q155" t="s">
        <v>110</v>
      </c>
      <c r="R155">
        <v>16</v>
      </c>
    </row>
    <row r="156" spans="1:18" ht="15">
      <c r="A156" s="197" t="str">
        <f>'Total Payment Amount'!$D$2</f>
        <v>Ventura County Medical Center</v>
      </c>
      <c r="B156" s="197" t="str">
        <f>'Total Payment Amount'!$D$3</f>
        <v>DY 7</v>
      </c>
      <c r="C156" s="198">
        <f>'Total Payment Amount'!$D$4</f>
        <v>41213</v>
      </c>
      <c r="D156" s="200" t="str">
        <f ca="1" t="shared" si="6"/>
        <v>Category 2: Redesign for Cost Containment</v>
      </c>
      <c r="E156" s="197">
        <f ca="1" t="shared" si="7"/>
        <v>0</v>
      </c>
      <c r="F156" s="197">
        <f ca="1" t="shared" si="8"/>
        <v>0</v>
      </c>
      <c r="G156" s="200" t="str">
        <f ca="1">INDIRECT("'"&amp;$Q156&amp;"'!B122")</f>
        <v>Process Milestone:</v>
      </c>
      <c r="H156" s="197">
        <f ca="1">INDIRECT("'"&amp;$Q156&amp;"'!D122")</f>
        <v>0</v>
      </c>
      <c r="I156" s="197"/>
      <c r="J156" s="197">
        <f ca="1">INDIRECT("'"&amp;$Q156&amp;"'!F125")</f>
        <v>0</v>
      </c>
      <c r="K156" s="197">
        <f ca="1">INDIRECT("'"&amp;$Q156&amp;"'!F127")</f>
        <v>0</v>
      </c>
      <c r="L156" s="197" t="str">
        <f ca="1">INDIRECT("'"&amp;$Q156&amp;"'!F129")</f>
        <v>N/A</v>
      </c>
      <c r="M156" s="197">
        <f ca="1">INDIRECT("'"&amp;$Q156&amp;"'!F132")</f>
        <v>0</v>
      </c>
      <c r="N156" s="197">
        <f ca="1">INDIRECT("'"&amp;$Q156&amp;"'!B134")</f>
        <v>0</v>
      </c>
      <c r="O156" s="197">
        <f ca="1">INDIRECT("'"&amp;$Q156&amp;"'!F142")</f>
        <v>0</v>
      </c>
      <c r="P156" s="197" t="str">
        <f ca="1">INDIRECT("'"&amp;$Q156&amp;"'!F144")</f>
        <v xml:space="preserve"> </v>
      </c>
      <c r="Q156" t="s">
        <v>110</v>
      </c>
      <c r="R156">
        <v>16</v>
      </c>
    </row>
    <row r="157" spans="1:18" ht="15">
      <c r="A157" s="197" t="str">
        <f>'Total Payment Amount'!$D$2</f>
        <v>Ventura County Medical Center</v>
      </c>
      <c r="B157" s="197" t="str">
        <f>'Total Payment Amount'!$D$3</f>
        <v>DY 7</v>
      </c>
      <c r="C157" s="198">
        <f>'Total Payment Amount'!$D$4</f>
        <v>41213</v>
      </c>
      <c r="D157" s="200" t="str">
        <f ca="1" t="shared" si="6"/>
        <v>Category 2: Redesign for Cost Containment</v>
      </c>
      <c r="E157" s="197">
        <f ca="1" t="shared" si="7"/>
        <v>0</v>
      </c>
      <c r="F157" s="197">
        <f ca="1" t="shared" si="8"/>
        <v>0</v>
      </c>
      <c r="G157" s="200" t="str">
        <f ca="1">INDIRECT("'"&amp;$Q157&amp;"'!B147")</f>
        <v>Improvement Milestone:</v>
      </c>
      <c r="H157" s="197">
        <f ca="1">INDIRECT("'"&amp;$Q157&amp;"'!D147")</f>
        <v>0</v>
      </c>
      <c r="I157" s="197"/>
      <c r="J157" s="197">
        <f ca="1">INDIRECT("'"&amp;$Q157&amp;"'!F150")</f>
        <v>0</v>
      </c>
      <c r="K157" s="197">
        <f ca="1">INDIRECT("'"&amp;$Q157&amp;"'!F152")</f>
        <v>0</v>
      </c>
      <c r="L157" s="197" t="str">
        <f ca="1">INDIRECT("'"&amp;$Q157&amp;"'!F154")</f>
        <v>N/A</v>
      </c>
      <c r="M157" s="197">
        <f ca="1">INDIRECT("'"&amp;$Q157&amp;"'!F157")</f>
        <v>0</v>
      </c>
      <c r="N157" s="197">
        <f ca="1">INDIRECT("'"&amp;$Q157&amp;"'!B159")</f>
        <v>0</v>
      </c>
      <c r="O157" s="197">
        <f ca="1">INDIRECT("'"&amp;$Q157&amp;"'!F167")</f>
        <v>0</v>
      </c>
      <c r="P157" s="197" t="str">
        <f ca="1">INDIRECT("'"&amp;$Q157&amp;"'!F169")</f>
        <v xml:space="preserve"> </v>
      </c>
      <c r="Q157" t="s">
        <v>110</v>
      </c>
      <c r="R157">
        <v>16</v>
      </c>
    </row>
    <row r="158" spans="1:18" ht="15">
      <c r="A158" s="197" t="str">
        <f>'Total Payment Amount'!$D$2</f>
        <v>Ventura County Medical Center</v>
      </c>
      <c r="B158" s="197" t="str">
        <f>'Total Payment Amount'!$D$3</f>
        <v>DY 7</v>
      </c>
      <c r="C158" s="198">
        <f>'Total Payment Amount'!$D$4</f>
        <v>41213</v>
      </c>
      <c r="D158" s="200" t="str">
        <f ca="1" t="shared" si="6"/>
        <v>Category 2: Redesign for Cost Containment</v>
      </c>
      <c r="E158" s="197">
        <f ca="1" t="shared" si="7"/>
        <v>0</v>
      </c>
      <c r="F158" s="197">
        <f ca="1" t="shared" si="8"/>
        <v>0</v>
      </c>
      <c r="G158" s="200" t="str">
        <f ca="1">INDIRECT("'"&amp;$Q158&amp;"'!B172")</f>
        <v>Improvement Milestone:</v>
      </c>
      <c r="H158" s="197">
        <f ca="1">INDIRECT("'"&amp;$Q158&amp;"'!D172")</f>
        <v>0</v>
      </c>
      <c r="I158" s="197"/>
      <c r="J158" s="197">
        <f ca="1">INDIRECT("'"&amp;$Q158&amp;"'!F175")</f>
        <v>0</v>
      </c>
      <c r="K158" s="197">
        <f ca="1">INDIRECT("'"&amp;$Q158&amp;"'!F177")</f>
        <v>0</v>
      </c>
      <c r="L158" s="197" t="str">
        <f ca="1">INDIRECT("'"&amp;$Q158&amp;"'!F179")</f>
        <v>N/A</v>
      </c>
      <c r="M158" s="197">
        <f ca="1">INDIRECT("'"&amp;$Q158&amp;"'!F182")</f>
        <v>0</v>
      </c>
      <c r="N158" s="197">
        <f ca="1">INDIRECT("'"&amp;$Q158&amp;"'!B184")</f>
        <v>0</v>
      </c>
      <c r="O158" s="197">
        <f ca="1">INDIRECT("'"&amp;$Q158&amp;"'!F192")</f>
        <v>0</v>
      </c>
      <c r="P158" s="197" t="str">
        <f ca="1">INDIRECT("'"&amp;$Q158&amp;"'!F194")</f>
        <v xml:space="preserve"> </v>
      </c>
      <c r="Q158" t="s">
        <v>110</v>
      </c>
      <c r="R158">
        <v>16</v>
      </c>
    </row>
    <row r="159" spans="1:18" ht="15">
      <c r="A159" s="197" t="str">
        <f>'Total Payment Amount'!$D$2</f>
        <v>Ventura County Medical Center</v>
      </c>
      <c r="B159" s="197" t="str">
        <f>'Total Payment Amount'!$D$3</f>
        <v>DY 7</v>
      </c>
      <c r="C159" s="198">
        <f>'Total Payment Amount'!$D$4</f>
        <v>41213</v>
      </c>
      <c r="D159" s="200" t="str">
        <f ca="1" t="shared" si="6"/>
        <v>Category 2: Redesign for Cost Containment</v>
      </c>
      <c r="E159" s="197">
        <f ca="1" t="shared" si="7"/>
        <v>0</v>
      </c>
      <c r="F159" s="197">
        <f ca="1" t="shared" si="8"/>
        <v>0</v>
      </c>
      <c r="G159" s="200" t="str">
        <f ca="1">INDIRECT("'"&amp;$Q159&amp;"'!B197")</f>
        <v>Improvement Milestone:</v>
      </c>
      <c r="H159" s="197">
        <f ca="1">INDIRECT("'"&amp;$Q159&amp;"'!D197")</f>
        <v>0</v>
      </c>
      <c r="I159" s="197"/>
      <c r="J159" s="197">
        <f ca="1">INDIRECT("'"&amp;$Q159&amp;"'!F200")</f>
        <v>0</v>
      </c>
      <c r="K159" s="197">
        <f ca="1">INDIRECT("'"&amp;$Q159&amp;"'!F202")</f>
        <v>0</v>
      </c>
      <c r="L159" s="197" t="str">
        <f ca="1">INDIRECT("'"&amp;$Q159&amp;"'!F204")</f>
        <v>N/A</v>
      </c>
      <c r="M159" s="197">
        <f ca="1">INDIRECT("'"&amp;$Q159&amp;"'!F207")</f>
        <v>0</v>
      </c>
      <c r="N159" s="197">
        <f ca="1">INDIRECT("'"&amp;$Q159&amp;"'!B209")</f>
        <v>0</v>
      </c>
      <c r="O159" s="197">
        <f ca="1">INDIRECT("'"&amp;$Q159&amp;"'!F217")</f>
        <v>0</v>
      </c>
      <c r="P159" s="197" t="str">
        <f ca="1">INDIRECT("'"&amp;$Q159&amp;"'!F219")</f>
        <v xml:space="preserve"> </v>
      </c>
      <c r="Q159" t="s">
        <v>110</v>
      </c>
      <c r="R159">
        <v>16</v>
      </c>
    </row>
    <row r="160" spans="1:18" ht="15">
      <c r="A160" s="197" t="str">
        <f>'Total Payment Amount'!$D$2</f>
        <v>Ventura County Medical Center</v>
      </c>
      <c r="B160" s="197" t="str">
        <f>'Total Payment Amount'!$D$3</f>
        <v>DY 7</v>
      </c>
      <c r="C160" s="198">
        <f>'Total Payment Amount'!$D$4</f>
        <v>41213</v>
      </c>
      <c r="D160" s="200" t="str">
        <f ca="1" t="shared" si="6"/>
        <v>Category 2: Redesign for Cost Containment</v>
      </c>
      <c r="E160" s="197">
        <f ca="1" t="shared" si="7"/>
        <v>0</v>
      </c>
      <c r="F160" s="197">
        <f ca="1" t="shared" si="8"/>
        <v>0</v>
      </c>
      <c r="G160" s="200" t="str">
        <f ca="1">INDIRECT("'"&amp;$Q160&amp;"'!B222")</f>
        <v>Improvement Milestone:</v>
      </c>
      <c r="H160" s="197">
        <f ca="1">INDIRECT("'"&amp;$Q160&amp;"'!D222")</f>
        <v>0</v>
      </c>
      <c r="I160" s="197"/>
      <c r="J160" s="197">
        <f ca="1">INDIRECT("'"&amp;$Q160&amp;"'!F225")</f>
        <v>0</v>
      </c>
      <c r="K160" s="197">
        <f ca="1">INDIRECT("'"&amp;$Q160&amp;"'!F227")</f>
        <v>0</v>
      </c>
      <c r="L160" s="197" t="str">
        <f ca="1">INDIRECT("'"&amp;$Q160&amp;"'!F229")</f>
        <v>N/A</v>
      </c>
      <c r="M160" s="197">
        <f ca="1">INDIRECT("'"&amp;$Q160&amp;"'!F232")</f>
        <v>0</v>
      </c>
      <c r="N160" s="197">
        <f ca="1">INDIRECT("'"&amp;$Q160&amp;"'!B234")</f>
        <v>0</v>
      </c>
      <c r="O160" s="197">
        <f ca="1">INDIRECT("'"&amp;$Q160&amp;"'!F242")</f>
        <v>0</v>
      </c>
      <c r="P160" s="197" t="str">
        <f ca="1">INDIRECT("'"&amp;$Q160&amp;"'!F244")</f>
        <v xml:space="preserve"> </v>
      </c>
      <c r="Q160" t="s">
        <v>110</v>
      </c>
      <c r="R160">
        <v>16</v>
      </c>
    </row>
    <row r="161" spans="1:18" ht="15">
      <c r="A161" s="197" t="str">
        <f>'Total Payment Amount'!$D$2</f>
        <v>Ventura County Medical Center</v>
      </c>
      <c r="B161" s="197" t="str">
        <f>'Total Payment Amount'!$D$3</f>
        <v>DY 7</v>
      </c>
      <c r="C161" s="198">
        <f>'Total Payment Amount'!$D$4</f>
        <v>41213</v>
      </c>
      <c r="D161" s="200" t="str">
        <f ca="1" t="shared" si="6"/>
        <v>Category 2: Redesign for Cost Containment</v>
      </c>
      <c r="E161" s="197">
        <f ca="1" t="shared" si="7"/>
        <v>0</v>
      </c>
      <c r="F161" s="197">
        <f ca="1" t="shared" si="8"/>
        <v>0</v>
      </c>
      <c r="G161" s="200" t="str">
        <f ca="1">INDIRECT("'"&amp;$Q161&amp;"'!B247")</f>
        <v>Improvement Milestone:</v>
      </c>
      <c r="H161" s="197">
        <f ca="1">INDIRECT("'"&amp;$Q161&amp;"'!D247")</f>
        <v>0</v>
      </c>
      <c r="I161" s="197"/>
      <c r="J161" s="197">
        <f ca="1">INDIRECT("'"&amp;$Q161&amp;"'!F250")</f>
        <v>0</v>
      </c>
      <c r="K161" s="197">
        <f ca="1">INDIRECT("'"&amp;$Q161&amp;"'!F252")</f>
        <v>0</v>
      </c>
      <c r="L161" s="197" t="str">
        <f ca="1">INDIRECT("'"&amp;$Q161&amp;"'!F254")</f>
        <v>N/A</v>
      </c>
      <c r="M161" s="197">
        <f ca="1">INDIRECT("'"&amp;$Q161&amp;"'!F257")</f>
        <v>0</v>
      </c>
      <c r="N161" s="197">
        <f ca="1">INDIRECT("'"&amp;$Q161&amp;"'!B259")</f>
        <v>0</v>
      </c>
      <c r="O161" s="197">
        <f ca="1">INDIRECT("'"&amp;$Q161&amp;"'!F267")</f>
        <v>0</v>
      </c>
      <c r="P161" s="197" t="str">
        <f ca="1">INDIRECT("'"&amp;$Q161&amp;"'!F269")</f>
        <v xml:space="preserve"> </v>
      </c>
      <c r="Q161" t="s">
        <v>110</v>
      </c>
      <c r="R161">
        <v>16</v>
      </c>
    </row>
    <row r="162" spans="1:18" ht="15">
      <c r="A162" s="197" t="str">
        <f>'Total Payment Amount'!$D$2</f>
        <v>Ventura County Medical Center</v>
      </c>
      <c r="B162" s="197" t="str">
        <f>'Total Payment Amount'!$D$3</f>
        <v>DY 7</v>
      </c>
      <c r="C162" s="198">
        <f>'Total Payment Amount'!$D$4</f>
        <v>41213</v>
      </c>
      <c r="D162" s="200" t="str">
        <f ca="1" t="shared" si="6"/>
        <v>Category 2: Integrate Physical and Behavioral Health Care</v>
      </c>
      <c r="E162" s="197">
        <f ca="1" t="shared" si="7"/>
        <v>4859000</v>
      </c>
      <c r="F162" s="197">
        <f ca="1" t="shared" si="8"/>
        <v>4859000</v>
      </c>
      <c r="G162" s="200" t="str">
        <f ca="1">INDIRECT("'"&amp;$Q162&amp;"'!B22")</f>
        <v>Process Milestone:</v>
      </c>
      <c r="H162" s="197" t="str">
        <f ca="1">INDIRECT("'"&amp;$Q162&amp;"'!D22")</f>
        <v>#32. Develop a plan to co-locate another Primary Care clinic to include adult and pediatric behavioral health services.</v>
      </c>
      <c r="I162" s="197"/>
      <c r="J162" s="197">
        <f ca="1">INDIRECT("'"&amp;$Q162&amp;"'!F25")</f>
        <v>0</v>
      </c>
      <c r="K162" s="197">
        <f ca="1">INDIRECT("'"&amp;$Q162&amp;"'!F27")</f>
        <v>0</v>
      </c>
      <c r="L162" s="197" t="str">
        <f ca="1">INDIRECT("'"&amp;$Q162&amp;"'!F29")</f>
        <v>Yes</v>
      </c>
      <c r="M162" s="197" t="str">
        <f ca="1">INDIRECT("'"&amp;$Q162&amp;"'!F32")</f>
        <v>Yes</v>
      </c>
      <c r="N162" s="197" t="str">
        <f ca="1">INDIRECT("'"&amp;$Q162&amp;"'!B34")</f>
        <v xml:space="preserve">The milestone and metric for the “Innovation and Redesign” measure under the category of “Integrate Physical and Behavioral Health Care” has progressed substantially in the second half of DY7.  In the city of Thousand Oaks, CA the Ventura County Health Care Agency leased an approximately 40,000 square foot building, developed architectural drawings and began construction on a co-located clinic to serve the Safety-Net population of the Conejo Valley in the County of Ventura.  The operational and outreach plans have progressed in a parallel fashion to the physical construction.
The integrated clinic, slated to open in September of 2012 will house a 27 exam room primary care and specialty care medical clinic, a six-room urgent care center, basic x-ray services, ultrasound and a laboratory draw station.  Under the same roof and in an integrated fashion Behavior Health services will be provided including Youth and Family Services and a Driving Under the Influence (DUI) program for those convicted within the County of a DUI felony.  To support the Safety-Net patients of the region the Public Health Department will host a WIC; Women, Infants and Children nutritional support and education program at the center.  
This adopted integrated care model will enhance the individual services provided to the County’s patients.  Greater health outcomes of the comprehensive care program will meet all of the IHI’s Triple Aim goals.  It is estimated that greater than one-half of primary care patient visits have a Behavioral Health component, demonstrating that the need for integrated care is profound.
During the final six-month period of DY7 physical construction has advanced from demolition of the prior tenant’s internal structure, to the build-out of hard walls, plumbing and electrical wiring and equipment.  Moving into DY8 the finish work of the construction project and fit-up of the building with the installation of furnishings and medical equipment will be completed.  An anticipated opening of co-located services is anticipated for September 2012.  In the first year of operation an estimated 30,000 patient visits will be provided at the Thousand Oaks facility between the Ambulatory Care and Behavioral Health services collectively.
The model of integrating physical and behavioral health care has required engagement by the medical providers on both sides.  Training on referral paths and provider to provider hand-offs has been required.  
Following is an architectural drawing of the facility which now remains under construction.
</v>
      </c>
      <c r="O162" s="197" t="str">
        <f ca="1">INDIRECT("'"&amp;$Q162&amp;"'!F42")</f>
        <v>Yes</v>
      </c>
      <c r="P162" s="197">
        <f ca="1">INDIRECT("'"&amp;$Q162&amp;"'!F44")</f>
        <v>1</v>
      </c>
      <c r="Q162" t="s">
        <v>264</v>
      </c>
      <c r="R162">
        <v>17</v>
      </c>
    </row>
    <row r="163" spans="1:18" ht="15">
      <c r="A163" s="197" t="str">
        <f>'Total Payment Amount'!$D$2</f>
        <v>Ventura County Medical Center</v>
      </c>
      <c r="B163" s="197" t="str">
        <f>'Total Payment Amount'!$D$3</f>
        <v>DY 7</v>
      </c>
      <c r="C163" s="198">
        <f>'Total Payment Amount'!$D$4</f>
        <v>41213</v>
      </c>
      <c r="D163" s="200" t="str">
        <f ca="1" t="shared" si="6"/>
        <v>Category 2: Integrate Physical and Behavioral Health Care</v>
      </c>
      <c r="E163" s="197">
        <f ca="1" t="shared" si="7"/>
        <v>4859000</v>
      </c>
      <c r="F163" s="197">
        <f ca="1" t="shared" si="8"/>
        <v>4859000</v>
      </c>
      <c r="G163" s="200" t="str">
        <f ca="1">INDIRECT("'"&amp;$Q163&amp;"'!B47")</f>
        <v>Process Milestone:</v>
      </c>
      <c r="H163" s="197" t="str">
        <f ca="1">INDIRECT("'"&amp;$Q163&amp;"'!D47")</f>
        <v>#33. Adopt an evidence based treatment practice utilizing the IMPACT Collaborative Care Treatment Model for depression, anxiety, or traumatic stress disorder in 4 primary care sites, with 4 assigned LCSW or other master's level prepared clinicians.</v>
      </c>
      <c r="I163" s="197"/>
      <c r="J163" s="197">
        <f ca="1">INDIRECT("'"&amp;$Q163&amp;"'!F50")</f>
        <v>0</v>
      </c>
      <c r="K163" s="197">
        <f ca="1">INDIRECT("'"&amp;$Q163&amp;"'!F52")</f>
        <v>0</v>
      </c>
      <c r="L163" s="197" t="str">
        <f ca="1">INDIRECT("'"&amp;$Q163&amp;"'!F54")</f>
        <v>Yes</v>
      </c>
      <c r="M163" s="197" t="str">
        <f ca="1">INDIRECT("'"&amp;$Q163&amp;"'!F57")</f>
        <v>Yes</v>
      </c>
      <c r="N163" s="197" t="str">
        <f ca="1">INDIRECT("'"&amp;$Q163&amp;"'!B59")</f>
        <v xml:space="preserve">The milestone and metric for the “Innovation and Redesign” measure under the category of “Integrate Physical and Behavioral Health Care” focuses upon the adoption of an evidences based treatment practice utilizing the IMPACT-like collaborative care treatment model for depression, anxiety or traumatic stress disorder in four of the Health Care Agency’s primary care sites.  Care is provided through Licensed Clinical Social Workers or other master’s level prepared clinicians particularly Marriage and Family Therapists.  
The care provided through this model is disseminated throughout the County with locations in the City of Ventura, Oxnard and Simi Valley.  The placement of the therapists was designed to eliminate transportation obstacles of the Safety-Net population.  Specialized care is provided to both adult and pediatric patients.
As noted below the referral of new patients into the program varied from month-to-month throughout the year.  There were a cumulative total of 611 new patients referred into the IMPACT-like treatment program in DY7.  The average length of treatment for these patients was 7-months.  At the initiation of the treatment program 85% of the patients reported experiencing a feeling of sadness or depression.  At the point of discharge from the program approximately 90% of the patients stated that they felt involved in their treatment decisions and approximately 95% of the patients rated the services as an eight or greater on a scale of one-to-ten.
Documentation and ground-work is continuing for the documentation of treatment plans of care and for the administration and measuring of the Patient Health Questionnaire or PHQ-9 for depression screening scoring at both the intake phase and post treatment phase of the IMPACT-like treatment program.  These measures will be reported in future years of the DSRIP program.
It has been found throughout the year that reminders of the ability to refer Pediatric patients into the program has been necessary to maintain referral patterns.  For locations where engagement was robust the available hours of a single Behavioral Health practitioner has not been adequate.  Extensive advertising for bilingual LCSW’s and MFT’s has produced few applicants.  Spanish translation courses have been offered to monolingual staff; however to achieve an adequate grasp of the language to provide therapy in Spanish is not possible through a single course or through the limited time frame of this program.  • The PCI program at the Pediatric Diagnostic Center was greatly expanded to meet the needs of the population they serve. Initially depression care services were provided to patient’s age 12 years and above. A needs assessment was conducted by behavioral health staff in collaboration with medical staff at the PEDS clinic. Based on these results, and with the request and approval of the medical director, services were expanded to meet the behavioral health needs of patients as young as 6 years of age. This shift in age criteria for the program increased the referrals by medical providers, as well as enrollment of patients in the PCI program by three fold, on average. • During the period of DY7; July 2011 – June 2013 there were 53 pediatric referrals made. The referral mechanism is not different for the pediatric patients.   • Clinicians regularly attend medical provider’s meeting to educate staff on the referral process, how to identify and engage patients for the PCI program, how to effectively use the PHQ-9 screening tool and how to manage risk, including suicidality.  This on-going education and support has increased communication between patient, PC MD and the behavioral health staff.
• Behavioral health staff has worked site by site to develop and engage a medical “champion” for the PCI program. This provider can work to increase referrals and educate other medical providers about the PCI program in the ambulatory care clinic. Identifying and supporting the Champion has increased support and procedural understanding of the program across the clinics.
• The behavioral health PCI team worked to develop a short assessment that specifically targets depression/anxiety, as well as assessing for risk. It also provides a first line to treatment beginning with initiating behavioral activation with the patient and focuses on patient strengths. This has lessened the time to patient enrollment in the PCI program and has fostered patient engagement.
• The integration of the PCI progress note directly into the medical chart has greatly increased the capacity to fully integrate physical and behavioral health care. This allows the medical providers to directly have access to and updates on to the ongoing BH services their patients are engaging in, most specifically their treatment progress.
• The increase in psychiatric consultation at several ambulatory care locations, both curbside and face to face, has greatly improved integration of services. Medical providers have direct access to psychiatric recommendations for their patients. In some cases, it has identified patients who require specialty mental health services and has facilitated the process of referral to outpatient behavioral health services of patients requiring a higher level of mental health care. 
</v>
      </c>
      <c r="O163" s="197" t="str">
        <f ca="1">INDIRECT("'"&amp;$Q163&amp;"'!F67")</f>
        <v>Yes</v>
      </c>
      <c r="P163" s="197">
        <f ca="1">INDIRECT("'"&amp;$Q163&amp;"'!F69")</f>
        <v>1</v>
      </c>
      <c r="Q163" t="s">
        <v>264</v>
      </c>
      <c r="R163">
        <v>17</v>
      </c>
    </row>
    <row r="164" spans="1:18" ht="15">
      <c r="A164" s="197" t="str">
        <f>'Total Payment Amount'!$D$2</f>
        <v>Ventura County Medical Center</v>
      </c>
      <c r="B164" s="197" t="str">
        <f>'Total Payment Amount'!$D$3</f>
        <v>DY 7</v>
      </c>
      <c r="C164" s="198">
        <f>'Total Payment Amount'!$D$4</f>
        <v>41213</v>
      </c>
      <c r="D164" s="200" t="str">
        <f ca="1" t="shared" si="6"/>
        <v>Category 2: Integrate Physical and Behavioral Health Care</v>
      </c>
      <c r="E164" s="197">
        <f ca="1" t="shared" si="7"/>
        <v>4859000</v>
      </c>
      <c r="F164" s="197">
        <f ca="1" t="shared" si="8"/>
        <v>4859000</v>
      </c>
      <c r="G164" s="200" t="str">
        <f ca="1">INDIRECT("'"&amp;$Q164&amp;"'!B72")</f>
        <v>Process Milestone:</v>
      </c>
      <c r="H164" s="197">
        <f ca="1">INDIRECT("'"&amp;$Q164&amp;"'!D72")</f>
        <v>0</v>
      </c>
      <c r="I164" s="197"/>
      <c r="J164" s="197">
        <f ca="1">INDIRECT("'"&amp;$Q164&amp;"'!F75")</f>
        <v>0</v>
      </c>
      <c r="K164" s="197">
        <f ca="1">INDIRECT("'"&amp;$Q164&amp;"'!F77")</f>
        <v>0</v>
      </c>
      <c r="L164" s="197" t="str">
        <f ca="1">INDIRECT("'"&amp;$Q164&amp;"'!F79")</f>
        <v>N/A</v>
      </c>
      <c r="M164" s="197">
        <f ca="1">INDIRECT("'"&amp;$Q164&amp;"'!F82")</f>
        <v>0</v>
      </c>
      <c r="N164" s="197">
        <f ca="1">INDIRECT("'"&amp;$Q164&amp;"'!B84")</f>
        <v>0</v>
      </c>
      <c r="O164" s="197">
        <f ca="1">INDIRECT("'"&amp;$Q164&amp;"'!F92")</f>
        <v>0</v>
      </c>
      <c r="P164" s="197" t="str">
        <f ca="1">INDIRECT("'"&amp;$Q164&amp;"'!F94")</f>
        <v xml:space="preserve"> </v>
      </c>
      <c r="Q164" t="s">
        <v>264</v>
      </c>
      <c r="R164">
        <v>17</v>
      </c>
    </row>
    <row r="165" spans="1:18" ht="15">
      <c r="A165" s="197" t="str">
        <f>'Total Payment Amount'!$D$2</f>
        <v>Ventura County Medical Center</v>
      </c>
      <c r="B165" s="197" t="str">
        <f>'Total Payment Amount'!$D$3</f>
        <v>DY 7</v>
      </c>
      <c r="C165" s="198">
        <f>'Total Payment Amount'!$D$4</f>
        <v>41213</v>
      </c>
      <c r="D165" s="200" t="str">
        <f ca="1" t="shared" si="6"/>
        <v>Category 2: Integrate Physical and Behavioral Health Care</v>
      </c>
      <c r="E165" s="197">
        <f ca="1" t="shared" si="7"/>
        <v>4859000</v>
      </c>
      <c r="F165" s="197">
        <f ca="1" t="shared" si="8"/>
        <v>4859000</v>
      </c>
      <c r="G165" s="200" t="str">
        <f ca="1">INDIRECT("'"&amp;$Q165&amp;"'!B97")</f>
        <v>Process Milestone:</v>
      </c>
      <c r="H165" s="197">
        <f ca="1">INDIRECT("'"&amp;$Q165&amp;"'!D97")</f>
        <v>0</v>
      </c>
      <c r="I165" s="197"/>
      <c r="J165" s="197">
        <f ca="1">INDIRECT("'"&amp;$Q165&amp;"'!F100")</f>
        <v>0</v>
      </c>
      <c r="K165" s="197">
        <f ca="1">INDIRECT("'"&amp;$Q165&amp;"'!F102")</f>
        <v>0</v>
      </c>
      <c r="L165" s="197" t="str">
        <f ca="1">INDIRECT("'"&amp;$Q165&amp;"'!F104")</f>
        <v>N/A</v>
      </c>
      <c r="M165" s="197">
        <f ca="1">INDIRECT("'"&amp;$Q165&amp;"'!F107")</f>
        <v>0</v>
      </c>
      <c r="N165" s="197">
        <f ca="1">INDIRECT("'"&amp;$Q165&amp;"'!B109")</f>
        <v>0</v>
      </c>
      <c r="O165" s="197">
        <f ca="1">INDIRECT("'"&amp;$Q165&amp;"'!F117")</f>
        <v>0</v>
      </c>
      <c r="P165" s="197" t="str">
        <f ca="1">INDIRECT("'"&amp;$Q165&amp;"'!F119")</f>
        <v xml:space="preserve"> </v>
      </c>
      <c r="Q165" t="s">
        <v>264</v>
      </c>
      <c r="R165">
        <v>17</v>
      </c>
    </row>
    <row r="166" spans="1:18" ht="15">
      <c r="A166" s="197" t="str">
        <f>'Total Payment Amount'!$D$2</f>
        <v>Ventura County Medical Center</v>
      </c>
      <c r="B166" s="197" t="str">
        <f>'Total Payment Amount'!$D$3</f>
        <v>DY 7</v>
      </c>
      <c r="C166" s="198">
        <f>'Total Payment Amount'!$D$4</f>
        <v>41213</v>
      </c>
      <c r="D166" s="200" t="str">
        <f ca="1" t="shared" si="6"/>
        <v>Category 2: Integrate Physical and Behavioral Health Care</v>
      </c>
      <c r="E166" s="197">
        <f ca="1" t="shared" si="7"/>
        <v>4859000</v>
      </c>
      <c r="F166" s="197">
        <f ca="1" t="shared" si="8"/>
        <v>4859000</v>
      </c>
      <c r="G166" s="200" t="str">
        <f ca="1">INDIRECT("'"&amp;$Q166&amp;"'!B122")</f>
        <v>Process Milestone:</v>
      </c>
      <c r="H166" s="197">
        <f ca="1">INDIRECT("'"&amp;$Q166&amp;"'!D122")</f>
        <v>0</v>
      </c>
      <c r="I166" s="197"/>
      <c r="J166" s="197">
        <f ca="1">INDIRECT("'"&amp;$Q166&amp;"'!F125")</f>
        <v>0</v>
      </c>
      <c r="K166" s="197">
        <f ca="1">INDIRECT("'"&amp;$Q166&amp;"'!F127")</f>
        <v>0</v>
      </c>
      <c r="L166" s="197" t="str">
        <f ca="1">INDIRECT("'"&amp;$Q166&amp;"'!F129")</f>
        <v>N/A</v>
      </c>
      <c r="M166" s="197">
        <f ca="1">INDIRECT("'"&amp;$Q166&amp;"'!F132")</f>
        <v>0</v>
      </c>
      <c r="N166" s="197">
        <f ca="1">INDIRECT("'"&amp;$Q166&amp;"'!B134")</f>
        <v>0</v>
      </c>
      <c r="O166" s="197">
        <f ca="1">INDIRECT("'"&amp;$Q166&amp;"'!F142")</f>
        <v>0</v>
      </c>
      <c r="P166" s="197" t="str">
        <f ca="1">INDIRECT("'"&amp;$Q166&amp;"'!F144")</f>
        <v xml:space="preserve"> </v>
      </c>
      <c r="Q166" t="s">
        <v>264</v>
      </c>
      <c r="R166">
        <v>17</v>
      </c>
    </row>
    <row r="167" spans="1:18" ht="15">
      <c r="A167" s="197" t="str">
        <f>'Total Payment Amount'!$D$2</f>
        <v>Ventura County Medical Center</v>
      </c>
      <c r="B167" s="197" t="str">
        <f>'Total Payment Amount'!$D$3</f>
        <v>DY 7</v>
      </c>
      <c r="C167" s="198">
        <f>'Total Payment Amount'!$D$4</f>
        <v>41213</v>
      </c>
      <c r="D167" s="200" t="str">
        <f ca="1" t="shared" si="6"/>
        <v>Category 2: Integrate Physical and Behavioral Health Care</v>
      </c>
      <c r="E167" s="197">
        <f ca="1" t="shared" si="7"/>
        <v>4859000</v>
      </c>
      <c r="F167" s="197">
        <f ca="1" t="shared" si="8"/>
        <v>4859000</v>
      </c>
      <c r="G167" s="200" t="str">
        <f ca="1">INDIRECT("'"&amp;$Q167&amp;"'!B147")</f>
        <v>Improvement Milestone:</v>
      </c>
      <c r="H167" s="197">
        <f ca="1">INDIRECT("'"&amp;$Q167&amp;"'!D147")</f>
        <v>0</v>
      </c>
      <c r="I167" s="197"/>
      <c r="J167" s="197">
        <f ca="1">INDIRECT("'"&amp;$Q167&amp;"'!F150")</f>
        <v>0</v>
      </c>
      <c r="K167" s="197">
        <f ca="1">INDIRECT("'"&amp;$Q167&amp;"'!F152")</f>
        <v>0</v>
      </c>
      <c r="L167" s="197" t="str">
        <f ca="1">INDIRECT("'"&amp;$Q167&amp;"'!F154")</f>
        <v>N/A</v>
      </c>
      <c r="M167" s="197">
        <f ca="1">INDIRECT("'"&amp;$Q167&amp;"'!F157")</f>
        <v>0</v>
      </c>
      <c r="N167" s="197">
        <f ca="1">INDIRECT("'"&amp;$Q167&amp;"'!B159")</f>
        <v>0</v>
      </c>
      <c r="O167" s="197">
        <f ca="1">INDIRECT("'"&amp;$Q167&amp;"'!F167")</f>
        <v>0</v>
      </c>
      <c r="P167" s="197" t="str">
        <f ca="1">INDIRECT("'"&amp;$Q167&amp;"'!F169")</f>
        <v xml:space="preserve"> </v>
      </c>
      <c r="Q167" t="s">
        <v>264</v>
      </c>
      <c r="R167">
        <v>17</v>
      </c>
    </row>
    <row r="168" spans="1:18" ht="15">
      <c r="A168" s="197" t="str">
        <f>'Total Payment Amount'!$D$2</f>
        <v>Ventura County Medical Center</v>
      </c>
      <c r="B168" s="197" t="str">
        <f>'Total Payment Amount'!$D$3</f>
        <v>DY 7</v>
      </c>
      <c r="C168" s="198">
        <f>'Total Payment Amount'!$D$4</f>
        <v>41213</v>
      </c>
      <c r="D168" s="200" t="str">
        <f ca="1" t="shared" si="6"/>
        <v>Category 2: Integrate Physical and Behavioral Health Care</v>
      </c>
      <c r="E168" s="197">
        <f ca="1" t="shared" si="7"/>
        <v>4859000</v>
      </c>
      <c r="F168" s="197">
        <f ca="1" t="shared" si="8"/>
        <v>4859000</v>
      </c>
      <c r="G168" s="200" t="str">
        <f ca="1">INDIRECT("'"&amp;$Q168&amp;"'!B172")</f>
        <v>Improvement Milestone:</v>
      </c>
      <c r="H168" s="197">
        <f ca="1">INDIRECT("'"&amp;$Q168&amp;"'!D172")</f>
        <v>0</v>
      </c>
      <c r="I168" s="197"/>
      <c r="J168" s="197">
        <f ca="1">INDIRECT("'"&amp;$Q168&amp;"'!F175")</f>
        <v>0</v>
      </c>
      <c r="K168" s="197">
        <f ca="1">INDIRECT("'"&amp;$Q168&amp;"'!F177")</f>
        <v>0</v>
      </c>
      <c r="L168" s="197" t="str">
        <f ca="1">INDIRECT("'"&amp;$Q168&amp;"'!F179")</f>
        <v>N/A</v>
      </c>
      <c r="M168" s="197">
        <f ca="1">INDIRECT("'"&amp;$Q168&amp;"'!F182")</f>
        <v>0</v>
      </c>
      <c r="N168" s="197">
        <f ca="1">INDIRECT("'"&amp;$Q168&amp;"'!B184")</f>
        <v>0</v>
      </c>
      <c r="O168" s="197">
        <f ca="1">INDIRECT("'"&amp;$Q168&amp;"'!F192")</f>
        <v>0</v>
      </c>
      <c r="P168" s="197" t="str">
        <f ca="1">INDIRECT("'"&amp;$Q168&amp;"'!F194")</f>
        <v xml:space="preserve"> </v>
      </c>
      <c r="Q168" t="s">
        <v>264</v>
      </c>
      <c r="R168">
        <v>17</v>
      </c>
    </row>
    <row r="169" spans="1:18" ht="15">
      <c r="A169" s="197" t="str">
        <f>'Total Payment Amount'!$D$2</f>
        <v>Ventura County Medical Center</v>
      </c>
      <c r="B169" s="197" t="str">
        <f>'Total Payment Amount'!$D$3</f>
        <v>DY 7</v>
      </c>
      <c r="C169" s="198">
        <f>'Total Payment Amount'!$D$4</f>
        <v>41213</v>
      </c>
      <c r="D169" s="200" t="str">
        <f ca="1" t="shared" si="6"/>
        <v>Category 2: Integrate Physical and Behavioral Health Care</v>
      </c>
      <c r="E169" s="197">
        <f ca="1" t="shared" si="7"/>
        <v>4859000</v>
      </c>
      <c r="F169" s="197">
        <f ca="1" t="shared" si="8"/>
        <v>4859000</v>
      </c>
      <c r="G169" s="200" t="str">
        <f ca="1">INDIRECT("'"&amp;$Q169&amp;"'!B197")</f>
        <v>Improvement Milestone:</v>
      </c>
      <c r="H169" s="197">
        <f ca="1">INDIRECT("'"&amp;$Q169&amp;"'!D197")</f>
        <v>0</v>
      </c>
      <c r="I169" s="197"/>
      <c r="J169" s="197">
        <f ca="1">INDIRECT("'"&amp;$Q169&amp;"'!F200")</f>
        <v>0</v>
      </c>
      <c r="K169" s="197">
        <f ca="1">INDIRECT("'"&amp;$Q169&amp;"'!F202")</f>
        <v>0</v>
      </c>
      <c r="L169" s="197" t="str">
        <f ca="1">INDIRECT("'"&amp;$Q169&amp;"'!F204")</f>
        <v>N/A</v>
      </c>
      <c r="M169" s="197">
        <f ca="1">INDIRECT("'"&amp;$Q169&amp;"'!F207")</f>
        <v>0</v>
      </c>
      <c r="N169" s="197">
        <f ca="1">INDIRECT("'"&amp;$Q169&amp;"'!B209")</f>
        <v>0</v>
      </c>
      <c r="O169" s="197">
        <f ca="1">INDIRECT("'"&amp;$Q169&amp;"'!F217")</f>
        <v>0</v>
      </c>
      <c r="P169" s="197" t="str">
        <f ca="1">INDIRECT("'"&amp;$Q169&amp;"'!F219")</f>
        <v xml:space="preserve"> </v>
      </c>
      <c r="Q169" t="s">
        <v>264</v>
      </c>
      <c r="R169">
        <v>17</v>
      </c>
    </row>
    <row r="170" spans="1:18" ht="15">
      <c r="A170" s="197" t="str">
        <f>'Total Payment Amount'!$D$2</f>
        <v>Ventura County Medical Center</v>
      </c>
      <c r="B170" s="197" t="str">
        <f>'Total Payment Amount'!$D$3</f>
        <v>DY 7</v>
      </c>
      <c r="C170" s="198">
        <f>'Total Payment Amount'!$D$4</f>
        <v>41213</v>
      </c>
      <c r="D170" s="200" t="str">
        <f ca="1" t="shared" si="6"/>
        <v>Category 2: Integrate Physical and Behavioral Health Care</v>
      </c>
      <c r="E170" s="197">
        <f ca="1" t="shared" si="7"/>
        <v>4859000</v>
      </c>
      <c r="F170" s="197">
        <f ca="1" t="shared" si="8"/>
        <v>4859000</v>
      </c>
      <c r="G170" s="200" t="str">
        <f ca="1">INDIRECT("'"&amp;$Q170&amp;"'!B222")</f>
        <v>Improvement Milestone:</v>
      </c>
      <c r="H170" s="197">
        <f ca="1">INDIRECT("'"&amp;$Q170&amp;"'!D222")</f>
        <v>0</v>
      </c>
      <c r="I170" s="197"/>
      <c r="J170" s="197">
        <f ca="1">INDIRECT("'"&amp;$Q170&amp;"'!F225")</f>
        <v>0</v>
      </c>
      <c r="K170" s="197">
        <f ca="1">INDIRECT("'"&amp;$Q170&amp;"'!F227")</f>
        <v>0</v>
      </c>
      <c r="L170" s="197" t="str">
        <f ca="1">INDIRECT("'"&amp;$Q170&amp;"'!F229")</f>
        <v>N/A</v>
      </c>
      <c r="M170" s="197">
        <f ca="1">INDIRECT("'"&amp;$Q170&amp;"'!F232")</f>
        <v>0</v>
      </c>
      <c r="N170" s="197">
        <f ca="1">INDIRECT("'"&amp;$Q170&amp;"'!B234")</f>
        <v>0</v>
      </c>
      <c r="O170" s="197">
        <f ca="1">INDIRECT("'"&amp;$Q170&amp;"'!F242")</f>
        <v>0</v>
      </c>
      <c r="P170" s="197" t="str">
        <f ca="1">INDIRECT("'"&amp;$Q170&amp;"'!F244")</f>
        <v xml:space="preserve"> </v>
      </c>
      <c r="Q170" t="s">
        <v>264</v>
      </c>
      <c r="R170">
        <v>17</v>
      </c>
    </row>
    <row r="171" spans="1:18" ht="15">
      <c r="A171" s="197" t="str">
        <f>'Total Payment Amount'!$D$2</f>
        <v>Ventura County Medical Center</v>
      </c>
      <c r="B171" s="197" t="str">
        <f>'Total Payment Amount'!$D$3</f>
        <v>DY 7</v>
      </c>
      <c r="C171" s="198">
        <f>'Total Payment Amount'!$D$4</f>
        <v>41213</v>
      </c>
      <c r="D171" s="200" t="str">
        <f ca="1" t="shared" si="6"/>
        <v>Category 2: Integrate Physical and Behavioral Health Care</v>
      </c>
      <c r="E171" s="197">
        <f ca="1" t="shared" si="7"/>
        <v>4859000</v>
      </c>
      <c r="F171" s="197">
        <f ca="1" t="shared" si="8"/>
        <v>4859000</v>
      </c>
      <c r="G171" s="200" t="str">
        <f ca="1">INDIRECT("'"&amp;$Q171&amp;"'!B247")</f>
        <v>Improvement Milestone:</v>
      </c>
      <c r="H171" s="197">
        <f ca="1">INDIRECT("'"&amp;$Q171&amp;"'!D247")</f>
        <v>0</v>
      </c>
      <c r="I171" s="197"/>
      <c r="J171" s="197">
        <f ca="1">INDIRECT("'"&amp;$Q171&amp;"'!F250")</f>
        <v>0</v>
      </c>
      <c r="K171" s="197">
        <f ca="1">INDIRECT("'"&amp;$Q171&amp;"'!F252")</f>
        <v>0</v>
      </c>
      <c r="L171" s="197" t="str">
        <f ca="1">INDIRECT("'"&amp;$Q171&amp;"'!F254")</f>
        <v>N/A</v>
      </c>
      <c r="M171" s="197">
        <f ca="1">INDIRECT("'"&amp;$Q171&amp;"'!F257")</f>
        <v>0</v>
      </c>
      <c r="N171" s="197">
        <f ca="1">INDIRECT("'"&amp;$Q171&amp;"'!B259")</f>
        <v>0</v>
      </c>
      <c r="O171" s="197">
        <f ca="1">INDIRECT("'"&amp;$Q171&amp;"'!F267")</f>
        <v>0</v>
      </c>
      <c r="P171" s="197" t="str">
        <f ca="1">INDIRECT("'"&amp;$Q171&amp;"'!F269")</f>
        <v xml:space="preserve"> </v>
      </c>
      <c r="Q171" t="s">
        <v>264</v>
      </c>
      <c r="R171">
        <v>17</v>
      </c>
    </row>
    <row r="172" spans="1:18" ht="15">
      <c r="A172" s="197" t="str">
        <f>'Total Payment Amount'!$D$2</f>
        <v>Ventura County Medical Center</v>
      </c>
      <c r="B172" s="197" t="str">
        <f>'Total Payment Amount'!$D$3</f>
        <v>DY 7</v>
      </c>
      <c r="C172" s="198">
        <f>'Total Payment Amount'!$D$4</f>
        <v>41213</v>
      </c>
      <c r="D172" s="200" t="str">
        <f ca="1" t="shared" si="6"/>
        <v>Category 2: Increase Specialty Care Access/Redesign Referral Process</v>
      </c>
      <c r="E172" s="197">
        <f ca="1" t="shared" si="7"/>
        <v>0</v>
      </c>
      <c r="F172" s="197">
        <f ca="1" t="shared" si="8"/>
        <v>0</v>
      </c>
      <c r="G172" s="200" t="str">
        <f ca="1">INDIRECT("'"&amp;$Q172&amp;"'!B22")</f>
        <v>Process Milestone:</v>
      </c>
      <c r="H172" s="197">
        <f ca="1">INDIRECT("'"&amp;$Q172&amp;"'!D22")</f>
        <v>0</v>
      </c>
      <c r="I172" s="197"/>
      <c r="J172" s="197">
        <f ca="1">INDIRECT("'"&amp;$Q172&amp;"'!F25")</f>
        <v>0</v>
      </c>
      <c r="K172" s="197">
        <f ca="1">INDIRECT("'"&amp;$Q172&amp;"'!F27")</f>
        <v>0</v>
      </c>
      <c r="L172" s="197" t="str">
        <f ca="1">INDIRECT("'"&amp;$Q172&amp;"'!F29")</f>
        <v>N/A</v>
      </c>
      <c r="M172" s="197">
        <f ca="1">INDIRECT("'"&amp;$Q172&amp;"'!F32")</f>
        <v>0</v>
      </c>
      <c r="N172" s="197">
        <f ca="1">INDIRECT("'"&amp;$Q172&amp;"'!B34")</f>
        <v>0</v>
      </c>
      <c r="O172" s="197">
        <f ca="1">INDIRECT("'"&amp;$Q172&amp;"'!F42")</f>
        <v>0</v>
      </c>
      <c r="P172" s="197" t="str">
        <f ca="1">INDIRECT("'"&amp;$Q172&amp;"'!F44")</f>
        <v xml:space="preserve"> </v>
      </c>
      <c r="Q172" t="s">
        <v>265</v>
      </c>
      <c r="R172">
        <v>18</v>
      </c>
    </row>
    <row r="173" spans="1:18" ht="15">
      <c r="A173" s="197" t="str">
        <f>'Total Payment Amount'!$D$2</f>
        <v>Ventura County Medical Center</v>
      </c>
      <c r="B173" s="197" t="str">
        <f>'Total Payment Amount'!$D$3</f>
        <v>DY 7</v>
      </c>
      <c r="C173" s="198">
        <f>'Total Payment Amount'!$D$4</f>
        <v>41213</v>
      </c>
      <c r="D173" s="200" t="str">
        <f ca="1" t="shared" si="6"/>
        <v>Category 2: Increase Specialty Care Access/Redesign Referral Process</v>
      </c>
      <c r="E173" s="197">
        <f ca="1" t="shared" si="7"/>
        <v>0</v>
      </c>
      <c r="F173" s="197">
        <f ca="1" t="shared" si="8"/>
        <v>0</v>
      </c>
      <c r="G173" s="200" t="str">
        <f ca="1">INDIRECT("'"&amp;$Q173&amp;"'!B47")</f>
        <v>Process Milestone:</v>
      </c>
      <c r="H173" s="197">
        <f ca="1">INDIRECT("'"&amp;$Q173&amp;"'!D47")</f>
        <v>0</v>
      </c>
      <c r="I173" s="197"/>
      <c r="J173" s="197">
        <f ca="1">INDIRECT("'"&amp;$Q173&amp;"'!F50")</f>
        <v>0</v>
      </c>
      <c r="K173" s="197">
        <f ca="1">INDIRECT("'"&amp;$Q173&amp;"'!F52")</f>
        <v>0</v>
      </c>
      <c r="L173" s="197" t="str">
        <f ca="1">INDIRECT("'"&amp;$Q173&amp;"'!F54")</f>
        <v>N/A</v>
      </c>
      <c r="M173" s="197">
        <f ca="1">INDIRECT("'"&amp;$Q173&amp;"'!F57")</f>
        <v>0</v>
      </c>
      <c r="N173" s="197">
        <f ca="1">INDIRECT("'"&amp;$Q173&amp;"'!B59")</f>
        <v>0</v>
      </c>
      <c r="O173" s="197">
        <f ca="1">INDIRECT("'"&amp;$Q173&amp;"'!F67")</f>
        <v>0</v>
      </c>
      <c r="P173" s="197" t="str">
        <f ca="1">INDIRECT("'"&amp;$Q173&amp;"'!F69")</f>
        <v xml:space="preserve"> </v>
      </c>
      <c r="Q173" t="s">
        <v>265</v>
      </c>
      <c r="R173">
        <v>18</v>
      </c>
    </row>
    <row r="174" spans="1:18" ht="15">
      <c r="A174" s="197" t="str">
        <f>'Total Payment Amount'!$D$2</f>
        <v>Ventura County Medical Center</v>
      </c>
      <c r="B174" s="197" t="str">
        <f>'Total Payment Amount'!$D$3</f>
        <v>DY 7</v>
      </c>
      <c r="C174" s="198">
        <f>'Total Payment Amount'!$D$4</f>
        <v>41213</v>
      </c>
      <c r="D174" s="200" t="str">
        <f ca="1" t="shared" si="6"/>
        <v>Category 2: Increase Specialty Care Access/Redesign Referral Process</v>
      </c>
      <c r="E174" s="197">
        <f ca="1" t="shared" si="7"/>
        <v>0</v>
      </c>
      <c r="F174" s="197">
        <f ca="1" t="shared" si="8"/>
        <v>0</v>
      </c>
      <c r="G174" s="200" t="str">
        <f ca="1">INDIRECT("'"&amp;$Q174&amp;"'!B72")</f>
        <v>Process Milestone:</v>
      </c>
      <c r="H174" s="197">
        <f ca="1">INDIRECT("'"&amp;$Q174&amp;"'!D72")</f>
        <v>0</v>
      </c>
      <c r="I174" s="197"/>
      <c r="J174" s="197">
        <f ca="1">INDIRECT("'"&amp;$Q174&amp;"'!F75")</f>
        <v>0</v>
      </c>
      <c r="K174" s="197">
        <f ca="1">INDIRECT("'"&amp;$Q174&amp;"'!F77")</f>
        <v>0</v>
      </c>
      <c r="L174" s="197" t="str">
        <f ca="1">INDIRECT("'"&amp;$Q174&amp;"'!F79")</f>
        <v>N/A</v>
      </c>
      <c r="M174" s="197">
        <f ca="1">INDIRECT("'"&amp;$Q174&amp;"'!F82")</f>
        <v>0</v>
      </c>
      <c r="N174" s="197">
        <f ca="1">INDIRECT("'"&amp;$Q174&amp;"'!B84")</f>
        <v>0</v>
      </c>
      <c r="O174" s="197">
        <f ca="1">INDIRECT("'"&amp;$Q174&amp;"'!F92")</f>
        <v>0</v>
      </c>
      <c r="P174" s="197" t="str">
        <f ca="1">INDIRECT("'"&amp;$Q174&amp;"'!F94")</f>
        <v xml:space="preserve"> </v>
      </c>
      <c r="Q174" t="s">
        <v>265</v>
      </c>
      <c r="R174">
        <v>18</v>
      </c>
    </row>
    <row r="175" spans="1:18" ht="15">
      <c r="A175" s="197" t="str">
        <f>'Total Payment Amount'!$D$2</f>
        <v>Ventura County Medical Center</v>
      </c>
      <c r="B175" s="197" t="str">
        <f>'Total Payment Amount'!$D$3</f>
        <v>DY 7</v>
      </c>
      <c r="C175" s="198">
        <f>'Total Payment Amount'!$D$4</f>
        <v>41213</v>
      </c>
      <c r="D175" s="200" t="str">
        <f ca="1" t="shared" si="6"/>
        <v>Category 2: Increase Specialty Care Access/Redesign Referral Process</v>
      </c>
      <c r="E175" s="197">
        <f ca="1" t="shared" si="7"/>
        <v>0</v>
      </c>
      <c r="F175" s="197">
        <f ca="1" t="shared" si="8"/>
        <v>0</v>
      </c>
      <c r="G175" s="200" t="str">
        <f ca="1">INDIRECT("'"&amp;$Q175&amp;"'!B97")</f>
        <v>Process Milestone:</v>
      </c>
      <c r="H175" s="197">
        <f ca="1">INDIRECT("'"&amp;$Q175&amp;"'!D97")</f>
        <v>0</v>
      </c>
      <c r="I175" s="197"/>
      <c r="J175" s="197">
        <f ca="1">INDIRECT("'"&amp;$Q175&amp;"'!F100")</f>
        <v>0</v>
      </c>
      <c r="K175" s="197">
        <f ca="1">INDIRECT("'"&amp;$Q175&amp;"'!F102")</f>
        <v>0</v>
      </c>
      <c r="L175" s="197" t="str">
        <f ca="1">INDIRECT("'"&amp;$Q175&amp;"'!F104")</f>
        <v>N/A</v>
      </c>
      <c r="M175" s="197">
        <f ca="1">INDIRECT("'"&amp;$Q175&amp;"'!F107")</f>
        <v>0</v>
      </c>
      <c r="N175" s="197">
        <f ca="1">INDIRECT("'"&amp;$Q175&amp;"'!B109")</f>
        <v>0</v>
      </c>
      <c r="O175" s="197">
        <f ca="1">INDIRECT("'"&amp;$Q175&amp;"'!F117")</f>
        <v>0</v>
      </c>
      <c r="P175" s="197" t="str">
        <f ca="1">INDIRECT("'"&amp;$Q175&amp;"'!F119")</f>
        <v xml:space="preserve"> </v>
      </c>
      <c r="Q175" t="s">
        <v>265</v>
      </c>
      <c r="R175">
        <v>18</v>
      </c>
    </row>
    <row r="176" spans="1:18" ht="15">
      <c r="A176" s="197" t="str">
        <f>'Total Payment Amount'!$D$2</f>
        <v>Ventura County Medical Center</v>
      </c>
      <c r="B176" s="197" t="str">
        <f>'Total Payment Amount'!$D$3</f>
        <v>DY 7</v>
      </c>
      <c r="C176" s="198">
        <f>'Total Payment Amount'!$D$4</f>
        <v>41213</v>
      </c>
      <c r="D176" s="200" t="str">
        <f ca="1" t="shared" si="6"/>
        <v>Category 2: Increase Specialty Care Access/Redesign Referral Process</v>
      </c>
      <c r="E176" s="197">
        <f ca="1" t="shared" si="7"/>
        <v>0</v>
      </c>
      <c r="F176" s="197">
        <f ca="1" t="shared" si="8"/>
        <v>0</v>
      </c>
      <c r="G176" s="200" t="str">
        <f ca="1">INDIRECT("'"&amp;$Q176&amp;"'!B122")</f>
        <v>Process Milestone:</v>
      </c>
      <c r="H176" s="197">
        <f ca="1">INDIRECT("'"&amp;$Q176&amp;"'!D122")</f>
        <v>0</v>
      </c>
      <c r="I176" s="197"/>
      <c r="J176" s="197">
        <f ca="1">INDIRECT("'"&amp;$Q176&amp;"'!F125")</f>
        <v>0</v>
      </c>
      <c r="K176" s="197">
        <f ca="1">INDIRECT("'"&amp;$Q176&amp;"'!F127")</f>
        <v>0</v>
      </c>
      <c r="L176" s="197" t="str">
        <f ca="1">INDIRECT("'"&amp;$Q176&amp;"'!F129")</f>
        <v>N/A</v>
      </c>
      <c r="M176" s="197">
        <f ca="1">INDIRECT("'"&amp;$Q176&amp;"'!F132")</f>
        <v>0</v>
      </c>
      <c r="N176" s="197">
        <f ca="1">INDIRECT("'"&amp;$Q176&amp;"'!B134")</f>
        <v>0</v>
      </c>
      <c r="O176" s="197">
        <f ca="1">INDIRECT("'"&amp;$Q176&amp;"'!F142")</f>
        <v>0</v>
      </c>
      <c r="P176" s="197" t="str">
        <f ca="1">INDIRECT("'"&amp;$Q176&amp;"'!F144")</f>
        <v xml:space="preserve"> </v>
      </c>
      <c r="Q176" t="s">
        <v>265</v>
      </c>
      <c r="R176">
        <v>18</v>
      </c>
    </row>
    <row r="177" spans="1:18" ht="15">
      <c r="A177" s="197" t="str">
        <f>'Total Payment Amount'!$D$2</f>
        <v>Ventura County Medical Center</v>
      </c>
      <c r="B177" s="197" t="str">
        <f>'Total Payment Amount'!$D$3</f>
        <v>DY 7</v>
      </c>
      <c r="C177" s="198">
        <f>'Total Payment Amount'!$D$4</f>
        <v>41213</v>
      </c>
      <c r="D177" s="200" t="str">
        <f ca="1" t="shared" si="6"/>
        <v>Category 2: Increase Specialty Care Access/Redesign Referral Process</v>
      </c>
      <c r="E177" s="197">
        <f ca="1" t="shared" si="7"/>
        <v>0</v>
      </c>
      <c r="F177" s="197">
        <f ca="1" t="shared" si="8"/>
        <v>0</v>
      </c>
      <c r="G177" s="200" t="str">
        <f ca="1">INDIRECT("'"&amp;$Q177&amp;"'!B147")</f>
        <v>Improvement Milestone:</v>
      </c>
      <c r="H177" s="197">
        <f ca="1">INDIRECT("'"&amp;$Q177&amp;"'!D147")</f>
        <v>0</v>
      </c>
      <c r="I177" s="197"/>
      <c r="J177" s="197">
        <f ca="1">INDIRECT("'"&amp;$Q177&amp;"'!F150")</f>
        <v>0</v>
      </c>
      <c r="K177" s="197">
        <f ca="1">INDIRECT("'"&amp;$Q177&amp;"'!F152")</f>
        <v>0</v>
      </c>
      <c r="L177" s="197" t="str">
        <f ca="1">INDIRECT("'"&amp;$Q177&amp;"'!F154")</f>
        <v>N/A</v>
      </c>
      <c r="M177" s="197">
        <f ca="1">INDIRECT("'"&amp;$Q177&amp;"'!F157")</f>
        <v>0</v>
      </c>
      <c r="N177" s="197">
        <f ca="1">INDIRECT("'"&amp;$Q177&amp;"'!B159")</f>
        <v>0</v>
      </c>
      <c r="O177" s="197">
        <f ca="1">INDIRECT("'"&amp;$Q177&amp;"'!F167")</f>
        <v>0</v>
      </c>
      <c r="P177" s="197" t="str">
        <f ca="1">INDIRECT("'"&amp;$Q177&amp;"'!F169")</f>
        <v xml:space="preserve"> </v>
      </c>
      <c r="Q177" t="s">
        <v>265</v>
      </c>
      <c r="R177">
        <v>18</v>
      </c>
    </row>
    <row r="178" spans="1:18" ht="15">
      <c r="A178" s="197" t="str">
        <f>'Total Payment Amount'!$D$2</f>
        <v>Ventura County Medical Center</v>
      </c>
      <c r="B178" s="197" t="str">
        <f>'Total Payment Amount'!$D$3</f>
        <v>DY 7</v>
      </c>
      <c r="C178" s="198">
        <f>'Total Payment Amount'!$D$4</f>
        <v>41213</v>
      </c>
      <c r="D178" s="200" t="str">
        <f ca="1" t="shared" si="6"/>
        <v>Category 2: Increase Specialty Care Access/Redesign Referral Process</v>
      </c>
      <c r="E178" s="197">
        <f ca="1" t="shared" si="7"/>
        <v>0</v>
      </c>
      <c r="F178" s="197">
        <f ca="1" t="shared" si="8"/>
        <v>0</v>
      </c>
      <c r="G178" s="200" t="str">
        <f ca="1">INDIRECT("'"&amp;$Q178&amp;"'!B172")</f>
        <v>Improvement Milestone:</v>
      </c>
      <c r="H178" s="197">
        <f ca="1">INDIRECT("'"&amp;$Q178&amp;"'!D172")</f>
        <v>0</v>
      </c>
      <c r="I178" s="197"/>
      <c r="J178" s="197">
        <f ca="1">INDIRECT("'"&amp;$Q178&amp;"'!F175")</f>
        <v>0</v>
      </c>
      <c r="K178" s="197">
        <f ca="1">INDIRECT("'"&amp;$Q178&amp;"'!F177")</f>
        <v>0</v>
      </c>
      <c r="L178" s="197" t="str">
        <f ca="1">INDIRECT("'"&amp;$Q178&amp;"'!F179")</f>
        <v>N/A</v>
      </c>
      <c r="M178" s="197">
        <f ca="1">INDIRECT("'"&amp;$Q178&amp;"'!F182")</f>
        <v>0</v>
      </c>
      <c r="N178" s="197">
        <f ca="1">INDIRECT("'"&amp;$Q178&amp;"'!B184")</f>
        <v>0</v>
      </c>
      <c r="O178" s="197">
        <f ca="1">INDIRECT("'"&amp;$Q178&amp;"'!F192")</f>
        <v>0</v>
      </c>
      <c r="P178" s="197" t="str">
        <f ca="1">INDIRECT("'"&amp;$Q178&amp;"'!F194")</f>
        <v xml:space="preserve"> </v>
      </c>
      <c r="Q178" t="s">
        <v>265</v>
      </c>
      <c r="R178">
        <v>18</v>
      </c>
    </row>
    <row r="179" spans="1:18" ht="15">
      <c r="A179" s="197" t="str">
        <f>'Total Payment Amount'!$D$2</f>
        <v>Ventura County Medical Center</v>
      </c>
      <c r="B179" s="197" t="str">
        <f>'Total Payment Amount'!$D$3</f>
        <v>DY 7</v>
      </c>
      <c r="C179" s="198">
        <f>'Total Payment Amount'!$D$4</f>
        <v>41213</v>
      </c>
      <c r="D179" s="200" t="str">
        <f ca="1" t="shared" si="6"/>
        <v>Category 2: Increase Specialty Care Access/Redesign Referral Process</v>
      </c>
      <c r="E179" s="197">
        <f ca="1" t="shared" si="7"/>
        <v>0</v>
      </c>
      <c r="F179" s="197">
        <f ca="1" t="shared" si="8"/>
        <v>0</v>
      </c>
      <c r="G179" s="200" t="str">
        <f ca="1">INDIRECT("'"&amp;$Q179&amp;"'!B197")</f>
        <v>Improvement Milestone:</v>
      </c>
      <c r="H179" s="197">
        <f ca="1">INDIRECT("'"&amp;$Q179&amp;"'!D197")</f>
        <v>0</v>
      </c>
      <c r="I179" s="197"/>
      <c r="J179" s="197">
        <f ca="1">INDIRECT("'"&amp;$Q179&amp;"'!F200")</f>
        <v>0</v>
      </c>
      <c r="K179" s="197">
        <f ca="1">INDIRECT("'"&amp;$Q179&amp;"'!F202")</f>
        <v>0</v>
      </c>
      <c r="L179" s="197" t="str">
        <f ca="1">INDIRECT("'"&amp;$Q179&amp;"'!F204")</f>
        <v>N/A</v>
      </c>
      <c r="M179" s="197">
        <f ca="1">INDIRECT("'"&amp;$Q179&amp;"'!F207")</f>
        <v>0</v>
      </c>
      <c r="N179" s="197">
        <f ca="1">INDIRECT("'"&amp;$Q179&amp;"'!B209")</f>
        <v>0</v>
      </c>
      <c r="O179" s="197">
        <f ca="1">INDIRECT("'"&amp;$Q179&amp;"'!F217")</f>
        <v>0</v>
      </c>
      <c r="P179" s="197" t="str">
        <f ca="1">INDIRECT("'"&amp;$Q179&amp;"'!F219")</f>
        <v xml:space="preserve"> </v>
      </c>
      <c r="Q179" t="s">
        <v>265</v>
      </c>
      <c r="R179">
        <v>18</v>
      </c>
    </row>
    <row r="180" spans="1:18" ht="15">
      <c r="A180" s="197" t="str">
        <f>'Total Payment Amount'!$D$2</f>
        <v>Ventura County Medical Center</v>
      </c>
      <c r="B180" s="197" t="str">
        <f>'Total Payment Amount'!$D$3</f>
        <v>DY 7</v>
      </c>
      <c r="C180" s="198">
        <f>'Total Payment Amount'!$D$4</f>
        <v>41213</v>
      </c>
      <c r="D180" s="200" t="str">
        <f ca="1" t="shared" si="6"/>
        <v>Category 2: Increase Specialty Care Access/Redesign Referral Process</v>
      </c>
      <c r="E180" s="197">
        <f ca="1" t="shared" si="7"/>
        <v>0</v>
      </c>
      <c r="F180" s="197">
        <f ca="1" t="shared" si="8"/>
        <v>0</v>
      </c>
      <c r="G180" s="200" t="str">
        <f ca="1">INDIRECT("'"&amp;$Q180&amp;"'!B222")</f>
        <v>Improvement Milestone:</v>
      </c>
      <c r="H180" s="197">
        <f ca="1">INDIRECT("'"&amp;$Q180&amp;"'!D222")</f>
        <v>0</v>
      </c>
      <c r="I180" s="197"/>
      <c r="J180" s="197">
        <f ca="1">INDIRECT("'"&amp;$Q180&amp;"'!F225")</f>
        <v>0</v>
      </c>
      <c r="K180" s="197">
        <f ca="1">INDIRECT("'"&amp;$Q180&amp;"'!F227")</f>
        <v>0</v>
      </c>
      <c r="L180" s="197" t="str">
        <f ca="1">INDIRECT("'"&amp;$Q180&amp;"'!F229")</f>
        <v>N/A</v>
      </c>
      <c r="M180" s="197">
        <f ca="1">INDIRECT("'"&amp;$Q180&amp;"'!F232")</f>
        <v>0</v>
      </c>
      <c r="N180" s="197">
        <f ca="1">INDIRECT("'"&amp;$Q180&amp;"'!B234")</f>
        <v>0</v>
      </c>
      <c r="O180" s="197">
        <f ca="1">INDIRECT("'"&amp;$Q180&amp;"'!F242")</f>
        <v>0</v>
      </c>
      <c r="P180" s="197" t="str">
        <f ca="1">INDIRECT("'"&amp;$Q180&amp;"'!F244")</f>
        <v xml:space="preserve"> </v>
      </c>
      <c r="Q180" t="s">
        <v>265</v>
      </c>
      <c r="R180">
        <v>18</v>
      </c>
    </row>
    <row r="181" spans="1:18" ht="15">
      <c r="A181" s="197" t="str">
        <f>'Total Payment Amount'!$D$2</f>
        <v>Ventura County Medical Center</v>
      </c>
      <c r="B181" s="197" t="str">
        <f>'Total Payment Amount'!$D$3</f>
        <v>DY 7</v>
      </c>
      <c r="C181" s="198">
        <f>'Total Payment Amount'!$D$4</f>
        <v>41213</v>
      </c>
      <c r="D181" s="200" t="str">
        <f ca="1" t="shared" si="6"/>
        <v>Category 2: Increase Specialty Care Access/Redesign Referral Process</v>
      </c>
      <c r="E181" s="197">
        <f ca="1" t="shared" si="7"/>
        <v>0</v>
      </c>
      <c r="F181" s="197">
        <f ca="1" t="shared" si="8"/>
        <v>0</v>
      </c>
      <c r="G181" s="200" t="str">
        <f ca="1">INDIRECT("'"&amp;$Q181&amp;"'!B247")</f>
        <v>Improvement Milestone:</v>
      </c>
      <c r="H181" s="197">
        <f ca="1">INDIRECT("'"&amp;$Q181&amp;"'!D247")</f>
        <v>0</v>
      </c>
      <c r="I181" s="197"/>
      <c r="J181" s="197">
        <f ca="1">INDIRECT("'"&amp;$Q181&amp;"'!F250")</f>
        <v>0</v>
      </c>
      <c r="K181" s="197">
        <f ca="1">INDIRECT("'"&amp;$Q181&amp;"'!F252")</f>
        <v>0</v>
      </c>
      <c r="L181" s="197" t="str">
        <f ca="1">INDIRECT("'"&amp;$Q181&amp;"'!F254")</f>
        <v>N/A</v>
      </c>
      <c r="M181" s="197">
        <f ca="1">INDIRECT("'"&amp;$Q181&amp;"'!F257")</f>
        <v>0</v>
      </c>
      <c r="N181" s="197">
        <f ca="1">INDIRECT("'"&amp;$Q181&amp;"'!B259")</f>
        <v>0</v>
      </c>
      <c r="O181" s="197">
        <f ca="1">INDIRECT("'"&amp;$Q181&amp;"'!F267")</f>
        <v>0</v>
      </c>
      <c r="P181" s="197" t="str">
        <f ca="1">INDIRECT("'"&amp;$Q181&amp;"'!F269")</f>
        <v xml:space="preserve"> </v>
      </c>
      <c r="Q181" t="s">
        <v>265</v>
      </c>
      <c r="R181">
        <v>18</v>
      </c>
    </row>
    <row r="182" spans="1:18" ht="15">
      <c r="A182" s="197" t="str">
        <f>'Total Payment Amount'!$D$2</f>
        <v>Ventura County Medical Center</v>
      </c>
      <c r="B182" s="197" t="str">
        <f>'Total Payment Amount'!$D$3</f>
        <v>DY 7</v>
      </c>
      <c r="C182" s="198">
        <f>'Total Payment Amount'!$D$4</f>
        <v>41213</v>
      </c>
      <c r="D182" s="200" t="str">
        <f ca="1" t="shared" si="6"/>
        <v>Category 2: Establish/Expand a Patient Care Navigation Program</v>
      </c>
      <c r="E182" s="197">
        <f ca="1" t="shared" si="7"/>
        <v>0</v>
      </c>
      <c r="F182" s="197">
        <f ca="1" t="shared" si="8"/>
        <v>0</v>
      </c>
      <c r="G182" s="200" t="str">
        <f ca="1">INDIRECT("'"&amp;$Q182&amp;"'!B22")</f>
        <v>Process Milestone:</v>
      </c>
      <c r="H182" s="197">
        <f ca="1">INDIRECT("'"&amp;$Q182&amp;"'!D22")</f>
        <v>0</v>
      </c>
      <c r="I182" s="197"/>
      <c r="J182" s="197">
        <f ca="1">INDIRECT("'"&amp;$Q182&amp;"'!F25")</f>
        <v>0</v>
      </c>
      <c r="K182" s="197">
        <f ca="1">INDIRECT("'"&amp;$Q182&amp;"'!F27")</f>
        <v>0</v>
      </c>
      <c r="L182" s="197" t="str">
        <f ca="1">INDIRECT("'"&amp;$Q182&amp;"'!F29")</f>
        <v>N/A</v>
      </c>
      <c r="M182" s="197">
        <f ca="1">INDIRECT("'"&amp;$Q182&amp;"'!F32")</f>
        <v>0</v>
      </c>
      <c r="N182" s="197">
        <f ca="1">INDIRECT("'"&amp;$Q182&amp;"'!B34")</f>
        <v>0</v>
      </c>
      <c r="O182" s="197">
        <f ca="1">INDIRECT("'"&amp;$Q182&amp;"'!F42")</f>
        <v>0</v>
      </c>
      <c r="P182" s="197" t="str">
        <f ca="1">INDIRECT("'"&amp;$Q182&amp;"'!F44")</f>
        <v xml:space="preserve"> </v>
      </c>
      <c r="Q182" t="s">
        <v>266</v>
      </c>
      <c r="R182">
        <v>19</v>
      </c>
    </row>
    <row r="183" spans="1:18" ht="15">
      <c r="A183" s="197" t="str">
        <f>'Total Payment Amount'!$D$2</f>
        <v>Ventura County Medical Center</v>
      </c>
      <c r="B183" s="197" t="str">
        <f>'Total Payment Amount'!$D$3</f>
        <v>DY 7</v>
      </c>
      <c r="C183" s="198">
        <f>'Total Payment Amount'!$D$4</f>
        <v>41213</v>
      </c>
      <c r="D183" s="200" t="str">
        <f ca="1" t="shared" si="6"/>
        <v>Category 2: Establish/Expand a Patient Care Navigation Program</v>
      </c>
      <c r="E183" s="197">
        <f ca="1" t="shared" si="7"/>
        <v>0</v>
      </c>
      <c r="F183" s="197">
        <f ca="1" t="shared" si="8"/>
        <v>0</v>
      </c>
      <c r="G183" s="200" t="str">
        <f ca="1">INDIRECT("'"&amp;$Q183&amp;"'!B47")</f>
        <v>Process Milestone:</v>
      </c>
      <c r="H183" s="197">
        <f ca="1">INDIRECT("'"&amp;$Q183&amp;"'!D47")</f>
        <v>0</v>
      </c>
      <c r="I183" s="197"/>
      <c r="J183" s="197">
        <f ca="1">INDIRECT("'"&amp;$Q183&amp;"'!F50")</f>
        <v>0</v>
      </c>
      <c r="K183" s="197">
        <f ca="1">INDIRECT("'"&amp;$Q183&amp;"'!F52")</f>
        <v>0</v>
      </c>
      <c r="L183" s="197" t="str">
        <f ca="1">INDIRECT("'"&amp;$Q183&amp;"'!F54")</f>
        <v>N/A</v>
      </c>
      <c r="M183" s="197">
        <f ca="1">INDIRECT("'"&amp;$Q183&amp;"'!F57")</f>
        <v>0</v>
      </c>
      <c r="N183" s="197">
        <f ca="1">INDIRECT("'"&amp;$Q183&amp;"'!B59")</f>
        <v>0</v>
      </c>
      <c r="O183" s="197">
        <f ca="1">INDIRECT("'"&amp;$Q183&amp;"'!F67")</f>
        <v>0</v>
      </c>
      <c r="P183" s="197" t="str">
        <f ca="1">INDIRECT("'"&amp;$Q183&amp;"'!F69")</f>
        <v xml:space="preserve"> </v>
      </c>
      <c r="Q183" t="s">
        <v>266</v>
      </c>
      <c r="R183">
        <v>19</v>
      </c>
    </row>
    <row r="184" spans="1:18" ht="15">
      <c r="A184" s="197" t="str">
        <f>'Total Payment Amount'!$D$2</f>
        <v>Ventura County Medical Center</v>
      </c>
      <c r="B184" s="197" t="str">
        <f>'Total Payment Amount'!$D$3</f>
        <v>DY 7</v>
      </c>
      <c r="C184" s="198">
        <f>'Total Payment Amount'!$D$4</f>
        <v>41213</v>
      </c>
      <c r="D184" s="200" t="str">
        <f t="shared" si="9" ref="D184:D250">INDIRECT("'"&amp;$Q184&amp;"'!$A$6")</f>
        <v>Category 2: Establish/Expand a Patient Care Navigation Program</v>
      </c>
      <c r="E184" s="197">
        <f t="shared" si="10" ref="E184:E251">INDIRECT("'"&amp;$Q184&amp;"'!$F$18")</f>
        <v>0</v>
      </c>
      <c r="F184" s="197">
        <f t="shared" si="11" ref="F184:F251">INDIRECT("'"&amp;$Q184&amp;"'!$F$20")</f>
        <v>0</v>
      </c>
      <c r="G184" s="200" t="str">
        <f ca="1">INDIRECT("'"&amp;$Q184&amp;"'!B72")</f>
        <v>Process Milestone:</v>
      </c>
      <c r="H184" s="197">
        <f ca="1">INDIRECT("'"&amp;$Q184&amp;"'!D72")</f>
        <v>0</v>
      </c>
      <c r="I184" s="197"/>
      <c r="J184" s="197">
        <f ca="1">INDIRECT("'"&amp;$Q184&amp;"'!F75")</f>
        <v>0</v>
      </c>
      <c r="K184" s="197">
        <f ca="1">INDIRECT("'"&amp;$Q184&amp;"'!F77")</f>
        <v>0</v>
      </c>
      <c r="L184" s="197" t="str">
        <f ca="1">INDIRECT("'"&amp;$Q184&amp;"'!F79")</f>
        <v>N/A</v>
      </c>
      <c r="M184" s="197">
        <f ca="1">INDIRECT("'"&amp;$Q184&amp;"'!F82")</f>
        <v>0</v>
      </c>
      <c r="N184" s="197">
        <f ca="1">INDIRECT("'"&amp;$Q184&amp;"'!B84")</f>
        <v>0</v>
      </c>
      <c r="O184" s="197">
        <f ca="1">INDIRECT("'"&amp;$Q184&amp;"'!F92")</f>
        <v>0</v>
      </c>
      <c r="P184" s="197" t="str">
        <f ca="1">INDIRECT("'"&amp;$Q184&amp;"'!F94")</f>
        <v xml:space="preserve"> </v>
      </c>
      <c r="Q184" t="s">
        <v>266</v>
      </c>
      <c r="R184">
        <v>19</v>
      </c>
    </row>
    <row r="185" spans="1:18" ht="15">
      <c r="A185" s="197" t="str">
        <f>'Total Payment Amount'!$D$2</f>
        <v>Ventura County Medical Center</v>
      </c>
      <c r="B185" s="197" t="str">
        <f>'Total Payment Amount'!$D$3</f>
        <v>DY 7</v>
      </c>
      <c r="C185" s="198">
        <f>'Total Payment Amount'!$D$4</f>
        <v>41213</v>
      </c>
      <c r="D185" s="200" t="str">
        <f ca="1" t="shared" si="9"/>
        <v>Category 2: Establish/Expand a Patient Care Navigation Program</v>
      </c>
      <c r="E185" s="197">
        <f ca="1" t="shared" si="10"/>
        <v>0</v>
      </c>
      <c r="F185" s="197">
        <f ca="1" t="shared" si="11"/>
        <v>0</v>
      </c>
      <c r="G185" s="200" t="str">
        <f ca="1">INDIRECT("'"&amp;$Q185&amp;"'!B97")</f>
        <v>Process Milestone:</v>
      </c>
      <c r="H185" s="197">
        <f ca="1">INDIRECT("'"&amp;$Q185&amp;"'!D97")</f>
        <v>0</v>
      </c>
      <c r="I185" s="197"/>
      <c r="J185" s="197">
        <f ca="1">INDIRECT("'"&amp;$Q185&amp;"'!F100")</f>
        <v>0</v>
      </c>
      <c r="K185" s="197">
        <f ca="1">INDIRECT("'"&amp;$Q185&amp;"'!F102")</f>
        <v>0</v>
      </c>
      <c r="L185" s="197" t="str">
        <f ca="1">INDIRECT("'"&amp;$Q185&amp;"'!F104")</f>
        <v>N/A</v>
      </c>
      <c r="M185" s="197">
        <f ca="1">INDIRECT("'"&amp;$Q185&amp;"'!F107")</f>
        <v>0</v>
      </c>
      <c r="N185" s="197">
        <f ca="1">INDIRECT("'"&amp;$Q185&amp;"'!B109")</f>
        <v>0</v>
      </c>
      <c r="O185" s="197">
        <f ca="1">INDIRECT("'"&amp;$Q185&amp;"'!F117")</f>
        <v>0</v>
      </c>
      <c r="P185" s="197" t="str">
        <f ca="1">INDIRECT("'"&amp;$Q185&amp;"'!F119")</f>
        <v xml:space="preserve"> </v>
      </c>
      <c r="Q185" t="s">
        <v>266</v>
      </c>
      <c r="R185">
        <v>19</v>
      </c>
    </row>
    <row r="186" spans="1:18" ht="15">
      <c r="A186" s="197" t="str">
        <f>'Total Payment Amount'!$D$2</f>
        <v>Ventura County Medical Center</v>
      </c>
      <c r="B186" s="197" t="str">
        <f>'Total Payment Amount'!$D$3</f>
        <v>DY 7</v>
      </c>
      <c r="C186" s="198">
        <f>'Total Payment Amount'!$D$4</f>
        <v>41213</v>
      </c>
      <c r="D186" s="200" t="str">
        <f ca="1" t="shared" si="9"/>
        <v>Category 2: Establish/Expand a Patient Care Navigation Program</v>
      </c>
      <c r="E186" s="197">
        <f ca="1" t="shared" si="10"/>
        <v>0</v>
      </c>
      <c r="F186" s="197">
        <f ca="1" t="shared" si="11"/>
        <v>0</v>
      </c>
      <c r="G186" s="200" t="str">
        <f ca="1">INDIRECT("'"&amp;$Q186&amp;"'!B122")</f>
        <v>Process Milestone:</v>
      </c>
      <c r="H186" s="197">
        <f ca="1">INDIRECT("'"&amp;$Q186&amp;"'!D122")</f>
        <v>0</v>
      </c>
      <c r="I186" s="197"/>
      <c r="J186" s="197">
        <f ca="1">INDIRECT("'"&amp;$Q186&amp;"'!F125")</f>
        <v>0</v>
      </c>
      <c r="K186" s="197">
        <f ca="1">INDIRECT("'"&amp;$Q186&amp;"'!F127")</f>
        <v>0</v>
      </c>
      <c r="L186" s="197" t="str">
        <f ca="1">INDIRECT("'"&amp;$Q186&amp;"'!F129")</f>
        <v>N/A</v>
      </c>
      <c r="M186" s="197">
        <f ca="1">INDIRECT("'"&amp;$Q186&amp;"'!F132")</f>
        <v>0</v>
      </c>
      <c r="N186" s="197">
        <f ca="1">INDIRECT("'"&amp;$Q186&amp;"'!B134")</f>
        <v>0</v>
      </c>
      <c r="O186" s="197">
        <f ca="1">INDIRECT("'"&amp;$Q186&amp;"'!F142")</f>
        <v>0</v>
      </c>
      <c r="P186" s="197" t="str">
        <f ca="1">INDIRECT("'"&amp;$Q186&amp;"'!F144")</f>
        <v xml:space="preserve"> </v>
      </c>
      <c r="Q186" t="s">
        <v>266</v>
      </c>
      <c r="R186">
        <v>19</v>
      </c>
    </row>
    <row r="187" spans="1:18" ht="15">
      <c r="A187" s="197" t="str">
        <f>'Total Payment Amount'!$D$2</f>
        <v>Ventura County Medical Center</v>
      </c>
      <c r="B187" s="197" t="str">
        <f>'Total Payment Amount'!$D$3</f>
        <v>DY 7</v>
      </c>
      <c r="C187" s="198">
        <f>'Total Payment Amount'!$D$4</f>
        <v>41213</v>
      </c>
      <c r="D187" s="200" t="str">
        <f ca="1" t="shared" si="9"/>
        <v>Category 2: Establish/Expand a Patient Care Navigation Program</v>
      </c>
      <c r="E187" s="197">
        <f ca="1" t="shared" si="10"/>
        <v>0</v>
      </c>
      <c r="F187" s="197">
        <f ca="1" t="shared" si="11"/>
        <v>0</v>
      </c>
      <c r="G187" s="200" t="str">
        <f ca="1">INDIRECT("'"&amp;$Q187&amp;"'!B147")</f>
        <v>Improvement Milestone:</v>
      </c>
      <c r="H187" s="197">
        <f ca="1">INDIRECT("'"&amp;$Q187&amp;"'!D147")</f>
        <v>0</v>
      </c>
      <c r="I187" s="197"/>
      <c r="J187" s="197">
        <f ca="1">INDIRECT("'"&amp;$Q187&amp;"'!F150")</f>
        <v>0</v>
      </c>
      <c r="K187" s="197">
        <f ca="1">INDIRECT("'"&amp;$Q187&amp;"'!F152")</f>
        <v>0</v>
      </c>
      <c r="L187" s="197" t="str">
        <f ca="1">INDIRECT("'"&amp;$Q187&amp;"'!F154")</f>
        <v>N/A</v>
      </c>
      <c r="M187" s="197">
        <f ca="1">INDIRECT("'"&amp;$Q187&amp;"'!F157")</f>
        <v>0</v>
      </c>
      <c r="N187" s="197">
        <f ca="1">INDIRECT("'"&amp;$Q187&amp;"'!B159")</f>
        <v>0</v>
      </c>
      <c r="O187" s="197">
        <f ca="1">INDIRECT("'"&amp;$Q187&amp;"'!F167")</f>
        <v>0</v>
      </c>
      <c r="P187" s="197" t="str">
        <f ca="1">INDIRECT("'"&amp;$Q187&amp;"'!F169")</f>
        <v xml:space="preserve"> </v>
      </c>
      <c r="Q187" t="s">
        <v>266</v>
      </c>
      <c r="R187">
        <v>19</v>
      </c>
    </row>
    <row r="188" spans="1:18" ht="15">
      <c r="A188" s="197" t="str">
        <f>'Total Payment Amount'!$D$2</f>
        <v>Ventura County Medical Center</v>
      </c>
      <c r="B188" s="197" t="str">
        <f>'Total Payment Amount'!$D$3</f>
        <v>DY 7</v>
      </c>
      <c r="C188" s="198">
        <f>'Total Payment Amount'!$D$4</f>
        <v>41213</v>
      </c>
      <c r="D188" s="200" t="str">
        <f ca="1" t="shared" si="9"/>
        <v>Category 2: Establish/Expand a Patient Care Navigation Program</v>
      </c>
      <c r="E188" s="197">
        <f ca="1" t="shared" si="10"/>
        <v>0</v>
      </c>
      <c r="F188" s="197">
        <f ca="1" t="shared" si="11"/>
        <v>0</v>
      </c>
      <c r="G188" s="200" t="str">
        <f ca="1">INDIRECT("'"&amp;$Q188&amp;"'!B172")</f>
        <v>Improvement Milestone:</v>
      </c>
      <c r="H188" s="197">
        <f ca="1">INDIRECT("'"&amp;$Q188&amp;"'!D172")</f>
        <v>0</v>
      </c>
      <c r="I188" s="197"/>
      <c r="J188" s="197">
        <f ca="1">INDIRECT("'"&amp;$Q188&amp;"'!F175")</f>
        <v>0</v>
      </c>
      <c r="K188" s="197">
        <f ca="1">INDIRECT("'"&amp;$Q188&amp;"'!F177")</f>
        <v>0</v>
      </c>
      <c r="L188" s="197" t="str">
        <f ca="1">INDIRECT("'"&amp;$Q188&amp;"'!F179")</f>
        <v>N/A</v>
      </c>
      <c r="M188" s="197">
        <f ca="1">INDIRECT("'"&amp;$Q188&amp;"'!F182")</f>
        <v>0</v>
      </c>
      <c r="N188" s="197">
        <f ca="1">INDIRECT("'"&amp;$Q188&amp;"'!B184")</f>
        <v>0</v>
      </c>
      <c r="O188" s="197">
        <f ca="1">INDIRECT("'"&amp;$Q188&amp;"'!F192")</f>
        <v>0</v>
      </c>
      <c r="P188" s="197" t="str">
        <f ca="1">INDIRECT("'"&amp;$Q188&amp;"'!F194")</f>
        <v xml:space="preserve"> </v>
      </c>
      <c r="Q188" t="s">
        <v>266</v>
      </c>
      <c r="R188">
        <v>19</v>
      </c>
    </row>
    <row r="189" spans="1:18" ht="15">
      <c r="A189" s="197" t="str">
        <f>'Total Payment Amount'!$D$2</f>
        <v>Ventura County Medical Center</v>
      </c>
      <c r="B189" s="197" t="str">
        <f>'Total Payment Amount'!$D$3</f>
        <v>DY 7</v>
      </c>
      <c r="C189" s="198">
        <f>'Total Payment Amount'!$D$4</f>
        <v>41213</v>
      </c>
      <c r="D189" s="200" t="str">
        <f ca="1" t="shared" si="9"/>
        <v>Category 2: Establish/Expand a Patient Care Navigation Program</v>
      </c>
      <c r="E189" s="197">
        <f ca="1" t="shared" si="10"/>
        <v>0</v>
      </c>
      <c r="F189" s="197">
        <f ca="1" t="shared" si="11"/>
        <v>0</v>
      </c>
      <c r="G189" s="200" t="str">
        <f ca="1">INDIRECT("'"&amp;$Q189&amp;"'!B197")</f>
        <v>Improvement Milestone:</v>
      </c>
      <c r="H189" s="197">
        <f ca="1">INDIRECT("'"&amp;$Q189&amp;"'!D197")</f>
        <v>0</v>
      </c>
      <c r="I189" s="197"/>
      <c r="J189" s="197">
        <f ca="1">INDIRECT("'"&amp;$Q189&amp;"'!F200")</f>
        <v>0</v>
      </c>
      <c r="K189" s="197">
        <f ca="1">INDIRECT("'"&amp;$Q189&amp;"'!F202")</f>
        <v>0</v>
      </c>
      <c r="L189" s="197" t="str">
        <f ca="1">INDIRECT("'"&amp;$Q189&amp;"'!F204")</f>
        <v>N/A</v>
      </c>
      <c r="M189" s="197">
        <f ca="1">INDIRECT("'"&amp;$Q189&amp;"'!F207")</f>
        <v>0</v>
      </c>
      <c r="N189" s="197">
        <f ca="1">INDIRECT("'"&amp;$Q189&amp;"'!B209")</f>
        <v>0</v>
      </c>
      <c r="O189" s="197">
        <f ca="1">INDIRECT("'"&amp;$Q189&amp;"'!F217")</f>
        <v>0</v>
      </c>
      <c r="P189" s="197" t="str">
        <f ca="1">INDIRECT("'"&amp;$Q189&amp;"'!F219")</f>
        <v xml:space="preserve"> </v>
      </c>
      <c r="Q189" t="s">
        <v>266</v>
      </c>
      <c r="R189">
        <v>19</v>
      </c>
    </row>
    <row r="190" spans="1:18" ht="15">
      <c r="A190" s="197" t="str">
        <f>'Total Payment Amount'!$D$2</f>
        <v>Ventura County Medical Center</v>
      </c>
      <c r="B190" s="197" t="str">
        <f>'Total Payment Amount'!$D$3</f>
        <v>DY 7</v>
      </c>
      <c r="C190" s="198">
        <f>'Total Payment Amount'!$D$4</f>
        <v>41213</v>
      </c>
      <c r="D190" s="200" t="str">
        <f ca="1" t="shared" si="9"/>
        <v>Category 2: Establish/Expand a Patient Care Navigation Program</v>
      </c>
      <c r="E190" s="197">
        <f ca="1" t="shared" si="10"/>
        <v>0</v>
      </c>
      <c r="F190" s="197">
        <f ca="1" t="shared" si="11"/>
        <v>0</v>
      </c>
      <c r="G190" s="200" t="str">
        <f ca="1">INDIRECT("'"&amp;$Q190&amp;"'!B222")</f>
        <v>Improvement Milestone:</v>
      </c>
      <c r="H190" s="197">
        <f ca="1">INDIRECT("'"&amp;$Q190&amp;"'!D222")</f>
        <v>0</v>
      </c>
      <c r="I190" s="197"/>
      <c r="J190" s="197">
        <f ca="1">INDIRECT("'"&amp;$Q190&amp;"'!F225")</f>
        <v>0</v>
      </c>
      <c r="K190" s="197">
        <f ca="1">INDIRECT("'"&amp;$Q190&amp;"'!F227")</f>
        <v>0</v>
      </c>
      <c r="L190" s="197" t="str">
        <f ca="1">INDIRECT("'"&amp;$Q190&amp;"'!F229")</f>
        <v>N/A</v>
      </c>
      <c r="M190" s="197">
        <f ca="1">INDIRECT("'"&amp;$Q190&amp;"'!F232")</f>
        <v>0</v>
      </c>
      <c r="N190" s="197">
        <f ca="1">INDIRECT("'"&amp;$Q190&amp;"'!B234")</f>
        <v>0</v>
      </c>
      <c r="O190" s="197">
        <f ca="1">INDIRECT("'"&amp;$Q190&amp;"'!F242")</f>
        <v>0</v>
      </c>
      <c r="P190" s="197" t="str">
        <f ca="1">INDIRECT("'"&amp;$Q190&amp;"'!F244")</f>
        <v xml:space="preserve"> </v>
      </c>
      <c r="Q190" t="s">
        <v>266</v>
      </c>
      <c r="R190">
        <v>19</v>
      </c>
    </row>
    <row r="191" spans="1:18" ht="15">
      <c r="A191" s="197" t="str">
        <f>'Total Payment Amount'!$D$2</f>
        <v>Ventura County Medical Center</v>
      </c>
      <c r="B191" s="197" t="str">
        <f>'Total Payment Amount'!$D$3</f>
        <v>DY 7</v>
      </c>
      <c r="C191" s="198">
        <f>'Total Payment Amount'!$D$4</f>
        <v>41213</v>
      </c>
      <c r="D191" s="200" t="str">
        <f ca="1" t="shared" si="9"/>
        <v>Category 2: Establish/Expand a Patient Care Navigation Program</v>
      </c>
      <c r="E191" s="197">
        <f ca="1" t="shared" si="10"/>
        <v>0</v>
      </c>
      <c r="F191" s="197">
        <f ca="1" t="shared" si="11"/>
        <v>0</v>
      </c>
      <c r="G191" s="200" t="str">
        <f ca="1">INDIRECT("'"&amp;$Q191&amp;"'!B247")</f>
        <v>Improvement Milestone:</v>
      </c>
      <c r="H191" s="197">
        <f ca="1">INDIRECT("'"&amp;$Q191&amp;"'!D247")</f>
        <v>0</v>
      </c>
      <c r="I191" s="197"/>
      <c r="J191" s="197">
        <f ca="1">INDIRECT("'"&amp;$Q191&amp;"'!F250")</f>
        <v>0</v>
      </c>
      <c r="K191" s="197">
        <f ca="1">INDIRECT("'"&amp;$Q191&amp;"'!F252")</f>
        <v>0</v>
      </c>
      <c r="L191" s="197" t="str">
        <f ca="1">INDIRECT("'"&amp;$Q191&amp;"'!F254")</f>
        <v>N/A</v>
      </c>
      <c r="M191" s="197">
        <f ca="1">INDIRECT("'"&amp;$Q191&amp;"'!F257")</f>
        <v>0</v>
      </c>
      <c r="N191" s="197">
        <f ca="1">INDIRECT("'"&amp;$Q191&amp;"'!B259")</f>
        <v>0</v>
      </c>
      <c r="O191" s="197">
        <f ca="1">INDIRECT("'"&amp;$Q191&amp;"'!F267")</f>
        <v>0</v>
      </c>
      <c r="P191" s="197" t="str">
        <f ca="1">INDIRECT("'"&amp;$Q191&amp;"'!F269")</f>
        <v xml:space="preserve"> </v>
      </c>
      <c r="Q191" t="s">
        <v>266</v>
      </c>
      <c r="R191">
        <v>19</v>
      </c>
    </row>
    <row r="192" spans="1:18" ht="15">
      <c r="A192" s="197" t="str">
        <f>'Total Payment Amount'!$D$2</f>
        <v>Ventura County Medical Center</v>
      </c>
      <c r="B192" s="197" t="str">
        <f>'Total Payment Amount'!$D$3</f>
        <v>DY 7</v>
      </c>
      <c r="C192" s="198">
        <f>'Total Payment Amount'!$D$4</f>
        <v>41213</v>
      </c>
      <c r="D192" s="200" t="str">
        <f ca="1" t="shared" si="9"/>
        <v>Category 2: Apply Process Improvement Methodology to Improve Quality/Efficiency</v>
      </c>
      <c r="E192" s="197">
        <f ca="1" t="shared" si="10"/>
        <v>0</v>
      </c>
      <c r="F192" s="197">
        <f ca="1" t="shared" si="11"/>
        <v>0</v>
      </c>
      <c r="G192" s="200" t="str">
        <f ca="1">INDIRECT("'"&amp;$Q192&amp;"'!B22")</f>
        <v>Process Milestone:</v>
      </c>
      <c r="H192" s="197">
        <f ca="1">INDIRECT("'"&amp;$Q192&amp;"'!D22")</f>
        <v>0</v>
      </c>
      <c r="I192" s="197"/>
      <c r="J192" s="197">
        <f ca="1">INDIRECT("'"&amp;$Q192&amp;"'!F25")</f>
        <v>0</v>
      </c>
      <c r="K192" s="197">
        <f ca="1">INDIRECT("'"&amp;$Q192&amp;"'!F27")</f>
        <v>0</v>
      </c>
      <c r="L192" s="197" t="str">
        <f ca="1">INDIRECT("'"&amp;$Q192&amp;"'!F29")</f>
        <v>N/A</v>
      </c>
      <c r="M192" s="197">
        <f ca="1">INDIRECT("'"&amp;$Q192&amp;"'!F32")</f>
        <v>0</v>
      </c>
      <c r="N192" s="197">
        <f ca="1">INDIRECT("'"&amp;$Q192&amp;"'!B34")</f>
        <v>0</v>
      </c>
      <c r="O192" s="197">
        <f ca="1">INDIRECT("'"&amp;$Q192&amp;"'!F42")</f>
        <v>0</v>
      </c>
      <c r="P192" s="197" t="str">
        <f ca="1">INDIRECT("'"&amp;$Q192&amp;"'!F44")</f>
        <v xml:space="preserve"> </v>
      </c>
      <c r="Q192" t="s">
        <v>267</v>
      </c>
      <c r="R192">
        <v>20</v>
      </c>
    </row>
    <row r="193" spans="1:18" ht="15">
      <c r="A193" s="197" t="str">
        <f>'Total Payment Amount'!$D$2</f>
        <v>Ventura County Medical Center</v>
      </c>
      <c r="B193" s="197" t="str">
        <f>'Total Payment Amount'!$D$3</f>
        <v>DY 7</v>
      </c>
      <c r="C193" s="198">
        <f>'Total Payment Amount'!$D$4</f>
        <v>41213</v>
      </c>
      <c r="D193" s="200" t="str">
        <f ca="1" t="shared" si="9"/>
        <v>Category 2: Apply Process Improvement Methodology to Improve Quality/Efficiency</v>
      </c>
      <c r="E193" s="197">
        <f ca="1" t="shared" si="10"/>
        <v>0</v>
      </c>
      <c r="F193" s="197">
        <f ca="1" t="shared" si="11"/>
        <v>0</v>
      </c>
      <c r="G193" s="200" t="str">
        <f ca="1">INDIRECT("'"&amp;$Q193&amp;"'!B47")</f>
        <v>Process Milestone:</v>
      </c>
      <c r="H193" s="197">
        <f ca="1">INDIRECT("'"&amp;$Q193&amp;"'!D47")</f>
        <v>0</v>
      </c>
      <c r="I193" s="197"/>
      <c r="J193" s="197">
        <f ca="1">INDIRECT("'"&amp;$Q193&amp;"'!F50")</f>
        <v>0</v>
      </c>
      <c r="K193" s="197">
        <f ca="1">INDIRECT("'"&amp;$Q193&amp;"'!F52")</f>
        <v>0</v>
      </c>
      <c r="L193" s="197" t="str">
        <f ca="1">INDIRECT("'"&amp;$Q193&amp;"'!F54")</f>
        <v>N/A</v>
      </c>
      <c r="M193" s="197">
        <f ca="1">INDIRECT("'"&amp;$Q193&amp;"'!F57")</f>
        <v>0</v>
      </c>
      <c r="N193" s="197">
        <f ca="1">INDIRECT("'"&amp;$Q193&amp;"'!B59")</f>
        <v>0</v>
      </c>
      <c r="O193" s="197">
        <f ca="1">INDIRECT("'"&amp;$Q193&amp;"'!F67")</f>
        <v>0</v>
      </c>
      <c r="P193" s="197" t="str">
        <f ca="1">INDIRECT("'"&amp;$Q193&amp;"'!F69")</f>
        <v xml:space="preserve"> </v>
      </c>
      <c r="Q193" t="s">
        <v>267</v>
      </c>
      <c r="R193">
        <v>20</v>
      </c>
    </row>
    <row r="194" spans="1:18" ht="15">
      <c r="A194" s="197" t="str">
        <f>'Total Payment Amount'!$D$2</f>
        <v>Ventura County Medical Center</v>
      </c>
      <c r="B194" s="197" t="str">
        <f>'Total Payment Amount'!$D$3</f>
        <v>DY 7</v>
      </c>
      <c r="C194" s="198">
        <f>'Total Payment Amount'!$D$4</f>
        <v>41213</v>
      </c>
      <c r="D194" s="200" t="str">
        <f ca="1" t="shared" si="9"/>
        <v>Category 2: Apply Process Improvement Methodology to Improve Quality/Efficiency</v>
      </c>
      <c r="E194" s="197">
        <f ca="1" t="shared" si="10"/>
        <v>0</v>
      </c>
      <c r="F194" s="197">
        <f ca="1" t="shared" si="11"/>
        <v>0</v>
      </c>
      <c r="G194" s="200" t="str">
        <f ca="1">INDIRECT("'"&amp;$Q194&amp;"'!B72")</f>
        <v>Process Milestone:</v>
      </c>
      <c r="H194" s="197">
        <f ca="1">INDIRECT("'"&amp;$Q194&amp;"'!D72")</f>
        <v>0</v>
      </c>
      <c r="I194" s="197"/>
      <c r="J194" s="197">
        <f ca="1">INDIRECT("'"&amp;$Q194&amp;"'!F75")</f>
        <v>0</v>
      </c>
      <c r="K194" s="197">
        <f ca="1">INDIRECT("'"&amp;$Q194&amp;"'!F77")</f>
        <v>0</v>
      </c>
      <c r="L194" s="197" t="str">
        <f ca="1">INDIRECT("'"&amp;$Q194&amp;"'!F79")</f>
        <v>N/A</v>
      </c>
      <c r="M194" s="197">
        <f ca="1">INDIRECT("'"&amp;$Q194&amp;"'!F82")</f>
        <v>0</v>
      </c>
      <c r="N194" s="197">
        <f ca="1">INDIRECT("'"&amp;$Q194&amp;"'!B84")</f>
        <v>0</v>
      </c>
      <c r="O194" s="197">
        <f ca="1">INDIRECT("'"&amp;$Q194&amp;"'!F92")</f>
        <v>0</v>
      </c>
      <c r="P194" s="197" t="str">
        <f ca="1">INDIRECT("'"&amp;$Q194&amp;"'!F94")</f>
        <v xml:space="preserve"> </v>
      </c>
      <c r="Q194" t="s">
        <v>267</v>
      </c>
      <c r="R194">
        <v>20</v>
      </c>
    </row>
    <row r="195" spans="1:18" ht="15">
      <c r="A195" s="197" t="str">
        <f>'Total Payment Amount'!$D$2</f>
        <v>Ventura County Medical Center</v>
      </c>
      <c r="B195" s="197" t="str">
        <f>'Total Payment Amount'!$D$3</f>
        <v>DY 7</v>
      </c>
      <c r="C195" s="198">
        <f>'Total Payment Amount'!$D$4</f>
        <v>41213</v>
      </c>
      <c r="D195" s="200" t="str">
        <f ca="1" t="shared" si="9"/>
        <v>Category 2: Apply Process Improvement Methodology to Improve Quality/Efficiency</v>
      </c>
      <c r="E195" s="197">
        <f ca="1" t="shared" si="10"/>
        <v>0</v>
      </c>
      <c r="F195" s="197">
        <f ca="1" t="shared" si="11"/>
        <v>0</v>
      </c>
      <c r="G195" s="200" t="str">
        <f ca="1">INDIRECT("'"&amp;$Q195&amp;"'!B97")</f>
        <v>Process Milestone:</v>
      </c>
      <c r="H195" s="197">
        <f ca="1">INDIRECT("'"&amp;$Q195&amp;"'!D97")</f>
        <v>0</v>
      </c>
      <c r="I195" s="197"/>
      <c r="J195" s="197">
        <f ca="1">INDIRECT("'"&amp;$Q195&amp;"'!F100")</f>
        <v>0</v>
      </c>
      <c r="K195" s="197">
        <f ca="1">INDIRECT("'"&amp;$Q195&amp;"'!F102")</f>
        <v>0</v>
      </c>
      <c r="L195" s="197" t="str">
        <f ca="1">INDIRECT("'"&amp;$Q195&amp;"'!F104")</f>
        <v>N/A</v>
      </c>
      <c r="M195" s="197">
        <f ca="1">INDIRECT("'"&amp;$Q195&amp;"'!F107")</f>
        <v>0</v>
      </c>
      <c r="N195" s="197">
        <f ca="1">INDIRECT("'"&amp;$Q195&amp;"'!B109")</f>
        <v>0</v>
      </c>
      <c r="O195" s="197">
        <f ca="1">INDIRECT("'"&amp;$Q195&amp;"'!F117")</f>
        <v>0</v>
      </c>
      <c r="P195" s="197" t="str">
        <f ca="1">INDIRECT("'"&amp;$Q195&amp;"'!F119")</f>
        <v xml:space="preserve"> </v>
      </c>
      <c r="Q195" t="s">
        <v>267</v>
      </c>
      <c r="R195">
        <v>20</v>
      </c>
    </row>
    <row r="196" spans="1:18" ht="15">
      <c r="A196" s="197" t="str">
        <f>'Total Payment Amount'!$D$2</f>
        <v>Ventura County Medical Center</v>
      </c>
      <c r="B196" s="197" t="str">
        <f>'Total Payment Amount'!$D$3</f>
        <v>DY 7</v>
      </c>
      <c r="C196" s="198">
        <f>'Total Payment Amount'!$D$4</f>
        <v>41213</v>
      </c>
      <c r="D196" s="200" t="str">
        <f ca="1" t="shared" si="9"/>
        <v>Category 2: Apply Process Improvement Methodology to Improve Quality/Efficiency</v>
      </c>
      <c r="E196" s="197">
        <f ca="1" t="shared" si="10"/>
        <v>0</v>
      </c>
      <c r="F196" s="197">
        <f ca="1" t="shared" si="11"/>
        <v>0</v>
      </c>
      <c r="G196" s="200" t="str">
        <f ca="1">INDIRECT("'"&amp;$Q196&amp;"'!B122")</f>
        <v>Process Milestone:</v>
      </c>
      <c r="H196" s="197">
        <f ca="1">INDIRECT("'"&amp;$Q196&amp;"'!D122")</f>
        <v>0</v>
      </c>
      <c r="I196" s="197"/>
      <c r="J196" s="197">
        <f ca="1">INDIRECT("'"&amp;$Q196&amp;"'!F125")</f>
        <v>0</v>
      </c>
      <c r="K196" s="197">
        <f ca="1">INDIRECT("'"&amp;$Q196&amp;"'!F127")</f>
        <v>0</v>
      </c>
      <c r="L196" s="197" t="str">
        <f ca="1">INDIRECT("'"&amp;$Q196&amp;"'!F129")</f>
        <v>N/A</v>
      </c>
      <c r="M196" s="197">
        <f ca="1">INDIRECT("'"&amp;$Q196&amp;"'!F132")</f>
        <v>0</v>
      </c>
      <c r="N196" s="197">
        <f ca="1">INDIRECT("'"&amp;$Q196&amp;"'!B134")</f>
        <v>0</v>
      </c>
      <c r="O196" s="197">
        <f ca="1">INDIRECT("'"&amp;$Q196&amp;"'!F142")</f>
        <v>0</v>
      </c>
      <c r="P196" s="197" t="str">
        <f ca="1">INDIRECT("'"&amp;$Q196&amp;"'!F144")</f>
        <v xml:space="preserve"> </v>
      </c>
      <c r="Q196" t="s">
        <v>267</v>
      </c>
      <c r="R196">
        <v>20</v>
      </c>
    </row>
    <row r="197" spans="1:18" ht="15">
      <c r="A197" s="197" t="str">
        <f>'Total Payment Amount'!$D$2</f>
        <v>Ventura County Medical Center</v>
      </c>
      <c r="B197" s="197" t="str">
        <f>'Total Payment Amount'!$D$3</f>
        <v>DY 7</v>
      </c>
      <c r="C197" s="198">
        <f>'Total Payment Amount'!$D$4</f>
        <v>41213</v>
      </c>
      <c r="D197" s="200" t="str">
        <f ca="1" t="shared" si="9"/>
        <v>Category 2: Apply Process Improvement Methodology to Improve Quality/Efficiency</v>
      </c>
      <c r="E197" s="197">
        <f ca="1" t="shared" si="10"/>
        <v>0</v>
      </c>
      <c r="F197" s="197">
        <f ca="1" t="shared" si="11"/>
        <v>0</v>
      </c>
      <c r="G197" s="200" t="str">
        <f ca="1">INDIRECT("'"&amp;$Q197&amp;"'!B147")</f>
        <v>Improvement Milestone:</v>
      </c>
      <c r="H197" s="197">
        <f ca="1">INDIRECT("'"&amp;$Q197&amp;"'!D147")</f>
        <v>0</v>
      </c>
      <c r="I197" s="197"/>
      <c r="J197" s="197">
        <f ca="1">INDIRECT("'"&amp;$Q197&amp;"'!F150")</f>
        <v>0</v>
      </c>
      <c r="K197" s="197">
        <f ca="1">INDIRECT("'"&amp;$Q197&amp;"'!F152")</f>
        <v>0</v>
      </c>
      <c r="L197" s="197" t="str">
        <f ca="1">INDIRECT("'"&amp;$Q197&amp;"'!F154")</f>
        <v>N/A</v>
      </c>
      <c r="M197" s="197">
        <f ca="1">INDIRECT("'"&amp;$Q197&amp;"'!F157")</f>
        <v>0</v>
      </c>
      <c r="N197" s="197">
        <f ca="1">INDIRECT("'"&amp;$Q197&amp;"'!B159")</f>
        <v>0</v>
      </c>
      <c r="O197" s="197">
        <f ca="1">INDIRECT("'"&amp;$Q197&amp;"'!F167")</f>
        <v>0</v>
      </c>
      <c r="P197" s="197" t="str">
        <f ca="1">INDIRECT("'"&amp;$Q197&amp;"'!F169")</f>
        <v xml:space="preserve"> </v>
      </c>
      <c r="Q197" t="s">
        <v>267</v>
      </c>
      <c r="R197">
        <v>20</v>
      </c>
    </row>
    <row r="198" spans="1:18" ht="15">
      <c r="A198" s="197" t="str">
        <f>'Total Payment Amount'!$D$2</f>
        <v>Ventura County Medical Center</v>
      </c>
      <c r="B198" s="197" t="str">
        <f>'Total Payment Amount'!$D$3</f>
        <v>DY 7</v>
      </c>
      <c r="C198" s="198">
        <f>'Total Payment Amount'!$D$4</f>
        <v>41213</v>
      </c>
      <c r="D198" s="200" t="str">
        <f ca="1" t="shared" si="9"/>
        <v>Category 2: Apply Process Improvement Methodology to Improve Quality/Efficiency</v>
      </c>
      <c r="E198" s="197">
        <f ca="1" t="shared" si="10"/>
        <v>0</v>
      </c>
      <c r="F198" s="197">
        <f ca="1" t="shared" si="11"/>
        <v>0</v>
      </c>
      <c r="G198" s="200" t="str">
        <f ca="1">INDIRECT("'"&amp;$Q198&amp;"'!B172")</f>
        <v>Improvement Milestone:</v>
      </c>
      <c r="H198" s="197">
        <f ca="1">INDIRECT("'"&amp;$Q198&amp;"'!D172")</f>
        <v>0</v>
      </c>
      <c r="I198" s="197"/>
      <c r="J198" s="197">
        <f ca="1">INDIRECT("'"&amp;$Q198&amp;"'!F175")</f>
        <v>0</v>
      </c>
      <c r="K198" s="197">
        <f ca="1">INDIRECT("'"&amp;$Q198&amp;"'!F177")</f>
        <v>0</v>
      </c>
      <c r="L198" s="197" t="str">
        <f ca="1">INDIRECT("'"&amp;$Q198&amp;"'!F179")</f>
        <v>N/A</v>
      </c>
      <c r="M198" s="197">
        <f ca="1">INDIRECT("'"&amp;$Q198&amp;"'!F182")</f>
        <v>0</v>
      </c>
      <c r="N198" s="197">
        <f ca="1">INDIRECT("'"&amp;$Q198&amp;"'!B184")</f>
        <v>0</v>
      </c>
      <c r="O198" s="197">
        <f ca="1">INDIRECT("'"&amp;$Q198&amp;"'!F192")</f>
        <v>0</v>
      </c>
      <c r="P198" s="197" t="str">
        <f ca="1">INDIRECT("'"&amp;$Q198&amp;"'!F194")</f>
        <v xml:space="preserve"> </v>
      </c>
      <c r="Q198" t="s">
        <v>267</v>
      </c>
      <c r="R198">
        <v>20</v>
      </c>
    </row>
    <row r="199" spans="1:18" ht="15">
      <c r="A199" s="197" t="str">
        <f>'Total Payment Amount'!$D$2</f>
        <v>Ventura County Medical Center</v>
      </c>
      <c r="B199" s="197" t="str">
        <f>'Total Payment Amount'!$D$3</f>
        <v>DY 7</v>
      </c>
      <c r="C199" s="198">
        <f>'Total Payment Amount'!$D$4</f>
        <v>41213</v>
      </c>
      <c r="D199" s="200" t="str">
        <f ca="1" t="shared" si="9"/>
        <v>Category 2: Apply Process Improvement Methodology to Improve Quality/Efficiency</v>
      </c>
      <c r="E199" s="197">
        <f ca="1" t="shared" si="10"/>
        <v>0</v>
      </c>
      <c r="F199" s="197">
        <f ca="1" t="shared" si="11"/>
        <v>0</v>
      </c>
      <c r="G199" s="200" t="str">
        <f ca="1">INDIRECT("'"&amp;$Q199&amp;"'!B197")</f>
        <v>Improvement Milestone:</v>
      </c>
      <c r="H199" s="197">
        <f ca="1">INDIRECT("'"&amp;$Q199&amp;"'!D197")</f>
        <v>0</v>
      </c>
      <c r="I199" s="197"/>
      <c r="J199" s="197">
        <f ca="1">INDIRECT("'"&amp;$Q199&amp;"'!F200")</f>
        <v>0</v>
      </c>
      <c r="K199" s="197">
        <f ca="1">INDIRECT("'"&amp;$Q199&amp;"'!F202")</f>
        <v>0</v>
      </c>
      <c r="L199" s="197" t="str">
        <f ca="1">INDIRECT("'"&amp;$Q199&amp;"'!F204")</f>
        <v>N/A</v>
      </c>
      <c r="M199" s="197">
        <f ca="1">INDIRECT("'"&amp;$Q199&amp;"'!F207")</f>
        <v>0</v>
      </c>
      <c r="N199" s="197">
        <f ca="1">INDIRECT("'"&amp;$Q199&amp;"'!B209")</f>
        <v>0</v>
      </c>
      <c r="O199" s="197">
        <f ca="1">INDIRECT("'"&amp;$Q199&amp;"'!F217")</f>
        <v>0</v>
      </c>
      <c r="P199" s="197" t="str">
        <f ca="1">INDIRECT("'"&amp;$Q199&amp;"'!F219")</f>
        <v xml:space="preserve"> </v>
      </c>
      <c r="Q199" t="s">
        <v>267</v>
      </c>
      <c r="R199">
        <v>20</v>
      </c>
    </row>
    <row r="200" spans="1:18" ht="15">
      <c r="A200" s="197" t="str">
        <f>'Total Payment Amount'!$D$2</f>
        <v>Ventura County Medical Center</v>
      </c>
      <c r="B200" s="197" t="str">
        <f>'Total Payment Amount'!$D$3</f>
        <v>DY 7</v>
      </c>
      <c r="C200" s="198">
        <f>'Total Payment Amount'!$D$4</f>
        <v>41213</v>
      </c>
      <c r="D200" s="200" t="str">
        <f ca="1" t="shared" si="9"/>
        <v>Category 2: Apply Process Improvement Methodology to Improve Quality/Efficiency</v>
      </c>
      <c r="E200" s="197">
        <f ca="1" t="shared" si="10"/>
        <v>0</v>
      </c>
      <c r="F200" s="197">
        <f ca="1" t="shared" si="11"/>
        <v>0</v>
      </c>
      <c r="G200" s="200" t="str">
        <f ca="1">INDIRECT("'"&amp;$Q200&amp;"'!B222")</f>
        <v>Improvement Milestone:</v>
      </c>
      <c r="H200" s="197">
        <f ca="1">INDIRECT("'"&amp;$Q200&amp;"'!D222")</f>
        <v>0</v>
      </c>
      <c r="I200" s="197"/>
      <c r="J200" s="197">
        <f ca="1">INDIRECT("'"&amp;$Q200&amp;"'!F225")</f>
        <v>0</v>
      </c>
      <c r="K200" s="197">
        <f ca="1">INDIRECT("'"&amp;$Q200&amp;"'!F227")</f>
        <v>0</v>
      </c>
      <c r="L200" s="197" t="str">
        <f ca="1">INDIRECT("'"&amp;$Q200&amp;"'!F229")</f>
        <v>N/A</v>
      </c>
      <c r="M200" s="197">
        <f ca="1">INDIRECT("'"&amp;$Q200&amp;"'!F232")</f>
        <v>0</v>
      </c>
      <c r="N200" s="197">
        <f ca="1">INDIRECT("'"&amp;$Q200&amp;"'!B234")</f>
        <v>0</v>
      </c>
      <c r="O200" s="197">
        <f ca="1">INDIRECT("'"&amp;$Q200&amp;"'!F242")</f>
        <v>0</v>
      </c>
      <c r="P200" s="197" t="str">
        <f ca="1">INDIRECT("'"&amp;$Q200&amp;"'!F244")</f>
        <v xml:space="preserve"> </v>
      </c>
      <c r="Q200" t="s">
        <v>267</v>
      </c>
      <c r="R200">
        <v>20</v>
      </c>
    </row>
    <row r="201" spans="1:18" ht="15">
      <c r="A201" s="197" t="str">
        <f>'Total Payment Amount'!$D$2</f>
        <v>Ventura County Medical Center</v>
      </c>
      <c r="B201" s="197" t="str">
        <f>'Total Payment Amount'!$D$3</f>
        <v>DY 7</v>
      </c>
      <c r="C201" s="198">
        <f>'Total Payment Amount'!$D$4</f>
        <v>41213</v>
      </c>
      <c r="D201" s="200" t="str">
        <f ca="1" t="shared" si="9"/>
        <v>Category 2: Apply Process Improvement Methodology to Improve Quality/Efficiency</v>
      </c>
      <c r="E201" s="197">
        <f ca="1" t="shared" si="10"/>
        <v>0</v>
      </c>
      <c r="F201" s="197">
        <f ca="1" t="shared" si="11"/>
        <v>0</v>
      </c>
      <c r="G201" s="200" t="str">
        <f ca="1">INDIRECT("'"&amp;$Q201&amp;"'!B247")</f>
        <v>Improvement Milestone:</v>
      </c>
      <c r="H201" s="197">
        <f ca="1">INDIRECT("'"&amp;$Q201&amp;"'!D247")</f>
        <v>0</v>
      </c>
      <c r="I201" s="197"/>
      <c r="J201" s="197">
        <f ca="1">INDIRECT("'"&amp;$Q201&amp;"'!F250")</f>
        <v>0</v>
      </c>
      <c r="K201" s="197">
        <f ca="1">INDIRECT("'"&amp;$Q201&amp;"'!F252")</f>
        <v>0</v>
      </c>
      <c r="L201" s="197" t="str">
        <f ca="1">INDIRECT("'"&amp;$Q201&amp;"'!F254")</f>
        <v>N/A</v>
      </c>
      <c r="M201" s="197">
        <f ca="1">INDIRECT("'"&amp;$Q201&amp;"'!F257")</f>
        <v>0</v>
      </c>
      <c r="N201" s="197">
        <f ca="1">INDIRECT("'"&amp;$Q201&amp;"'!B259")</f>
        <v>0</v>
      </c>
      <c r="O201" s="197">
        <f ca="1">INDIRECT("'"&amp;$Q201&amp;"'!F267")</f>
        <v>0</v>
      </c>
      <c r="P201" s="197" t="str">
        <f ca="1">INDIRECT("'"&amp;$Q201&amp;"'!F269")</f>
        <v xml:space="preserve"> </v>
      </c>
      <c r="Q201" t="s">
        <v>267</v>
      </c>
      <c r="R201">
        <v>20</v>
      </c>
    </row>
    <row r="202" spans="1:18" ht="15">
      <c r="A202" s="197" t="str">
        <f>'Total Payment Amount'!$D$2</f>
        <v>Ventura County Medical Center</v>
      </c>
      <c r="B202" s="197" t="str">
        <f>'Total Payment Amount'!$D$3</f>
        <v>DY 7</v>
      </c>
      <c r="C202" s="198">
        <f>'Total Payment Amount'!$D$4</f>
        <v>41213</v>
      </c>
      <c r="D202" s="200" t="str">
        <f ca="1" t="shared" si="9"/>
        <v>Category 2: Improve Patient Flow in the Emergency Department/Rapid Medical Evaluation</v>
      </c>
      <c r="E202" s="197">
        <f ca="1" t="shared" si="10"/>
        <v>0</v>
      </c>
      <c r="F202" s="197">
        <f ca="1" t="shared" si="11"/>
        <v>0</v>
      </c>
      <c r="G202" s="200" t="str">
        <f ca="1">INDIRECT("'"&amp;$Q202&amp;"'!B22")</f>
        <v>Process Milestone:</v>
      </c>
      <c r="H202" s="197">
        <f ca="1">INDIRECT("'"&amp;$Q202&amp;"'!D22")</f>
        <v>0</v>
      </c>
      <c r="I202" s="197"/>
      <c r="J202" s="197">
        <f ca="1">INDIRECT("'"&amp;$Q202&amp;"'!F25")</f>
        <v>0</v>
      </c>
      <c r="K202" s="197">
        <f ca="1">INDIRECT("'"&amp;$Q202&amp;"'!F27")</f>
        <v>0</v>
      </c>
      <c r="L202" s="197" t="str">
        <f ca="1">INDIRECT("'"&amp;$Q202&amp;"'!F29")</f>
        <v>N/A</v>
      </c>
      <c r="M202" s="197">
        <f ca="1">INDIRECT("'"&amp;$Q202&amp;"'!F32")</f>
        <v>0</v>
      </c>
      <c r="N202" s="197">
        <f ca="1">INDIRECT("'"&amp;$Q202&amp;"'!B34")</f>
        <v>0</v>
      </c>
      <c r="O202" s="197">
        <f ca="1">INDIRECT("'"&amp;$Q202&amp;"'!F42")</f>
        <v>0</v>
      </c>
      <c r="P202" s="197" t="str">
        <f ca="1">INDIRECT("'"&amp;$Q202&amp;"'!F44")</f>
        <v xml:space="preserve"> </v>
      </c>
      <c r="Q202" t="s">
        <v>268</v>
      </c>
      <c r="R202">
        <v>21</v>
      </c>
    </row>
    <row r="203" spans="1:18" ht="15">
      <c r="A203" s="197" t="str">
        <f>'Total Payment Amount'!$D$2</f>
        <v>Ventura County Medical Center</v>
      </c>
      <c r="B203" s="197" t="str">
        <f>'Total Payment Amount'!$D$3</f>
        <v>DY 7</v>
      </c>
      <c r="C203" s="198">
        <f>'Total Payment Amount'!$D$4</f>
        <v>41213</v>
      </c>
      <c r="D203" s="200" t="str">
        <f ca="1" t="shared" si="9"/>
        <v>Category 2: Improve Patient Flow in the Emergency Department/Rapid Medical Evaluation</v>
      </c>
      <c r="E203" s="197">
        <f ca="1" t="shared" si="10"/>
        <v>0</v>
      </c>
      <c r="F203" s="197">
        <f ca="1" t="shared" si="11"/>
        <v>0</v>
      </c>
      <c r="G203" s="200" t="str">
        <f ca="1">INDIRECT("'"&amp;$Q203&amp;"'!B47")</f>
        <v>Process Milestone:</v>
      </c>
      <c r="H203" s="197">
        <f ca="1">INDIRECT("'"&amp;$Q203&amp;"'!D47")</f>
        <v>0</v>
      </c>
      <c r="I203" s="197"/>
      <c r="J203" s="197">
        <f ca="1">INDIRECT("'"&amp;$Q203&amp;"'!F50")</f>
        <v>0</v>
      </c>
      <c r="K203" s="197">
        <f ca="1">INDIRECT("'"&amp;$Q203&amp;"'!F52")</f>
        <v>0</v>
      </c>
      <c r="L203" s="197" t="str">
        <f ca="1">INDIRECT("'"&amp;$Q203&amp;"'!F54")</f>
        <v>N/A</v>
      </c>
      <c r="M203" s="197">
        <f ca="1">INDIRECT("'"&amp;$Q203&amp;"'!F57")</f>
        <v>0</v>
      </c>
      <c r="N203" s="197">
        <f ca="1">INDIRECT("'"&amp;$Q203&amp;"'!B59")</f>
        <v>0</v>
      </c>
      <c r="O203" s="197">
        <f ca="1">INDIRECT("'"&amp;$Q203&amp;"'!F67")</f>
        <v>0</v>
      </c>
      <c r="P203" s="197" t="str">
        <f ca="1">INDIRECT("'"&amp;$Q203&amp;"'!F69")</f>
        <v xml:space="preserve"> </v>
      </c>
      <c r="Q203" t="s">
        <v>268</v>
      </c>
      <c r="R203">
        <v>21</v>
      </c>
    </row>
    <row r="204" spans="1:18" ht="15">
      <c r="A204" s="197" t="str">
        <f>'Total Payment Amount'!$D$2</f>
        <v>Ventura County Medical Center</v>
      </c>
      <c r="B204" s="197" t="str">
        <f>'Total Payment Amount'!$D$3</f>
        <v>DY 7</v>
      </c>
      <c r="C204" s="198">
        <f>'Total Payment Amount'!$D$4</f>
        <v>41213</v>
      </c>
      <c r="D204" s="200" t="str">
        <f ca="1" t="shared" si="9"/>
        <v>Category 2: Improve Patient Flow in the Emergency Department/Rapid Medical Evaluation</v>
      </c>
      <c r="E204" s="197">
        <f ca="1" t="shared" si="10"/>
        <v>0</v>
      </c>
      <c r="F204" s="197">
        <f ca="1" t="shared" si="11"/>
        <v>0</v>
      </c>
      <c r="G204" s="200" t="str">
        <f ca="1">INDIRECT("'"&amp;$Q204&amp;"'!B72")</f>
        <v>Process Milestone:</v>
      </c>
      <c r="H204" s="197">
        <f ca="1">INDIRECT("'"&amp;$Q204&amp;"'!D72")</f>
        <v>0</v>
      </c>
      <c r="I204" s="197"/>
      <c r="J204" s="197">
        <f ca="1">INDIRECT("'"&amp;$Q204&amp;"'!F75")</f>
        <v>0</v>
      </c>
      <c r="K204" s="197">
        <f ca="1">INDIRECT("'"&amp;$Q204&amp;"'!F77")</f>
        <v>0</v>
      </c>
      <c r="L204" s="197" t="str">
        <f ca="1">INDIRECT("'"&amp;$Q204&amp;"'!F79")</f>
        <v>N/A</v>
      </c>
      <c r="M204" s="197">
        <f ca="1">INDIRECT("'"&amp;$Q204&amp;"'!F82")</f>
        <v>0</v>
      </c>
      <c r="N204" s="197">
        <f ca="1">INDIRECT("'"&amp;$Q204&amp;"'!B84")</f>
        <v>0</v>
      </c>
      <c r="O204" s="197">
        <f ca="1">INDIRECT("'"&amp;$Q204&amp;"'!F92")</f>
        <v>0</v>
      </c>
      <c r="P204" s="197" t="str">
        <f ca="1">INDIRECT("'"&amp;$Q204&amp;"'!F94")</f>
        <v xml:space="preserve"> </v>
      </c>
      <c r="Q204" t="s">
        <v>268</v>
      </c>
      <c r="R204">
        <v>21</v>
      </c>
    </row>
    <row r="205" spans="1:18" ht="15">
      <c r="A205" s="197" t="str">
        <f>'Total Payment Amount'!$D$2</f>
        <v>Ventura County Medical Center</v>
      </c>
      <c r="B205" s="197" t="str">
        <f>'Total Payment Amount'!$D$3</f>
        <v>DY 7</v>
      </c>
      <c r="C205" s="198">
        <f>'Total Payment Amount'!$D$4</f>
        <v>41213</v>
      </c>
      <c r="D205" s="200" t="str">
        <f ca="1" t="shared" si="9"/>
        <v>Category 2: Improve Patient Flow in the Emergency Department/Rapid Medical Evaluation</v>
      </c>
      <c r="E205" s="197">
        <f ca="1" t="shared" si="10"/>
        <v>0</v>
      </c>
      <c r="F205" s="197">
        <f ca="1" t="shared" si="11"/>
        <v>0</v>
      </c>
      <c r="G205" s="200" t="str">
        <f ca="1">INDIRECT("'"&amp;$Q205&amp;"'!B97")</f>
        <v>Process Milestone:</v>
      </c>
      <c r="H205" s="197">
        <f ca="1">INDIRECT("'"&amp;$Q205&amp;"'!D97")</f>
        <v>0</v>
      </c>
      <c r="I205" s="197"/>
      <c r="J205" s="197">
        <f ca="1">INDIRECT("'"&amp;$Q205&amp;"'!F100")</f>
        <v>0</v>
      </c>
      <c r="K205" s="197">
        <f ca="1">INDIRECT("'"&amp;$Q205&amp;"'!F102")</f>
        <v>0</v>
      </c>
      <c r="L205" s="197" t="str">
        <f ca="1">INDIRECT("'"&amp;$Q205&amp;"'!F104")</f>
        <v>N/A</v>
      </c>
      <c r="M205" s="197">
        <f ca="1">INDIRECT("'"&amp;$Q205&amp;"'!F107")</f>
        <v>0</v>
      </c>
      <c r="N205" s="197">
        <f ca="1">INDIRECT("'"&amp;$Q205&amp;"'!B109")</f>
        <v>0</v>
      </c>
      <c r="O205" s="197">
        <f ca="1">INDIRECT("'"&amp;$Q205&amp;"'!F117")</f>
        <v>0</v>
      </c>
      <c r="P205" s="197" t="str">
        <f ca="1">INDIRECT("'"&amp;$Q205&amp;"'!F119")</f>
        <v xml:space="preserve"> </v>
      </c>
      <c r="Q205" t="s">
        <v>268</v>
      </c>
      <c r="R205">
        <v>21</v>
      </c>
    </row>
    <row r="206" spans="1:18" ht="15">
      <c r="A206" s="197" t="str">
        <f>'Total Payment Amount'!$D$2</f>
        <v>Ventura County Medical Center</v>
      </c>
      <c r="B206" s="197" t="str">
        <f>'Total Payment Amount'!$D$3</f>
        <v>DY 7</v>
      </c>
      <c r="C206" s="198">
        <f>'Total Payment Amount'!$D$4</f>
        <v>41213</v>
      </c>
      <c r="D206" s="200" t="str">
        <f ca="1" t="shared" si="9"/>
        <v>Category 2: Improve Patient Flow in the Emergency Department/Rapid Medical Evaluation</v>
      </c>
      <c r="E206" s="197">
        <f ca="1" t="shared" si="10"/>
        <v>0</v>
      </c>
      <c r="F206" s="197">
        <f ca="1" t="shared" si="11"/>
        <v>0</v>
      </c>
      <c r="G206" s="200" t="str">
        <f ca="1">INDIRECT("'"&amp;$Q206&amp;"'!B122")</f>
        <v>Process Milestone:</v>
      </c>
      <c r="H206" s="197">
        <f ca="1">INDIRECT("'"&amp;$Q206&amp;"'!D122")</f>
        <v>0</v>
      </c>
      <c r="I206" s="197"/>
      <c r="J206" s="197">
        <f ca="1">INDIRECT("'"&amp;$Q206&amp;"'!F125")</f>
        <v>0</v>
      </c>
      <c r="K206" s="197">
        <f ca="1">INDIRECT("'"&amp;$Q206&amp;"'!F127")</f>
        <v>0</v>
      </c>
      <c r="L206" s="197" t="str">
        <f ca="1">INDIRECT("'"&amp;$Q206&amp;"'!F129")</f>
        <v>N/A</v>
      </c>
      <c r="M206" s="197">
        <f ca="1">INDIRECT("'"&amp;$Q206&amp;"'!F132")</f>
        <v>0</v>
      </c>
      <c r="N206" s="197">
        <f ca="1">INDIRECT("'"&amp;$Q206&amp;"'!B134")</f>
        <v>0</v>
      </c>
      <c r="O206" s="197">
        <f ca="1">INDIRECT("'"&amp;$Q206&amp;"'!F142")</f>
        <v>0</v>
      </c>
      <c r="P206" s="197" t="str">
        <f ca="1">INDIRECT("'"&amp;$Q206&amp;"'!F144")</f>
        <v xml:space="preserve"> </v>
      </c>
      <c r="Q206" t="s">
        <v>268</v>
      </c>
      <c r="R206">
        <v>21</v>
      </c>
    </row>
    <row r="207" spans="1:18" ht="15">
      <c r="A207" s="197" t="str">
        <f>'Total Payment Amount'!$D$2</f>
        <v>Ventura County Medical Center</v>
      </c>
      <c r="B207" s="197" t="str">
        <f>'Total Payment Amount'!$D$3</f>
        <v>DY 7</v>
      </c>
      <c r="C207" s="198">
        <f>'Total Payment Amount'!$D$4</f>
        <v>41213</v>
      </c>
      <c r="D207" s="200" t="str">
        <f ca="1" t="shared" si="9"/>
        <v>Category 2: Improve Patient Flow in the Emergency Department/Rapid Medical Evaluation</v>
      </c>
      <c r="E207" s="197">
        <f ca="1" t="shared" si="10"/>
        <v>0</v>
      </c>
      <c r="F207" s="197">
        <f ca="1" t="shared" si="11"/>
        <v>0</v>
      </c>
      <c r="G207" s="200" t="str">
        <f ca="1">INDIRECT("'"&amp;$Q207&amp;"'!B147")</f>
        <v>Improvement Milestone:</v>
      </c>
      <c r="H207" s="197">
        <f ca="1">INDIRECT("'"&amp;$Q207&amp;"'!D147")</f>
        <v>0</v>
      </c>
      <c r="I207" s="197"/>
      <c r="J207" s="197">
        <f ca="1">INDIRECT("'"&amp;$Q207&amp;"'!F150")</f>
        <v>0</v>
      </c>
      <c r="K207" s="197">
        <f ca="1">INDIRECT("'"&amp;$Q207&amp;"'!F152")</f>
        <v>0</v>
      </c>
      <c r="L207" s="197" t="str">
        <f ca="1">INDIRECT("'"&amp;$Q207&amp;"'!F154")</f>
        <v>N/A</v>
      </c>
      <c r="M207" s="197">
        <f ca="1">INDIRECT("'"&amp;$Q207&amp;"'!F157")</f>
        <v>0</v>
      </c>
      <c r="N207" s="197">
        <f ca="1">INDIRECT("'"&amp;$Q207&amp;"'!B159")</f>
        <v>0</v>
      </c>
      <c r="O207" s="197">
        <f ca="1">INDIRECT("'"&amp;$Q207&amp;"'!F167")</f>
        <v>0</v>
      </c>
      <c r="P207" s="197" t="str">
        <f ca="1">INDIRECT("'"&amp;$Q207&amp;"'!F169")</f>
        <v xml:space="preserve"> </v>
      </c>
      <c r="Q207" t="s">
        <v>268</v>
      </c>
      <c r="R207">
        <v>21</v>
      </c>
    </row>
    <row r="208" spans="1:18" ht="15">
      <c r="A208" s="197" t="str">
        <f>'Total Payment Amount'!$D$2</f>
        <v>Ventura County Medical Center</v>
      </c>
      <c r="B208" s="197" t="str">
        <f>'Total Payment Amount'!$D$3</f>
        <v>DY 7</v>
      </c>
      <c r="C208" s="198">
        <f>'Total Payment Amount'!$D$4</f>
        <v>41213</v>
      </c>
      <c r="D208" s="200" t="str">
        <f ca="1" t="shared" si="9"/>
        <v>Category 2: Improve Patient Flow in the Emergency Department/Rapid Medical Evaluation</v>
      </c>
      <c r="E208" s="197">
        <f ca="1" t="shared" si="10"/>
        <v>0</v>
      </c>
      <c r="F208" s="197">
        <f ca="1" t="shared" si="11"/>
        <v>0</v>
      </c>
      <c r="G208" s="200" t="str">
        <f ca="1">INDIRECT("'"&amp;$Q208&amp;"'!B172")</f>
        <v>Improvement Milestone:</v>
      </c>
      <c r="H208" s="197">
        <f ca="1">INDIRECT("'"&amp;$Q208&amp;"'!D172")</f>
        <v>0</v>
      </c>
      <c r="I208" s="197"/>
      <c r="J208" s="197">
        <f ca="1">INDIRECT("'"&amp;$Q208&amp;"'!F175")</f>
        <v>0</v>
      </c>
      <c r="K208" s="197">
        <f ca="1">INDIRECT("'"&amp;$Q208&amp;"'!F177")</f>
        <v>0</v>
      </c>
      <c r="L208" s="197" t="str">
        <f ca="1">INDIRECT("'"&amp;$Q208&amp;"'!F179")</f>
        <v>N/A</v>
      </c>
      <c r="M208" s="197">
        <f ca="1">INDIRECT("'"&amp;$Q208&amp;"'!F182")</f>
        <v>0</v>
      </c>
      <c r="N208" s="197">
        <f ca="1">INDIRECT("'"&amp;$Q208&amp;"'!B184")</f>
        <v>0</v>
      </c>
      <c r="O208" s="197">
        <f ca="1">INDIRECT("'"&amp;$Q208&amp;"'!F192")</f>
        <v>0</v>
      </c>
      <c r="P208" s="197" t="str">
        <f ca="1">INDIRECT("'"&amp;$Q208&amp;"'!F194")</f>
        <v xml:space="preserve"> </v>
      </c>
      <c r="Q208" t="s">
        <v>268</v>
      </c>
      <c r="R208">
        <v>21</v>
      </c>
    </row>
    <row r="209" spans="1:18" ht="15">
      <c r="A209" s="197" t="str">
        <f>'Total Payment Amount'!$D$2</f>
        <v>Ventura County Medical Center</v>
      </c>
      <c r="B209" s="197" t="str">
        <f>'Total Payment Amount'!$D$3</f>
        <v>DY 7</v>
      </c>
      <c r="C209" s="198">
        <f>'Total Payment Amount'!$D$4</f>
        <v>41213</v>
      </c>
      <c r="D209" s="200" t="str">
        <f ca="1" t="shared" si="9"/>
        <v>Category 2: Improve Patient Flow in the Emergency Department/Rapid Medical Evaluation</v>
      </c>
      <c r="E209" s="197">
        <f ca="1" t="shared" si="10"/>
        <v>0</v>
      </c>
      <c r="F209" s="197">
        <f ca="1" t="shared" si="11"/>
        <v>0</v>
      </c>
      <c r="G209" s="200" t="str">
        <f ca="1">INDIRECT("'"&amp;$Q209&amp;"'!B197")</f>
        <v>Improvement Milestone:</v>
      </c>
      <c r="H209" s="197">
        <f ca="1">INDIRECT("'"&amp;$Q209&amp;"'!D197")</f>
        <v>0</v>
      </c>
      <c r="I209" s="197"/>
      <c r="J209" s="197">
        <f ca="1">INDIRECT("'"&amp;$Q209&amp;"'!F200")</f>
        <v>0</v>
      </c>
      <c r="K209" s="197">
        <f ca="1">INDIRECT("'"&amp;$Q209&amp;"'!F202")</f>
        <v>0</v>
      </c>
      <c r="L209" s="197" t="str">
        <f ca="1">INDIRECT("'"&amp;$Q209&amp;"'!F204")</f>
        <v>N/A</v>
      </c>
      <c r="M209" s="197">
        <f ca="1">INDIRECT("'"&amp;$Q209&amp;"'!F207")</f>
        <v>0</v>
      </c>
      <c r="N209" s="197">
        <f ca="1">INDIRECT("'"&amp;$Q209&amp;"'!B209")</f>
        <v>0</v>
      </c>
      <c r="O209" s="197">
        <f ca="1">INDIRECT("'"&amp;$Q209&amp;"'!F217")</f>
        <v>0</v>
      </c>
      <c r="P209" s="197" t="str">
        <f ca="1">INDIRECT("'"&amp;$Q209&amp;"'!F219")</f>
        <v xml:space="preserve"> </v>
      </c>
      <c r="Q209" t="s">
        <v>268</v>
      </c>
      <c r="R209">
        <v>21</v>
      </c>
    </row>
    <row r="210" spans="1:18" ht="15">
      <c r="A210" s="197" t="str">
        <f>'Total Payment Amount'!$D$2</f>
        <v>Ventura County Medical Center</v>
      </c>
      <c r="B210" s="197" t="str">
        <f>'Total Payment Amount'!$D$3</f>
        <v>DY 7</v>
      </c>
      <c r="C210" s="198">
        <f>'Total Payment Amount'!$D$4</f>
        <v>41213</v>
      </c>
      <c r="D210" s="200" t="str">
        <f ca="1" t="shared" si="9"/>
        <v>Category 2: Improve Patient Flow in the Emergency Department/Rapid Medical Evaluation</v>
      </c>
      <c r="E210" s="197">
        <f ca="1" t="shared" si="10"/>
        <v>0</v>
      </c>
      <c r="F210" s="197">
        <f ca="1" t="shared" si="11"/>
        <v>0</v>
      </c>
      <c r="G210" s="200" t="str">
        <f ca="1">INDIRECT("'"&amp;$Q210&amp;"'!B222")</f>
        <v>Improvement Milestone:</v>
      </c>
      <c r="H210" s="197">
        <f ca="1">INDIRECT("'"&amp;$Q210&amp;"'!D222")</f>
        <v>0</v>
      </c>
      <c r="I210" s="197"/>
      <c r="J210" s="197">
        <f ca="1">INDIRECT("'"&amp;$Q210&amp;"'!F225")</f>
        <v>0</v>
      </c>
      <c r="K210" s="197">
        <f ca="1">INDIRECT("'"&amp;$Q210&amp;"'!F227")</f>
        <v>0</v>
      </c>
      <c r="L210" s="197" t="str">
        <f ca="1">INDIRECT("'"&amp;$Q210&amp;"'!F229")</f>
        <v>N/A</v>
      </c>
      <c r="M210" s="197">
        <f ca="1">INDIRECT("'"&amp;$Q210&amp;"'!F232")</f>
        <v>0</v>
      </c>
      <c r="N210" s="197">
        <f ca="1">INDIRECT("'"&amp;$Q210&amp;"'!B234")</f>
        <v>0</v>
      </c>
      <c r="O210" s="197">
        <f ca="1">INDIRECT("'"&amp;$Q210&amp;"'!F242")</f>
        <v>0</v>
      </c>
      <c r="P210" s="197" t="str">
        <f ca="1">INDIRECT("'"&amp;$Q210&amp;"'!F244")</f>
        <v xml:space="preserve"> </v>
      </c>
      <c r="Q210" t="s">
        <v>268</v>
      </c>
      <c r="R210">
        <v>21</v>
      </c>
    </row>
    <row r="211" spans="1:18" ht="15">
      <c r="A211" s="197" t="str">
        <f>'Total Payment Amount'!$D$2</f>
        <v>Ventura County Medical Center</v>
      </c>
      <c r="B211" s="197" t="str">
        <f>'Total Payment Amount'!$D$3</f>
        <v>DY 7</v>
      </c>
      <c r="C211" s="198">
        <f>'Total Payment Amount'!$D$4</f>
        <v>41213</v>
      </c>
      <c r="D211" s="200" t="str">
        <f ca="1" t="shared" si="9"/>
        <v>Category 2: Improve Patient Flow in the Emergency Department/Rapid Medical Evaluation</v>
      </c>
      <c r="E211" s="197">
        <f ca="1" t="shared" si="10"/>
        <v>0</v>
      </c>
      <c r="F211" s="197">
        <f ca="1" t="shared" si="11"/>
        <v>0</v>
      </c>
      <c r="G211" s="200" t="str">
        <f ca="1">INDIRECT("'"&amp;$Q211&amp;"'!B247")</f>
        <v>Improvement Milestone:</v>
      </c>
      <c r="H211" s="197">
        <f ca="1">INDIRECT("'"&amp;$Q211&amp;"'!D247")</f>
        <v>0</v>
      </c>
      <c r="I211" s="197"/>
      <c r="J211" s="197">
        <f ca="1">INDIRECT("'"&amp;$Q211&amp;"'!F250")</f>
        <v>0</v>
      </c>
      <c r="K211" s="197">
        <f ca="1">INDIRECT("'"&amp;$Q211&amp;"'!F252")</f>
        <v>0</v>
      </c>
      <c r="L211" s="197" t="str">
        <f ca="1">INDIRECT("'"&amp;$Q211&amp;"'!F254")</f>
        <v>N/A</v>
      </c>
      <c r="M211" s="197">
        <f ca="1">INDIRECT("'"&amp;$Q211&amp;"'!F257")</f>
        <v>0</v>
      </c>
      <c r="N211" s="197">
        <f ca="1">INDIRECT("'"&amp;$Q211&amp;"'!B259")</f>
        <v>0</v>
      </c>
      <c r="O211" s="197">
        <f ca="1">INDIRECT("'"&amp;$Q211&amp;"'!F267")</f>
        <v>0</v>
      </c>
      <c r="P211" s="197" t="str">
        <f ca="1">INDIRECT("'"&amp;$Q211&amp;"'!F269")</f>
        <v xml:space="preserve"> </v>
      </c>
      <c r="Q211" t="s">
        <v>268</v>
      </c>
      <c r="R211">
        <v>21</v>
      </c>
    </row>
    <row r="212" spans="1:18" ht="15">
      <c r="A212" s="197" t="str">
        <f>'Total Payment Amount'!$D$2</f>
        <v>Ventura County Medical Center</v>
      </c>
      <c r="B212" s="197" t="str">
        <f>'Total Payment Amount'!$D$3</f>
        <v>DY 7</v>
      </c>
      <c r="C212" s="198">
        <f>'Total Payment Amount'!$D$4</f>
        <v>41213</v>
      </c>
      <c r="D212" s="200" t="str">
        <f ca="1" t="shared" si="9"/>
        <v>Category 2: Use Palliative Care Programs</v>
      </c>
      <c r="E212" s="197">
        <f ca="1" t="shared" si="10"/>
        <v>4859000</v>
      </c>
      <c r="F212" s="197">
        <f ca="1" t="shared" si="11"/>
        <v>4859000</v>
      </c>
      <c r="G212" s="200" t="str">
        <f ca="1">INDIRECT("'"&amp;$Q212&amp;"'!B22")</f>
        <v>Process Milestone:</v>
      </c>
      <c r="H212" s="197" t="str">
        <f ca="1">INDIRECT("'"&amp;$Q212&amp;"'!D22")</f>
        <v>#40. Implement a palliative care program and develop consult service so that palliative care consultation will be available for inpatients.  This will include education to our Resident physicians</v>
      </c>
      <c r="I212" s="197"/>
      <c r="J212" s="197">
        <f ca="1">INDIRECT("'"&amp;$Q212&amp;"'!F25")</f>
        <v>0</v>
      </c>
      <c r="K212" s="197">
        <f ca="1">INDIRECT("'"&amp;$Q212&amp;"'!F27")</f>
        <v>0</v>
      </c>
      <c r="L212" s="197" t="str">
        <f ca="1">INDIRECT("'"&amp;$Q212&amp;"'!F29")</f>
        <v>Yes</v>
      </c>
      <c r="M212" s="197" t="str">
        <f ca="1">INDIRECT("'"&amp;$Q212&amp;"'!F32")</f>
        <v>Yes</v>
      </c>
      <c r="N212" s="197" t="str">
        <f ca="1">INDIRECT("'"&amp;$Q212&amp;"'!B34")</f>
        <v xml:space="preserve">The milestone and metric #40 is for the implementation of a palliative care program and development of a consult service so that palliative care will be available for inpatients at the Ventura County Medical Center / VCMC.  This will program will include education to the Health Care Agency’s Family Medicine Resident physicians.  
With the provision of a Palliative Care program the enrolled patients with chronic conditions will have an enhanced quality of life and increased coping skills related to their irreversible diagnosis.  This both supports Population Health Management and decreased costs of services in alignment with the IHI Triple Aim goals.  The focus on the Palliative Care program modalities with the Residency training is to bring this skill set into the initial phase of practice of the Residents both during their training program and at the start of the careers, thus benefiting the patients served.
Following is the comprehensive Palliative Care Curriculum for the Ventura Family Medicine Residency program specifically the Elective in Palliative Care:       
1. Learning Objectives:
A. Demonstrate Understanding of Palliative Care Medicine by:
a. Identify which of 4 trajectories of functional decline describes the expected course for every patient seen in consultation 
b. Introduce Palliative Care to at least one patient and 1 family while on rotation 
c. Introduce Hospice Care to at least one patient and 1 family while on rotation
d. Describe the role of all Palliative Care team members
B. Symptom and Functional Assessment
a. Obtain a functional assessment utilizing the following commonly used scales in Palliative medicine
i. ADLs –Activities of Daily Living
ii. IADLs – Instrumental Activities of Daily Living
iii. ECOG Performance Scale – Eastern Oncology Cooperative Group Performance Scale
iv. Palliative Performance Scale 
b. Perform symptom assessment of the most common symptoms experienced by patients with serious illness utilizing the following tools commonly used in Palliative medicine
i. Edmonton Symptom Assessment Scale
ii. Edmonton Classification System for Cancer Pain
C. Physical Pain Management
a. Evaluate pain using established pain scales for adults , children and patients with cognitive impairment
i. Wong-Baker FACES Pain Rating Scale
ii. Numeric Pain Rating Scale
iii. Pain Assessment in Advanced Dementia Scale
b. Use equianalgesic opioid dosing tables to convert a patient’s oral opioid to parenteral opioid and from parenteral opioid to oral opioid while maintaining continuous analgesia.
c. Use the prophylactic and active treatment approaches to common opioid side effects: constipation, nausea, sedation and confusion
D. Nausea Management 
a. Describe at least two causes of nausea and vomiting from each of the following:
i. Gastrointestinal
ii. CNS
iii. Drugs
iv. Metabolic
v. Psychological
b. Develop a differential diagnosis for the cause of nausea in at least one (1)  patient seen in consultation with this symptom
c. Develop a treatment plan for nausea in at least one (1) patient seen in consultation with this symptom
E. Goals of Care / Conducting a Family Meeting
a. Develop a plan for communicating and negotiating goals of care utilizing the six step approach that provides the common framework in Palliative Care settings
b. Participate in at least one (1)Goals of Care discussion and at least one (1) Family meeting
F. The DNR discussion
a. Identify who needs a DNR discussion in order of priority
b. Given there are commonly used statements that should be avoided during a DNR discussion identify examples of such statements throughout the elective
c. Participate in at least one (1) DNR discussion in the context of a goals of care discussion
2. Elective Structure:
A. The resident will participate on the Palliative Care Team Monday through Friday from 1300- 1700 
B. The resident will attend team meetings daily, observing the role of all team members 
C. The resident will attend all patient face to face consultations accomplished by the PCS physician participating in each evaluation
D. The resident will attend all family meetings 
E. The resident will read the following resources at a minimum during the elective. Completion of the associated workbook is expected as a means of assuring completion of the reading material
3. Reading Resources:
A. Primer of Palliative Care – 5th edition – American Academy of Hospice and Palliative Medicine – Chapters 1, 2, 4D, 6
B. The MD Anderson Supportive and Palliative Care Handbook – 3rd edition – Chapters 1, 2,3,4,5,6, 21
C. Additional resources will be provided upon completion of 1. and 2.
• Conferences have been held to educate physician and resident physicians regarding Palliative care and our program.  Nurses and support staff have also been educated so that everyone knows the algorithm for contacting Palliative Care when needed for a patient. This efforts have increased communication between the Palliative Care team and the Primary Care team.
Didactic Education Presented to VCMC Resident Physicians
1. Managing Chronic Kidney Disease   3/8/2011
2. What is POLST?      4/18/2011
3. Palliative Care at VCMC – What, How and Why 8/3/2011
4. Distinguishing the difference –Palliative Care 
 versus Hospice Care    8/17/2011 
5. Advanced Health Care Directives   9/6/2011
6. Nausea and Vomiting in the Face of  
 Life Threatening Illness    10/3/2011
7. Palliative Care Dyspnea Management   10/4/2011
8. Care of the Elderly Patient    10/4/2011
9. Managing Chronic COPD    12/13/2011
10. Breaking Bad News     6/6/2012
• Conferences have been held to educate physician and resident physicians regarding Palliative care and our program.  Nurses and support staff have also been educated so that everyone knows the algorithm for contacting Palliative Care when needed for a patient. This efforts have increased communication between the Palliative Care team and the Primary Care team.
Resident Physicians Who Have Completed a Palliative Care Elective in the first year of the VCMC Palliative Care service:
1. Dr. Scott Nass
2. Dr. Aaron Costerisan
3. Dr. Megan Krispinsky
4. Dr. Benjamin Mati
5. Dr. Christine Leeper
</v>
      </c>
      <c r="O212" s="197" t="str">
        <f ca="1">INDIRECT("'"&amp;$Q212&amp;"'!F42")</f>
        <v>Yes</v>
      </c>
      <c r="P212" s="197">
        <f ca="1">INDIRECT("'"&amp;$Q212&amp;"'!F44")</f>
        <v>1</v>
      </c>
      <c r="Q212" t="s">
        <v>116</v>
      </c>
      <c r="R212">
        <v>22</v>
      </c>
    </row>
    <row r="213" spans="1:18" ht="15">
      <c r="A213" s="197" t="str">
        <f>'Total Payment Amount'!$D$2</f>
        <v>Ventura County Medical Center</v>
      </c>
      <c r="B213" s="197" t="str">
        <f>'Total Payment Amount'!$D$3</f>
        <v>DY 7</v>
      </c>
      <c r="C213" s="198">
        <f>'Total Payment Amount'!$D$4</f>
        <v>41213</v>
      </c>
      <c r="D213" s="200" t="str">
        <f ca="1" t="shared" si="9"/>
        <v>Category 2: Use Palliative Care Programs</v>
      </c>
      <c r="E213" s="197">
        <f ca="1" t="shared" si="10"/>
        <v>4859000</v>
      </c>
      <c r="F213" s="197">
        <f ca="1" t="shared" si="11"/>
        <v>4859000</v>
      </c>
      <c r="G213" s="200" t="str">
        <f ca="1">INDIRECT("'"&amp;$Q213&amp;"'!B47")</f>
        <v>Process Milestone:</v>
      </c>
      <c r="H213" s="197" t="str">
        <f ca="1">INDIRECT("'"&amp;$Q213&amp;"'!D47")</f>
        <v xml:space="preserve">#41. Develop a plan to identify patients who will have the option of being enrolled in the palliative care program
</v>
      </c>
      <c r="I213" s="197"/>
      <c r="J213" s="197">
        <f ca="1">INDIRECT("'"&amp;$Q213&amp;"'!F50")</f>
        <v>0</v>
      </c>
      <c r="K213" s="197">
        <f ca="1">INDIRECT("'"&amp;$Q213&amp;"'!F52")</f>
        <v>0</v>
      </c>
      <c r="L213" s="197" t="str">
        <f ca="1">INDIRECT("'"&amp;$Q213&amp;"'!F54")</f>
        <v>Yes</v>
      </c>
      <c r="M213" s="197" t="str">
        <f ca="1">INDIRECT("'"&amp;$Q213&amp;"'!F57")</f>
        <v>Yes</v>
      </c>
      <c r="N213" s="197" t="str">
        <f ca="1">INDIRECT("'"&amp;$Q213&amp;"'!B59")</f>
        <v xml:space="preserve">A consultation from the Palliative Care Service requires a physician referral  or order; this can be achieved by either direct contact with one of the Palliative Care team members or through the Palliative Care referral phone line. Additionally,  the Palliative Care Team is available to function as an expert resource to nursing and ancillary personnel without a physicians order for education, advanced care planning and for help in assessing the need for a referral.  
Any disease / disorder / condition that is known to be life-limiting such as dementia, Chronic Obstructive Pulmonary Disease or COPD, chronic renal failure, metastatic cancer, cirrhosis, or muscular dystrophy or a disease process that has a high chance of leading to death such as  sepsis, multi-organ failure, major trauma, or complex heart disease is an appropriate referral. 
If an inquiry is made to the Palliative Care Service from ancillary personnel, an initial assessment is made by the Palliative Care Nurse Coordinator. The attending physician is then contacted and made aware of the inquiry, reason for stated inquiry, assessment findings from the Palliative Care Nurse and the request for referral is discussed at that time.  
If a physician directly refers to the Palliative Care Service, an initial assessment is made by the Palliative Care Nurse Coordinator.
For either a direct referral or an inquiry, the patient’s medical condition is evaluated (life-limiting or life-threatening) and type of distress and suffering including physical, spiritual, emotional and social is assessed.  
Palliative Care Program:  How is this program being evaluated for its success?
The Palliative Care Program at Ventura County Medical Center is being evaluated by both patients and physicians.
Patient Satisfaction Survey
The Palliative Care Consult Service targets 25% of total patents consulted per month to survey.  The patients selected for the phone surveys are randomly chosen.  The patients are placed in chronological order by referral date, every 3rd case was selected.  To ensure non-bias selection and response, the surveys are conducted by a volunteer not affiliated with the Palliative Care Service.  The phone survey’s focus is on the Palliative Care team however ample opportunity is given to the patient or patients surrogate to make comments on all care received during their hospilization.
At the end of the first nine months of service (August 2011 through April 2012) 62 surveys were attempted with 43 responses.  Of the 43 respondents,  three were the patient served and 40 were family members.
Sample of survey questions:
 If pain was an issue, how did the palliative care team do in controlling your pain? Rating is excellent (4), good (3), fair (2), poor (1) or non-applicable.  
Sixty five percent (65%) of all those surveyed stated that the Palliative Care team controlled their pain, 27% stated their pain was controlled as “good” and 8% rated the control as “fair”.  No responses came back with the scoring of zero.  
From the surveys conducted during the stated time period the palliative care team was rated excellent by respondents for pain, symptom control, team information / communication, assisting with decision making, spiritual and psychological needs addressed and respect for ones culture.  
Overall satisfaction of the Palliative Care Service was evaluated with the question “would you recommend palliative care services – yes or no” - 95% of those surveyed answered yes.
Specific comments received from respondents.
• We will always come to VCMC and hope the palliative care team will continue for a very long time.  
• My mother was treated with respect and dignity and she was very grateful the team was there for her.  
• I was amazed at the focus on family care.  The fact that the team cared for my father’s religious and psychological needs absolutely stunned me … in a good way.
Physician Feedback Survey
All referring physicians were sent a physician feedback survey through the on-line survey mechanism “Survey Monkey”.  A total of 55% responses were returned.  The responding physicians were Residents and attending physicians.
The survey was kept to four questions.  The questions are:
1) Rate the following as poor, fair, good, very good or excellent.
 Response time of the PCS team to your referrals
 Communication between you and the PCS team
   Helpfulness of the PCS team
 Benefits of the PCS team to your patients and families
2)  What is the most helpful service that the palliative care service provides?
3)  How could the palliative care team improve its service?
4)  Would you use this service again?
The rating for question number one came back with an average of 72% ranking of excellent.  Response time 65% excellen, 33% very good.  Communication between referring physician and PCS team was rated at 55% excellent, 20% very good and 25% good.  Almost 80% of those surveyed rated the PCS team as helpful with 20% stating very good.  The physicians felt the benefits of the PCS team to their patients and families were excellent.  This rating came back at almost 90% excellent and 10% very good.
The responses for the most helpful services that the palliative care service provided (question number 2) included the use of a multidisciplinary team approach, time and support given to families and family meetings, clarification of goals and symptom management.
Specific comments related to question number 2 included “Meeting with patients and families to clarify goals of care and then helping the medical team to think clearly and broadly about the situation” and “continuity visits that addressed the concerns of the patient and family in terms of spiritual and mental well being and recommendations on pain and nausea control”
Referring to question number 3, some improvements that the surveyed physicians felt were needed by the palliative care team included communication with the primary care team, more education among the staff and expanding the palliative care service hours.
When questioned on whether they (the physicians) would use the palliative care service again the overall response was 100%. Yes they would utilize the palliative care consultative service in the care of their patients. 
Initial resistance was observed from some of the primary care and specialty care providers in the system to allow their patients to participate in the Palliative Care program.  Through discussion and demonstration of services and through the continual approach that care would not be dictated by the Palliative Team a trust and re-referral pattern has developed.  The comfort level of referring physicians has been demonstrated by the survey above.  
</v>
      </c>
      <c r="O213" s="197" t="str">
        <f ca="1">INDIRECT("'"&amp;$Q213&amp;"'!F67")</f>
        <v>Yes</v>
      </c>
      <c r="P213" s="197">
        <f ca="1">INDIRECT("'"&amp;$Q213&amp;"'!F69")</f>
        <v>1</v>
      </c>
      <c r="Q213" t="s">
        <v>116</v>
      </c>
      <c r="R213">
        <v>22</v>
      </c>
    </row>
    <row r="214" spans="1:18" ht="15">
      <c r="A214" s="197" t="str">
        <f>'Total Payment Amount'!$D$2</f>
        <v>Ventura County Medical Center</v>
      </c>
      <c r="B214" s="197" t="str">
        <f>'Total Payment Amount'!$D$3</f>
        <v>DY 7</v>
      </c>
      <c r="C214" s="198">
        <f>'Total Payment Amount'!$D$4</f>
        <v>41213</v>
      </c>
      <c r="D214" s="200" t="str">
        <f ca="1" t="shared" si="9"/>
        <v>Category 2: Use Palliative Care Programs</v>
      </c>
      <c r="E214" s="197">
        <f ca="1" t="shared" si="10"/>
        <v>4859000</v>
      </c>
      <c r="F214" s="197">
        <f ca="1" t="shared" si="11"/>
        <v>4859000</v>
      </c>
      <c r="G214" s="200" t="str">
        <f ca="1">INDIRECT("'"&amp;$Q214&amp;"'!B72")</f>
        <v>Process Milestone:</v>
      </c>
      <c r="H214" s="197">
        <f ca="1">INDIRECT("'"&amp;$Q214&amp;"'!D72")</f>
        <v>0</v>
      </c>
      <c r="I214" s="197"/>
      <c r="J214" s="197">
        <f ca="1">INDIRECT("'"&amp;$Q214&amp;"'!F75")</f>
        <v>0</v>
      </c>
      <c r="K214" s="197">
        <f ca="1">INDIRECT("'"&amp;$Q214&amp;"'!F77")</f>
        <v>0</v>
      </c>
      <c r="L214" s="197" t="str">
        <f ca="1">INDIRECT("'"&amp;$Q214&amp;"'!F79")</f>
        <v>N/A</v>
      </c>
      <c r="M214" s="197">
        <f ca="1">INDIRECT("'"&amp;$Q214&amp;"'!F82")</f>
        <v>0</v>
      </c>
      <c r="N214" s="197">
        <f ca="1">INDIRECT("'"&amp;$Q214&amp;"'!B84")</f>
        <v>0</v>
      </c>
      <c r="O214" s="197">
        <f ca="1">INDIRECT("'"&amp;$Q214&amp;"'!F92")</f>
        <v>0</v>
      </c>
      <c r="P214" s="197" t="str">
        <f ca="1">INDIRECT("'"&amp;$Q214&amp;"'!F94")</f>
        <v xml:space="preserve"> </v>
      </c>
      <c r="Q214" t="s">
        <v>116</v>
      </c>
      <c r="R214">
        <v>22</v>
      </c>
    </row>
    <row r="215" spans="1:18" ht="15">
      <c r="A215" s="197" t="str">
        <f>'Total Payment Amount'!$D$2</f>
        <v>Ventura County Medical Center</v>
      </c>
      <c r="B215" s="197" t="str">
        <f>'Total Payment Amount'!$D$3</f>
        <v>DY 7</v>
      </c>
      <c r="C215" s="198">
        <f>'Total Payment Amount'!$D$4</f>
        <v>41213</v>
      </c>
      <c r="D215" s="200" t="str">
        <f ca="1" t="shared" si="9"/>
        <v>Category 2: Use Palliative Care Programs</v>
      </c>
      <c r="E215" s="197">
        <f ca="1" t="shared" si="10"/>
        <v>4859000</v>
      </c>
      <c r="F215" s="197">
        <f ca="1" t="shared" si="11"/>
        <v>4859000</v>
      </c>
      <c r="G215" s="200" t="str">
        <f ca="1">INDIRECT("'"&amp;$Q215&amp;"'!B97")</f>
        <v>Process Milestone:</v>
      </c>
      <c r="H215" s="197">
        <f ca="1">INDIRECT("'"&amp;$Q215&amp;"'!D97")</f>
        <v>0</v>
      </c>
      <c r="I215" s="197"/>
      <c r="J215" s="197">
        <f ca="1">INDIRECT("'"&amp;$Q215&amp;"'!F100")</f>
        <v>0</v>
      </c>
      <c r="K215" s="197">
        <f ca="1">INDIRECT("'"&amp;$Q215&amp;"'!F102")</f>
        <v>0</v>
      </c>
      <c r="L215" s="197" t="str">
        <f ca="1">INDIRECT("'"&amp;$Q215&amp;"'!F104")</f>
        <v>N/A</v>
      </c>
      <c r="M215" s="197">
        <f ca="1">INDIRECT("'"&amp;$Q215&amp;"'!F107")</f>
        <v>0</v>
      </c>
      <c r="N215" s="197">
        <f ca="1">INDIRECT("'"&amp;$Q215&amp;"'!B109")</f>
        <v>0</v>
      </c>
      <c r="O215" s="197">
        <f ca="1">INDIRECT("'"&amp;$Q215&amp;"'!F117")</f>
        <v>0</v>
      </c>
      <c r="P215" s="197" t="str">
        <f ca="1">INDIRECT("'"&amp;$Q215&amp;"'!F119")</f>
        <v xml:space="preserve"> </v>
      </c>
      <c r="Q215" t="s">
        <v>116</v>
      </c>
      <c r="R215">
        <v>22</v>
      </c>
    </row>
    <row r="216" spans="1:18" ht="15">
      <c r="A216" s="197" t="str">
        <f>'Total Payment Amount'!$D$2</f>
        <v>Ventura County Medical Center</v>
      </c>
      <c r="B216" s="197" t="str">
        <f>'Total Payment Amount'!$D$3</f>
        <v>DY 7</v>
      </c>
      <c r="C216" s="198">
        <f>'Total Payment Amount'!$D$4</f>
        <v>41213</v>
      </c>
      <c r="D216" s="200" t="str">
        <f ca="1" t="shared" si="9"/>
        <v>Category 2: Use Palliative Care Programs</v>
      </c>
      <c r="E216" s="197">
        <f ca="1" t="shared" si="10"/>
        <v>4859000</v>
      </c>
      <c r="F216" s="197">
        <f ca="1" t="shared" si="11"/>
        <v>4859000</v>
      </c>
      <c r="G216" s="200" t="str">
        <f ca="1">INDIRECT("'"&amp;$Q216&amp;"'!B122")</f>
        <v>Process Milestone:</v>
      </c>
      <c r="H216" s="197">
        <f ca="1">INDIRECT("'"&amp;$Q216&amp;"'!D122")</f>
        <v>0</v>
      </c>
      <c r="I216" s="197"/>
      <c r="J216" s="197">
        <f ca="1">INDIRECT("'"&amp;$Q216&amp;"'!F125")</f>
        <v>0</v>
      </c>
      <c r="K216" s="197">
        <f ca="1">INDIRECT("'"&amp;$Q216&amp;"'!F127")</f>
        <v>0</v>
      </c>
      <c r="L216" s="197" t="str">
        <f ca="1">INDIRECT("'"&amp;$Q216&amp;"'!F129")</f>
        <v>N/A</v>
      </c>
      <c r="M216" s="197">
        <f ca="1">INDIRECT("'"&amp;$Q216&amp;"'!F132")</f>
        <v>0</v>
      </c>
      <c r="N216" s="197">
        <f ca="1">INDIRECT("'"&amp;$Q216&amp;"'!B134")</f>
        <v>0</v>
      </c>
      <c r="O216" s="197">
        <f ca="1">INDIRECT("'"&amp;$Q216&amp;"'!F142")</f>
        <v>0</v>
      </c>
      <c r="P216" s="197" t="str">
        <f ca="1">INDIRECT("'"&amp;$Q216&amp;"'!F144")</f>
        <v xml:space="preserve"> </v>
      </c>
      <c r="Q216" t="s">
        <v>116</v>
      </c>
      <c r="R216">
        <v>22</v>
      </c>
    </row>
    <row r="217" spans="1:18" ht="15">
      <c r="A217" s="197" t="str">
        <f>'Total Payment Amount'!$D$2</f>
        <v>Ventura County Medical Center</v>
      </c>
      <c r="B217" s="197" t="str">
        <f>'Total Payment Amount'!$D$3</f>
        <v>DY 7</v>
      </c>
      <c r="C217" s="198">
        <f>'Total Payment Amount'!$D$4</f>
        <v>41213</v>
      </c>
      <c r="D217" s="200" t="str">
        <f ca="1" t="shared" si="9"/>
        <v>Category 2: Use Palliative Care Programs</v>
      </c>
      <c r="E217" s="197">
        <f ca="1" t="shared" si="10"/>
        <v>4859000</v>
      </c>
      <c r="F217" s="197">
        <f ca="1" t="shared" si="11"/>
        <v>4859000</v>
      </c>
      <c r="G217" s="200" t="str">
        <f ca="1">INDIRECT("'"&amp;$Q217&amp;"'!B147")</f>
        <v>Improvement Milestone:</v>
      </c>
      <c r="H217" s="197">
        <f ca="1">INDIRECT("'"&amp;$Q217&amp;"'!D147")</f>
        <v>0</v>
      </c>
      <c r="I217" s="197"/>
      <c r="J217" s="197">
        <f ca="1">INDIRECT("'"&amp;$Q217&amp;"'!F150")</f>
        <v>0</v>
      </c>
      <c r="K217" s="197">
        <f ca="1">INDIRECT("'"&amp;$Q217&amp;"'!F152")</f>
        <v>0</v>
      </c>
      <c r="L217" s="197" t="str">
        <f ca="1">INDIRECT("'"&amp;$Q217&amp;"'!F154")</f>
        <v>N/A</v>
      </c>
      <c r="M217" s="197">
        <f ca="1">INDIRECT("'"&amp;$Q217&amp;"'!F157")</f>
        <v>0</v>
      </c>
      <c r="N217" s="197">
        <f ca="1">INDIRECT("'"&amp;$Q217&amp;"'!B159")</f>
        <v>0</v>
      </c>
      <c r="O217" s="197">
        <f ca="1">INDIRECT("'"&amp;$Q217&amp;"'!F167")</f>
        <v>0</v>
      </c>
      <c r="P217" s="197" t="str">
        <f ca="1">INDIRECT("'"&amp;$Q217&amp;"'!F169")</f>
        <v xml:space="preserve"> </v>
      </c>
      <c r="Q217" t="s">
        <v>116</v>
      </c>
      <c r="R217">
        <v>22</v>
      </c>
    </row>
    <row r="218" spans="1:18" ht="15">
      <c r="A218" s="197" t="str">
        <f>'Total Payment Amount'!$D$2</f>
        <v>Ventura County Medical Center</v>
      </c>
      <c r="B218" s="197" t="str">
        <f>'Total Payment Amount'!$D$3</f>
        <v>DY 7</v>
      </c>
      <c r="C218" s="198">
        <f>'Total Payment Amount'!$D$4</f>
        <v>41213</v>
      </c>
      <c r="D218" s="200" t="str">
        <f ca="1" t="shared" si="9"/>
        <v>Category 2: Use Palliative Care Programs</v>
      </c>
      <c r="E218" s="197">
        <f ca="1" t="shared" si="10"/>
        <v>4859000</v>
      </c>
      <c r="F218" s="197">
        <f ca="1" t="shared" si="11"/>
        <v>4859000</v>
      </c>
      <c r="G218" s="200" t="str">
        <f ca="1">INDIRECT("'"&amp;$Q218&amp;"'!B172")</f>
        <v>Improvement Milestone:</v>
      </c>
      <c r="H218" s="197">
        <f ca="1">INDIRECT("'"&amp;$Q218&amp;"'!D172")</f>
        <v>0</v>
      </c>
      <c r="I218" s="197"/>
      <c r="J218" s="197">
        <f ca="1">INDIRECT("'"&amp;$Q218&amp;"'!F175")</f>
        <v>0</v>
      </c>
      <c r="K218" s="197">
        <f ca="1">INDIRECT("'"&amp;$Q218&amp;"'!F177")</f>
        <v>0</v>
      </c>
      <c r="L218" s="197" t="str">
        <f ca="1">INDIRECT("'"&amp;$Q218&amp;"'!F179")</f>
        <v>N/A</v>
      </c>
      <c r="M218" s="197">
        <f ca="1">INDIRECT("'"&amp;$Q218&amp;"'!F182")</f>
        <v>0</v>
      </c>
      <c r="N218" s="197">
        <f ca="1">INDIRECT("'"&amp;$Q218&amp;"'!B184")</f>
        <v>0</v>
      </c>
      <c r="O218" s="197">
        <f ca="1">INDIRECT("'"&amp;$Q218&amp;"'!F192")</f>
        <v>0</v>
      </c>
      <c r="P218" s="197" t="str">
        <f ca="1">INDIRECT("'"&amp;$Q218&amp;"'!F194")</f>
        <v xml:space="preserve"> </v>
      </c>
      <c r="Q218" t="s">
        <v>116</v>
      </c>
      <c r="R218">
        <v>22</v>
      </c>
    </row>
    <row r="219" spans="1:18" ht="15">
      <c r="A219" s="197" t="str">
        <f>'Total Payment Amount'!$D$2</f>
        <v>Ventura County Medical Center</v>
      </c>
      <c r="B219" s="197" t="str">
        <f>'Total Payment Amount'!$D$3</f>
        <v>DY 7</v>
      </c>
      <c r="C219" s="198">
        <f>'Total Payment Amount'!$D$4</f>
        <v>41213</v>
      </c>
      <c r="D219" s="200" t="str">
        <f ca="1" t="shared" si="9"/>
        <v>Category 2: Use Palliative Care Programs</v>
      </c>
      <c r="E219" s="197">
        <f ca="1" t="shared" si="10"/>
        <v>4859000</v>
      </c>
      <c r="F219" s="197">
        <f ca="1" t="shared" si="11"/>
        <v>4859000</v>
      </c>
      <c r="G219" s="200" t="str">
        <f ca="1">INDIRECT("'"&amp;$Q219&amp;"'!B197")</f>
        <v>Improvement Milestone:</v>
      </c>
      <c r="H219" s="197">
        <f ca="1">INDIRECT("'"&amp;$Q219&amp;"'!D197")</f>
        <v>0</v>
      </c>
      <c r="I219" s="197"/>
      <c r="J219" s="197">
        <f ca="1">INDIRECT("'"&amp;$Q219&amp;"'!F200")</f>
        <v>0</v>
      </c>
      <c r="K219" s="197">
        <f ca="1">INDIRECT("'"&amp;$Q219&amp;"'!F202")</f>
        <v>0</v>
      </c>
      <c r="L219" s="197" t="str">
        <f ca="1">INDIRECT("'"&amp;$Q219&amp;"'!F204")</f>
        <v>N/A</v>
      </c>
      <c r="M219" s="197">
        <f ca="1">INDIRECT("'"&amp;$Q219&amp;"'!F207")</f>
        <v>0</v>
      </c>
      <c r="N219" s="197">
        <f ca="1">INDIRECT("'"&amp;$Q219&amp;"'!B209")</f>
        <v>0</v>
      </c>
      <c r="O219" s="197">
        <f ca="1">INDIRECT("'"&amp;$Q219&amp;"'!F217")</f>
        <v>0</v>
      </c>
      <c r="P219" s="197" t="str">
        <f ca="1">INDIRECT("'"&amp;$Q219&amp;"'!F219")</f>
        <v xml:space="preserve"> </v>
      </c>
      <c r="Q219" t="s">
        <v>116</v>
      </c>
      <c r="R219">
        <v>22</v>
      </c>
    </row>
    <row r="220" spans="1:18" ht="15">
      <c r="A220" s="197" t="str">
        <f>'Total Payment Amount'!$D$2</f>
        <v>Ventura County Medical Center</v>
      </c>
      <c r="B220" s="197" t="str">
        <f>'Total Payment Amount'!$D$3</f>
        <v>DY 7</v>
      </c>
      <c r="C220" s="198">
        <f>'Total Payment Amount'!$D$4</f>
        <v>41213</v>
      </c>
      <c r="D220" s="200" t="str">
        <f ca="1" t="shared" si="9"/>
        <v>Category 2: Use Palliative Care Programs</v>
      </c>
      <c r="E220" s="197">
        <f ca="1" t="shared" si="10"/>
        <v>4859000</v>
      </c>
      <c r="F220" s="197">
        <f ca="1" t="shared" si="11"/>
        <v>4859000</v>
      </c>
      <c r="G220" s="200" t="str">
        <f ca="1">INDIRECT("'"&amp;$Q220&amp;"'!B222")</f>
        <v>Improvement Milestone:</v>
      </c>
      <c r="H220" s="197">
        <f ca="1">INDIRECT("'"&amp;$Q220&amp;"'!D222")</f>
        <v>0</v>
      </c>
      <c r="I220" s="197"/>
      <c r="J220" s="197">
        <f ca="1">INDIRECT("'"&amp;$Q220&amp;"'!F225")</f>
        <v>0</v>
      </c>
      <c r="K220" s="197">
        <f ca="1">INDIRECT("'"&amp;$Q220&amp;"'!F227")</f>
        <v>0</v>
      </c>
      <c r="L220" s="197" t="str">
        <f ca="1">INDIRECT("'"&amp;$Q220&amp;"'!F229")</f>
        <v>N/A</v>
      </c>
      <c r="M220" s="197">
        <f ca="1">INDIRECT("'"&amp;$Q220&amp;"'!F232")</f>
        <v>0</v>
      </c>
      <c r="N220" s="197">
        <f ca="1">INDIRECT("'"&amp;$Q220&amp;"'!B234")</f>
        <v>0</v>
      </c>
      <c r="O220" s="197">
        <f ca="1">INDIRECT("'"&amp;$Q220&amp;"'!F242")</f>
        <v>0</v>
      </c>
      <c r="P220" s="197" t="str">
        <f ca="1">INDIRECT("'"&amp;$Q220&amp;"'!F244")</f>
        <v xml:space="preserve"> </v>
      </c>
      <c r="Q220" t="s">
        <v>116</v>
      </c>
      <c r="R220">
        <v>22</v>
      </c>
    </row>
    <row r="221" spans="1:18" ht="15">
      <c r="A221" s="197" t="str">
        <f>'Total Payment Amount'!$D$2</f>
        <v>Ventura County Medical Center</v>
      </c>
      <c r="B221" s="197" t="str">
        <f>'Total Payment Amount'!$D$3</f>
        <v>DY 7</v>
      </c>
      <c r="C221" s="198">
        <f>'Total Payment Amount'!$D$4</f>
        <v>41213</v>
      </c>
      <c r="D221" s="200" t="str">
        <f ca="1" t="shared" si="9"/>
        <v>Category 2: Use Palliative Care Programs</v>
      </c>
      <c r="E221" s="197">
        <f ca="1" t="shared" si="10"/>
        <v>4859000</v>
      </c>
      <c r="F221" s="197">
        <f ca="1" t="shared" si="11"/>
        <v>4859000</v>
      </c>
      <c r="G221" s="200" t="str">
        <f ca="1">INDIRECT("'"&amp;$Q221&amp;"'!B247")</f>
        <v>Improvement Milestone:</v>
      </c>
      <c r="H221" s="197">
        <f ca="1">INDIRECT("'"&amp;$Q221&amp;"'!D247")</f>
        <v>0</v>
      </c>
      <c r="I221" s="197"/>
      <c r="J221" s="197">
        <f ca="1">INDIRECT("'"&amp;$Q221&amp;"'!F250")</f>
        <v>0</v>
      </c>
      <c r="K221" s="197">
        <f ca="1">INDIRECT("'"&amp;$Q221&amp;"'!F252")</f>
        <v>0</v>
      </c>
      <c r="L221" s="197" t="str">
        <f ca="1">INDIRECT("'"&amp;$Q221&amp;"'!F254")</f>
        <v>N/A</v>
      </c>
      <c r="M221" s="197">
        <f ca="1">INDIRECT("'"&amp;$Q221&amp;"'!F257")</f>
        <v>0</v>
      </c>
      <c r="N221" s="197">
        <f ca="1">INDIRECT("'"&amp;$Q221&amp;"'!B259")</f>
        <v>0</v>
      </c>
      <c r="O221" s="197">
        <f ca="1">INDIRECT("'"&amp;$Q221&amp;"'!F267")</f>
        <v>0</v>
      </c>
      <c r="P221" s="197" t="str">
        <f ca="1">INDIRECT("'"&amp;$Q221&amp;"'!F269")</f>
        <v xml:space="preserve"> </v>
      </c>
      <c r="Q221" t="s">
        <v>116</v>
      </c>
      <c r="R221">
        <v>22</v>
      </c>
    </row>
    <row r="222" spans="1:18" ht="15">
      <c r="A222" s="197" t="str">
        <f>'Total Payment Amount'!$D$2</f>
        <v>Ventura County Medical Center</v>
      </c>
      <c r="B222" s="197" t="str">
        <f>'Total Payment Amount'!$D$3</f>
        <v>DY 7</v>
      </c>
      <c r="C222" s="198">
        <f>'Total Payment Amount'!$D$4</f>
        <v>41213</v>
      </c>
      <c r="D222" s="200" t="str">
        <f ca="1" t="shared" si="9"/>
        <v>Category 2: Conduct Medication Management</v>
      </c>
      <c r="E222" s="197">
        <f ca="1" t="shared" si="10"/>
        <v>0</v>
      </c>
      <c r="F222" s="197">
        <f ca="1" t="shared" si="11"/>
        <v>0</v>
      </c>
      <c r="G222" s="200" t="str">
        <f ca="1">INDIRECT("'"&amp;$Q222&amp;"'!B22")</f>
        <v>Process Milestone:</v>
      </c>
      <c r="H222" s="197">
        <f ca="1">INDIRECT("'"&amp;$Q222&amp;"'!D22")</f>
        <v>0</v>
      </c>
      <c r="I222" s="197"/>
      <c r="J222" s="197">
        <f ca="1">INDIRECT("'"&amp;$Q222&amp;"'!F25")</f>
        <v>0</v>
      </c>
      <c r="K222" s="197">
        <f ca="1">INDIRECT("'"&amp;$Q222&amp;"'!F27")</f>
        <v>0</v>
      </c>
      <c r="L222" s="197" t="str">
        <f ca="1">INDIRECT("'"&amp;$Q222&amp;"'!F29")</f>
        <v>N/A</v>
      </c>
      <c r="M222" s="197">
        <f ca="1">INDIRECT("'"&amp;$Q222&amp;"'!F32")</f>
        <v>0</v>
      </c>
      <c r="N222" s="197">
        <f ca="1">INDIRECT("'"&amp;$Q222&amp;"'!B34")</f>
        <v>0</v>
      </c>
      <c r="O222" s="197">
        <f ca="1">INDIRECT("'"&amp;$Q222&amp;"'!F42")</f>
        <v>0</v>
      </c>
      <c r="P222" s="197" t="str">
        <f ca="1">INDIRECT("'"&amp;$Q222&amp;"'!F44")</f>
        <v xml:space="preserve"> </v>
      </c>
      <c r="Q222" t="s">
        <v>117</v>
      </c>
      <c r="R222">
        <v>23</v>
      </c>
    </row>
    <row r="223" spans="1:18" ht="15">
      <c r="A223" s="197" t="str">
        <f>'Total Payment Amount'!$D$2</f>
        <v>Ventura County Medical Center</v>
      </c>
      <c r="B223" s="197" t="str">
        <f>'Total Payment Amount'!$D$3</f>
        <v>DY 7</v>
      </c>
      <c r="C223" s="198">
        <f>'Total Payment Amount'!$D$4</f>
        <v>41213</v>
      </c>
      <c r="D223" s="200" t="str">
        <f ca="1" t="shared" si="9"/>
        <v>Category 2: Conduct Medication Management</v>
      </c>
      <c r="E223" s="197">
        <f ca="1" t="shared" si="10"/>
        <v>0</v>
      </c>
      <c r="F223" s="197">
        <f ca="1" t="shared" si="11"/>
        <v>0</v>
      </c>
      <c r="G223" s="200" t="str">
        <f ca="1">INDIRECT("'"&amp;$Q223&amp;"'!B47")</f>
        <v>Process Milestone:</v>
      </c>
      <c r="H223" s="197">
        <f ca="1">INDIRECT("'"&amp;$Q223&amp;"'!D47")</f>
        <v>0</v>
      </c>
      <c r="I223" s="197"/>
      <c r="J223" s="197">
        <f ca="1">INDIRECT("'"&amp;$Q223&amp;"'!F50")</f>
        <v>0</v>
      </c>
      <c r="K223" s="197">
        <f ca="1">INDIRECT("'"&amp;$Q223&amp;"'!F52")</f>
        <v>0</v>
      </c>
      <c r="L223" s="197" t="str">
        <f ca="1">INDIRECT("'"&amp;$Q223&amp;"'!F54")</f>
        <v>N/A</v>
      </c>
      <c r="M223" s="197">
        <f ca="1">INDIRECT("'"&amp;$Q223&amp;"'!F57")</f>
        <v>0</v>
      </c>
      <c r="N223" s="197">
        <f ca="1">INDIRECT("'"&amp;$Q223&amp;"'!B59")</f>
        <v>0</v>
      </c>
      <c r="O223" s="197">
        <f ca="1">INDIRECT("'"&amp;$Q223&amp;"'!F67")</f>
        <v>0</v>
      </c>
      <c r="P223" s="197" t="str">
        <f ca="1">INDIRECT("'"&amp;$Q223&amp;"'!F69")</f>
        <v xml:space="preserve"> </v>
      </c>
      <c r="Q223" t="s">
        <v>117</v>
      </c>
      <c r="R223">
        <v>23</v>
      </c>
    </row>
    <row r="224" spans="1:18" ht="15">
      <c r="A224" s="197" t="str">
        <f>'Total Payment Amount'!$D$2</f>
        <v>Ventura County Medical Center</v>
      </c>
      <c r="B224" s="197" t="str">
        <f>'Total Payment Amount'!$D$3</f>
        <v>DY 7</v>
      </c>
      <c r="C224" s="198">
        <f>'Total Payment Amount'!$D$4</f>
        <v>41213</v>
      </c>
      <c r="D224" s="200" t="str">
        <f ca="1" t="shared" si="9"/>
        <v>Category 2: Conduct Medication Management</v>
      </c>
      <c r="E224" s="197">
        <f ca="1" t="shared" si="10"/>
        <v>0</v>
      </c>
      <c r="F224" s="197">
        <f ca="1" t="shared" si="11"/>
        <v>0</v>
      </c>
      <c r="G224" s="200" t="str">
        <f ca="1">INDIRECT("'"&amp;$Q224&amp;"'!B72")</f>
        <v>Process Milestone:</v>
      </c>
      <c r="H224" s="197">
        <f ca="1">INDIRECT("'"&amp;$Q224&amp;"'!D72")</f>
        <v>0</v>
      </c>
      <c r="I224" s="197"/>
      <c r="J224" s="197">
        <f ca="1">INDIRECT("'"&amp;$Q224&amp;"'!F75")</f>
        <v>0</v>
      </c>
      <c r="K224" s="197">
        <f ca="1">INDIRECT("'"&amp;$Q224&amp;"'!F77")</f>
        <v>0</v>
      </c>
      <c r="L224" s="197" t="str">
        <f ca="1">INDIRECT("'"&amp;$Q224&amp;"'!F79")</f>
        <v>N/A</v>
      </c>
      <c r="M224" s="197">
        <f ca="1">INDIRECT("'"&amp;$Q224&amp;"'!F82")</f>
        <v>0</v>
      </c>
      <c r="N224" s="197">
        <f ca="1">INDIRECT("'"&amp;$Q224&amp;"'!B84")</f>
        <v>0</v>
      </c>
      <c r="O224" s="197">
        <f ca="1">INDIRECT("'"&amp;$Q224&amp;"'!F92")</f>
        <v>0</v>
      </c>
      <c r="P224" s="197" t="str">
        <f ca="1">INDIRECT("'"&amp;$Q224&amp;"'!F94")</f>
        <v xml:space="preserve"> </v>
      </c>
      <c r="Q224" t="s">
        <v>117</v>
      </c>
      <c r="R224">
        <v>23</v>
      </c>
    </row>
    <row r="225" spans="1:18" ht="15">
      <c r="A225" s="197" t="str">
        <f>'Total Payment Amount'!$D$2</f>
        <v>Ventura County Medical Center</v>
      </c>
      <c r="B225" s="197" t="str">
        <f>'Total Payment Amount'!$D$3</f>
        <v>DY 7</v>
      </c>
      <c r="C225" s="198">
        <f>'Total Payment Amount'!$D$4</f>
        <v>41213</v>
      </c>
      <c r="D225" s="200" t="str">
        <f ca="1" t="shared" si="9"/>
        <v>Category 2: Conduct Medication Management</v>
      </c>
      <c r="E225" s="197">
        <f ca="1" t="shared" si="10"/>
        <v>0</v>
      </c>
      <c r="F225" s="197">
        <f ca="1" t="shared" si="11"/>
        <v>0</v>
      </c>
      <c r="G225" s="200" t="str">
        <f ca="1">INDIRECT("'"&amp;$Q225&amp;"'!B97")</f>
        <v>Process Milestone:</v>
      </c>
      <c r="H225" s="197">
        <f ca="1">INDIRECT("'"&amp;$Q225&amp;"'!D97")</f>
        <v>0</v>
      </c>
      <c r="I225" s="197"/>
      <c r="J225" s="197">
        <f ca="1">INDIRECT("'"&amp;$Q225&amp;"'!F100")</f>
        <v>0</v>
      </c>
      <c r="K225" s="197">
        <f ca="1">INDIRECT("'"&amp;$Q225&amp;"'!F102")</f>
        <v>0</v>
      </c>
      <c r="L225" s="197" t="str">
        <f ca="1">INDIRECT("'"&amp;$Q225&amp;"'!F104")</f>
        <v>N/A</v>
      </c>
      <c r="M225" s="197">
        <f ca="1">INDIRECT("'"&amp;$Q225&amp;"'!F107")</f>
        <v>0</v>
      </c>
      <c r="N225" s="197">
        <f ca="1">INDIRECT("'"&amp;$Q225&amp;"'!B109")</f>
        <v>0</v>
      </c>
      <c r="O225" s="197">
        <f ca="1">INDIRECT("'"&amp;$Q225&amp;"'!F117")</f>
        <v>0</v>
      </c>
      <c r="P225" s="197" t="str">
        <f ca="1">INDIRECT("'"&amp;$Q225&amp;"'!F119")</f>
        <v xml:space="preserve"> </v>
      </c>
      <c r="Q225" t="s">
        <v>117</v>
      </c>
      <c r="R225">
        <v>23</v>
      </c>
    </row>
    <row r="226" spans="1:18" ht="15">
      <c r="A226" s="197" t="str">
        <f>'Total Payment Amount'!$D$2</f>
        <v>Ventura County Medical Center</v>
      </c>
      <c r="B226" s="197" t="str">
        <f>'Total Payment Amount'!$D$3</f>
        <v>DY 7</v>
      </c>
      <c r="C226" s="198">
        <f>'Total Payment Amount'!$D$4</f>
        <v>41213</v>
      </c>
      <c r="D226" s="200" t="str">
        <f ca="1" t="shared" si="9"/>
        <v>Category 2: Conduct Medication Management</v>
      </c>
      <c r="E226" s="197">
        <f ca="1" t="shared" si="10"/>
        <v>0</v>
      </c>
      <c r="F226" s="197">
        <f ca="1" t="shared" si="11"/>
        <v>0</v>
      </c>
      <c r="G226" s="200" t="str">
        <f ca="1">INDIRECT("'"&amp;$Q226&amp;"'!B122")</f>
        <v>Process Milestone:</v>
      </c>
      <c r="H226" s="197">
        <f ca="1">INDIRECT("'"&amp;$Q226&amp;"'!D122")</f>
        <v>0</v>
      </c>
      <c r="I226" s="197"/>
      <c r="J226" s="197">
        <f ca="1">INDIRECT("'"&amp;$Q226&amp;"'!F125")</f>
        <v>0</v>
      </c>
      <c r="K226" s="197">
        <f ca="1">INDIRECT("'"&amp;$Q226&amp;"'!F127")</f>
        <v>0</v>
      </c>
      <c r="L226" s="197" t="str">
        <f ca="1">INDIRECT("'"&amp;$Q226&amp;"'!F129")</f>
        <v>N/A</v>
      </c>
      <c r="M226" s="197">
        <f ca="1">INDIRECT("'"&amp;$Q226&amp;"'!F132")</f>
        <v>0</v>
      </c>
      <c r="N226" s="197">
        <f ca="1">INDIRECT("'"&amp;$Q226&amp;"'!B134")</f>
        <v>0</v>
      </c>
      <c r="O226" s="197">
        <f ca="1">INDIRECT("'"&amp;$Q226&amp;"'!F142")</f>
        <v>0</v>
      </c>
      <c r="P226" s="197" t="str">
        <f ca="1">INDIRECT("'"&amp;$Q226&amp;"'!F144")</f>
        <v xml:space="preserve"> </v>
      </c>
      <c r="Q226" t="s">
        <v>117</v>
      </c>
      <c r="R226">
        <v>23</v>
      </c>
    </row>
    <row r="227" spans="1:18" ht="15">
      <c r="A227" s="197" t="str">
        <f>'Total Payment Amount'!$D$2</f>
        <v>Ventura County Medical Center</v>
      </c>
      <c r="B227" s="197" t="str">
        <f>'Total Payment Amount'!$D$3</f>
        <v>DY 7</v>
      </c>
      <c r="C227" s="198">
        <f>'Total Payment Amount'!$D$4</f>
        <v>41213</v>
      </c>
      <c r="D227" s="200" t="str">
        <f ca="1" t="shared" si="9"/>
        <v>Category 2: Conduct Medication Management</v>
      </c>
      <c r="E227" s="197">
        <f ca="1" t="shared" si="10"/>
        <v>0</v>
      </c>
      <c r="F227" s="197">
        <f ca="1" t="shared" si="11"/>
        <v>0</v>
      </c>
      <c r="G227" s="200" t="str">
        <f ca="1">INDIRECT("'"&amp;$Q227&amp;"'!B147")</f>
        <v>Improvement Milestone:</v>
      </c>
      <c r="H227" s="197">
        <f ca="1">INDIRECT("'"&amp;$Q227&amp;"'!D147")</f>
        <v>0</v>
      </c>
      <c r="I227" s="197"/>
      <c r="J227" s="197">
        <f ca="1">INDIRECT("'"&amp;$Q227&amp;"'!F150")</f>
        <v>0</v>
      </c>
      <c r="K227" s="197">
        <f ca="1">INDIRECT("'"&amp;$Q227&amp;"'!F152")</f>
        <v>0</v>
      </c>
      <c r="L227" s="197" t="str">
        <f ca="1">INDIRECT("'"&amp;$Q227&amp;"'!F154")</f>
        <v>N/A</v>
      </c>
      <c r="M227" s="197">
        <f ca="1">INDIRECT("'"&amp;$Q227&amp;"'!F157")</f>
        <v>0</v>
      </c>
      <c r="N227" s="197">
        <f ca="1">INDIRECT("'"&amp;$Q227&amp;"'!B159")</f>
        <v>0</v>
      </c>
      <c r="O227" s="197">
        <f ca="1">INDIRECT("'"&amp;$Q227&amp;"'!F167")</f>
        <v>0</v>
      </c>
      <c r="P227" s="197" t="str">
        <f ca="1">INDIRECT("'"&amp;$Q227&amp;"'!F169")</f>
        <v xml:space="preserve"> </v>
      </c>
      <c r="Q227" t="s">
        <v>117</v>
      </c>
      <c r="R227">
        <v>23</v>
      </c>
    </row>
    <row r="228" spans="1:18" ht="15">
      <c r="A228" s="197" t="str">
        <f>'Total Payment Amount'!$D$2</f>
        <v>Ventura County Medical Center</v>
      </c>
      <c r="B228" s="197" t="str">
        <f>'Total Payment Amount'!$D$3</f>
        <v>DY 7</v>
      </c>
      <c r="C228" s="198">
        <f>'Total Payment Amount'!$D$4</f>
        <v>41213</v>
      </c>
      <c r="D228" s="200" t="str">
        <f ca="1" t="shared" si="9"/>
        <v>Category 2: Conduct Medication Management</v>
      </c>
      <c r="E228" s="197">
        <f ca="1" t="shared" si="10"/>
        <v>0</v>
      </c>
      <c r="F228" s="197">
        <f ca="1" t="shared" si="11"/>
        <v>0</v>
      </c>
      <c r="G228" s="200" t="str">
        <f ca="1">INDIRECT("'"&amp;$Q228&amp;"'!B172")</f>
        <v>Improvement Milestone:</v>
      </c>
      <c r="H228" s="197">
        <f ca="1">INDIRECT("'"&amp;$Q228&amp;"'!D172")</f>
        <v>0</v>
      </c>
      <c r="I228" s="197"/>
      <c r="J228" s="197">
        <f ca="1">INDIRECT("'"&amp;$Q228&amp;"'!F175")</f>
        <v>0</v>
      </c>
      <c r="K228" s="197">
        <f ca="1">INDIRECT("'"&amp;$Q228&amp;"'!F177")</f>
        <v>0</v>
      </c>
      <c r="L228" s="197" t="str">
        <f ca="1">INDIRECT("'"&amp;$Q228&amp;"'!F179")</f>
        <v>N/A</v>
      </c>
      <c r="M228" s="197">
        <f ca="1">INDIRECT("'"&amp;$Q228&amp;"'!F182")</f>
        <v>0</v>
      </c>
      <c r="N228" s="197">
        <f ca="1">INDIRECT("'"&amp;$Q228&amp;"'!B184")</f>
        <v>0</v>
      </c>
      <c r="O228" s="197">
        <f ca="1">INDIRECT("'"&amp;$Q228&amp;"'!F192")</f>
        <v>0</v>
      </c>
      <c r="P228" s="197" t="str">
        <f ca="1">INDIRECT("'"&amp;$Q228&amp;"'!F194")</f>
        <v xml:space="preserve"> </v>
      </c>
      <c r="Q228" t="s">
        <v>117</v>
      </c>
      <c r="R228">
        <v>23</v>
      </c>
    </row>
    <row r="229" spans="1:18" ht="15">
      <c r="A229" s="197" t="str">
        <f>'Total Payment Amount'!$D$2</f>
        <v>Ventura County Medical Center</v>
      </c>
      <c r="B229" s="197" t="str">
        <f>'Total Payment Amount'!$D$3</f>
        <v>DY 7</v>
      </c>
      <c r="C229" s="198">
        <f>'Total Payment Amount'!$D$4</f>
        <v>41213</v>
      </c>
      <c r="D229" s="200" t="str">
        <f ca="1" t="shared" si="9"/>
        <v>Category 2: Conduct Medication Management</v>
      </c>
      <c r="E229" s="197">
        <f ca="1" t="shared" si="10"/>
        <v>0</v>
      </c>
      <c r="F229" s="197">
        <f ca="1" t="shared" si="11"/>
        <v>0</v>
      </c>
      <c r="G229" s="200" t="str">
        <f ca="1">INDIRECT("'"&amp;$Q229&amp;"'!B197")</f>
        <v>Improvement Milestone:</v>
      </c>
      <c r="H229" s="197">
        <f ca="1">INDIRECT("'"&amp;$Q229&amp;"'!D197")</f>
        <v>0</v>
      </c>
      <c r="I229" s="197"/>
      <c r="J229" s="197">
        <f ca="1">INDIRECT("'"&amp;$Q229&amp;"'!F200")</f>
        <v>0</v>
      </c>
      <c r="K229" s="197">
        <f ca="1">INDIRECT("'"&amp;$Q229&amp;"'!F202")</f>
        <v>0</v>
      </c>
      <c r="L229" s="197" t="str">
        <f ca="1">INDIRECT("'"&amp;$Q229&amp;"'!F204")</f>
        <v>N/A</v>
      </c>
      <c r="M229" s="197">
        <f ca="1">INDIRECT("'"&amp;$Q229&amp;"'!F207")</f>
        <v>0</v>
      </c>
      <c r="N229" s="197">
        <f ca="1">INDIRECT("'"&amp;$Q229&amp;"'!B209")</f>
        <v>0</v>
      </c>
      <c r="O229" s="197">
        <f ca="1">INDIRECT("'"&amp;$Q229&amp;"'!F217")</f>
        <v>0</v>
      </c>
      <c r="P229" s="197" t="str">
        <f ca="1">INDIRECT("'"&amp;$Q229&amp;"'!F219")</f>
        <v xml:space="preserve"> </v>
      </c>
      <c r="Q229" t="s">
        <v>117</v>
      </c>
      <c r="R229">
        <v>23</v>
      </c>
    </row>
    <row r="230" spans="1:18" ht="15">
      <c r="A230" s="197" t="str">
        <f>'Total Payment Amount'!$D$2</f>
        <v>Ventura County Medical Center</v>
      </c>
      <c r="B230" s="197" t="str">
        <f>'Total Payment Amount'!$D$3</f>
        <v>DY 7</v>
      </c>
      <c r="C230" s="198">
        <f>'Total Payment Amount'!$D$4</f>
        <v>41213</v>
      </c>
      <c r="D230" s="200" t="str">
        <f ca="1" t="shared" si="9"/>
        <v>Category 2: Conduct Medication Management</v>
      </c>
      <c r="E230" s="197">
        <f ca="1" t="shared" si="10"/>
        <v>0</v>
      </c>
      <c r="F230" s="197">
        <f ca="1" t="shared" si="11"/>
        <v>0</v>
      </c>
      <c r="G230" s="200" t="str">
        <f ca="1">INDIRECT("'"&amp;$Q230&amp;"'!B222")</f>
        <v>Improvement Milestone:</v>
      </c>
      <c r="H230" s="197">
        <f ca="1">INDIRECT("'"&amp;$Q230&amp;"'!D222")</f>
        <v>0</v>
      </c>
      <c r="I230" s="197"/>
      <c r="J230" s="197">
        <f ca="1">INDIRECT("'"&amp;$Q230&amp;"'!F225")</f>
        <v>0</v>
      </c>
      <c r="K230" s="197">
        <f ca="1">INDIRECT("'"&amp;$Q230&amp;"'!F227")</f>
        <v>0</v>
      </c>
      <c r="L230" s="197" t="str">
        <f ca="1">INDIRECT("'"&amp;$Q230&amp;"'!F229")</f>
        <v>N/A</v>
      </c>
      <c r="M230" s="197">
        <f ca="1">INDIRECT("'"&amp;$Q230&amp;"'!F232")</f>
        <v>0</v>
      </c>
      <c r="N230" s="197">
        <f ca="1">INDIRECT("'"&amp;$Q230&amp;"'!B234")</f>
        <v>0</v>
      </c>
      <c r="O230" s="197">
        <f ca="1">INDIRECT("'"&amp;$Q230&amp;"'!F242")</f>
        <v>0</v>
      </c>
      <c r="P230" s="197" t="str">
        <f ca="1">INDIRECT("'"&amp;$Q230&amp;"'!F244")</f>
        <v xml:space="preserve"> </v>
      </c>
      <c r="Q230" t="s">
        <v>117</v>
      </c>
      <c r="R230">
        <v>23</v>
      </c>
    </row>
    <row r="231" spans="1:18" ht="15">
      <c r="A231" s="197" t="str">
        <f>'Total Payment Amount'!$D$2</f>
        <v>Ventura County Medical Center</v>
      </c>
      <c r="B231" s="197" t="str">
        <f>'Total Payment Amount'!$D$3</f>
        <v>DY 7</v>
      </c>
      <c r="C231" s="198">
        <f>'Total Payment Amount'!$D$4</f>
        <v>41213</v>
      </c>
      <c r="D231" s="200" t="str">
        <f ca="1" t="shared" si="9"/>
        <v>Category 2: Conduct Medication Management</v>
      </c>
      <c r="E231" s="197">
        <f ca="1" t="shared" si="10"/>
        <v>0</v>
      </c>
      <c r="F231" s="197">
        <f ca="1" t="shared" si="11"/>
        <v>0</v>
      </c>
      <c r="G231" s="200" t="str">
        <f ca="1">INDIRECT("'"&amp;$Q231&amp;"'!B247")</f>
        <v>Improvement Milestone:</v>
      </c>
      <c r="H231" s="197">
        <f ca="1">INDIRECT("'"&amp;$Q231&amp;"'!D247")</f>
        <v>0</v>
      </c>
      <c r="I231" s="197"/>
      <c r="J231" s="197">
        <f ca="1">INDIRECT("'"&amp;$Q231&amp;"'!F250")</f>
        <v>0</v>
      </c>
      <c r="K231" s="197">
        <f ca="1">INDIRECT("'"&amp;$Q231&amp;"'!F252")</f>
        <v>0</v>
      </c>
      <c r="L231" s="197" t="str">
        <f ca="1">INDIRECT("'"&amp;$Q231&amp;"'!F254")</f>
        <v>N/A</v>
      </c>
      <c r="M231" s="197">
        <f ca="1">INDIRECT("'"&amp;$Q231&amp;"'!F257")</f>
        <v>0</v>
      </c>
      <c r="N231" s="197">
        <f ca="1">INDIRECT("'"&amp;$Q231&amp;"'!B259")</f>
        <v>0</v>
      </c>
      <c r="O231" s="197">
        <f ca="1">INDIRECT("'"&amp;$Q231&amp;"'!F267")</f>
        <v>0</v>
      </c>
      <c r="P231" s="197" t="str">
        <f ca="1">INDIRECT("'"&amp;$Q231&amp;"'!F269")</f>
        <v xml:space="preserve"> </v>
      </c>
      <c r="Q231" t="s">
        <v>117</v>
      </c>
      <c r="R231">
        <v>23</v>
      </c>
    </row>
    <row r="232" spans="1:18" ht="15">
      <c r="A232" s="197" t="str">
        <f>'Total Payment Amount'!$D$2</f>
        <v>Ventura County Medical Center</v>
      </c>
      <c r="B232" s="197" t="str">
        <f>'Total Payment Amount'!$D$3</f>
        <v>DY 7</v>
      </c>
      <c r="C232" s="198">
        <f>'Total Payment Amount'!$D$4</f>
        <v>41213</v>
      </c>
      <c r="D232" s="200" t="str">
        <f ca="1" t="shared" si="9"/>
        <v>Category 2: Implement/Expand Care Transitions Programs</v>
      </c>
      <c r="E232" s="197">
        <f ca="1" t="shared" si="10"/>
        <v>0</v>
      </c>
      <c r="F232" s="197">
        <f ca="1" t="shared" si="11"/>
        <v>0</v>
      </c>
      <c r="G232" s="200" t="str">
        <f ca="1">INDIRECT("'"&amp;$Q232&amp;"'!B22")</f>
        <v>Process Milestone:</v>
      </c>
      <c r="H232" s="197">
        <f ca="1">INDIRECT("'"&amp;$Q232&amp;"'!D22")</f>
        <v>0</v>
      </c>
      <c r="I232" s="197"/>
      <c r="J232" s="197">
        <f ca="1">INDIRECT("'"&amp;$Q232&amp;"'!F25")</f>
        <v>0</v>
      </c>
      <c r="K232" s="197">
        <f ca="1">INDIRECT("'"&amp;$Q232&amp;"'!F27")</f>
        <v>0</v>
      </c>
      <c r="L232" s="197" t="str">
        <f ca="1">INDIRECT("'"&amp;$Q232&amp;"'!F29")</f>
        <v>N/A</v>
      </c>
      <c r="M232" s="197">
        <f ca="1">INDIRECT("'"&amp;$Q232&amp;"'!F32")</f>
        <v>0</v>
      </c>
      <c r="N232" s="197">
        <f ca="1">INDIRECT("'"&amp;$Q232&amp;"'!B34")</f>
        <v>0</v>
      </c>
      <c r="O232" s="197">
        <f ca="1">INDIRECT("'"&amp;$Q232&amp;"'!F42")</f>
        <v>0</v>
      </c>
      <c r="P232" s="197" t="str">
        <f ca="1">INDIRECT("'"&amp;$Q232&amp;"'!F44")</f>
        <v xml:space="preserve"> </v>
      </c>
      <c r="Q232" t="s">
        <v>269</v>
      </c>
      <c r="R232">
        <v>24</v>
      </c>
    </row>
    <row r="233" spans="1:18" ht="15">
      <c r="A233" s="197" t="str">
        <f>'Total Payment Amount'!$D$2</f>
        <v>Ventura County Medical Center</v>
      </c>
      <c r="B233" s="197" t="str">
        <f>'Total Payment Amount'!$D$3</f>
        <v>DY 7</v>
      </c>
      <c r="C233" s="198">
        <f>'Total Payment Amount'!$D$4</f>
        <v>41213</v>
      </c>
      <c r="D233" s="200" t="str">
        <f ca="1" t="shared" si="9"/>
        <v>Category 2: Implement/Expand Care Transitions Programs</v>
      </c>
      <c r="E233" s="197">
        <f ca="1" t="shared" si="10"/>
        <v>0</v>
      </c>
      <c r="F233" s="197">
        <f ca="1" t="shared" si="11"/>
        <v>0</v>
      </c>
      <c r="G233" s="200" t="str">
        <f ca="1">INDIRECT("'"&amp;$Q233&amp;"'!B47")</f>
        <v>Process Milestone:</v>
      </c>
      <c r="H233" s="197">
        <f ca="1">INDIRECT("'"&amp;$Q233&amp;"'!D47")</f>
        <v>0</v>
      </c>
      <c r="I233" s="197"/>
      <c r="J233" s="197">
        <f ca="1">INDIRECT("'"&amp;$Q233&amp;"'!F50")</f>
        <v>0</v>
      </c>
      <c r="K233" s="197">
        <f ca="1">INDIRECT("'"&amp;$Q233&amp;"'!F52")</f>
        <v>0</v>
      </c>
      <c r="L233" s="197" t="str">
        <f ca="1">INDIRECT("'"&amp;$Q233&amp;"'!F54")</f>
        <v>N/A</v>
      </c>
      <c r="M233" s="197">
        <f ca="1">INDIRECT("'"&amp;$Q233&amp;"'!F57")</f>
        <v>0</v>
      </c>
      <c r="N233" s="197">
        <f ca="1">INDIRECT("'"&amp;$Q233&amp;"'!B59")</f>
        <v>0</v>
      </c>
      <c r="O233" s="197">
        <f ca="1">INDIRECT("'"&amp;$Q233&amp;"'!F67")</f>
        <v>0</v>
      </c>
      <c r="P233" s="197" t="str">
        <f ca="1">INDIRECT("'"&amp;$Q233&amp;"'!F69")</f>
        <v xml:space="preserve"> </v>
      </c>
      <c r="Q233" t="s">
        <v>269</v>
      </c>
      <c r="R233">
        <v>24</v>
      </c>
    </row>
    <row r="234" spans="1:18" ht="15">
      <c r="A234" s="197" t="str">
        <f>'Total Payment Amount'!$D$2</f>
        <v>Ventura County Medical Center</v>
      </c>
      <c r="B234" s="197" t="str">
        <f>'Total Payment Amount'!$D$3</f>
        <v>DY 7</v>
      </c>
      <c r="C234" s="198">
        <f>'Total Payment Amount'!$D$4</f>
        <v>41213</v>
      </c>
      <c r="D234" s="200" t="str">
        <f ca="1" t="shared" si="9"/>
        <v>Category 2: Implement/Expand Care Transitions Programs</v>
      </c>
      <c r="E234" s="197">
        <f ca="1" t="shared" si="10"/>
        <v>0</v>
      </c>
      <c r="F234" s="197">
        <f ca="1" t="shared" si="11"/>
        <v>0</v>
      </c>
      <c r="G234" s="200" t="str">
        <f ca="1">INDIRECT("'"&amp;$Q234&amp;"'!B72")</f>
        <v>Process Milestone:</v>
      </c>
      <c r="H234" s="197">
        <f ca="1">INDIRECT("'"&amp;$Q234&amp;"'!D72")</f>
        <v>0</v>
      </c>
      <c r="I234" s="197"/>
      <c r="J234" s="197">
        <f ca="1">INDIRECT("'"&amp;$Q234&amp;"'!F75")</f>
        <v>0</v>
      </c>
      <c r="K234" s="197">
        <f ca="1">INDIRECT("'"&amp;$Q234&amp;"'!F77")</f>
        <v>0</v>
      </c>
      <c r="L234" s="197" t="str">
        <f ca="1">INDIRECT("'"&amp;$Q234&amp;"'!F79")</f>
        <v>N/A</v>
      </c>
      <c r="M234" s="197">
        <f ca="1">INDIRECT("'"&amp;$Q234&amp;"'!F82")</f>
        <v>0</v>
      </c>
      <c r="N234" s="197">
        <f ca="1">INDIRECT("'"&amp;$Q234&amp;"'!B84")</f>
        <v>0</v>
      </c>
      <c r="O234" s="197">
        <f ca="1">INDIRECT("'"&amp;$Q234&amp;"'!F92")</f>
        <v>0</v>
      </c>
      <c r="P234" s="197" t="str">
        <f ca="1">INDIRECT("'"&amp;$Q234&amp;"'!F94")</f>
        <v xml:space="preserve"> </v>
      </c>
      <c r="Q234" t="s">
        <v>269</v>
      </c>
      <c r="R234">
        <v>24</v>
      </c>
    </row>
    <row r="235" spans="1:18" ht="15">
      <c r="A235" s="197" t="str">
        <f>'Total Payment Amount'!$D$2</f>
        <v>Ventura County Medical Center</v>
      </c>
      <c r="B235" s="197" t="str">
        <f>'Total Payment Amount'!$D$3</f>
        <v>DY 7</v>
      </c>
      <c r="C235" s="198">
        <f>'Total Payment Amount'!$D$4</f>
        <v>41213</v>
      </c>
      <c r="D235" s="200" t="str">
        <f ca="1" t="shared" si="9"/>
        <v>Category 2: Implement/Expand Care Transitions Programs</v>
      </c>
      <c r="E235" s="197">
        <f ca="1" t="shared" si="10"/>
        <v>0</v>
      </c>
      <c r="F235" s="197">
        <f ca="1" t="shared" si="11"/>
        <v>0</v>
      </c>
      <c r="G235" s="200" t="str">
        <f ca="1">INDIRECT("'"&amp;$Q235&amp;"'!B97")</f>
        <v>Process Milestone:</v>
      </c>
      <c r="H235" s="197">
        <f ca="1">INDIRECT("'"&amp;$Q235&amp;"'!D97")</f>
        <v>0</v>
      </c>
      <c r="I235" s="197"/>
      <c r="J235" s="197">
        <f ca="1">INDIRECT("'"&amp;$Q235&amp;"'!F100")</f>
        <v>0</v>
      </c>
      <c r="K235" s="197">
        <f ca="1">INDIRECT("'"&amp;$Q235&amp;"'!F102")</f>
        <v>0</v>
      </c>
      <c r="L235" s="197" t="str">
        <f ca="1">INDIRECT("'"&amp;$Q235&amp;"'!F104")</f>
        <v>N/A</v>
      </c>
      <c r="M235" s="197">
        <f ca="1">INDIRECT("'"&amp;$Q235&amp;"'!F107")</f>
        <v>0</v>
      </c>
      <c r="N235" s="197">
        <f ca="1">INDIRECT("'"&amp;$Q235&amp;"'!B109")</f>
        <v>0</v>
      </c>
      <c r="O235" s="197">
        <f ca="1">INDIRECT("'"&amp;$Q235&amp;"'!F117")</f>
        <v>0</v>
      </c>
      <c r="P235" s="197" t="str">
        <f ca="1">INDIRECT("'"&amp;$Q235&amp;"'!F119")</f>
        <v xml:space="preserve"> </v>
      </c>
      <c r="Q235" t="s">
        <v>269</v>
      </c>
      <c r="R235">
        <v>24</v>
      </c>
    </row>
    <row r="236" spans="1:18" ht="15">
      <c r="A236" s="197" t="str">
        <f>'Total Payment Amount'!$D$2</f>
        <v>Ventura County Medical Center</v>
      </c>
      <c r="B236" s="197" t="str">
        <f>'Total Payment Amount'!$D$3</f>
        <v>DY 7</v>
      </c>
      <c r="C236" s="198">
        <f>'Total Payment Amount'!$D$4</f>
        <v>41213</v>
      </c>
      <c r="D236" s="200" t="str">
        <f ca="1" t="shared" si="9"/>
        <v>Category 2: Implement/Expand Care Transitions Programs</v>
      </c>
      <c r="E236" s="197">
        <f ca="1" t="shared" si="10"/>
        <v>0</v>
      </c>
      <c r="F236" s="197">
        <f ca="1" t="shared" si="11"/>
        <v>0</v>
      </c>
      <c r="G236" s="200" t="str">
        <f ca="1">INDIRECT("'"&amp;$Q236&amp;"'!B122")</f>
        <v>Process Milestone:</v>
      </c>
      <c r="H236" s="197">
        <f ca="1">INDIRECT("'"&amp;$Q236&amp;"'!D122")</f>
        <v>0</v>
      </c>
      <c r="I236" s="197"/>
      <c r="J236" s="197">
        <f ca="1">INDIRECT("'"&amp;$Q236&amp;"'!F125")</f>
        <v>0</v>
      </c>
      <c r="K236" s="197">
        <f ca="1">INDIRECT("'"&amp;$Q236&amp;"'!F127")</f>
        <v>0</v>
      </c>
      <c r="L236" s="197" t="str">
        <f ca="1">INDIRECT("'"&amp;$Q236&amp;"'!F129")</f>
        <v>N/A</v>
      </c>
      <c r="M236" s="197">
        <f ca="1">INDIRECT("'"&amp;$Q236&amp;"'!F132")</f>
        <v>0</v>
      </c>
      <c r="N236" s="197">
        <f ca="1">INDIRECT("'"&amp;$Q236&amp;"'!B134")</f>
        <v>0</v>
      </c>
      <c r="O236" s="197">
        <f ca="1">INDIRECT("'"&amp;$Q236&amp;"'!F142")</f>
        <v>0</v>
      </c>
      <c r="P236" s="197" t="str">
        <f ca="1">INDIRECT("'"&amp;$Q236&amp;"'!F144")</f>
        <v xml:space="preserve"> </v>
      </c>
      <c r="Q236" t="s">
        <v>269</v>
      </c>
      <c r="R236">
        <v>24</v>
      </c>
    </row>
    <row r="237" spans="1:18" ht="15">
      <c r="A237" s="197" t="str">
        <f>'Total Payment Amount'!$D$2</f>
        <v>Ventura County Medical Center</v>
      </c>
      <c r="B237" s="197" t="str">
        <f>'Total Payment Amount'!$D$3</f>
        <v>DY 7</v>
      </c>
      <c r="C237" s="198">
        <f>'Total Payment Amount'!$D$4</f>
        <v>41213</v>
      </c>
      <c r="D237" s="200" t="str">
        <f ca="1" t="shared" si="9"/>
        <v>Category 2: Implement/Expand Care Transitions Programs</v>
      </c>
      <c r="E237" s="197">
        <f ca="1" t="shared" si="10"/>
        <v>0</v>
      </c>
      <c r="F237" s="197">
        <f ca="1" t="shared" si="11"/>
        <v>0</v>
      </c>
      <c r="G237" s="200" t="str">
        <f ca="1">INDIRECT("'"&amp;$Q237&amp;"'!B147")</f>
        <v>Improvement Milestone:</v>
      </c>
      <c r="H237" s="197">
        <f ca="1">INDIRECT("'"&amp;$Q237&amp;"'!D147")</f>
        <v>0</v>
      </c>
      <c r="I237" s="197"/>
      <c r="J237" s="197">
        <f ca="1">INDIRECT("'"&amp;$Q237&amp;"'!F150")</f>
        <v>0</v>
      </c>
      <c r="K237" s="197">
        <f ca="1">INDIRECT("'"&amp;$Q237&amp;"'!F152")</f>
        <v>0</v>
      </c>
      <c r="L237" s="197" t="str">
        <f ca="1">INDIRECT("'"&amp;$Q237&amp;"'!F154")</f>
        <v>N/A</v>
      </c>
      <c r="M237" s="197">
        <f ca="1">INDIRECT("'"&amp;$Q237&amp;"'!F157")</f>
        <v>0</v>
      </c>
      <c r="N237" s="197">
        <f ca="1">INDIRECT("'"&amp;$Q237&amp;"'!B159")</f>
        <v>0</v>
      </c>
      <c r="O237" s="197">
        <f ca="1">INDIRECT("'"&amp;$Q237&amp;"'!F167")</f>
        <v>0</v>
      </c>
      <c r="P237" s="197" t="str">
        <f ca="1">INDIRECT("'"&amp;$Q237&amp;"'!F169")</f>
        <v xml:space="preserve"> </v>
      </c>
      <c r="Q237" t="s">
        <v>269</v>
      </c>
      <c r="R237">
        <v>24</v>
      </c>
    </row>
    <row r="238" spans="1:18" ht="15">
      <c r="A238" s="197" t="str">
        <f>'Total Payment Amount'!$D$2</f>
        <v>Ventura County Medical Center</v>
      </c>
      <c r="B238" s="197" t="str">
        <f>'Total Payment Amount'!$D$3</f>
        <v>DY 7</v>
      </c>
      <c r="C238" s="198">
        <f>'Total Payment Amount'!$D$4</f>
        <v>41213</v>
      </c>
      <c r="D238" s="200" t="str">
        <f ca="1" t="shared" si="9"/>
        <v>Category 2: Implement/Expand Care Transitions Programs</v>
      </c>
      <c r="E238" s="197">
        <f ca="1" t="shared" si="10"/>
        <v>0</v>
      </c>
      <c r="F238" s="197">
        <f ca="1" t="shared" si="11"/>
        <v>0</v>
      </c>
      <c r="G238" s="200" t="str">
        <f ca="1">INDIRECT("'"&amp;$Q238&amp;"'!B172")</f>
        <v>Improvement Milestone:</v>
      </c>
      <c r="H238" s="197">
        <f ca="1">INDIRECT("'"&amp;$Q238&amp;"'!D172")</f>
        <v>0</v>
      </c>
      <c r="I238" s="197"/>
      <c r="J238" s="197">
        <f ca="1">INDIRECT("'"&amp;$Q238&amp;"'!F175")</f>
        <v>0</v>
      </c>
      <c r="K238" s="197">
        <f ca="1">INDIRECT("'"&amp;$Q238&amp;"'!F177")</f>
        <v>0</v>
      </c>
      <c r="L238" s="197" t="str">
        <f ca="1">INDIRECT("'"&amp;$Q238&amp;"'!F179")</f>
        <v>N/A</v>
      </c>
      <c r="M238" s="197">
        <f ca="1">INDIRECT("'"&amp;$Q238&amp;"'!F182")</f>
        <v>0</v>
      </c>
      <c r="N238" s="197">
        <f ca="1">INDIRECT("'"&amp;$Q238&amp;"'!B184")</f>
        <v>0</v>
      </c>
      <c r="O238" s="197">
        <f ca="1">INDIRECT("'"&amp;$Q238&amp;"'!F192")</f>
        <v>0</v>
      </c>
      <c r="P238" s="197" t="str">
        <f ca="1">INDIRECT("'"&amp;$Q238&amp;"'!F194")</f>
        <v xml:space="preserve"> </v>
      </c>
      <c r="Q238" t="s">
        <v>269</v>
      </c>
      <c r="R238">
        <v>24</v>
      </c>
    </row>
    <row r="239" spans="1:18" ht="15">
      <c r="A239" s="197" t="str">
        <f>'Total Payment Amount'!$D$2</f>
        <v>Ventura County Medical Center</v>
      </c>
      <c r="B239" s="197" t="str">
        <f>'Total Payment Amount'!$D$3</f>
        <v>DY 7</v>
      </c>
      <c r="C239" s="198">
        <f>'Total Payment Amount'!$D$4</f>
        <v>41213</v>
      </c>
      <c r="D239" s="200" t="str">
        <f ca="1" t="shared" si="9"/>
        <v>Category 2: Implement/Expand Care Transitions Programs</v>
      </c>
      <c r="E239" s="197">
        <f ca="1" t="shared" si="10"/>
        <v>0</v>
      </c>
      <c r="F239" s="197">
        <f ca="1" t="shared" si="11"/>
        <v>0</v>
      </c>
      <c r="G239" s="200" t="str">
        <f ca="1">INDIRECT("'"&amp;$Q239&amp;"'!B197")</f>
        <v>Improvement Milestone:</v>
      </c>
      <c r="H239" s="197">
        <f ca="1">INDIRECT("'"&amp;$Q239&amp;"'!D197")</f>
        <v>0</v>
      </c>
      <c r="I239" s="197"/>
      <c r="J239" s="197">
        <f ca="1">INDIRECT("'"&amp;$Q239&amp;"'!F200")</f>
        <v>0</v>
      </c>
      <c r="K239" s="197">
        <f ca="1">INDIRECT("'"&amp;$Q239&amp;"'!F202")</f>
        <v>0</v>
      </c>
      <c r="L239" s="197" t="str">
        <f ca="1">INDIRECT("'"&amp;$Q239&amp;"'!F204")</f>
        <v>N/A</v>
      </c>
      <c r="M239" s="197">
        <f ca="1">INDIRECT("'"&amp;$Q239&amp;"'!F207")</f>
        <v>0</v>
      </c>
      <c r="N239" s="197">
        <f ca="1">INDIRECT("'"&amp;$Q239&amp;"'!B209")</f>
        <v>0</v>
      </c>
      <c r="O239" s="197">
        <f ca="1">INDIRECT("'"&amp;$Q239&amp;"'!F217")</f>
        <v>0</v>
      </c>
      <c r="P239" s="197" t="str">
        <f ca="1">INDIRECT("'"&amp;$Q239&amp;"'!F219")</f>
        <v xml:space="preserve"> </v>
      </c>
      <c r="Q239" t="s">
        <v>269</v>
      </c>
      <c r="R239">
        <v>24</v>
      </c>
    </row>
    <row r="240" spans="1:18" ht="15">
      <c r="A240" s="197" t="str">
        <f>'Total Payment Amount'!$D$2</f>
        <v>Ventura County Medical Center</v>
      </c>
      <c r="B240" s="197" t="str">
        <f>'Total Payment Amount'!$D$3</f>
        <v>DY 7</v>
      </c>
      <c r="C240" s="198">
        <f>'Total Payment Amount'!$D$4</f>
        <v>41213</v>
      </c>
      <c r="D240" s="200" t="str">
        <f ca="1" t="shared" si="9"/>
        <v>Category 2: Implement/Expand Care Transitions Programs</v>
      </c>
      <c r="E240" s="197">
        <f ca="1" t="shared" si="10"/>
        <v>0</v>
      </c>
      <c r="F240" s="197">
        <f ca="1" t="shared" si="11"/>
        <v>0</v>
      </c>
      <c r="G240" s="200" t="str">
        <f ca="1">INDIRECT("'"&amp;$Q240&amp;"'!B222")</f>
        <v>Improvement Milestone:</v>
      </c>
      <c r="H240" s="197">
        <f ca="1">INDIRECT("'"&amp;$Q240&amp;"'!D222")</f>
        <v>0</v>
      </c>
      <c r="I240" s="197"/>
      <c r="J240" s="197">
        <f ca="1">INDIRECT("'"&amp;$Q240&amp;"'!F225")</f>
        <v>0</v>
      </c>
      <c r="K240" s="197">
        <f ca="1">INDIRECT("'"&amp;$Q240&amp;"'!F227")</f>
        <v>0</v>
      </c>
      <c r="L240" s="197" t="str">
        <f ca="1">INDIRECT("'"&amp;$Q240&amp;"'!F229")</f>
        <v>N/A</v>
      </c>
      <c r="M240" s="197">
        <f ca="1">INDIRECT("'"&amp;$Q240&amp;"'!F232")</f>
        <v>0</v>
      </c>
      <c r="N240" s="197">
        <f ca="1">INDIRECT("'"&amp;$Q240&amp;"'!B234")</f>
        <v>0</v>
      </c>
      <c r="O240" s="197">
        <f ca="1">INDIRECT("'"&amp;$Q240&amp;"'!F242")</f>
        <v>0</v>
      </c>
      <c r="P240" s="197" t="str">
        <f ca="1">INDIRECT("'"&amp;$Q240&amp;"'!F244")</f>
        <v xml:space="preserve"> </v>
      </c>
      <c r="Q240" t="s">
        <v>269</v>
      </c>
      <c r="R240">
        <v>24</v>
      </c>
    </row>
    <row r="241" spans="1:18" ht="15">
      <c r="A241" s="197" t="str">
        <f>'Total Payment Amount'!$D$2</f>
        <v>Ventura County Medical Center</v>
      </c>
      <c r="B241" s="197" t="str">
        <f>'Total Payment Amount'!$D$3</f>
        <v>DY 7</v>
      </c>
      <c r="C241" s="198">
        <f>'Total Payment Amount'!$D$4</f>
        <v>41213</v>
      </c>
      <c r="D241" s="200" t="str">
        <f ca="1" t="shared" si="9"/>
        <v>Category 2: Implement/Expand Care Transitions Programs</v>
      </c>
      <c r="E241" s="197">
        <f ca="1" t="shared" si="10"/>
        <v>0</v>
      </c>
      <c r="F241" s="197">
        <f ca="1" t="shared" si="11"/>
        <v>0</v>
      </c>
      <c r="G241" s="200" t="str">
        <f ca="1">INDIRECT("'"&amp;$Q241&amp;"'!B247")</f>
        <v>Improvement Milestone:</v>
      </c>
      <c r="H241" s="197">
        <f ca="1">INDIRECT("'"&amp;$Q241&amp;"'!D247")</f>
        <v>0</v>
      </c>
      <c r="I241" s="197"/>
      <c r="J241" s="197">
        <f ca="1">INDIRECT("'"&amp;$Q241&amp;"'!F250")</f>
        <v>0</v>
      </c>
      <c r="K241" s="197">
        <f ca="1">INDIRECT("'"&amp;$Q241&amp;"'!F252")</f>
        <v>0</v>
      </c>
      <c r="L241" s="197" t="str">
        <f ca="1">INDIRECT("'"&amp;$Q241&amp;"'!F254")</f>
        <v>N/A</v>
      </c>
      <c r="M241" s="197">
        <f ca="1">INDIRECT("'"&amp;$Q241&amp;"'!F257")</f>
        <v>0</v>
      </c>
      <c r="N241" s="197">
        <f ca="1">INDIRECT("'"&amp;$Q241&amp;"'!B259")</f>
        <v>0</v>
      </c>
      <c r="O241" s="197">
        <f ca="1">INDIRECT("'"&amp;$Q241&amp;"'!F267")</f>
        <v>0</v>
      </c>
      <c r="P241" s="197" t="str">
        <f ca="1">INDIRECT("'"&amp;$Q241&amp;"'!F269")</f>
        <v xml:space="preserve"> </v>
      </c>
      <c r="Q241" t="s">
        <v>269</v>
      </c>
      <c r="R241">
        <v>24</v>
      </c>
    </row>
    <row r="242" spans="1:18" ht="15">
      <c r="A242" s="197" t="str">
        <f>'Total Payment Amount'!$D$2</f>
        <v>Ventura County Medical Center</v>
      </c>
      <c r="B242" s="197" t="str">
        <f>'Total Payment Amount'!$D$3</f>
        <v>DY 7</v>
      </c>
      <c r="C242" s="198">
        <f>'Total Payment Amount'!$D$4</f>
        <v>41213</v>
      </c>
      <c r="D242" s="200" t="str">
        <f ca="1" t="shared" si="9"/>
        <v>Category 2: Implement Real-Time Hospital-Acquired Infections (HAIs) System</v>
      </c>
      <c r="E242" s="197">
        <f ca="1" t="shared" si="10"/>
        <v>0</v>
      </c>
      <c r="F242" s="197">
        <f ca="1" t="shared" si="11"/>
        <v>0</v>
      </c>
      <c r="G242" s="200" t="str">
        <f ca="1">INDIRECT("'"&amp;$Q242&amp;"'!B22")</f>
        <v>Process Milestone:</v>
      </c>
      <c r="H242" s="197">
        <f ca="1">INDIRECT("'"&amp;$Q242&amp;"'!D22")</f>
        <v>0</v>
      </c>
      <c r="I242" s="197"/>
      <c r="J242" s="197">
        <f ca="1">INDIRECT("'"&amp;$Q242&amp;"'!F25")</f>
        <v>0</v>
      </c>
      <c r="K242" s="197">
        <f ca="1">INDIRECT("'"&amp;$Q242&amp;"'!F27")</f>
        <v>0</v>
      </c>
      <c r="L242" s="197" t="str">
        <f ca="1">INDIRECT("'"&amp;$Q242&amp;"'!F29")</f>
        <v>N/A</v>
      </c>
      <c r="M242" s="197">
        <f ca="1">INDIRECT("'"&amp;$Q242&amp;"'!F32")</f>
        <v>0</v>
      </c>
      <c r="N242" s="197">
        <f ca="1">INDIRECT("'"&amp;$Q242&amp;"'!B34")</f>
        <v>0</v>
      </c>
      <c r="O242" s="197">
        <f ca="1">INDIRECT("'"&amp;$Q242&amp;"'!F42")</f>
        <v>0</v>
      </c>
      <c r="P242" s="197" t="str">
        <f ca="1">INDIRECT("'"&amp;$Q242&amp;"'!F44")</f>
        <v xml:space="preserve"> </v>
      </c>
      <c r="Q242" t="s">
        <v>270</v>
      </c>
      <c r="R242">
        <v>25</v>
      </c>
    </row>
    <row r="243" spans="1:18" ht="15">
      <c r="A243" s="197" t="str">
        <f>'Total Payment Amount'!$D$2</f>
        <v>Ventura County Medical Center</v>
      </c>
      <c r="B243" s="197" t="str">
        <f>'Total Payment Amount'!$D$3</f>
        <v>DY 7</v>
      </c>
      <c r="C243" s="198">
        <f>'Total Payment Amount'!$D$4</f>
        <v>41213</v>
      </c>
      <c r="D243" s="200" t="str">
        <f ca="1" t="shared" si="9"/>
        <v>Category 2: Implement Real-Time Hospital-Acquired Infections (HAIs) System</v>
      </c>
      <c r="E243" s="197">
        <f ca="1" t="shared" si="10"/>
        <v>0</v>
      </c>
      <c r="F243" s="197">
        <f ca="1" t="shared" si="11"/>
        <v>0</v>
      </c>
      <c r="G243" s="200" t="str">
        <f ca="1">INDIRECT("'"&amp;$Q243&amp;"'!B47")</f>
        <v>Process Milestone:</v>
      </c>
      <c r="H243" s="197">
        <f ca="1">INDIRECT("'"&amp;$Q243&amp;"'!D47")</f>
        <v>0</v>
      </c>
      <c r="I243" s="197"/>
      <c r="J243" s="197">
        <f ca="1">INDIRECT("'"&amp;$Q243&amp;"'!F50")</f>
        <v>0</v>
      </c>
      <c r="K243" s="197">
        <f ca="1">INDIRECT("'"&amp;$Q243&amp;"'!F52")</f>
        <v>0</v>
      </c>
      <c r="L243" s="197" t="str">
        <f ca="1">INDIRECT("'"&amp;$Q243&amp;"'!F54")</f>
        <v>N/A</v>
      </c>
      <c r="M243" s="197">
        <f ca="1">INDIRECT("'"&amp;$Q243&amp;"'!F57")</f>
        <v>0</v>
      </c>
      <c r="N243" s="197">
        <f ca="1">INDIRECT("'"&amp;$Q243&amp;"'!B59")</f>
        <v>0</v>
      </c>
      <c r="O243" s="197">
        <f ca="1">INDIRECT("'"&amp;$Q243&amp;"'!F67")</f>
        <v>0</v>
      </c>
      <c r="P243" s="197" t="str">
        <f ca="1">INDIRECT("'"&amp;$Q243&amp;"'!F69")</f>
        <v xml:space="preserve"> </v>
      </c>
      <c r="Q243" t="s">
        <v>270</v>
      </c>
      <c r="R243">
        <v>25</v>
      </c>
    </row>
    <row r="244" spans="1:18" ht="15">
      <c r="A244" s="197" t="str">
        <f>'Total Payment Amount'!$D$2</f>
        <v>Ventura County Medical Center</v>
      </c>
      <c r="B244" s="197" t="str">
        <f>'Total Payment Amount'!$D$3</f>
        <v>DY 7</v>
      </c>
      <c r="C244" s="198">
        <f>'Total Payment Amount'!$D$4</f>
        <v>41213</v>
      </c>
      <c r="D244" s="200" t="str">
        <f ca="1" t="shared" si="9"/>
        <v>Category 2: Implement Real-Time Hospital-Acquired Infections (HAIs) System</v>
      </c>
      <c r="E244" s="197">
        <f ca="1" t="shared" si="10"/>
        <v>0</v>
      </c>
      <c r="F244" s="197">
        <f ca="1" t="shared" si="11"/>
        <v>0</v>
      </c>
      <c r="G244" s="200" t="str">
        <f ca="1">INDIRECT("'"&amp;$Q244&amp;"'!B72")</f>
        <v>Process Milestone:</v>
      </c>
      <c r="H244" s="197">
        <f ca="1">INDIRECT("'"&amp;$Q244&amp;"'!D72")</f>
        <v>0</v>
      </c>
      <c r="I244" s="197"/>
      <c r="J244" s="197">
        <f ca="1">INDIRECT("'"&amp;$Q244&amp;"'!F75")</f>
        <v>0</v>
      </c>
      <c r="K244" s="197">
        <f ca="1">INDIRECT("'"&amp;$Q244&amp;"'!F77")</f>
        <v>0</v>
      </c>
      <c r="L244" s="197" t="str">
        <f ca="1">INDIRECT("'"&amp;$Q244&amp;"'!F79")</f>
        <v>N/A</v>
      </c>
      <c r="M244" s="197">
        <f ca="1">INDIRECT("'"&amp;$Q244&amp;"'!F82")</f>
        <v>0</v>
      </c>
      <c r="N244" s="197">
        <f ca="1">INDIRECT("'"&amp;$Q244&amp;"'!B84")</f>
        <v>0</v>
      </c>
      <c r="O244" s="197">
        <f ca="1">INDIRECT("'"&amp;$Q244&amp;"'!F92")</f>
        <v>0</v>
      </c>
      <c r="P244" s="197" t="str">
        <f ca="1">INDIRECT("'"&amp;$Q244&amp;"'!F94")</f>
        <v xml:space="preserve"> </v>
      </c>
      <c r="Q244" t="s">
        <v>270</v>
      </c>
      <c r="R244">
        <v>25</v>
      </c>
    </row>
    <row r="245" spans="1:18" ht="15">
      <c r="A245" s="197" t="str">
        <f>'Total Payment Amount'!$D$2</f>
        <v>Ventura County Medical Center</v>
      </c>
      <c r="B245" s="197" t="str">
        <f>'Total Payment Amount'!$D$3</f>
        <v>DY 7</v>
      </c>
      <c r="C245" s="198">
        <f>'Total Payment Amount'!$D$4</f>
        <v>41213</v>
      </c>
      <c r="D245" s="200" t="str">
        <f ca="1" t="shared" si="9"/>
        <v>Category 2: Implement Real-Time Hospital-Acquired Infections (HAIs) System</v>
      </c>
      <c r="E245" s="197">
        <f ca="1" t="shared" si="10"/>
        <v>0</v>
      </c>
      <c r="F245" s="197">
        <f ca="1" t="shared" si="11"/>
        <v>0</v>
      </c>
      <c r="G245" s="200" t="str">
        <f ca="1">INDIRECT("'"&amp;$Q245&amp;"'!B97")</f>
        <v>Process Milestone:</v>
      </c>
      <c r="H245" s="197">
        <f ca="1">INDIRECT("'"&amp;$Q245&amp;"'!D97")</f>
        <v>0</v>
      </c>
      <c r="I245" s="197"/>
      <c r="J245" s="197">
        <f ca="1">INDIRECT("'"&amp;$Q245&amp;"'!F100")</f>
        <v>0</v>
      </c>
      <c r="K245" s="197">
        <f ca="1">INDIRECT("'"&amp;$Q245&amp;"'!F102")</f>
        <v>0</v>
      </c>
      <c r="L245" s="197" t="str">
        <f ca="1">INDIRECT("'"&amp;$Q245&amp;"'!F104")</f>
        <v>N/A</v>
      </c>
      <c r="M245" s="197">
        <f ca="1">INDIRECT("'"&amp;$Q245&amp;"'!F107")</f>
        <v>0</v>
      </c>
      <c r="N245" s="197">
        <f ca="1">INDIRECT("'"&amp;$Q245&amp;"'!B109")</f>
        <v>0</v>
      </c>
      <c r="O245" s="197">
        <f ca="1">INDIRECT("'"&amp;$Q245&amp;"'!F117")</f>
        <v>0</v>
      </c>
      <c r="P245" s="197" t="str">
        <f ca="1">INDIRECT("'"&amp;$Q245&amp;"'!F119")</f>
        <v xml:space="preserve"> </v>
      </c>
      <c r="Q245" t="s">
        <v>270</v>
      </c>
      <c r="R245">
        <v>25</v>
      </c>
    </row>
    <row r="246" spans="1:18" ht="15">
      <c r="A246" s="197" t="str">
        <f>'Total Payment Amount'!$D$2</f>
        <v>Ventura County Medical Center</v>
      </c>
      <c r="B246" s="197" t="str">
        <f>'Total Payment Amount'!$D$3</f>
        <v>DY 7</v>
      </c>
      <c r="C246" s="198">
        <f>'Total Payment Amount'!$D$4</f>
        <v>41213</v>
      </c>
      <c r="D246" s="200" t="str">
        <f ca="1" t="shared" si="9"/>
        <v>Category 2: Implement Real-Time Hospital-Acquired Infections (HAIs) System</v>
      </c>
      <c r="E246" s="197">
        <f ca="1" t="shared" si="10"/>
        <v>0</v>
      </c>
      <c r="F246" s="197">
        <f ca="1" t="shared" si="11"/>
        <v>0</v>
      </c>
      <c r="G246" s="200" t="str">
        <f ca="1">INDIRECT("'"&amp;$Q246&amp;"'!B122")</f>
        <v>Process Milestone:</v>
      </c>
      <c r="H246" s="197">
        <f ca="1">INDIRECT("'"&amp;$Q246&amp;"'!D122")</f>
        <v>0</v>
      </c>
      <c r="I246" s="197"/>
      <c r="J246" s="197">
        <f ca="1">INDIRECT("'"&amp;$Q246&amp;"'!F125")</f>
        <v>0</v>
      </c>
      <c r="K246" s="197">
        <f ca="1">INDIRECT("'"&amp;$Q246&amp;"'!F127")</f>
        <v>0</v>
      </c>
      <c r="L246" s="197" t="str">
        <f ca="1">INDIRECT("'"&amp;$Q246&amp;"'!F129")</f>
        <v>N/A</v>
      </c>
      <c r="M246" s="197">
        <f ca="1">INDIRECT("'"&amp;$Q246&amp;"'!F132")</f>
        <v>0</v>
      </c>
      <c r="N246" s="197">
        <f ca="1">INDIRECT("'"&amp;$Q246&amp;"'!B134")</f>
        <v>0</v>
      </c>
      <c r="O246" s="197">
        <f ca="1">INDIRECT("'"&amp;$Q246&amp;"'!F142")</f>
        <v>0</v>
      </c>
      <c r="P246" s="197" t="str">
        <f ca="1">INDIRECT("'"&amp;$Q246&amp;"'!F144")</f>
        <v xml:space="preserve"> </v>
      </c>
      <c r="Q246" t="s">
        <v>270</v>
      </c>
      <c r="R246">
        <v>25</v>
      </c>
    </row>
    <row r="247" spans="1:18" ht="15">
      <c r="A247" s="197" t="str">
        <f>'Total Payment Amount'!$D$2</f>
        <v>Ventura County Medical Center</v>
      </c>
      <c r="B247" s="197" t="str">
        <f>'Total Payment Amount'!$D$3</f>
        <v>DY 7</v>
      </c>
      <c r="C247" s="198">
        <f>'Total Payment Amount'!$D$4</f>
        <v>41213</v>
      </c>
      <c r="D247" s="200" t="str">
        <f ca="1" t="shared" si="9"/>
        <v>Category 2: Implement Real-Time Hospital-Acquired Infections (HAIs) System</v>
      </c>
      <c r="E247" s="197">
        <f ca="1" t="shared" si="10"/>
        <v>0</v>
      </c>
      <c r="F247" s="197">
        <f ca="1" t="shared" si="11"/>
        <v>0</v>
      </c>
      <c r="G247" s="200" t="str">
        <f ca="1">INDIRECT("'"&amp;$Q247&amp;"'!B147")</f>
        <v>Improvement Milestone:</v>
      </c>
      <c r="H247" s="197">
        <f ca="1">INDIRECT("'"&amp;$Q247&amp;"'!D147")</f>
        <v>0</v>
      </c>
      <c r="I247" s="197"/>
      <c r="J247" s="197">
        <f ca="1">INDIRECT("'"&amp;$Q247&amp;"'!F150")</f>
        <v>0</v>
      </c>
      <c r="K247" s="197">
        <f ca="1">INDIRECT("'"&amp;$Q247&amp;"'!F152")</f>
        <v>0</v>
      </c>
      <c r="L247" s="197" t="str">
        <f ca="1">INDIRECT("'"&amp;$Q247&amp;"'!F154")</f>
        <v>N/A</v>
      </c>
      <c r="M247" s="197">
        <f ca="1">INDIRECT("'"&amp;$Q247&amp;"'!F157")</f>
        <v>0</v>
      </c>
      <c r="N247" s="197">
        <f ca="1">INDIRECT("'"&amp;$Q247&amp;"'!B159")</f>
        <v>0</v>
      </c>
      <c r="O247" s="197">
        <f ca="1">INDIRECT("'"&amp;$Q247&amp;"'!F167")</f>
        <v>0</v>
      </c>
      <c r="P247" s="197" t="str">
        <f ca="1">INDIRECT("'"&amp;$Q247&amp;"'!F169")</f>
        <v xml:space="preserve"> </v>
      </c>
      <c r="Q247" t="s">
        <v>270</v>
      </c>
      <c r="R247">
        <v>25</v>
      </c>
    </row>
    <row r="248" spans="1:18" ht="15">
      <c r="A248" s="197" t="str">
        <f>'Total Payment Amount'!$D$2</f>
        <v>Ventura County Medical Center</v>
      </c>
      <c r="B248" s="197" t="str">
        <f>'Total Payment Amount'!$D$3</f>
        <v>DY 7</v>
      </c>
      <c r="C248" s="198">
        <f>'Total Payment Amount'!$D$4</f>
        <v>41213</v>
      </c>
      <c r="D248" s="200" t="str">
        <f ca="1" t="shared" si="9"/>
        <v>Category 2: Implement Real-Time Hospital-Acquired Infections (HAIs) System</v>
      </c>
      <c r="E248" s="197">
        <f ca="1" t="shared" si="10"/>
        <v>0</v>
      </c>
      <c r="F248" s="197">
        <f ca="1" t="shared" si="11"/>
        <v>0</v>
      </c>
      <c r="G248" s="200" t="str">
        <f ca="1">INDIRECT("'"&amp;$Q248&amp;"'!B172")</f>
        <v>Improvement Milestone:</v>
      </c>
      <c r="H248" s="197">
        <f ca="1">INDIRECT("'"&amp;$Q248&amp;"'!D172")</f>
        <v>0</v>
      </c>
      <c r="I248" s="197"/>
      <c r="J248" s="197">
        <f ca="1">INDIRECT("'"&amp;$Q248&amp;"'!F175")</f>
        <v>0</v>
      </c>
      <c r="K248" s="197">
        <f ca="1">INDIRECT("'"&amp;$Q248&amp;"'!F177")</f>
        <v>0</v>
      </c>
      <c r="L248" s="197" t="str">
        <f ca="1">INDIRECT("'"&amp;$Q248&amp;"'!F179")</f>
        <v>N/A</v>
      </c>
      <c r="M248" s="197">
        <f ca="1">INDIRECT("'"&amp;$Q248&amp;"'!F182")</f>
        <v>0</v>
      </c>
      <c r="N248" s="197">
        <f ca="1">INDIRECT("'"&amp;$Q248&amp;"'!B184")</f>
        <v>0</v>
      </c>
      <c r="O248" s="197">
        <f ca="1">INDIRECT("'"&amp;$Q248&amp;"'!F192")</f>
        <v>0</v>
      </c>
      <c r="P248" s="197" t="str">
        <f ca="1">INDIRECT("'"&amp;$Q248&amp;"'!F194")</f>
        <v xml:space="preserve"> </v>
      </c>
      <c r="Q248" t="s">
        <v>270</v>
      </c>
      <c r="R248">
        <v>25</v>
      </c>
    </row>
    <row r="249" spans="1:18" ht="15">
      <c r="A249" s="197" t="str">
        <f>'Total Payment Amount'!$D$2</f>
        <v>Ventura County Medical Center</v>
      </c>
      <c r="B249" s="197" t="str">
        <f>'Total Payment Amount'!$D$3</f>
        <v>DY 7</v>
      </c>
      <c r="C249" s="198">
        <f>'Total Payment Amount'!$D$4</f>
        <v>41213</v>
      </c>
      <c r="D249" s="200" t="str">
        <f ca="1" t="shared" si="9"/>
        <v>Category 2: Implement Real-Time Hospital-Acquired Infections (HAIs) System</v>
      </c>
      <c r="E249" s="197">
        <f ca="1" t="shared" si="10"/>
        <v>0</v>
      </c>
      <c r="F249" s="197">
        <f ca="1" t="shared" si="11"/>
        <v>0</v>
      </c>
      <c r="G249" s="200" t="str">
        <f ca="1">INDIRECT("'"&amp;$Q249&amp;"'!B197")</f>
        <v>Improvement Milestone:</v>
      </c>
      <c r="H249" s="197">
        <f ca="1">INDIRECT("'"&amp;$Q249&amp;"'!D197")</f>
        <v>0</v>
      </c>
      <c r="I249" s="197"/>
      <c r="J249" s="197">
        <f ca="1">INDIRECT("'"&amp;$Q249&amp;"'!F200")</f>
        <v>0</v>
      </c>
      <c r="K249" s="197">
        <f ca="1">INDIRECT("'"&amp;$Q249&amp;"'!F202")</f>
        <v>0</v>
      </c>
      <c r="L249" s="197" t="str">
        <f ca="1">INDIRECT("'"&amp;$Q249&amp;"'!F204")</f>
        <v>N/A</v>
      </c>
      <c r="M249" s="197">
        <f ca="1">INDIRECT("'"&amp;$Q249&amp;"'!F207")</f>
        <v>0</v>
      </c>
      <c r="N249" s="197">
        <f ca="1">INDIRECT("'"&amp;$Q249&amp;"'!B209")</f>
        <v>0</v>
      </c>
      <c r="O249" s="197">
        <f ca="1">INDIRECT("'"&amp;$Q249&amp;"'!F217")</f>
        <v>0</v>
      </c>
      <c r="P249" s="197" t="str">
        <f ca="1">INDIRECT("'"&amp;$Q249&amp;"'!F219")</f>
        <v xml:space="preserve"> </v>
      </c>
      <c r="Q249" t="s">
        <v>270</v>
      </c>
      <c r="R249">
        <v>25</v>
      </c>
    </row>
    <row r="250" spans="1:18" ht="15">
      <c r="A250" s="197" t="str">
        <f>'Total Payment Amount'!$D$2</f>
        <v>Ventura County Medical Center</v>
      </c>
      <c r="B250" s="197" t="str">
        <f>'Total Payment Amount'!$D$3</f>
        <v>DY 7</v>
      </c>
      <c r="C250" s="198">
        <f>'Total Payment Amount'!$D$4</f>
        <v>41213</v>
      </c>
      <c r="D250" s="200" t="str">
        <f ca="1" t="shared" si="9"/>
        <v>Category 2: Implement Real-Time Hospital-Acquired Infections (HAIs) System</v>
      </c>
      <c r="E250" s="197">
        <f ca="1" t="shared" si="10"/>
        <v>0</v>
      </c>
      <c r="F250" s="197">
        <f ca="1" t="shared" si="11"/>
        <v>0</v>
      </c>
      <c r="G250" s="200" t="str">
        <f ca="1">INDIRECT("'"&amp;$Q250&amp;"'!B222")</f>
        <v>Improvement Milestone:</v>
      </c>
      <c r="H250" s="197">
        <f ca="1">INDIRECT("'"&amp;$Q250&amp;"'!D222")</f>
        <v>0</v>
      </c>
      <c r="I250" s="197"/>
      <c r="J250" s="197">
        <f ca="1">INDIRECT("'"&amp;$Q250&amp;"'!F225")</f>
        <v>0</v>
      </c>
      <c r="K250" s="197">
        <f ca="1">INDIRECT("'"&amp;$Q250&amp;"'!F227")</f>
        <v>0</v>
      </c>
      <c r="L250" s="197" t="str">
        <f ca="1">INDIRECT("'"&amp;$Q250&amp;"'!F229")</f>
        <v>N/A</v>
      </c>
      <c r="M250" s="197">
        <f ca="1">INDIRECT("'"&amp;$Q250&amp;"'!F232")</f>
        <v>0</v>
      </c>
      <c r="N250" s="197">
        <f ca="1">INDIRECT("'"&amp;$Q250&amp;"'!B234")</f>
        <v>0</v>
      </c>
      <c r="O250" s="197">
        <f ca="1">INDIRECT("'"&amp;$Q250&amp;"'!F242")</f>
        <v>0</v>
      </c>
      <c r="P250" s="197" t="str">
        <f ca="1">INDIRECT("'"&amp;$Q250&amp;"'!F244")</f>
        <v xml:space="preserve"> </v>
      </c>
      <c r="Q250" t="s">
        <v>270</v>
      </c>
      <c r="R250">
        <v>25</v>
      </c>
    </row>
    <row r="251" spans="1:18" ht="15">
      <c r="A251" s="197" t="str">
        <f>'Total Payment Amount'!$D$2</f>
        <v>Ventura County Medical Center</v>
      </c>
      <c r="B251" s="197" t="str">
        <f>'Total Payment Amount'!$D$3</f>
        <v>DY 7</v>
      </c>
      <c r="C251" s="198">
        <f>'Total Payment Amount'!$D$4</f>
        <v>41213</v>
      </c>
      <c r="D251" s="200" t="str">
        <f ca="1">INDIRECT("'"&amp;$Q251&amp;"'!$A$6")</f>
        <v>Category 2: Implement Real-Time Hospital-Acquired Infections (HAIs) System</v>
      </c>
      <c r="E251" s="197">
        <f ca="1" t="shared" si="10"/>
        <v>0</v>
      </c>
      <c r="F251" s="197">
        <f ca="1" t="shared" si="11"/>
        <v>0</v>
      </c>
      <c r="G251" s="200" t="str">
        <f ca="1">INDIRECT("'"&amp;$Q251&amp;"'!B247")</f>
        <v>Improvement Milestone:</v>
      </c>
      <c r="H251" s="197">
        <f ca="1">INDIRECT("'"&amp;$Q251&amp;"'!D247")</f>
        <v>0</v>
      </c>
      <c r="I251" s="197"/>
      <c r="J251" s="197">
        <f ca="1">INDIRECT("'"&amp;$Q251&amp;"'!F250")</f>
        <v>0</v>
      </c>
      <c r="K251" s="197">
        <f ca="1">INDIRECT("'"&amp;$Q251&amp;"'!F252")</f>
        <v>0</v>
      </c>
      <c r="L251" s="197" t="str">
        <f ca="1">INDIRECT("'"&amp;$Q251&amp;"'!F254")</f>
        <v>N/A</v>
      </c>
      <c r="M251" s="197">
        <f ca="1">INDIRECT("'"&amp;$Q251&amp;"'!F257")</f>
        <v>0</v>
      </c>
      <c r="N251" s="197">
        <f ca="1">INDIRECT("'"&amp;$Q251&amp;"'!B259")</f>
        <v>0</v>
      </c>
      <c r="O251" s="197">
        <f ca="1">INDIRECT("'"&amp;$Q251&amp;"'!F267")</f>
        <v>0</v>
      </c>
      <c r="P251" s="197" t="str">
        <f ca="1">INDIRECT("'"&amp;$Q251&amp;"'!F269")</f>
        <v xml:space="preserve"> </v>
      </c>
      <c r="Q251" t="s">
        <v>270</v>
      </c>
      <c r="R251">
        <v>25</v>
      </c>
    </row>
    <row r="252" spans="1:18" ht="15">
      <c r="A252" s="197" t="str">
        <f>'Total Payment Amount'!$D$2</f>
        <v>Ventura County Medical Center</v>
      </c>
      <c r="B252" s="197" t="str">
        <f>'Total Payment Amount'!$D$3</f>
        <v>DY 7</v>
      </c>
      <c r="C252" s="198">
        <f>'Total Payment Amount'!$D$4</f>
        <v>41213</v>
      </c>
      <c r="D252" s="200" t="str">
        <f ca="1">INDIRECT("'"&amp;$Q252&amp;"'!$A$15")</f>
        <v>Patient/Care Giver Experience (required)</v>
      </c>
      <c r="E252" s="197">
        <f ca="1">INDIRECT("'"&amp;$Q252&amp;"'!$F$17")</f>
        <v>2466750</v>
      </c>
      <c r="F252" s="197">
        <f ca="1">INDIRECT("'"&amp;$Q252&amp;"'!$F$19")</f>
        <v>2466750</v>
      </c>
      <c r="H252" s="197" t="str">
        <f ca="1">INDIRECT("'"&amp;$Q252&amp;"'!B21")</f>
        <v>Undertake the necessary planning, redesign, translation, training and contract</v>
      </c>
      <c r="I252" s="197"/>
      <c r="J252" s="197"/>
      <c r="K252" s="197"/>
      <c r="L252" s="197"/>
      <c r="M252" s="197" t="str">
        <f ca="1">INDIRECT("'"&amp;$Q252&amp;"'!F35")</f>
        <v>Yes</v>
      </c>
      <c r="N252" s="197" t="str">
        <f ca="1">INDIRECT("'"&amp;$Q252&amp;"'!B27")</f>
        <v xml:space="preserve">Throughout the period of DY7, a Patient Experience Champion was named for the Agency.  This was Dr. Michelle Laba who is also the Ambulatory Medical Director for Primary Care.  In support of the CG CAHPS survey supplemental support was provided to Dr. Laba with the addition of Carrie Dougherty; the Manager of Contractual Services.  Together they have devoted significant time into developing the relationship with Press Ganey, the selected CG CAHPS vendor for the Ventura County Health Care Agency.  
Department and clinic managers have been given access to and trained in the functionality of the Press Ganey portal.  This will allow for each department or clinic to have full access to their scores and the breakdown of the results provided by our patients via Press Ganey.  Variable contracts were evaluated to determine the best for the Agency.  The primary care clinics in the system were identified and enrolled in the CG CAHPS survey with Press Ganey.  The survey will be provided to the Agency’s patients in both English and Spanish and has now been translated.  A training session and introduction to the new survey is slated for all Medical Directors and managers in late September prior to the commencement of the new survey in October 2012.  The Agency has made the necessary financial commitment  to the program to allow for  the expansion of the survey.  
Through the process a barrier was identified in that the vendor’s representative was non-responsive to questions and for support.  Dr. Laba and Ms. Dougherty were able to work with the contract manager to have a new client representative assigned.  After that reassignment the process of updating the survey and making system changes was greatly expedited.  
</v>
      </c>
      <c r="O252" s="197"/>
      <c r="P252" s="197">
        <f ca="1">INDIRECT("'"&amp;$Q252&amp;"'!F37")</f>
        <v>1</v>
      </c>
      <c r="Q252" t="s">
        <v>271</v>
      </c>
      <c r="R252">
        <v>26</v>
      </c>
    </row>
    <row r="253" spans="1:18" ht="15">
      <c r="A253" s="197" t="str">
        <f>'Total Payment Amount'!$D$2</f>
        <v>Ventura County Medical Center</v>
      </c>
      <c r="B253" s="197" t="str">
        <f>'Total Payment Amount'!$D$3</f>
        <v>DY 7</v>
      </c>
      <c r="C253" s="198">
        <f>'Total Payment Amount'!$D$4</f>
        <v>41213</v>
      </c>
      <c r="D253" s="200" t="str">
        <f t="shared" si="12" ref="D253:D266">INDIRECT("'"&amp;$Q253&amp;"'!$A$15")</f>
        <v>Patient/Care Giver Experience (required)</v>
      </c>
      <c r="E253" s="197">
        <f t="shared" si="13" ref="E253:E266">INDIRECT("'"&amp;$Q253&amp;"'!$F$17")</f>
        <v>2466750</v>
      </c>
      <c r="F253" s="197">
        <f t="shared" si="14" ref="F253:F266">INDIRECT("'"&amp;$Q253&amp;"'!$F$19")</f>
        <v>2466750</v>
      </c>
      <c r="H253" s="197" t="str">
        <f ca="1">INDIRECT("'"&amp;$Q253&amp;"'!B40")</f>
        <v xml:space="preserve">Report results of CG CAHPS questions for “Getting Timely Appointments, Care, </v>
      </c>
      <c r="I253" s="197"/>
      <c r="J253" s="197">
        <f ca="1">INDIRECT("'"&amp;$Q253&amp;"'!F44")</f>
        <v>0</v>
      </c>
      <c r="K253" s="197"/>
      <c r="L253" s="197"/>
      <c r="M253" s="197" t="str">
        <f ca="1">INDIRECT("'"&amp;$Q253&amp;"'!F57")</f>
        <v>N/A</v>
      </c>
      <c r="N253" s="197">
        <f ca="1">INDIRECT("'"&amp;$Q253&amp;"'!B49")</f>
        <v>0</v>
      </c>
      <c r="O253" s="197"/>
      <c r="P253" s="197" t="str">
        <f ca="1">INDIRECT("'"&amp;$Q253&amp;"'!F59")</f>
        <v/>
      </c>
      <c r="Q253" t="s">
        <v>271</v>
      </c>
      <c r="R253">
        <v>26</v>
      </c>
    </row>
    <row r="254" spans="1:18" ht="15">
      <c r="A254" s="197" t="str">
        <f>'Total Payment Amount'!$D$2</f>
        <v>Ventura County Medical Center</v>
      </c>
      <c r="B254" s="197" t="str">
        <f>'Total Payment Amount'!$D$3</f>
        <v>DY 7</v>
      </c>
      <c r="C254" s="198">
        <f>'Total Payment Amount'!$D$4</f>
        <v>41213</v>
      </c>
      <c r="D254" s="200" t="str">
        <f ca="1" t="shared" si="12"/>
        <v>Patient/Care Giver Experience (required)</v>
      </c>
      <c r="E254" s="197">
        <f ca="1" t="shared" si="13"/>
        <v>2466750</v>
      </c>
      <c r="F254" s="197">
        <f ca="1" t="shared" si="14"/>
        <v>2466750</v>
      </c>
      <c r="H254" s="197" t="str">
        <f ca="1">INDIRECT("'"&amp;$Q254&amp;"'!B62")</f>
        <v xml:space="preserve">Report results of CG CAHPS questions for “How Well Doctors Communicate With </v>
      </c>
      <c r="I254" s="197"/>
      <c r="J254" s="197">
        <f ca="1">INDIRECT("'"&amp;$Q254&amp;"'!F66")</f>
        <v>0</v>
      </c>
      <c r="K254" s="197"/>
      <c r="L254" s="197"/>
      <c r="M254" s="197" t="str">
        <f ca="1">INDIRECT("'"&amp;$Q254&amp;"'!F79")</f>
        <v>N/A</v>
      </c>
      <c r="N254" s="197">
        <f ca="1">INDIRECT("'"&amp;$Q254&amp;"'!B71")</f>
        <v>0</v>
      </c>
      <c r="O254" s="197"/>
      <c r="P254" s="197" t="str">
        <f ca="1">INDIRECT("'"&amp;$Q254&amp;"'!F81")</f>
        <v/>
      </c>
      <c r="Q254" t="s">
        <v>271</v>
      </c>
      <c r="R254">
        <v>26</v>
      </c>
    </row>
    <row r="255" spans="1:18" ht="15">
      <c r="A255" s="197" t="str">
        <f>'Total Payment Amount'!$D$2</f>
        <v>Ventura County Medical Center</v>
      </c>
      <c r="B255" s="197" t="str">
        <f>'Total Payment Amount'!$D$3</f>
        <v>DY 7</v>
      </c>
      <c r="C255" s="198">
        <f>'Total Payment Amount'!$D$4</f>
        <v>41213</v>
      </c>
      <c r="D255" s="200" t="str">
        <f ca="1" t="shared" si="12"/>
        <v>Patient/Care Giver Experience (required)</v>
      </c>
      <c r="E255" s="197">
        <f ca="1" t="shared" si="13"/>
        <v>2466750</v>
      </c>
      <c r="F255" s="197">
        <f ca="1" t="shared" si="14"/>
        <v>2466750</v>
      </c>
      <c r="H255" s="197" t="str">
        <f ca="1">INDIRECT("'"&amp;$Q255&amp;"'!B84")</f>
        <v xml:space="preserve">Report results of CG CAHPS questions for “Helpful, Courteous, and Respectful Office </v>
      </c>
      <c r="I255" s="197"/>
      <c r="J255" s="197">
        <f ca="1">INDIRECT("'"&amp;$Q255&amp;"'!F88")</f>
        <v>0</v>
      </c>
      <c r="K255" s="197"/>
      <c r="L255" s="197"/>
      <c r="M255" s="197" t="str">
        <f ca="1">INDIRECT("'"&amp;$Q255&amp;"'!F101")</f>
        <v>N/A</v>
      </c>
      <c r="N255" s="197">
        <f ca="1">INDIRECT("'"&amp;$Q255&amp;"'!B93")</f>
        <v>0</v>
      </c>
      <c r="O255" s="197"/>
      <c r="P255" s="197" t="str">
        <f ca="1">INDIRECT("'"&amp;$Q255&amp;"'!F103")</f>
        <v/>
      </c>
      <c r="Q255" t="s">
        <v>271</v>
      </c>
      <c r="R255">
        <v>26</v>
      </c>
    </row>
    <row r="256" spans="1:18" ht="15">
      <c r="A256" s="197" t="str">
        <f>'Total Payment Amount'!$D$2</f>
        <v>Ventura County Medical Center</v>
      </c>
      <c r="B256" s="197" t="str">
        <f>'Total Payment Amount'!$D$3</f>
        <v>DY 7</v>
      </c>
      <c r="C256" s="198">
        <f>'Total Payment Amount'!$D$4</f>
        <v>41213</v>
      </c>
      <c r="D256" s="200" t="str">
        <f ca="1" t="shared" si="12"/>
        <v>Patient/Care Giver Experience (required)</v>
      </c>
      <c r="E256" s="197">
        <f ca="1" t="shared" si="13"/>
        <v>2466750</v>
      </c>
      <c r="F256" s="197">
        <f ca="1" t="shared" si="14"/>
        <v>2466750</v>
      </c>
      <c r="H256" s="197" t="str">
        <f ca="1">INDIRECT("'"&amp;$Q256&amp;"'!B106")</f>
        <v xml:space="preserve">Report results of CG CAHPS questions for “Patients’ Rating of the Doctor” </v>
      </c>
      <c r="I256" s="197"/>
      <c r="J256" s="197">
        <f ca="1">INDIRECT("'"&amp;$Q256&amp;"'!F110")</f>
        <v>0</v>
      </c>
      <c r="K256" s="197"/>
      <c r="L256" s="197"/>
      <c r="M256" s="197" t="str">
        <f ca="1">INDIRECT("'"&amp;$Q256&amp;"'!F123")</f>
        <v>N/A</v>
      </c>
      <c r="N256" s="197">
        <f ca="1">INDIRECT("'"&amp;$Q256&amp;"'!B115")</f>
        <v>0</v>
      </c>
      <c r="O256" s="197"/>
      <c r="P256" s="197" t="str">
        <f ca="1">INDIRECT("'"&amp;$Q256&amp;"'!F125")</f>
        <v/>
      </c>
      <c r="Q256" t="s">
        <v>271</v>
      </c>
      <c r="R256">
        <v>26</v>
      </c>
    </row>
    <row r="257" spans="1:18" ht="15">
      <c r="A257" s="197" t="str">
        <f>'Total Payment Amount'!$D$2</f>
        <v>Ventura County Medical Center</v>
      </c>
      <c r="B257" s="197" t="str">
        <f>'Total Payment Amount'!$D$3</f>
        <v>DY 7</v>
      </c>
      <c r="C257" s="198">
        <f>'Total Payment Amount'!$D$4</f>
        <v>41213</v>
      </c>
      <c r="D257" s="200" t="str">
        <f ca="1" t="shared" si="12"/>
        <v>Patient/Care Giver Experience (required)</v>
      </c>
      <c r="E257" s="197">
        <f ca="1" t="shared" si="13"/>
        <v>2466750</v>
      </c>
      <c r="F257" s="197">
        <f ca="1" t="shared" si="14"/>
        <v>2466750</v>
      </c>
      <c r="H257" s="197" t="str">
        <f ca="1">INDIRECT("'"&amp;$Q257&amp;"'!B128")</f>
        <v>Report results of CG CAHPS questions for “Shared Decisionmaking”</v>
      </c>
      <c r="I257" s="197"/>
      <c r="J257" s="197">
        <f ca="1">INDIRECT("'"&amp;$Q257&amp;"'!F132")</f>
        <v>0</v>
      </c>
      <c r="K257" s="197"/>
      <c r="L257" s="197"/>
      <c r="M257" s="197" t="str">
        <f ca="1">INDIRECT("'"&amp;$Q257&amp;"'!F145")</f>
        <v>N/A</v>
      </c>
      <c r="N257" s="197">
        <f ca="1">INDIRECT("'"&amp;$Q257&amp;"'!B137")</f>
        <v>0</v>
      </c>
      <c r="O257" s="197"/>
      <c r="P257" s="197" t="str">
        <f ca="1">INDIRECT("'"&amp;$Q257&amp;"'!F147")</f>
        <v/>
      </c>
      <c r="Q257" t="s">
        <v>271</v>
      </c>
      <c r="R257">
        <v>26</v>
      </c>
    </row>
    <row r="258" spans="1:18" ht="15">
      <c r="A258" s="197" t="str">
        <f>'Total Payment Amount'!$D$2</f>
        <v>Ventura County Medical Center</v>
      </c>
      <c r="B258" s="197" t="str">
        <f>'Total Payment Amount'!$D$3</f>
        <v>DY 7</v>
      </c>
      <c r="C258" s="198">
        <f>'Total Payment Amount'!$D$4</f>
        <v>41213</v>
      </c>
      <c r="D258" s="200" t="str">
        <f ca="1" t="shared" si="12"/>
        <v>Care Coordination (required)</v>
      </c>
      <c r="E258" s="197">
        <f ca="1" t="shared" si="13"/>
        <v>2466750</v>
      </c>
      <c r="F258" s="197">
        <f ca="1" t="shared" si="14"/>
        <v>2466750</v>
      </c>
      <c r="G258" s="201"/>
      <c r="H258" s="197" t="str">
        <f ca="1">INDIRECT("'"&amp;$Q258&amp;"'!B21")</f>
        <v>Report results of the Diabetes, short-term complications measure to the State</v>
      </c>
      <c r="I258" s="197" t="str">
        <f ca="1">INDIRECT("'"&amp;$Q258&amp;"'!F24")</f>
        <v>Data warehouse</v>
      </c>
      <c r="J258" s="197">
        <f ca="1">INDIRECT("'"&amp;$Q258&amp;"'!F26")</f>
        <v>15</v>
      </c>
      <c r="K258" s="197">
        <f ca="1">INDIRECT("'"&amp;$Q258&amp;"'!F28")</f>
        <v>3599</v>
      </c>
      <c r="L258" s="197">
        <f ca="1">INDIRECT("'"&amp;$Q258&amp;"'!F30")</f>
        <v>0.41678243956654626</v>
      </c>
      <c r="M258" s="197" t="str">
        <f ca="1">INDIRECT("'"&amp;$Q258&amp;"'!F43")</f>
        <v>Yes</v>
      </c>
      <c r="N258" s="197" t="str">
        <f ca="1">INDIRECT("'"&amp;$Q258&amp;"'!B35")</f>
        <v xml:space="preserve">Although there is not a benchmark to compare the short-term complications for Diabetes against, the Ventura County Medical Center’s rate is at 0.004% for the reporting period.    This rate will continue to be tracked and trended as the reporting periods continue.  Without the full implementation of an Electronic Health Record the analysis of data remains difficult.  As an integrated inpatient and outpatient EHR will be implemented on July 1, 2013 the following year’s quality information and analysis will be more robust.  Physician champions have been engaged throughout the County system in the care of the Diabetic patient and in the tracking of the essential elements of Diabetic care.  
Through enhanced care of the Diabetic patient and a steady increase in care, proper medication prescribing and administration along with patient education, which is all enhanced through the Agency’s DSRIP milestones in Category 2 under Chronic Disease Management, the rate of hospitalization of patients with short-term complications of Diabetes should decline.  Those patients that are admitted for such complications will be provided increased focus and referral to the Diabetic Center to decrease the potential of readmission.  The two DSRIP measures will work synergistically to enhance the health outcomes of this fragile patient population.
</v>
      </c>
      <c r="P258" s="197">
        <f ca="1">INDIRECT("'"&amp;$Q258&amp;"'!F45")</f>
        <v>1</v>
      </c>
      <c r="Q258" t="s">
        <v>272</v>
      </c>
      <c r="R258">
        <v>27</v>
      </c>
    </row>
    <row r="259" spans="1:18" ht="15">
      <c r="A259" s="197" t="str">
        <f>'Total Payment Amount'!$D$2</f>
        <v>Ventura County Medical Center</v>
      </c>
      <c r="B259" s="197" t="str">
        <f>'Total Payment Amount'!$D$3</f>
        <v>DY 7</v>
      </c>
      <c r="C259" s="198">
        <f>'Total Payment Amount'!$D$4</f>
        <v>41213</v>
      </c>
      <c r="D259" s="200" t="str">
        <f ca="1" t="shared" si="12"/>
        <v>Care Coordination (required)</v>
      </c>
      <c r="E259" s="197">
        <f ca="1" t="shared" si="13"/>
        <v>2466750</v>
      </c>
      <c r="F259" s="197">
        <f ca="1" t="shared" si="14"/>
        <v>2466750</v>
      </c>
      <c r="G259" s="201"/>
      <c r="H259" s="197" t="str">
        <f ca="1">INDIRECT("'"&amp;$Q259&amp;"'!B48")</f>
        <v>Report results of the Uncontrolled Diabetes measure to the State (DY7-10)</v>
      </c>
      <c r="I259" s="197" t="str">
        <f ca="1">INDIRECT("'"&amp;$Q259&amp;"'!F50")</f>
        <v>Data warehouse</v>
      </c>
      <c r="J259" s="197">
        <f ca="1">INDIRECT("'"&amp;$Q259&amp;"'!F52")</f>
        <v>32</v>
      </c>
      <c r="K259" s="197">
        <f ca="1">INDIRECT("'"&amp;$Q259&amp;"'!F54")</f>
        <v>3599</v>
      </c>
      <c r="L259" s="197">
        <f ca="1">INDIRECT("'"&amp;$Q259&amp;"'!F56")</f>
        <v>0.8891358710752986</v>
      </c>
      <c r="M259" s="197" t="str">
        <f ca="1">INDIRECT("'"&amp;$Q259&amp;"'!F69")</f>
        <v>Yes</v>
      </c>
      <c r="N259" s="197" t="str">
        <f ca="1">INDIRECT("'"&amp;$Q259&amp;"'!B61")</f>
        <v xml:space="preserve">
Although there is not a benchmark to compare the Uncontrolled Diabetes measure against, the Ventura County Medical Center’s rate is at 0.009% for the reporting period.    This rate will continue to be tracked and trended as the reporting periods continue.  Without the full implementation of an Electronic Health Record the analysis of data remains difficult.  As an integrated inpatient and outpatient EHR will be implemented on July 1, 2013 the following year’s quality information and analysis will be more robust.  Physician champions have been engaged throughout the County system in the care of the Diabetic patient and in the tracking of the essential elements of Diabetic care.  
Through enhanced care of the Diabetic patient and a steady increase in care, proper medication prescribing and administration along with patient education, which is all enhanced through the Agency’s DSRIP milestones in Category 2 under Chronic Disease Management, the rate of hospitalization of patients with Uncontrolled Diabetes requiring hospitalization should decline.  Those patients that are admitted for such complications will be provided increased focus and referral to the Diabetic Center to decrease the potential of readmission.  The two DSRIP measures will work synergistically to enhance the health outcomes of this fragile patient population.
</v>
      </c>
      <c r="P259" s="197">
        <f ca="1">INDIRECT("'"&amp;$Q259&amp;"'!F71")</f>
        <v>1</v>
      </c>
      <c r="Q259" t="s">
        <v>272</v>
      </c>
      <c r="R259">
        <v>27</v>
      </c>
    </row>
    <row r="260" spans="1:18" ht="15">
      <c r="A260" s="197" t="str">
        <f>'Total Payment Amount'!$D$2</f>
        <v>Ventura County Medical Center</v>
      </c>
      <c r="B260" s="197" t="str">
        <f>'Total Payment Amount'!$D$3</f>
        <v>DY 7</v>
      </c>
      <c r="C260" s="198">
        <f>'Total Payment Amount'!$D$4</f>
        <v>41213</v>
      </c>
      <c r="D260" s="200" t="str">
        <f ca="1" t="shared" si="12"/>
        <v>Care Coordination (required)</v>
      </c>
      <c r="E260" s="197">
        <f ca="1" t="shared" si="13"/>
        <v>2466750</v>
      </c>
      <c r="F260" s="197">
        <f ca="1" t="shared" si="14"/>
        <v>2466750</v>
      </c>
      <c r="G260" s="201"/>
      <c r="H260" s="197" t="str">
        <f ca="1">INDIRECT("'"&amp;$Q260&amp;"'!B74")</f>
        <v>Report results of the Congestive Heart Failure measure to the State (DY8-10)</v>
      </c>
      <c r="I260" s="197">
        <f ca="1">INDIRECT("'"&amp;$Q260&amp;"'!F76")</f>
        <v>0</v>
      </c>
      <c r="J260" s="197">
        <f ca="1">INDIRECT("'"&amp;$Q260&amp;"'!F78")</f>
        <v>0</v>
      </c>
      <c r="K260" s="197">
        <f ca="1">INDIRECT("'"&amp;$Q260&amp;"'!F80")</f>
        <v>0</v>
      </c>
      <c r="L260" s="197" t="str">
        <f ca="1">INDIRECT("'"&amp;$Q260&amp;"'!F82")</f>
        <v/>
      </c>
      <c r="M260" s="197" t="str">
        <f ca="1">INDIRECT("'"&amp;$Q260&amp;"'!F95")</f>
        <v>N/A</v>
      </c>
      <c r="N260" s="197">
        <f ca="1">INDIRECT("'"&amp;$Q260&amp;"'!B87")</f>
        <v>0</v>
      </c>
      <c r="P260" s="197" t="str">
        <f ca="1">INDIRECT("'"&amp;$Q260&amp;"'!F97")</f>
        <v/>
      </c>
      <c r="Q260" t="s">
        <v>272</v>
      </c>
      <c r="R260">
        <v>27</v>
      </c>
    </row>
    <row r="261" spans="1:18" ht="15">
      <c r="A261" s="197" t="str">
        <f>'Total Payment Amount'!$D$2</f>
        <v>Ventura County Medical Center</v>
      </c>
      <c r="B261" s="197" t="str">
        <f>'Total Payment Amount'!$D$3</f>
        <v>DY 7</v>
      </c>
      <c r="C261" s="198">
        <f>'Total Payment Amount'!$D$4</f>
        <v>41213</v>
      </c>
      <c r="D261" s="200" t="str">
        <f ca="1" t="shared" si="12"/>
        <v>Care Coordination (required)</v>
      </c>
      <c r="E261" s="197">
        <f ca="1" t="shared" si="13"/>
        <v>2466750</v>
      </c>
      <c r="F261" s="197">
        <f ca="1" t="shared" si="14"/>
        <v>2466750</v>
      </c>
      <c r="G261" s="201"/>
      <c r="H261" s="197" t="str">
        <f ca="1">INDIRECT("'"&amp;$Q261&amp;"'!B100")</f>
        <v>Report results of the Chronic Obstructive Pulmonary Disease measure</v>
      </c>
      <c r="I261" s="197">
        <f ca="1">INDIRECT("'"&amp;$Q261&amp;"'!F103")</f>
        <v>0</v>
      </c>
      <c r="J261" s="197">
        <f ca="1">INDIRECT("'"&amp;$Q261&amp;"'!F105")</f>
        <v>0</v>
      </c>
      <c r="K261" s="197">
        <f ca="1">INDIRECT("'"&amp;$Q261&amp;"'!F107")</f>
        <v>0</v>
      </c>
      <c r="L261" s="197" t="str">
        <f ca="1">INDIRECT("'"&amp;$Q261&amp;"'!F109")</f>
        <v/>
      </c>
      <c r="M261" s="197" t="str">
        <f ca="1">INDIRECT("'"&amp;$Q261&amp;"'!F122")</f>
        <v>N/A</v>
      </c>
      <c r="N261" s="197">
        <f ca="1">INDIRECT("'"&amp;$Q261&amp;"'!B114")</f>
        <v>0</v>
      </c>
      <c r="P261" s="197" t="str">
        <f ca="1">INDIRECT("'"&amp;$Q261&amp;"'!F124")</f>
        <v/>
      </c>
      <c r="Q261" t="s">
        <v>272</v>
      </c>
      <c r="R261">
        <v>27</v>
      </c>
    </row>
    <row r="262" spans="1:18" ht="15">
      <c r="A262" s="197" t="str">
        <f>'Total Payment Amount'!$D$2</f>
        <v>Ventura County Medical Center</v>
      </c>
      <c r="B262" s="197" t="str">
        <f>'Total Payment Amount'!$D$3</f>
        <v>DY 7</v>
      </c>
      <c r="C262" s="198">
        <f>'Total Payment Amount'!$D$4</f>
        <v>41213</v>
      </c>
      <c r="D262" s="200" t="str">
        <f ca="1" t="shared" si="12"/>
        <v>Preventive Health (required)</v>
      </c>
      <c r="E262" s="197">
        <f ca="1" t="shared" si="13"/>
        <v>2466750</v>
      </c>
      <c r="F262" s="197">
        <f ca="1" t="shared" si="14"/>
        <v>2466750</v>
      </c>
      <c r="H262" s="197" t="str">
        <f ca="1">INDIRECT("'"&amp;$Q262&amp;"'!B21")</f>
        <v xml:space="preserve">Report results of the Mammography Screening for Breast Cancer </v>
      </c>
      <c r="I262" s="197" t="str">
        <f ca="1">INDIRECT("'"&amp;$Q262&amp;"'!F24")</f>
        <v>Manually (sample)</v>
      </c>
      <c r="J262" s="197">
        <f ca="1">INDIRECT("'"&amp;$Q262&amp;"'!F26")</f>
        <v>363</v>
      </c>
      <c r="K262" s="197">
        <f ca="1">INDIRECT("'"&amp;$Q262&amp;"'!F28")</f>
        <v>650</v>
      </c>
      <c r="M262" s="197" t="str">
        <f ca="1">INDIRECT("'"&amp;$Q262&amp;"'!F43")</f>
        <v>Yes</v>
      </c>
      <c r="N262" s="197" t="str">
        <f ca="1">INDIRECT("'"&amp;$Q262&amp;"'!B35")</f>
        <v xml:space="preserve">
The Mammography Screening for Breast Cancer measure which parallels the US Preventive Task Force guidelines has demonstrated a rate of 55.8% of applicable female patients as having their mammogram in the appropriate time frame.  Efforts have increased with the Ventura County system to make mammography screening more available to the patient with the increased scheduling and availability of the “Mobile Mammography Van” at each of the clinic locations.  In bringing the service to the medical home of the Safety-Net patient,    the barrier of transportation is decreased for the patient.  Scheduling training for staff for the individual appointments has increased.  Due to the results of the above study, additional training and coordination is being scheduled between the clinic system and the Radiology departments of both the Ventura County Medical Center and the Santa Paula Hospital to ease the appointment making process and to facilitate more convenient appointments   chosen by patients   having their mammograms at either of the hospital’s out-patient centers.
Although the incidence of breast cancer will not be decreased through regular mammograms earlier detection will be made possible.  Pairing together earlier detection with the system’s newly hired surgical oncologist and the Hematology and Oncology physician team better patient outcomes can be expected.    The engagement of the physicians from both disciplines together with the primary care providers will enhance the patient care delivered.  Additionally, a Cancer Registry has recently been implemented within the Agency to improve the ability to study our processes and outcomes.  This is in the initial implementation phases.  • During DY7, 27% of the mammograms were provided through the mobile van service.
</v>
      </c>
      <c r="P262" s="197">
        <f ca="1">INDIRECT("'"&amp;$Q262&amp;"'!F45")</f>
        <v>1</v>
      </c>
      <c r="Q262" t="s">
        <v>273</v>
      </c>
      <c r="R262">
        <v>28</v>
      </c>
    </row>
    <row r="263" spans="1:18" ht="15">
      <c r="A263" s="197" t="str">
        <f>'Total Payment Amount'!$D$2</f>
        <v>Ventura County Medical Center</v>
      </c>
      <c r="B263" s="197" t="str">
        <f>'Total Payment Amount'!$D$3</f>
        <v>DY 7</v>
      </c>
      <c r="C263" s="198">
        <f>'Total Payment Amount'!$D$4</f>
        <v>41213</v>
      </c>
      <c r="D263" s="200" t="str">
        <f ca="1" t="shared" si="12"/>
        <v>Preventive Health (required)</v>
      </c>
      <c r="E263" s="197">
        <f ca="1" t="shared" si="13"/>
        <v>2466750</v>
      </c>
      <c r="F263" s="197">
        <f ca="1" t="shared" si="14"/>
        <v>2466750</v>
      </c>
      <c r="H263" s="197" t="str">
        <f ca="1">INDIRECT("'"&amp;$Q263&amp;"'!B48")</f>
        <v>Reports results of the Influenza Immunization measure to the State (DY7-10)</v>
      </c>
      <c r="I263" s="197" t="str">
        <f ca="1">INDIRECT("'"&amp;$Q263&amp;"'!F50")</f>
        <v>Data warehouse</v>
      </c>
      <c r="J263" s="197">
        <f ca="1">INDIRECT("'"&amp;$Q263&amp;"'!F52")</f>
        <v>2717</v>
      </c>
      <c r="K263" s="197">
        <f ca="1">INDIRECT("'"&amp;$Q263&amp;"'!F54")</f>
        <v>10708</v>
      </c>
      <c r="M263" s="197" t="str">
        <f ca="1">INDIRECT("'"&amp;$Q263&amp;"'!F69")</f>
        <v>Yes</v>
      </c>
      <c r="N263" s="197" t="str">
        <f ca="1">INDIRECT("'"&amp;$Q263&amp;"'!B61")</f>
        <v xml:space="preserve">Per the Centers for Disease Control, the 2011-2012 immunization rates by State for the Influenza vaccine ranged from a low of 32.6% of the population of Nevada to a high of 51.1% in South Dakota.  California specifically was at the 40.5% marker.  These rates are for the general population, not the 50 and older population as specifically noted in this measure.  With the current vaccination rate, as measured for the elderly being lower than the state-wide average contributing factors have been reviewed.  Without a fully integrated electronic health record, it remains challenging to identify when a patient has received their influenza vaccine outside of the system.  Future advancements in an EHR, once implemented in July of 2013 will have such data available.  Outreach to the senior population will be addressed with an attempt to focus upon senior centers and groups to increase the frequency of vaccine administration and to achieve ‘herd immunization’ rates.  Barriers to transportation are great in the Safety-Net population and even higher with   senior s, this decreases the opportunity to provide the needed vaccine.  Further focus on this measure will ensue in the upcoming vaccination cycle.
By increasing the immunization rate of those 50 and older, the incidence of influenza will decrease in this group of vulnerable patients.  With the higher immunization rate there will be a decrease in the contraction of influenza and therefore the complications and hospitalizations that can occur.  
</v>
      </c>
      <c r="P263" s="197">
        <f ca="1">INDIRECT("'"&amp;$Q263&amp;"'!F71")</f>
        <v>1</v>
      </c>
      <c r="Q263" t="s">
        <v>273</v>
      </c>
      <c r="R263">
        <v>28</v>
      </c>
    </row>
    <row r="264" spans="1:18" ht="15">
      <c r="A264" s="197" t="str">
        <f>'Total Payment Amount'!$D$2</f>
        <v>Ventura County Medical Center</v>
      </c>
      <c r="B264" s="197" t="str">
        <f>'Total Payment Amount'!$D$3</f>
        <v>DY 7</v>
      </c>
      <c r="C264" s="198">
        <f>'Total Payment Amount'!$D$4</f>
        <v>41213</v>
      </c>
      <c r="D264" s="200" t="str">
        <f ca="1" t="shared" si="12"/>
        <v>Preventive Health (required)</v>
      </c>
      <c r="E264" s="197">
        <f ca="1" t="shared" si="13"/>
        <v>2466750</v>
      </c>
      <c r="F264" s="197">
        <f ca="1" t="shared" si="14"/>
        <v>2466750</v>
      </c>
      <c r="H264" s="197" t="str">
        <f ca="1">INDIRECT("'"&amp;$Q264&amp;"'!B74")</f>
        <v>Report results of the Child Weight Screening measure to the State (DY8-10)</v>
      </c>
      <c r="I264" s="197">
        <f ca="1">INDIRECT("'"&amp;$Q264&amp;"'!F76")</f>
        <v>0</v>
      </c>
      <c r="J264" s="197">
        <f ca="1">INDIRECT("'"&amp;$Q264&amp;"'!F78")</f>
        <v>0</v>
      </c>
      <c r="K264" s="197">
        <f ca="1">INDIRECT("'"&amp;$Q264&amp;"'!F80")</f>
        <v>0</v>
      </c>
      <c r="M264" s="197" t="str">
        <f ca="1">INDIRECT("'"&amp;$Q264&amp;"'!F95")</f>
        <v>N/A</v>
      </c>
      <c r="N264" s="197">
        <f ca="1">INDIRECT("'"&amp;$Q264&amp;"'!B87")</f>
        <v>0</v>
      </c>
      <c r="P264" s="197" t="str">
        <f ca="1">INDIRECT("'"&amp;$Q264&amp;"'!F97")</f>
        <v/>
      </c>
      <c r="Q264" t="s">
        <v>273</v>
      </c>
      <c r="R264">
        <v>28</v>
      </c>
    </row>
    <row r="265" spans="1:18" ht="15">
      <c r="A265" s="197" t="str">
        <f>'Total Payment Amount'!$D$2</f>
        <v>Ventura County Medical Center</v>
      </c>
      <c r="B265" s="197" t="str">
        <f>'Total Payment Amount'!$D$3</f>
        <v>DY 7</v>
      </c>
      <c r="C265" s="198">
        <f>'Total Payment Amount'!$D$4</f>
        <v>41213</v>
      </c>
      <c r="D265" s="200" t="str">
        <f ca="1" t="shared" si="12"/>
        <v>Preventive Health (required)</v>
      </c>
      <c r="E265" s="197">
        <f ca="1" t="shared" si="13"/>
        <v>2466750</v>
      </c>
      <c r="F265" s="197">
        <f ca="1" t="shared" si="14"/>
        <v>2466750</v>
      </c>
      <c r="H265" s="197" t="str">
        <f ca="1">INDIRECT("'"&amp;$Q265&amp;"'!B100")</f>
        <v>Report results of the Pediatrics Body Mass Index (BMI) measure to the State</v>
      </c>
      <c r="I265" s="197">
        <f ca="1">INDIRECT("'"&amp;$Q265&amp;"'!F103")</f>
        <v>0</v>
      </c>
      <c r="J265" s="197">
        <f ca="1">INDIRECT("'"&amp;$Q265&amp;"'!F105")</f>
        <v>0</v>
      </c>
      <c r="K265" s="197">
        <f ca="1">INDIRECT("'"&amp;$Q265&amp;"'!F107")</f>
        <v>0</v>
      </c>
      <c r="M265" s="197" t="str">
        <f ca="1">INDIRECT("'"&amp;$Q265&amp;"'!F122")</f>
        <v>N/A</v>
      </c>
      <c r="N265" s="197">
        <f ca="1">INDIRECT("'"&amp;$Q265&amp;"'!B114")</f>
        <v>0</v>
      </c>
      <c r="P265" s="197" t="str">
        <f ca="1">INDIRECT("'"&amp;$Q265&amp;"'!F124")</f>
        <v/>
      </c>
      <c r="Q265" t="s">
        <v>273</v>
      </c>
      <c r="R265">
        <v>28</v>
      </c>
    </row>
    <row r="266" spans="1:18" ht="15">
      <c r="A266" s="197" t="str">
        <f>'Total Payment Amount'!$D$2</f>
        <v>Ventura County Medical Center</v>
      </c>
      <c r="B266" s="197" t="str">
        <f>'Total Payment Amount'!$D$3</f>
        <v>DY 7</v>
      </c>
      <c r="C266" s="198">
        <f>'Total Payment Amount'!$D$4</f>
        <v>41213</v>
      </c>
      <c r="D266" s="200" t="str">
        <f ca="1" t="shared" si="12"/>
        <v>Preventive Health (required)</v>
      </c>
      <c r="E266" s="197">
        <f ca="1" t="shared" si="13"/>
        <v>2466750</v>
      </c>
      <c r="F266" s="197">
        <f ca="1" t="shared" si="14"/>
        <v>2466750</v>
      </c>
      <c r="H266" s="197" t="str">
        <f ca="1">INDIRECT("'"&amp;$Q266&amp;"'!B127")</f>
        <v>Report results of the Tobacco Cessation measure to the State (DY8-10)</v>
      </c>
      <c r="I266" s="197">
        <f ca="1">INDIRECT("'"&amp;$Q266&amp;"'!F129")</f>
        <v>0</v>
      </c>
      <c r="J266" s="197">
        <f ca="1">INDIRECT("'"&amp;$Q266&amp;"'!F131")</f>
        <v>0</v>
      </c>
      <c r="K266" s="197">
        <f ca="1">INDIRECT("'"&amp;$Q266&amp;"'!F133")</f>
        <v>0</v>
      </c>
      <c r="M266" s="197" t="str">
        <f ca="1">INDIRECT("'"&amp;$Q266&amp;"'!F148")</f>
        <v>N/A</v>
      </c>
      <c r="N266" s="197">
        <f ca="1">INDIRECT("'"&amp;$Q266&amp;"'!B140")</f>
        <v>0</v>
      </c>
      <c r="P266" s="197" t="str">
        <f ca="1">INDIRECT("'"&amp;$Q266&amp;"'!F150")</f>
        <v/>
      </c>
      <c r="Q266" t="s">
        <v>273</v>
      </c>
      <c r="R266">
        <v>28</v>
      </c>
    </row>
    <row r="267" spans="1:18" ht="15">
      <c r="A267" s="197" t="str">
        <f>'Total Payment Amount'!$D$2</f>
        <v>Ventura County Medical Center</v>
      </c>
      <c r="B267" s="197" t="str">
        <f>'Total Payment Amount'!$D$3</f>
        <v>DY 7</v>
      </c>
      <c r="C267" s="198">
        <f>'Total Payment Amount'!$D$4</f>
        <v>41213</v>
      </c>
      <c r="D267" s="200" t="str">
        <f ca="1">INDIRECT("'"&amp;$Q267&amp;"'!$A$17")</f>
        <v>At-Risk Populations (required)</v>
      </c>
      <c r="E267" s="197">
        <f ca="1">INDIRECT("'"&amp;$Q267&amp;"'!$F$19")</f>
        <v>2466750</v>
      </c>
      <c r="F267" s="197">
        <f ca="1">INDIRECT("'"&amp;$Q267&amp;"'!$F$21")</f>
        <v>2466750</v>
      </c>
      <c r="H267" s="197" t="str">
        <f ca="1">INDIRECT("'"&amp;$Q267&amp;"'!B23")</f>
        <v xml:space="preserve">Report results of the Diabetes Mellitus: Low Density Lipoprotein </v>
      </c>
      <c r="I267" s="197" t="str">
        <f ca="1">INDIRECT("'"&amp;$Q267&amp;"'!F26")</f>
        <v>Manually (sample)</v>
      </c>
      <c r="J267" s="197">
        <f ca="1">INDIRECT("'"&amp;$Q267&amp;"'!F28")</f>
        <v>348</v>
      </c>
      <c r="K267" s="197">
        <f ca="1">INDIRECT("'"&amp;$Q267&amp;"'!F30")</f>
        <v>3599</v>
      </c>
      <c r="M267" s="197" t="str">
        <f ca="1">INDIRECT("'"&amp;$Q267&amp;"'!F45")</f>
        <v>Yes</v>
      </c>
      <c r="N267" s="197" t="str">
        <f ca="1">INDIRECT("'"&amp;$Q267&amp;"'!B37")</f>
        <v xml:space="preserve">The LDL-C or Low Density Lipoprotein Control in the Diabetic population sampled is at a 10% rate of less than 100 mg/dl.  With the rates of Obesity   in Ventura County at the 20-24% of the adult population as quoted by the UCLA Center for Health Policy Research the need for weight control and loss among Ventura residents is significant (see attached map).  Coupled with the Diabetic rate in the County being greater than 9%; joint efforts to monitor and control both are in place.  The County clinic system has joined efforts with the County Public Health Department to engage the community as a whole in weight control, weight loss and diabetic education.  Obtaining engagement of understanding of the need for cholesterol levels to be within normal limits and the requirement to change long term eating and exercise habits has been challenging.  Within many sub-populations of the County obesity is culturally accepted.  Additional training programs and the method to refer patients into them has been the focus of the medical providers and Public Health staff.  As the LDL-C levels improve, the health of the patient will improve overall.  Conversely the probability of side effects of elevated cholesterol will decrease.  </v>
      </c>
      <c r="P267" s="197">
        <f ca="1">INDIRECT("'"&amp;$Q267&amp;"'!F47")</f>
        <v>1</v>
      </c>
      <c r="Q267" t="s">
        <v>274</v>
      </c>
      <c r="R267">
        <v>29</v>
      </c>
    </row>
    <row r="268" spans="1:18" ht="15">
      <c r="A268" s="197" t="str">
        <f>'Total Payment Amount'!$D$2</f>
        <v>Ventura County Medical Center</v>
      </c>
      <c r="B268" s="197" t="str">
        <f>'Total Payment Amount'!$D$3</f>
        <v>DY 7</v>
      </c>
      <c r="C268" s="198">
        <f>'Total Payment Amount'!$D$4</f>
        <v>41213</v>
      </c>
      <c r="D268" s="200" t="str">
        <f t="shared" si="15" ref="D268:D273">INDIRECT("'"&amp;$Q268&amp;"'!$A$17")</f>
        <v>At-Risk Populations (required)</v>
      </c>
      <c r="E268" s="197">
        <f t="shared" si="16" ref="E268:E273">INDIRECT("'"&amp;$Q268&amp;"'!$F$19")</f>
        <v>2466750</v>
      </c>
      <c r="F268" s="197">
        <f t="shared" si="17" ref="F268:F273">INDIRECT("'"&amp;$Q268&amp;"'!$F$21")</f>
        <v>2466750</v>
      </c>
      <c r="H268" s="197" t="str">
        <f ca="1">INDIRECT("'"&amp;$Q268&amp;"'!B50")</f>
        <v>Report results of the Diabetes Mellitus: Hemoglobin A1c Control (&lt;8%)</v>
      </c>
      <c r="I268" s="197" t="str">
        <f ca="1">INDIRECT("'"&amp;$Q268&amp;"'!F53")</f>
        <v>Manually (sample)</v>
      </c>
      <c r="J268" s="197">
        <f ca="1">INDIRECT("'"&amp;$Q268&amp;"'!F55")</f>
        <v>577</v>
      </c>
      <c r="K268" s="197">
        <f ca="1">INDIRECT("'"&amp;$Q268&amp;"'!F57")</f>
        <v>3599</v>
      </c>
      <c r="M268" s="197" t="str">
        <f ca="1">INDIRECT("'"&amp;$Q268&amp;"'!F72")</f>
        <v>Yes</v>
      </c>
      <c r="N268" s="197" t="str">
        <f ca="1">INDIRECT("'"&amp;$Q268&amp;"'!B64")</f>
        <v>The Hemoglobin A1c results at a rate of &lt;8% were 16% throughout the Ventura County clinic system for this initial sampling year.   The general population of the geographic County has a very high rate of Diabetes as demonstrated through the UCLA Center for Health Policy Research (9% or above of the population), the prevalence of Diabetes is problematic.  Due to the demographics of the regions and the cultural acceptance of Diabetes the Agency is challenged to engage patients in changing their eating, exercise, medication and lifestyle choices.  The Clinic system has begun work in collaboration with the Public Health Department in addressing both obesity and Diabetes throughout the community.  The concept of Health Eating and Active Living (HEAL) has been embraced by both groups.  The ground work for engagement of the community has recently been initiated.  The Clinic system caring for the Diabetic patients will be actively encouraging patients with Diabetes to join the Public Health sponsored community gardens, walking clubs and educational classes in the management of Diabetes.  These collaborative efforts have been initiated to better the health of the population cared for.</v>
      </c>
      <c r="P268" s="197">
        <f ca="1">INDIRECT("'"&amp;$Q268&amp;"'!F74")</f>
        <v>1</v>
      </c>
      <c r="Q268" t="s">
        <v>274</v>
      </c>
      <c r="R268">
        <v>29</v>
      </c>
    </row>
    <row r="269" spans="1:18" ht="15">
      <c r="A269" s="197" t="str">
        <f>'Total Payment Amount'!$D$2</f>
        <v>Ventura County Medical Center</v>
      </c>
      <c r="B269" s="197" t="str">
        <f>'Total Payment Amount'!$D$3</f>
        <v>DY 7</v>
      </c>
      <c r="C269" s="198">
        <f>'Total Payment Amount'!$D$4</f>
        <v>41213</v>
      </c>
      <c r="D269" s="200" t="str">
        <f ca="1" t="shared" si="15"/>
        <v>At-Risk Populations (required)</v>
      </c>
      <c r="E269" s="197">
        <f ca="1" t="shared" si="16"/>
        <v>2466750</v>
      </c>
      <c r="F269" s="197">
        <f ca="1" t="shared" si="17"/>
        <v>2466750</v>
      </c>
      <c r="H269" s="197" t="str">
        <f ca="1">INDIRECT("'"&amp;$Q269&amp;"'!B77")</f>
        <v xml:space="preserve">Report results of the 30-Day Congestive Heart Failure Readmission Rate </v>
      </c>
      <c r="I269" s="197">
        <f ca="1">INDIRECT("'"&amp;$Q269&amp;"'!F80")</f>
        <v>0</v>
      </c>
      <c r="J269" s="197">
        <f ca="1">INDIRECT("'"&amp;$Q269&amp;"'!F82")</f>
        <v>0</v>
      </c>
      <c r="K269" s="197">
        <f ca="1">INDIRECT("'"&amp;$Q268&amp;"'!F84")</f>
        <v>0</v>
      </c>
      <c r="M269" s="197" t="str">
        <f ca="1">INDIRECT("'"&amp;$Q269&amp;"'!F99")</f>
        <v>N/A</v>
      </c>
      <c r="N269" s="197">
        <f ca="1">INDIRECT("'"&amp;$Q269&amp;"'!B91")</f>
        <v>0</v>
      </c>
      <c r="P269" s="197" t="str">
        <f ca="1">INDIRECT("'"&amp;$Q269&amp;"'!F101")</f>
        <v/>
      </c>
      <c r="Q269" t="s">
        <v>274</v>
      </c>
      <c r="R269">
        <v>29</v>
      </c>
    </row>
    <row r="270" spans="1:18" ht="15">
      <c r="A270" s="197" t="str">
        <f>'Total Payment Amount'!$D$2</f>
        <v>Ventura County Medical Center</v>
      </c>
      <c r="B270" s="197" t="str">
        <f>'Total Payment Amount'!$D$3</f>
        <v>DY 7</v>
      </c>
      <c r="C270" s="198">
        <f>'Total Payment Amount'!$D$4</f>
        <v>41213</v>
      </c>
      <c r="D270" s="200" t="str">
        <f ca="1" t="shared" si="15"/>
        <v>At-Risk Populations (required)</v>
      </c>
      <c r="E270" s="197">
        <f ca="1" t="shared" si="16"/>
        <v>2466750</v>
      </c>
      <c r="F270" s="197">
        <f ca="1" t="shared" si="17"/>
        <v>2466750</v>
      </c>
      <c r="H270" s="197" t="str">
        <f ca="1">INDIRECT("'"&amp;$Q270&amp;"'!B104")</f>
        <v>Report results of the Hypertension (HTN): Blood Pressure Control</v>
      </c>
      <c r="I270" s="197">
        <f ca="1">INDIRECT("'"&amp;$Q270&amp;"'!F107")</f>
        <v>0</v>
      </c>
      <c r="J270" s="197">
        <f ca="1">INDIRECT("'"&amp;$Q270&amp;"'!F109")</f>
        <v>0</v>
      </c>
      <c r="K270" s="197">
        <f ca="1">INDIRECT("'"&amp;$Q269&amp;"'!F111")</f>
        <v>0</v>
      </c>
      <c r="M270" s="197" t="str">
        <f ca="1">INDIRECT("'"&amp;$Q270&amp;"'!F126")</f>
        <v>N/A</v>
      </c>
      <c r="N270" s="197">
        <f ca="1">INDIRECT("'"&amp;$Q270&amp;"'!B118")</f>
        <v>0</v>
      </c>
      <c r="P270" s="197" t="str">
        <f ca="1">INDIRECT("'"&amp;$Q270&amp;"'!F128")</f>
        <v/>
      </c>
      <c r="Q270" t="s">
        <v>274</v>
      </c>
      <c r="R270">
        <v>29</v>
      </c>
    </row>
    <row r="271" spans="1:18" ht="15">
      <c r="A271" s="197" t="str">
        <f>'Total Payment Amount'!$D$2</f>
        <v>Ventura County Medical Center</v>
      </c>
      <c r="B271" s="197" t="str">
        <f>'Total Payment Amount'!$D$3</f>
        <v>DY 7</v>
      </c>
      <c r="C271" s="198">
        <f>'Total Payment Amount'!$D$4</f>
        <v>41213</v>
      </c>
      <c r="D271" s="200" t="str">
        <f ca="1" t="shared" si="15"/>
        <v>At-Risk Populations (required)</v>
      </c>
      <c r="E271" s="197">
        <f ca="1" t="shared" si="16"/>
        <v>2466750</v>
      </c>
      <c r="F271" s="197">
        <f ca="1" t="shared" si="17"/>
        <v>2466750</v>
      </c>
      <c r="H271" s="197" t="str">
        <f ca="1">INDIRECT("'"&amp;$Q271&amp;"'!B131")</f>
        <v>Report results of the Pediatrics Asthma Care measure to the State (DY8-10)</v>
      </c>
      <c r="I271" s="197">
        <f ca="1">INDIRECT("'"&amp;$Q271&amp;"'!F133")</f>
        <v>0</v>
      </c>
      <c r="J271" s="197">
        <f ca="1">INDIRECT("'"&amp;$Q271&amp;"'!F135")</f>
        <v>0</v>
      </c>
      <c r="K271" s="197">
        <f ca="1">INDIRECT("'"&amp;$Q270&amp;"'!F137")</f>
        <v>0</v>
      </c>
      <c r="M271" s="197" t="str">
        <f ca="1">INDIRECT("'"&amp;$Q271&amp;"'!F152")</f>
        <v>N/A</v>
      </c>
      <c r="N271" s="197">
        <f ca="1">INDIRECT("'"&amp;$Q271&amp;"'!B144")</f>
        <v>0</v>
      </c>
      <c r="P271" s="197" t="str">
        <f ca="1">INDIRECT("'"&amp;$Q271&amp;"'!F154")</f>
        <v/>
      </c>
      <c r="Q271" t="s">
        <v>274</v>
      </c>
      <c r="R271">
        <v>29</v>
      </c>
    </row>
    <row r="272" spans="1:18" ht="15">
      <c r="A272" s="197" t="str">
        <f>'Total Payment Amount'!$D$2</f>
        <v>Ventura County Medical Center</v>
      </c>
      <c r="B272" s="197" t="str">
        <f>'Total Payment Amount'!$D$3</f>
        <v>DY 7</v>
      </c>
      <c r="C272" s="198">
        <f>'Total Payment Amount'!$D$4</f>
        <v>41213</v>
      </c>
      <c r="D272" s="200" t="str">
        <f ca="1" t="shared" si="15"/>
        <v>At-Risk Populations (required)</v>
      </c>
      <c r="E272" s="197">
        <f ca="1" t="shared" si="16"/>
        <v>2466750</v>
      </c>
      <c r="F272" s="197">
        <f ca="1" t="shared" si="17"/>
        <v>2466750</v>
      </c>
      <c r="H272" s="197" t="str">
        <f ca="1">INDIRECT("'"&amp;$Q272&amp;"'!B157")</f>
        <v>Report results of the Optimal Diabetes Care Composite to the State (DY8-10)</v>
      </c>
      <c r="I272" s="197">
        <f ca="1">INDIRECT("'"&amp;$Q272&amp;"'!F159")</f>
        <v>0</v>
      </c>
      <c r="J272" s="197">
        <f ca="1">INDIRECT("'"&amp;$Q272&amp;"'!F161")</f>
        <v>0</v>
      </c>
      <c r="K272" s="197">
        <f ca="1">INDIRECT("'"&amp;$Q271&amp;"'!F163")</f>
        <v>0</v>
      </c>
      <c r="M272" s="197" t="str">
        <f ca="1">INDIRECT("'"&amp;$Q272&amp;"'!F178")</f>
        <v>N/A</v>
      </c>
      <c r="N272" s="197">
        <f ca="1">INDIRECT("'"&amp;$Q272&amp;"'!B170")</f>
        <v>0</v>
      </c>
      <c r="P272" s="197" t="str">
        <f ca="1">INDIRECT("'"&amp;$Q272&amp;"'!F180")</f>
        <v/>
      </c>
      <c r="Q272" t="s">
        <v>274</v>
      </c>
      <c r="R272">
        <v>29</v>
      </c>
    </row>
    <row r="273" spans="1:18" ht="15">
      <c r="A273" s="197" t="str">
        <f>'Total Payment Amount'!$D$2</f>
        <v>Ventura County Medical Center</v>
      </c>
      <c r="B273" s="197" t="str">
        <f>'Total Payment Amount'!$D$3</f>
        <v>DY 7</v>
      </c>
      <c r="C273" s="198">
        <f>'Total Payment Amount'!$D$4</f>
        <v>41213</v>
      </c>
      <c r="D273" s="200" t="str">
        <f ca="1" t="shared" si="15"/>
        <v>At-Risk Populations (required)</v>
      </c>
      <c r="E273" s="197">
        <f ca="1" t="shared" si="16"/>
        <v>2466750</v>
      </c>
      <c r="F273" s="197">
        <f ca="1" t="shared" si="17"/>
        <v>2466750</v>
      </c>
      <c r="H273" s="197" t="str">
        <f ca="1">INDIRECT("'"&amp;$Q273&amp;"'!B183")</f>
        <v>Report results of the Diabetes Composite to the State (DY8-10)</v>
      </c>
      <c r="I273" s="197">
        <f ca="1">INDIRECT("'"&amp;$Q273&amp;"'!F185")</f>
        <v>0</v>
      </c>
      <c r="J273" s="197">
        <f ca="1">INDIRECT("'"&amp;$Q273&amp;"'!F187")</f>
        <v>0</v>
      </c>
      <c r="K273" s="197">
        <f ca="1">INDIRECT("'"&amp;$Q272&amp;"'!F189")</f>
        <v>0</v>
      </c>
      <c r="M273" s="197" t="str">
        <f ca="1">INDIRECT("'"&amp;$Q273&amp;"'!F204")</f>
        <v>N/A</v>
      </c>
      <c r="N273" s="197">
        <f ca="1">INDIRECT("'"&amp;$Q273&amp;"'!B196")</f>
        <v>0</v>
      </c>
      <c r="P273" s="197" t="str">
        <f ca="1">INDIRECT("'"&amp;$Q273&amp;"'!F206")</f>
        <v/>
      </c>
      <c r="Q273" t="s">
        <v>274</v>
      </c>
      <c r="R273">
        <v>29</v>
      </c>
    </row>
    <row r="274" spans="1:18" ht="15">
      <c r="A274" s="197" t="str">
        <f>'Total Payment Amount'!$D$2</f>
        <v>Ventura County Medical Center</v>
      </c>
      <c r="B274" s="197" t="str">
        <f>'Total Payment Amount'!$D$3</f>
        <v>DY 7</v>
      </c>
      <c r="C274" s="198">
        <f>'Total Payment Amount'!$D$4</f>
        <v>41213</v>
      </c>
      <c r="D274" s="200" t="str">
        <f ca="1">INDIRECT("'"&amp;$Q274&amp;"'!$A$5")</f>
        <v>Category 4: Severe Sepsis Detection and Management (required)</v>
      </c>
      <c r="E274" s="197">
        <f ca="1">INDIRECT("'"&amp;$Q274&amp;"'!$F$17")</f>
        <v>1391500</v>
      </c>
      <c r="F274" s="197">
        <f ca="1">INDIRECT("'"&amp;$Q274&amp;"'!$F$19")</f>
        <v>1391500</v>
      </c>
      <c r="H274" s="200" t="str">
        <f ca="1">INDIRECT("'"&amp;$Q274&amp;"'!B21")</f>
        <v>Compliance with Sepsis Resuscitation bundle (%)</v>
      </c>
      <c r="J274" s="197">
        <f ca="1">INDIRECT("'"&amp;$Q274&amp;"'!F23")</f>
        <v>152</v>
      </c>
      <c r="K274" s="197">
        <f ca="1">INDIRECT("'"&amp;$Q274&amp;"'!F25")</f>
        <v>311</v>
      </c>
      <c r="L274" s="197">
        <f ca="1">INDIRECT("'"&amp;$Q274&amp;"'!F27")</f>
        <v>0.4887459807073955</v>
      </c>
      <c r="N274" s="197" t="str">
        <f ca="1">INDIRECT("'"&amp;$Q274&amp;"'!B32")</f>
        <v>#48. Report Sepsis Resuscitation Bundle Results to the State:
Sepsis Resuscitation Bundle results by month DY7:   
July 2011 = 44%         Jan 2012 = 45%
Aug = 25%                   Feb = 36%
Sept = 56%                  Mar = 44%
Oct = 56%                    Apr = 55%
Nov = 61%                   May = 51%
Dec = 53%                   June = 44%
• During this period small tests of change were initiated to determine how we could best attain compliance with bundle adherence.  Over the year we were able to complete these small tests of change and identified best practices including alterations to work flow.  Currently our bundle compliance is improved and is a large focus of our program.  • Overall buy in related to bundle adherence was difficult to obtain full engagement from staff and providers.  After naming a physician champion we were able to alter workflow processes for full engagement with the bundle process.</v>
      </c>
      <c r="O274" s="197">
        <f ca="1">INDIRECT("'"&amp;$Q274&amp;"'!F40")</f>
        <v>0</v>
      </c>
      <c r="P274" s="197">
        <f ca="1">INDIRECT("'"&amp;$Q274&amp;"'!F44")</f>
        <v>1</v>
      </c>
      <c r="Q274" t="s">
        <v>275</v>
      </c>
      <c r="R274">
        <v>30</v>
      </c>
    </row>
    <row r="275" spans="1:18" ht="15">
      <c r="A275" s="197" t="str">
        <f>'Total Payment Amount'!$D$2</f>
        <v>Ventura County Medical Center</v>
      </c>
      <c r="B275" s="197" t="str">
        <f>'Total Payment Amount'!$D$3</f>
        <v>DY 7</v>
      </c>
      <c r="C275" s="198">
        <f>'Total Payment Amount'!$D$4</f>
        <v>41213</v>
      </c>
      <c r="D275" s="200" t="str">
        <f t="shared" si="18" ref="D275:D333">INDIRECT("'"&amp;$Q275&amp;"'!$A$5")</f>
        <v>Category 4: Severe Sepsis Detection and Management (required)</v>
      </c>
      <c r="E275" s="197">
        <f t="shared" si="19" ref="E275:E333">INDIRECT("'"&amp;$Q275&amp;"'!$F$17")</f>
        <v>1391500</v>
      </c>
      <c r="F275" s="197">
        <f t="shared" si="20" ref="F275:F333">INDIRECT("'"&amp;$Q275&amp;"'!$F$19")</f>
        <v>1391500</v>
      </c>
      <c r="G275" s="200" t="str">
        <f ca="1">INDIRECT("'"&amp;$Q275&amp;"'!B47")</f>
        <v>Optional Milestone:</v>
      </c>
      <c r="H275" s="200" t="str">
        <f ca="1">INDIRECT("'"&amp;$Q275&amp;"'!D47")</f>
        <v>#46. Implement a Sepsis resuscitation bundle</v>
      </c>
      <c r="J275" s="197">
        <f ca="1">INDIRECT("'"&amp;$Q275&amp;"'!F50")</f>
        <v>0</v>
      </c>
      <c r="K275" s="197">
        <f ca="1">INDIRECT("'"&amp;$Q275&amp;"'!F52")</f>
        <v>0</v>
      </c>
      <c r="L275" s="197" t="str">
        <f ca="1">INDIRECT("'"&amp;$Q275&amp;"'!F54")</f>
        <v>Yes</v>
      </c>
      <c r="M275" s="197" t="str">
        <f ca="1">INDIRECT("'"&amp;$Q275&amp;"'!F57")</f>
        <v>Yes</v>
      </c>
      <c r="N275" s="197" t="str">
        <f ca="1">INDIRECT("'"&amp;$Q275&amp;"'!B59")</f>
        <v xml:space="preserve">Sepsis Protocol: The protocol consists of 
1. Sepsis Screening Tool
2. Code Sepsis Activation
3. Sepsis Clock ( Timesheet for data collection during first 24 hrs to be completed by ED nurse or Trauma Support Nurse)
4. Sepsis Antibiotic Guidelines
5. Adult Severe Sepsis Order Set/Flowsheet
6. Adult Severe Sepsis ICU Orders
Sepsis Data Collection:
Data will be collected on every patient who screens positive for sepsis at Ventura County Medical Center.  For patients who screen positive but do not have severe sepsis, the following is recorded:  screening form completion, time of positive screen, and time to antibiotics.  For patients who meet criteria for severe sepsis or septic shock the following is recorded:  screening form completion, time of positive screen, date and time of lactate draw, date and time of blood culture draw, date and time of broad spectrum antibiotic infusion, date and time of fluid bolus, appropriate use of vasopressors, date and time of CVP and ScVO2 goals, and patient mortality.  Data is collected by members of the sepsis data team.  Data is entered into a sepsis database maintained on a virtual drive on the Ventura County Intranet.  This data is used to provide feedback to healthcare providers via direct communication. Additionally, selected ICD-9 codes indentified by SNI are used to double-check our screening process, and to derive the required mortality data.
Our DY7 milestones for Sepsis included implementing the Sepsis Bundle, collecting and submitting 6 months of baseline data to SNI/CAPH, and collecting and submitting Sepsis Bundle results to the State.
We have been able to achieve each of these milestones and exceeded them in many ways.  A multidisciplinary team consisting of physicians, nurses, pharmacists, laboratory personnel, Infection Control Specialists, and Performance Improvement staff have put in many hours to achieve these milestones.  Our Sepsis Program involves education, protocols for screening and recognition, treatment, and data management.  Each component of the Sepsis Program is a large undertaking in itself – involving the processes of research, education, and implementation.   For each of these processes, we have used tests of change and learnings to improve and refine our efforts.  For example, we found that one area that needed improvement was our ability to get the correct antibiotics and vasopressor agents to the patient’s bedside efficiently.  These medications had to be ordered, the pharmacy notified of the order, the medication mixed and then brought up to the unit.   To streamline this process, all the necessary medications and supplies were stocked in a “Sepsis Toolbox” and brought to the patient’s bedside.   As a Trauma Center, we borrowed the concept of bringing resources to the bedside with a single call.  “Code Sepsis” was born as a result of using a nurse-driven protocol of screening, recognition, and activating the code.  The personnel, medications, and supplies were then immediately available for Early Goal Directed Therapy.  Another example of testing and spreading change was with our sepsis screening tool.   The tool was first implemented in the Emergency Department and after incorporating suggested changes, was rolled out to the rest of the hospital.  With feedback from the nursing staff, we were able to refine the tool to make it easier for nurses to use while providing us with the information we needed.
Education is a cornerstone for any program of this type and magnitude.  Every nurse in the Medical/Surgical Units, Telemetry, Direct Observation Units, Intensive Care Units, and Emergency Department completed an online sepsis program entitled, “Identification and Management of the Patient with Sepsis” and also participated in a one hour workshop reviewing our specific screening and treatment program.  Three separate lectures by national and local sepsis experts were also delivered to the nurses.  Emergency Department nurses received special training in advanced hemodynamic monitoring to facilitate earlier interventions.   Resident physicians participated in a two hour didactic session t learn evidence-based guidelines in sepsis care and our specific program.  Each resident also participated in a one hour teaching session with an ICU attending physician.  For the Medical Staff, sepsis was discussed at Medicine Ground Rounds and the protocol presented in detail at the quarterly Medical Staff meeting.  Additionally, we have been actively involved in the SNI Sepsis/CLABSI Collaborative by attending meetings, webinars, discussion groups, and presenting some of our efforts to the group.
One of our bigger challenges has been in the area of data collection and management.   Without an electronic medical record, all of our review is done by pulling the charts, extracting the data elements, entering them into an Excel spreadsheet, and calculating compliance from there.  Where our improvement efforts have taken us is to a dedicated, trained team of nurses and towards a more real time collection of data for feedback to caregivers.  We are currently building and testing a custom designed sepsis registry in which multiple users can enter data and the queries will allow a multitude of analyses and reports.
We feel we will be able to help sustain this project by building the sepsis screening tools and other documents into our new electronic medical record and automating our database.
Change: Previosuly had two milestone 46s, but was combined into one
 </v>
      </c>
      <c r="O275" s="197" t="str">
        <f ca="1">INDIRECT("'"&amp;$Q275&amp;"'!F67")</f>
        <v>Yes</v>
      </c>
      <c r="P275" s="197">
        <f ca="1">INDIRECT("'"&amp;$Q275&amp;"'!F69")</f>
        <v>1</v>
      </c>
      <c r="Q275" t="s">
        <v>275</v>
      </c>
      <c r="R275">
        <v>30</v>
      </c>
    </row>
    <row r="276" spans="1:18" ht="15">
      <c r="A276" s="197" t="str">
        <f>'Total Payment Amount'!$D$2</f>
        <v>Ventura County Medical Center</v>
      </c>
      <c r="B276" s="197" t="str">
        <f>'Total Payment Amount'!$D$3</f>
        <v>DY 7</v>
      </c>
      <c r="C276" s="198">
        <f>'Total Payment Amount'!$D$4</f>
        <v>41213</v>
      </c>
      <c r="D276" s="200" t="str">
        <f ca="1" t="shared" si="18"/>
        <v>Category 4: Severe Sepsis Detection and Management (required)</v>
      </c>
      <c r="E276" s="197">
        <f ca="1" t="shared" si="19"/>
        <v>1391500</v>
      </c>
      <c r="F276" s="197">
        <f ca="1" t="shared" si="20"/>
        <v>1391500</v>
      </c>
      <c r="G276" s="200" t="str">
        <f ca="1">INDIRECT("'"&amp;$Q276&amp;"'!B72")</f>
        <v>Optional Milestone:</v>
      </c>
      <c r="H276" s="200" t="str">
        <f ca="1">INDIRECT("'"&amp;$Q276&amp;"'!D72")</f>
        <v>#47. Report at least 6 months of data collection on Sepsis Bundle Resuscitation to SNI for purposes of establishing a baseline</v>
      </c>
      <c r="J276" s="197">
        <f ca="1">INDIRECT("'"&amp;$Q276&amp;"'!F75")</f>
        <v>0</v>
      </c>
      <c r="K276" s="197">
        <f ca="1">INDIRECT("'"&amp;$Q276&amp;"'!F77")</f>
        <v>0</v>
      </c>
      <c r="L276" s="197" t="str">
        <f ca="1">INDIRECT("'"&amp;$Q276&amp;"'!F79")</f>
        <v>Yes</v>
      </c>
      <c r="M276" s="197" t="str">
        <f ca="1">INDIRECT("'"&amp;$Q276&amp;"'!F82")</f>
        <v>Yes</v>
      </c>
      <c r="N276" s="197" t="str">
        <f ca="1">INDIRECT("'"&amp;$Q276&amp;"'!B84")</f>
        <v>Baseline Sepsis Resuscitation Bundle results were submitted to SNI on12/31/2011.  July 1, 2011 through June 30, 2012 Sepsis Resuscitation Bundle results were submitted to SNI on 9/25/2012.  Resuscitation Bundle elements measure compliance with 1) Lactate done  2) Blood cultures drawn before antibiotic administration  3) Broad spectrum antibiotic given within 3 hours of ED admit, within 1 hour for non-ED admit  4) If lactate&gt;4 or systolic blood pressure &lt; 90, fluid bolus of 20 ml/kg of crystalloid or equivalent colloid fluid given.  All these bundle elements to be met within 6 hours of time of presentation.</v>
      </c>
      <c r="O276" s="197" t="str">
        <f ca="1">INDIRECT("'"&amp;$Q276&amp;"'!F92")</f>
        <v>Yes</v>
      </c>
      <c r="P276" s="197">
        <f ca="1">INDIRECT("'"&amp;$Q276&amp;"'!F94")</f>
        <v>1</v>
      </c>
      <c r="Q276" t="s">
        <v>275</v>
      </c>
      <c r="R276">
        <v>30</v>
      </c>
    </row>
    <row r="277" spans="1:18" ht="15">
      <c r="A277" s="197" t="str">
        <f>'Total Payment Amount'!$D$2</f>
        <v>Ventura County Medical Center</v>
      </c>
      <c r="B277" s="197" t="str">
        <f>'Total Payment Amount'!$D$3</f>
        <v>DY 7</v>
      </c>
      <c r="C277" s="198">
        <f>'Total Payment Amount'!$D$4</f>
        <v>41213</v>
      </c>
      <c r="D277" s="200" t="str">
        <f ca="1" t="shared" si="18"/>
        <v>Category 4: Severe Sepsis Detection and Management (required)</v>
      </c>
      <c r="E277" s="197">
        <f ca="1" t="shared" si="19"/>
        <v>1391500</v>
      </c>
      <c r="F277" s="197">
        <f ca="1" t="shared" si="20"/>
        <v>1391500</v>
      </c>
      <c r="G277" s="200" t="str">
        <f ca="1">INDIRECT("'"&amp;$Q277&amp;"'!B97")</f>
        <v>Optional Milestone:</v>
      </c>
      <c r="H277" s="200">
        <f ca="1">INDIRECT("'"&amp;$Q277&amp;"'!d97")</f>
        <v>0</v>
      </c>
      <c r="J277" s="197">
        <f ca="1">INDIRECT("'"&amp;$Q277&amp;"'!F100")</f>
        <v>0</v>
      </c>
      <c r="K277" s="197">
        <f ca="1">INDIRECT("'"&amp;$Q277&amp;"'!F102")</f>
        <v>0</v>
      </c>
      <c r="L277" s="197" t="str">
        <f ca="1">INDIRECT("'"&amp;$Q277&amp;"'!F104")</f>
        <v>n/a</v>
      </c>
      <c r="M277" s="197">
        <f ca="1">INDIRECT("'"&amp;$Q277&amp;"'!F107")</f>
        <v>0</v>
      </c>
      <c r="N277" s="197">
        <f ca="1">INDIRECT("'"&amp;$Q277&amp;"'!B109")</f>
        <v>0</v>
      </c>
      <c r="O277" s="197">
        <f ca="1">INDIRECT("'"&amp;$Q277&amp;"'!F117")</f>
        <v>0</v>
      </c>
      <c r="P277" s="197">
        <f ca="1">INDIRECT("'"&amp;$Q277&amp;"'!F119")</f>
        <v>0</v>
      </c>
      <c r="Q277" t="s">
        <v>275</v>
      </c>
      <c r="R277">
        <v>30</v>
      </c>
    </row>
    <row r="278" spans="1:18" ht="15">
      <c r="A278" s="197" t="str">
        <f>'Total Payment Amount'!$D$2</f>
        <v>Ventura County Medical Center</v>
      </c>
      <c r="B278" s="197" t="str">
        <f>'Total Payment Amount'!$D$3</f>
        <v>DY 7</v>
      </c>
      <c r="C278" s="198">
        <f>'Total Payment Amount'!$D$4</f>
        <v>41213</v>
      </c>
      <c r="D278" s="200" t="str">
        <f ca="1" t="shared" si="18"/>
        <v>Category 4: Severe Sepsis Detection and Management (required)</v>
      </c>
      <c r="E278" s="197">
        <f ca="1" t="shared" si="19"/>
        <v>1391500</v>
      </c>
      <c r="F278" s="197">
        <f ca="1" t="shared" si="20"/>
        <v>1391500</v>
      </c>
      <c r="G278" s="200" t="str">
        <f ca="1">INDIRECT("'"&amp;$Q278&amp;"'!B122")</f>
        <v>Optional Milestone:</v>
      </c>
      <c r="H278" s="200">
        <f ca="1">INDIRECT("'"&amp;$Q278&amp;"'!d122")</f>
        <v>0</v>
      </c>
      <c r="J278" s="197">
        <f ca="1">INDIRECT("'"&amp;$Q278&amp;"'!F125")</f>
        <v>0</v>
      </c>
      <c r="K278" s="197">
        <f ca="1">INDIRECT("'"&amp;$Q278&amp;"'!F127")</f>
        <v>0</v>
      </c>
      <c r="L278" s="197" t="str">
        <f ca="1">INDIRECT("'"&amp;$Q278&amp;"'!F129")</f>
        <v>n/a</v>
      </c>
      <c r="M278" s="197">
        <f ca="1">INDIRECT("'"&amp;$Q278&amp;"'!F132")</f>
        <v>0</v>
      </c>
      <c r="N278" s="197">
        <f ca="1">INDIRECT("'"&amp;$Q278&amp;"'!B134")</f>
        <v>0</v>
      </c>
      <c r="O278" s="197">
        <f ca="1">INDIRECT("'"&amp;$Q278&amp;"'!F142")</f>
        <v>0</v>
      </c>
      <c r="P278" s="197">
        <f ca="1">INDIRECT("'"&amp;$Q278&amp;"'!F144")</f>
        <v>0</v>
      </c>
      <c r="Q278" t="s">
        <v>275</v>
      </c>
      <c r="R278">
        <v>30</v>
      </c>
    </row>
    <row r="279" spans="1:18" ht="15">
      <c r="A279" s="197" t="str">
        <f>'Total Payment Amount'!$D$2</f>
        <v>Ventura County Medical Center</v>
      </c>
      <c r="B279" s="197" t="str">
        <f>'Total Payment Amount'!$D$3</f>
        <v>DY 7</v>
      </c>
      <c r="C279" s="198">
        <f>'Total Payment Amount'!$D$4</f>
        <v>41213</v>
      </c>
      <c r="D279" s="200" t="str">
        <f ca="1" t="shared" si="18"/>
        <v>Category 4: Severe Sepsis Detection and Management (required)</v>
      </c>
      <c r="E279" s="197">
        <f ca="1" t="shared" si="19"/>
        <v>1391500</v>
      </c>
      <c r="F279" s="197">
        <f ca="1" t="shared" si="20"/>
        <v>1391500</v>
      </c>
      <c r="G279" s="200" t="str">
        <f ca="1">INDIRECT("'"&amp;$Q279&amp;"'!B147")</f>
        <v>Optional Milestone:</v>
      </c>
      <c r="H279" s="200">
        <f ca="1">INDIRECT("'"&amp;$Q279&amp;"'!d147")</f>
        <v>0</v>
      </c>
      <c r="J279" s="197">
        <f ca="1">INDIRECT("'"&amp;$Q279&amp;"'!F150")</f>
        <v>0</v>
      </c>
      <c r="K279" s="197">
        <f ca="1">INDIRECT("'"&amp;$Q279&amp;"'!F152")</f>
        <v>0</v>
      </c>
      <c r="L279" s="197" t="str">
        <f ca="1">INDIRECT("'"&amp;$Q279&amp;"'!F154")</f>
        <v>N/A</v>
      </c>
      <c r="M279" s="197">
        <f ca="1">INDIRECT("'"&amp;$Q279&amp;"'!F157")</f>
        <v>0</v>
      </c>
      <c r="N279" s="197">
        <f ca="1">INDIRECT("'"&amp;$Q279&amp;"'!B159")</f>
        <v>0</v>
      </c>
      <c r="O279" s="197">
        <f ca="1">INDIRECT("'"&amp;$Q279&amp;"'!F167")</f>
        <v>0</v>
      </c>
      <c r="P279" s="197" t="str">
        <f ca="1">INDIRECT("'"&amp;$Q279&amp;"'!F169")</f>
        <v/>
      </c>
      <c r="Q279" t="s">
        <v>275</v>
      </c>
      <c r="R279">
        <v>30</v>
      </c>
    </row>
    <row r="280" spans="1:18" ht="15">
      <c r="A280" s="197" t="str">
        <f>'Total Payment Amount'!$D$2</f>
        <v>Ventura County Medical Center</v>
      </c>
      <c r="B280" s="197" t="str">
        <f>'Total Payment Amount'!$D$3</f>
        <v>DY 7</v>
      </c>
      <c r="C280" s="198">
        <f>'Total Payment Amount'!$D$4</f>
        <v>41213</v>
      </c>
      <c r="D280" s="200" t="str">
        <f ca="1" t="shared" si="18"/>
        <v>Category 4: Severe Sepsis Detection and Management (required)</v>
      </c>
      <c r="E280" s="197">
        <f ca="1" t="shared" si="19"/>
        <v>1391500</v>
      </c>
      <c r="F280" s="197">
        <f ca="1" t="shared" si="20"/>
        <v>1391500</v>
      </c>
      <c r="G280" s="200" t="str">
        <f ca="1">INDIRECT("'"&amp;$Q280&amp;"'!B172")</f>
        <v>Optional Milestone:</v>
      </c>
      <c r="H280" s="200">
        <f ca="1">INDIRECT("'"&amp;$Q280&amp;"'!d172")</f>
        <v>0</v>
      </c>
      <c r="J280" s="197">
        <f ca="1">INDIRECT("'"&amp;$Q280&amp;"'!F175")</f>
        <v>0</v>
      </c>
      <c r="K280" s="197">
        <f ca="1">INDIRECT("'"&amp;$Q280&amp;"'!F177")</f>
        <v>0</v>
      </c>
      <c r="L280" s="197" t="str">
        <f ca="1">INDIRECT("'"&amp;$Q280&amp;"'!F179")</f>
        <v>N/A</v>
      </c>
      <c r="M280" s="197">
        <f ca="1">INDIRECT("'"&amp;$Q280&amp;"'!F182")</f>
        <v>0</v>
      </c>
      <c r="N280" s="197">
        <f ca="1">INDIRECT("'"&amp;$Q280&amp;"'!B184")</f>
        <v>0</v>
      </c>
      <c r="O280" s="197">
        <f ca="1">INDIRECT("'"&amp;$Q280&amp;"'!F192")</f>
        <v>0</v>
      </c>
      <c r="P280" s="197" t="str">
        <f ca="1">INDIRECT("'"&amp;$Q280&amp;"'!F194")</f>
        <v/>
      </c>
      <c r="Q280" t="s">
        <v>275</v>
      </c>
      <c r="R280">
        <v>30</v>
      </c>
    </row>
    <row r="281" spans="1:18" ht="15">
      <c r="A281" s="197" t="str">
        <f>'Total Payment Amount'!$D$2</f>
        <v>Ventura County Medical Center</v>
      </c>
      <c r="B281" s="197" t="str">
        <f>'Total Payment Amount'!$D$3</f>
        <v>DY 7</v>
      </c>
      <c r="C281" s="198">
        <f>'Total Payment Amount'!$D$4</f>
        <v>41213</v>
      </c>
      <c r="D281" s="200" t="str">
        <f ca="1" t="shared" si="18"/>
        <v>Category 4: Severe Sepsis Detection and Management (required)</v>
      </c>
      <c r="E281" s="197">
        <f ca="1" t="shared" si="19"/>
        <v>1391500</v>
      </c>
      <c r="F281" s="197">
        <f ca="1" t="shared" si="20"/>
        <v>1391500</v>
      </c>
      <c r="G281" s="200" t="str">
        <f ca="1">INDIRECT("'"&amp;$Q281&amp;"'!B197")</f>
        <v>Optional Milestone:</v>
      </c>
      <c r="H281" s="200">
        <f ca="1">INDIRECT("'"&amp;$Q281&amp;"'!d197")</f>
        <v>0</v>
      </c>
      <c r="J281" s="197">
        <f ca="1">INDIRECT("'"&amp;$Q281&amp;"'!F200")</f>
        <v>0</v>
      </c>
      <c r="K281" s="197">
        <f ca="1">INDIRECT("'"&amp;$Q281&amp;"'!F202")</f>
        <v>0</v>
      </c>
      <c r="L281" s="197" t="str">
        <f ca="1">INDIRECT("'"&amp;$Q281&amp;"'!F204")</f>
        <v>N/A</v>
      </c>
      <c r="M281" s="197">
        <f ca="1">INDIRECT("'"&amp;$Q281&amp;"'!F207")</f>
        <v>0</v>
      </c>
      <c r="N281" s="197">
        <f ca="1">INDIRECT("'"&amp;$Q281&amp;"'!B209")</f>
        <v>0</v>
      </c>
      <c r="O281" s="197">
        <f ca="1">INDIRECT("'"&amp;$Q281&amp;"'!F217")</f>
        <v>0</v>
      </c>
      <c r="P281" s="197" t="str">
        <f ca="1">INDIRECT("'"&amp;$Q281&amp;"'!F219")</f>
        <v/>
      </c>
      <c r="Q281" t="s">
        <v>275</v>
      </c>
      <c r="R281">
        <v>30</v>
      </c>
    </row>
    <row r="282" spans="1:18" ht="15">
      <c r="A282" s="197" t="str">
        <f>'Total Payment Amount'!$D$2</f>
        <v>Ventura County Medical Center</v>
      </c>
      <c r="B282" s="197" t="str">
        <f>'Total Payment Amount'!$D$3</f>
        <v>DY 7</v>
      </c>
      <c r="C282" s="198">
        <f>'Total Payment Amount'!$D$4</f>
        <v>41213</v>
      </c>
      <c r="D282" s="200" t="str">
        <f ca="1" t="shared" si="18"/>
        <v>Category 4: Severe Sepsis Detection and Management (required)</v>
      </c>
      <c r="E282" s="197">
        <f ca="1" t="shared" si="19"/>
        <v>1391500</v>
      </c>
      <c r="F282" s="197">
        <f ca="1" t="shared" si="20"/>
        <v>1391500</v>
      </c>
      <c r="G282" s="200" t="str">
        <f ca="1">INDIRECT("'"&amp;$Q282&amp;"'!B222")</f>
        <v>Optional Milestone:</v>
      </c>
      <c r="H282" s="200">
        <f ca="1">INDIRECT("'"&amp;$Q282&amp;"'!d222")</f>
        <v>0</v>
      </c>
      <c r="J282" s="197">
        <f ca="1">INDIRECT("'"&amp;$Q282&amp;"'!F225")</f>
        <v>0</v>
      </c>
      <c r="K282" s="197">
        <f ca="1">INDIRECT("'"&amp;$Q282&amp;"'!F227")</f>
        <v>0</v>
      </c>
      <c r="L282" s="197" t="str">
        <f ca="1">INDIRECT("'"&amp;$Q282&amp;"'!F229")</f>
        <v>N/A</v>
      </c>
      <c r="M282" s="197">
        <f ca="1">INDIRECT("'"&amp;$Q282&amp;"'!F232")</f>
        <v>0</v>
      </c>
      <c r="N282" s="197">
        <f ca="1">INDIRECT("'"&amp;$Q282&amp;"'!B234")</f>
        <v>0</v>
      </c>
      <c r="O282" s="197">
        <f ca="1">INDIRECT("'"&amp;$Q282&amp;"'!F242")</f>
        <v>0</v>
      </c>
      <c r="P282" s="197" t="str">
        <f ca="1">INDIRECT("'"&amp;$Q282&amp;"'!F244")</f>
        <v/>
      </c>
      <c r="Q282" t="s">
        <v>275</v>
      </c>
      <c r="R282">
        <v>30</v>
      </c>
    </row>
    <row r="283" spans="1:18" ht="15">
      <c r="A283" s="197" t="str">
        <f>'Total Payment Amount'!$D$2</f>
        <v>Ventura County Medical Center</v>
      </c>
      <c r="B283" s="197" t="str">
        <f>'Total Payment Amount'!$D$3</f>
        <v>DY 7</v>
      </c>
      <c r="C283" s="198">
        <f>'Total Payment Amount'!$D$4</f>
        <v>41213</v>
      </c>
      <c r="D283" s="200" t="str">
        <f ca="1" t="shared" si="18"/>
        <v>Category 4: Severe Sepsis Detection and Management (required)</v>
      </c>
      <c r="E283" s="197">
        <f ca="1" t="shared" si="19"/>
        <v>1391500</v>
      </c>
      <c r="F283" s="197">
        <f ca="1" t="shared" si="20"/>
        <v>1391500</v>
      </c>
      <c r="G283" s="200" t="str">
        <f ca="1">INDIRECT("'"&amp;$Q283&amp;"'!B247")</f>
        <v>Optional Milestone:</v>
      </c>
      <c r="H283" s="200">
        <f ca="1">INDIRECT("'"&amp;$Q283&amp;"'!d247")</f>
        <v>0</v>
      </c>
      <c r="J283" s="197">
        <f ca="1">INDIRECT("'"&amp;$Q283&amp;"'!F250")</f>
        <v>0</v>
      </c>
      <c r="K283" s="197">
        <f ca="1">INDIRECT("'"&amp;$Q283&amp;"'!F252")</f>
        <v>0</v>
      </c>
      <c r="L283" s="197" t="str">
        <f ca="1">INDIRECT("'"&amp;$Q283&amp;"'!F254")</f>
        <v>N/A</v>
      </c>
      <c r="M283" s="197">
        <f ca="1">INDIRECT("'"&amp;$Q283&amp;"'!F257")</f>
        <v>0</v>
      </c>
      <c r="N283" s="197">
        <f ca="1">INDIRECT("'"&amp;$Q283&amp;"'!B259")</f>
        <v>0</v>
      </c>
      <c r="O283" s="197">
        <f ca="1">INDIRECT("'"&amp;$Q283&amp;"'!F267")</f>
        <v>0</v>
      </c>
      <c r="P283" s="197" t="str">
        <f ca="1">INDIRECT("'"&amp;$Q283&amp;"'!F269")</f>
        <v/>
      </c>
      <c r="Q283" t="s">
        <v>275</v>
      </c>
      <c r="R283">
        <v>30</v>
      </c>
    </row>
    <row r="284" spans="1:18" ht="15">
      <c r="A284" s="197" t="str">
        <f>'Total Payment Amount'!$D$2</f>
        <v>Ventura County Medical Center</v>
      </c>
      <c r="B284" s="197" t="str">
        <f>'Total Payment Amount'!$D$3</f>
        <v>DY 7</v>
      </c>
      <c r="C284" s="198">
        <f>'Total Payment Amount'!$D$4</f>
        <v>41213</v>
      </c>
      <c r="D284" s="200" t="str">
        <f ca="1" t="shared" si="18"/>
        <v>Category 4: Severe Sepsis Detection and Management (required)</v>
      </c>
      <c r="E284" s="197">
        <f ca="1" t="shared" si="19"/>
        <v>1391500</v>
      </c>
      <c r="F284" s="197">
        <f ca="1" t="shared" si="20"/>
        <v>1391500</v>
      </c>
      <c r="G284" s="200" t="str">
        <f ca="1">INDIRECT("'"&amp;$Q284&amp;"'!B272")</f>
        <v>Optional Milestone:</v>
      </c>
      <c r="H284" s="200">
        <f ca="1">INDIRECT("'"&amp;$Q284&amp;"'!d272")</f>
        <v>0</v>
      </c>
      <c r="J284" s="197">
        <f ca="1">INDIRECT("'"&amp;$Q284&amp;"'!F275")</f>
        <v>0</v>
      </c>
      <c r="K284" s="197">
        <f ca="1">INDIRECT("'"&amp;$Q284&amp;"'!F277")</f>
        <v>0</v>
      </c>
      <c r="L284" s="197" t="str">
        <f ca="1">INDIRECT("'"&amp;$Q284&amp;"'!F279")</f>
        <v>N/A</v>
      </c>
      <c r="M284" s="197">
        <f ca="1">INDIRECT("'"&amp;$Q284&amp;"'!F282")</f>
        <v>0</v>
      </c>
      <c r="N284" s="197">
        <f ca="1">INDIRECT("'"&amp;$Q284&amp;"'!B284")</f>
        <v>0</v>
      </c>
      <c r="O284" s="197">
        <f ca="1">INDIRECT("'"&amp;$Q284&amp;"'!F292")</f>
        <v>0</v>
      </c>
      <c r="P284" s="197" t="str">
        <f ca="1">INDIRECT("'"&amp;$Q284&amp;"'!F294")</f>
        <v/>
      </c>
      <c r="Q284" t="s">
        <v>275</v>
      </c>
      <c r="R284">
        <v>30</v>
      </c>
    </row>
    <row r="285" spans="1:18" ht="15">
      <c r="A285" s="197" t="str">
        <f>'Total Payment Amount'!$D$2</f>
        <v>Ventura County Medical Center</v>
      </c>
      <c r="B285" s="197" t="str">
        <f>'Total Payment Amount'!$D$3</f>
        <v>DY 7</v>
      </c>
      <c r="C285" s="198">
        <f>'Total Payment Amount'!$D$4</f>
        <v>41213</v>
      </c>
      <c r="D285" s="200" t="str">
        <f ca="1" t="shared" si="18"/>
        <v>Category 4: Central Line Associated Blood Stream Infection (CLABSI) (required)</v>
      </c>
      <c r="E285" s="197">
        <f ca="1" t="shared" si="19"/>
        <v>1391500</v>
      </c>
      <c r="F285" s="197">
        <f ca="1" t="shared" si="20"/>
        <v>1391500</v>
      </c>
      <c r="H285" s="200" t="str">
        <f ca="1">INDIRECT("'"&amp;$Q285&amp;"'!B21")</f>
        <v>Compliance with Central Line Insertion Practices (CLIP) (%)</v>
      </c>
      <c r="J285" s="197">
        <f ca="1">INDIRECT("'"&amp;$Q285&amp;"'!F23")</f>
        <v>214</v>
      </c>
      <c r="K285" s="197">
        <f ca="1">INDIRECT("'"&amp;$Q285&amp;"'!F25")</f>
        <v>241</v>
      </c>
      <c r="L285" s="197">
        <f ca="1">INDIRECT("'"&amp;$Q285&amp;"'!F27")</f>
        <v>0.8879668049792531</v>
      </c>
      <c r="N285" s="197" t="str">
        <f ca="1">INDIRECT("'"&amp;$Q285&amp;"'!B32")</f>
        <v xml:space="preserve">Milestone #62: Report CLIP Results to the state:
                                 #CLIP forms            # adherence to 5 bundle elements             Adherence
July 2011                       22                                     20                                                                       91%
Aug 2011                       20                                     20                                                                     100%
Sept 2011                      22                                     21                                                                       95%
Oct 2011                        22                                     18                                                                       82%
Nov 2011                       11                                      10                                                                        91%
Dec 2011                       15                                      14                                                                       93%
Jan 2012                        18                                    18                                                                       100%
Feb 2012                        18                                    15                                                                       83%
Mar 2012                       20                                    14                                                                      70%
Apr 2012                        18                                     14                                                                      78%
May 2012                       29                                   26                                                                     90%
Jun 2012                        26                                    24                                                                     92%
 Total:                            241                                   214                                                                   89%
When comparing the DY7 data to the baseline data that was submitted for the first semi-annual report, there was an annual increase in compliance of approximately 17% (72% baseline, vs 89% for DY7 data).
A multi-disciplinary team of physicians (ICU, Anesthesia, Infection Control, and Emergency Medicine) nurses (ICU, Infusion, PICC, Pediatric, Emergency, and Surgery), nurse managers, Infection Control Practitioners, pharmacy, and Performance Improvement staff are working together to standardize and improve our processes in regards to CLIP compliance and the reduction of CLABSI.
Some examples of tests of change we have implemented include changing our Meditech census report to include data on whether a patient has a central line and to expand the nurse shift assessment on central lines to include the date and location of central line insertion.  These efforts were to address our difficulty in ascertaining who has a central line in place.  Previously, one had to ask unit personnel which patients had a central line.  Additionally, we have re-formatted the CLIP form to make it more user friendly and designated unit locations for collection of forms.  
Educational programs held include CLIP practices overview for nursing staff in April 2012 for ICU/Direct Observation Unit and telemetry staff, August 2012 for Emergency and Surgery Departments, and September 2012 for Santa Paula Hospital staff.  Resident training in aseptic technique done in July 2012.  “Bug Bites” (our Infection Control newsletter) article on central lines, CLIP, and CLABSI prevention for all staff.  • During the second half of DY7 we did a few small tests of change to determine how we could best attain compliance with CLIP.  Over the year we were able to complete these small tests of change and identified best practices including alterations to work flow.  The change that allowed us to finally get compliance moving forward was adding the CLIP form to the central line insertion pack.  This has created a visual queue for nurses and physicians. 
</v>
      </c>
      <c r="O285" s="197">
        <f ca="1">INDIRECT("'"&amp;$Q285&amp;"'!F40")</f>
        <v>0</v>
      </c>
      <c r="P285" s="197">
        <f ca="1">INDIRECT("'"&amp;$Q285&amp;"'!F44")</f>
        <v>1</v>
      </c>
      <c r="Q285" t="s">
        <v>276</v>
      </c>
      <c r="R285">
        <v>31</v>
      </c>
    </row>
    <row r="286" spans="1:18" ht="15">
      <c r="A286" s="197" t="str">
        <f>'Total Payment Amount'!$D$2</f>
        <v>Ventura County Medical Center</v>
      </c>
      <c r="B286" s="197" t="str">
        <f>'Total Payment Amount'!$D$3</f>
        <v>DY 7</v>
      </c>
      <c r="C286" s="198">
        <f>'Total Payment Amount'!$D$4</f>
        <v>41213</v>
      </c>
      <c r="D286" s="200" t="str">
        <f ca="1" t="shared" si="18"/>
        <v>Category 4: Central Line Associated Blood Stream Infection (CLABSI) (required)</v>
      </c>
      <c r="E286" s="197">
        <f ca="1" t="shared" si="19"/>
        <v>1391500</v>
      </c>
      <c r="F286" s="197">
        <f ca="1" t="shared" si="20"/>
        <v>1391500</v>
      </c>
      <c r="G286" s="200" t="str">
        <f ca="1">INDIRECT("'"&amp;$Q286&amp;"'!B47")</f>
        <v>Optional Milestone:</v>
      </c>
      <c r="H286" s="200" t="str">
        <f ca="1">INDIRECT("'"&amp;$Q286&amp;"'!D47")</f>
        <v>#60. Report at least 6 months of data collection on CLIP to SNI for purposes of establishing the baseline and setting benchmarks.</v>
      </c>
      <c r="J286" s="197">
        <f ca="1">INDIRECT("'"&amp;$Q286&amp;"'!F50")</f>
        <v>0</v>
      </c>
      <c r="K286" s="197">
        <f ca="1">INDIRECT("'"&amp;$Q286&amp;"'!F52")</f>
        <v>0</v>
      </c>
      <c r="L286" s="197" t="str">
        <f ca="1">INDIRECT("'"&amp;$Q286&amp;"'!F54")</f>
        <v>Yes</v>
      </c>
      <c r="M286" s="197" t="str">
        <f ca="1">INDIRECT("'"&amp;$Q286&amp;"'!F57")</f>
        <v>Yes</v>
      </c>
      <c r="N286" s="197" t="str">
        <f ca="1">INDIRECT("'"&amp;$Q286&amp;"'!B59")</f>
        <v>CLIP bundle compliance data to be used for baseline was submitted to SNI on 12/31/2011.  At the request of the CMS/State, an additional 6 months worth of data was submitted in June 2012.  SNI now has January - Dec 2010 CLIP data for baseline.  Additionally, we have submitted CLIP bundle compliance data from July 2011-June 2012 to SNI.</v>
      </c>
      <c r="O286" s="197" t="str">
        <f ca="1">INDIRECT("'"&amp;$Q286&amp;"'!F67")</f>
        <v>Yes</v>
      </c>
      <c r="P286" s="197">
        <f ca="1">INDIRECT("'"&amp;$Q286&amp;"'!F69")</f>
        <v>1</v>
      </c>
      <c r="Q286" t="s">
        <v>276</v>
      </c>
      <c r="R286">
        <v>31</v>
      </c>
    </row>
    <row r="287" spans="1:18" ht="15">
      <c r="A287" s="197" t="str">
        <f>'Total Payment Amount'!$D$2</f>
        <v>Ventura County Medical Center</v>
      </c>
      <c r="B287" s="197" t="str">
        <f>'Total Payment Amount'!$D$3</f>
        <v>DY 7</v>
      </c>
      <c r="C287" s="198">
        <f>'Total Payment Amount'!$D$4</f>
        <v>41213</v>
      </c>
      <c r="D287" s="200" t="str">
        <f ca="1" t="shared" si="18"/>
        <v>Category 4: Central Line Associated Blood Stream Infection (CLABSI) (required)</v>
      </c>
      <c r="E287" s="197">
        <f ca="1" t="shared" si="19"/>
        <v>1391500</v>
      </c>
      <c r="F287" s="197">
        <f ca="1" t="shared" si="20"/>
        <v>1391500</v>
      </c>
      <c r="G287" s="200" t="str">
        <f ca="1">INDIRECT("'"&amp;$Q287&amp;"'!B72")</f>
        <v>Optional Milestone:</v>
      </c>
      <c r="H287" s="200" t="str">
        <f ca="1">INDIRECT("'"&amp;$Q287&amp;"'!D72")</f>
        <v>#61. Report at least 6 months of data collection on CLABSI to SNI for purposes of establishing the baseline and setting benchmarks.</v>
      </c>
      <c r="J287" s="197">
        <f ca="1">INDIRECT("'"&amp;$Q287&amp;"'!F75")</f>
        <v>0</v>
      </c>
      <c r="K287" s="197">
        <f ca="1">INDIRECT("'"&amp;$Q287&amp;"'!F77")</f>
        <v>0</v>
      </c>
      <c r="L287" s="197" t="str">
        <f ca="1">INDIRECT("'"&amp;$Q287&amp;"'!F79")</f>
        <v>Yes</v>
      </c>
      <c r="M287" s="197" t="str">
        <f ca="1">INDIRECT("'"&amp;$Q287&amp;"'!F82")</f>
        <v>Yes</v>
      </c>
      <c r="N287" s="197" t="str">
        <f ca="1">INDIRECT("'"&amp;$Q287&amp;"'!B84")</f>
        <v xml:space="preserve">Six months of baseline data on CLABSI was submitted to SNI on 12/31/2011.   We have also submitted July 2011 through June 2012 data.   Data submitted included CLABSI detected, central line days, and rates of CLABSI per 1000 line days.   At the request of CMS/State, an additional 6 months of data were submitted in June 2012.  As our number of line days are relatively low, any CLABSI found and reported on a monthly basis can make the rate per 1000 line days look artificially high.  Using the SIR (Standardizd Infection Ratio) values, we do not have a number of expected &gt; 1 for any month during DY7.  </v>
      </c>
      <c r="O287" s="197" t="str">
        <f ca="1">INDIRECT("'"&amp;$Q287&amp;"'!F92")</f>
        <v>Yes</v>
      </c>
      <c r="P287" s="197">
        <f ca="1">INDIRECT("'"&amp;$Q287&amp;"'!F94")</f>
        <v>1</v>
      </c>
      <c r="Q287" t="s">
        <v>276</v>
      </c>
      <c r="R287">
        <v>31</v>
      </c>
    </row>
    <row r="288" spans="1:18" ht="15">
      <c r="A288" s="197" t="str">
        <f>'Total Payment Amount'!$D$2</f>
        <v>Ventura County Medical Center</v>
      </c>
      <c r="B288" s="197" t="str">
        <f>'Total Payment Amount'!$D$3</f>
        <v>DY 7</v>
      </c>
      <c r="C288" s="198">
        <f>'Total Payment Amount'!$D$4</f>
        <v>41213</v>
      </c>
      <c r="D288" s="200" t="str">
        <f ca="1" t="shared" si="18"/>
        <v>Category 4: Central Line Associated Blood Stream Infection (CLABSI) (required)</v>
      </c>
      <c r="E288" s="197">
        <f ca="1" t="shared" si="19"/>
        <v>1391500</v>
      </c>
      <c r="F288" s="197">
        <f ca="1" t="shared" si="20"/>
        <v>1391500</v>
      </c>
      <c r="G288" s="200" t="str">
        <f ca="1">INDIRECT("'"&amp;$Q288&amp;"'!B97")</f>
        <v>Optional Milestone:</v>
      </c>
      <c r="H288" s="200" t="str">
        <f ca="1">INDIRECT("'"&amp;$Q288&amp;"'!d97")</f>
        <v>#59: Implement the Central Line Insertion Practices (CLIP) as evidenced by Improvement of CLIP over Baseline</v>
      </c>
      <c r="J288" s="197">
        <f ca="1">INDIRECT("'"&amp;$Q288&amp;"'!F100")</f>
        <v>0</v>
      </c>
      <c r="K288" s="197">
        <f ca="1">INDIRECT("'"&amp;$Q288&amp;"'!F102")</f>
        <v>0</v>
      </c>
      <c r="L288" s="197" t="str">
        <f ca="1">INDIRECT("'"&amp;$Q288&amp;"'!F104")</f>
        <v>Yes</v>
      </c>
      <c r="M288" s="197" t="str">
        <f ca="1">INDIRECT("'"&amp;$Q288&amp;"'!F107")</f>
        <v>Yes</v>
      </c>
      <c r="N288" s="197" t="str">
        <f ca="1">INDIRECT("'"&amp;$Q288&amp;"'!B109")</f>
        <v xml:space="preserve"> Bundle Adherence on available CLIP forms
Bundle Adherence on available CLIP forms 
2010 Baseline Data
                                       #CLIP forms                # adherence to 5 bundle elements      Adherence
July 2010                               13                                          11                                                                 85%
Aug 2010                              11                                            8                                                                 73%
Sept 2010                             5                                            3                                                                 60%
Oct 2010                               4                                            4                                                                100%
Nov 2010                             8                                            3                                                                  38%
Dec 2010                              12                                          5                                                                 42%
Jan 2010                               4                                            4                                                                100%
Feb 2010                              12                                           9                                                                75%
Mar 2010                             10                                           7                                                                 70%
Apr 2010                              13                                           8                                                                 62%
May 2010                             17                                          14                                                                82%
Jun 2010                               21                                         17                                                                 81%
Total                                     130                                       93                                                                72%
                                 #CLIP forms            # adherence to 5 bundle elements           Adherence
July 2011                       22                                          20                                                                  91%
Aug 2011                       20                                          20                                                                 100%
Sept 2011                      22                                          21                                                                   95%
Oct 2011                        22                                          18                                                                   82%
Nov 2011                       11                                           10                                                                    91%
Dec 2011                       15                                          14                                                                     93% 
Jan 2012                        18                                         18                                                                     100%
Feb 2012                        18                                         15                                                                    83%
Mar 2012                        20                                        14                                                                    70%
Apr 2012                        18                                          14                                                                    78%
May 2012                       29                                        26                                                                   90%
Jun 2012                        26                                         24                                                                  92%
 Total:                            241                                      214                                                                  89%
When comparing the DY7 data to the baseline data that was submitted for the first semi-annual report, there was an annual increase in compliance of approximately 17% (72% baseline, vs 89% for DY7 data).
A multi-disciplinary team of physicians (ICU, Anesthesia, Infection Control, and Emergency Medicine) nurses (ICU, Infusion, PICC, Pediatric, Emergency, and Surgery), nurse managers, Infection Control Practitioners, pharmacy, and Performance Improvement staff are working together to standardize and improve our processes in regards to CLIP compliance and the reduction of CLABSI.
Some examples of tests of change we have implemented include changing our Meditech census report to include data on whether a patient has a central line and to expand the nurse shift assessment on central lines to include the date and location of central line insertion.  These efforts were to address our difficulty in ascertaining who has a central line in place.  Previously, one had to ask unit personnel which patients had a central line.  Additionally, we have re-formatted the CLIP form to make it more user friendly and designated unit locations for collection of forms.  
Educational programs held include CLIP practices overview for nursing staff in April 2012 for ICU/Direct Observation Unit and telemetry staff, August 2012 for Emergency and Surgery Departments, and September 2012 for Santa Paula Hospital staff.  Resident training in aseptic technique done in July 2012.  “Bug Bites” (our Infection Control newsletter) article on central lines, CLIP, and CLABSI prevention for all staff.
This milestone was not explicitly mentioned in the September 2012 semi annual report and has been added, DY7 data and baseline data are now compared.</v>
      </c>
      <c r="O288" s="197">
        <f ca="1">INDIRECT("'"&amp;$Q288&amp;"'!F117")</f>
        <v>0</v>
      </c>
      <c r="P288" s="197">
        <f ca="1">INDIRECT("'"&amp;$Q288&amp;"'!F119")</f>
        <v>1</v>
      </c>
      <c r="Q288" t="s">
        <v>276</v>
      </c>
      <c r="R288">
        <v>31</v>
      </c>
    </row>
    <row r="289" spans="1:18" ht="15">
      <c r="A289" s="197" t="str">
        <f>'Total Payment Amount'!$D$2</f>
        <v>Ventura County Medical Center</v>
      </c>
      <c r="B289" s="197" t="str">
        <f>'Total Payment Amount'!$D$3</f>
        <v>DY 7</v>
      </c>
      <c r="C289" s="198">
        <f>'Total Payment Amount'!$D$4</f>
        <v>41213</v>
      </c>
      <c r="D289" s="200" t="str">
        <f ca="1" t="shared" si="18"/>
        <v>Category 4: Central Line Associated Blood Stream Infection (CLABSI) (required)</v>
      </c>
      <c r="E289" s="197">
        <f ca="1" t="shared" si="19"/>
        <v>1391500</v>
      </c>
      <c r="F289" s="197">
        <f ca="1" t="shared" si="20"/>
        <v>1391500</v>
      </c>
      <c r="G289" s="200" t="str">
        <f ca="1">INDIRECT("'"&amp;$Q289&amp;"'!B122")</f>
        <v>Optional Milestone:</v>
      </c>
      <c r="H289" s="200">
        <f ca="1">INDIRECT("'"&amp;$Q289&amp;"'!d122")</f>
        <v>0</v>
      </c>
      <c r="J289" s="197">
        <f ca="1">INDIRECT("'"&amp;$Q289&amp;"'!F125")</f>
        <v>0</v>
      </c>
      <c r="K289" s="197">
        <f ca="1">INDIRECT("'"&amp;$Q289&amp;"'!F127")</f>
        <v>0</v>
      </c>
      <c r="L289" s="197" t="str">
        <f ca="1">INDIRECT("'"&amp;$Q289&amp;"'!F129")</f>
        <v>N/A</v>
      </c>
      <c r="M289" s="197">
        <f ca="1">INDIRECT("'"&amp;$Q289&amp;"'!F132")</f>
        <v>0</v>
      </c>
      <c r="N289" s="197">
        <f ca="1">INDIRECT("'"&amp;$Q289&amp;"'!B134")</f>
        <v>0</v>
      </c>
      <c r="O289" s="197">
        <f ca="1">INDIRECT("'"&amp;$Q289&amp;"'!F142")</f>
        <v>0</v>
      </c>
      <c r="P289" s="197" t="str">
        <f ca="1">INDIRECT("'"&amp;$Q289&amp;"'!F144")</f>
        <v/>
      </c>
      <c r="Q289" t="s">
        <v>276</v>
      </c>
      <c r="R289">
        <v>31</v>
      </c>
    </row>
    <row r="290" spans="1:18" ht="15">
      <c r="A290" s="197" t="str">
        <f>'Total Payment Amount'!$D$2</f>
        <v>Ventura County Medical Center</v>
      </c>
      <c r="B290" s="197" t="str">
        <f>'Total Payment Amount'!$D$3</f>
        <v>DY 7</v>
      </c>
      <c r="C290" s="198">
        <f>'Total Payment Amount'!$D$4</f>
        <v>41213</v>
      </c>
      <c r="D290" s="200" t="str">
        <f ca="1" t="shared" si="18"/>
        <v>Category 4: Central Line Associated Blood Stream Infection (CLABSI) (required)</v>
      </c>
      <c r="E290" s="197">
        <f ca="1" t="shared" si="19"/>
        <v>1391500</v>
      </c>
      <c r="F290" s="197">
        <f ca="1" t="shared" si="20"/>
        <v>1391500</v>
      </c>
      <c r="G290" s="200" t="str">
        <f ca="1">INDIRECT("'"&amp;$Q290&amp;"'!B147")</f>
        <v>Optional Milestone:</v>
      </c>
      <c r="H290" s="200">
        <f ca="1">INDIRECT("'"&amp;$Q290&amp;"'!d147")</f>
        <v>0</v>
      </c>
      <c r="J290" s="197">
        <f ca="1">INDIRECT("'"&amp;$Q290&amp;"'!F150")</f>
        <v>0</v>
      </c>
      <c r="K290" s="197">
        <f ca="1">INDIRECT("'"&amp;$Q290&amp;"'!F152")</f>
        <v>0</v>
      </c>
      <c r="L290" s="197" t="str">
        <f ca="1">INDIRECT("'"&amp;$Q290&amp;"'!F154")</f>
        <v>N/A</v>
      </c>
      <c r="M290" s="197">
        <f ca="1">INDIRECT("'"&amp;$Q290&amp;"'!F157")</f>
        <v>0</v>
      </c>
      <c r="N290" s="197">
        <f ca="1">INDIRECT("'"&amp;$Q290&amp;"'!B159")</f>
        <v>0</v>
      </c>
      <c r="O290" s="197">
        <f ca="1">INDIRECT("'"&amp;$Q290&amp;"'!F167")</f>
        <v>0</v>
      </c>
      <c r="P290" s="197" t="str">
        <f ca="1">INDIRECT("'"&amp;$Q290&amp;"'!F169")</f>
        <v/>
      </c>
      <c r="Q290" t="s">
        <v>276</v>
      </c>
      <c r="R290">
        <v>31</v>
      </c>
    </row>
    <row r="291" spans="1:18" ht="15">
      <c r="A291" s="197" t="str">
        <f>'Total Payment Amount'!$D$2</f>
        <v>Ventura County Medical Center</v>
      </c>
      <c r="B291" s="197" t="str">
        <f>'Total Payment Amount'!$D$3</f>
        <v>DY 7</v>
      </c>
      <c r="C291" s="198">
        <f>'Total Payment Amount'!$D$4</f>
        <v>41213</v>
      </c>
      <c r="D291" s="200" t="str">
        <f ca="1" t="shared" si="18"/>
        <v>Category 4: Central Line Associated Blood Stream Infection (CLABSI) (required)</v>
      </c>
      <c r="E291" s="197">
        <f ca="1" t="shared" si="19"/>
        <v>1391500</v>
      </c>
      <c r="F291" s="197">
        <f ca="1" t="shared" si="20"/>
        <v>1391500</v>
      </c>
      <c r="G291" s="200" t="str">
        <f ca="1">INDIRECT("'"&amp;$Q291&amp;"'!B172")</f>
        <v>Optional Milestone:</v>
      </c>
      <c r="H291" s="200">
        <f ca="1">INDIRECT("'"&amp;$Q291&amp;"'!d172")</f>
        <v>0</v>
      </c>
      <c r="J291" s="197">
        <f ca="1">INDIRECT("'"&amp;$Q291&amp;"'!F175")</f>
        <v>0</v>
      </c>
      <c r="K291" s="197">
        <f ca="1">INDIRECT("'"&amp;$Q291&amp;"'!F177")</f>
        <v>0</v>
      </c>
      <c r="L291" s="197" t="str">
        <f ca="1">INDIRECT("'"&amp;$Q291&amp;"'!F179")</f>
        <v>N/A</v>
      </c>
      <c r="M291" s="197">
        <f ca="1">INDIRECT("'"&amp;$Q291&amp;"'!F182")</f>
        <v>0</v>
      </c>
      <c r="N291" s="197">
        <f ca="1">INDIRECT("'"&amp;$Q291&amp;"'!B184")</f>
        <v>0</v>
      </c>
      <c r="O291" s="197">
        <f ca="1">INDIRECT("'"&amp;$Q291&amp;"'!F192")</f>
        <v>0</v>
      </c>
      <c r="P291" s="197" t="str">
        <f ca="1">INDIRECT("'"&amp;$Q291&amp;"'!F194")</f>
        <v/>
      </c>
      <c r="Q291" t="s">
        <v>276</v>
      </c>
      <c r="R291">
        <v>31</v>
      </c>
    </row>
    <row r="292" spans="1:18" ht="15">
      <c r="A292" s="197" t="str">
        <f>'Total Payment Amount'!$D$2</f>
        <v>Ventura County Medical Center</v>
      </c>
      <c r="B292" s="197" t="str">
        <f>'Total Payment Amount'!$D$3</f>
        <v>DY 7</v>
      </c>
      <c r="C292" s="198">
        <f>'Total Payment Amount'!$D$4</f>
        <v>41213</v>
      </c>
      <c r="D292" s="200" t="str">
        <f ca="1" t="shared" si="18"/>
        <v>Category 4: Central Line Associated Blood Stream Infection (CLABSI) (required)</v>
      </c>
      <c r="E292" s="197">
        <f ca="1" t="shared" si="19"/>
        <v>1391500</v>
      </c>
      <c r="F292" s="197">
        <f ca="1" t="shared" si="20"/>
        <v>1391500</v>
      </c>
      <c r="G292" s="200" t="str">
        <f ca="1">INDIRECT("'"&amp;$Q292&amp;"'!B197")</f>
        <v>Optional Milestone:</v>
      </c>
      <c r="H292" s="200">
        <f ca="1">INDIRECT("'"&amp;$Q292&amp;"'!d197")</f>
        <v>0</v>
      </c>
      <c r="J292" s="197">
        <f ca="1">INDIRECT("'"&amp;$Q292&amp;"'!F200")</f>
        <v>0</v>
      </c>
      <c r="K292" s="197">
        <f ca="1">INDIRECT("'"&amp;$Q292&amp;"'!F202")</f>
        <v>0</v>
      </c>
      <c r="L292" s="197" t="str">
        <f ca="1">INDIRECT("'"&amp;$Q292&amp;"'!F204")</f>
        <v>N/A</v>
      </c>
      <c r="M292" s="197">
        <f ca="1">INDIRECT("'"&amp;$Q292&amp;"'!F207")</f>
        <v>0</v>
      </c>
      <c r="N292" s="197">
        <f ca="1">INDIRECT("'"&amp;$Q292&amp;"'!B209")</f>
        <v>0</v>
      </c>
      <c r="O292" s="197">
        <f ca="1">INDIRECT("'"&amp;$Q292&amp;"'!F217")</f>
        <v>0</v>
      </c>
      <c r="P292" s="197" t="str">
        <f ca="1">INDIRECT("'"&amp;$Q292&amp;"'!F219")</f>
        <v/>
      </c>
      <c r="Q292" t="s">
        <v>276</v>
      </c>
      <c r="R292">
        <v>31</v>
      </c>
    </row>
    <row r="293" spans="1:18" ht="15">
      <c r="A293" s="197" t="str">
        <f>'Total Payment Amount'!$D$2</f>
        <v>Ventura County Medical Center</v>
      </c>
      <c r="B293" s="197" t="str">
        <f>'Total Payment Amount'!$D$3</f>
        <v>DY 7</v>
      </c>
      <c r="C293" s="198">
        <f>'Total Payment Amount'!$D$4</f>
        <v>41213</v>
      </c>
      <c r="D293" s="200" t="str">
        <f ca="1" t="shared" si="18"/>
        <v>Category 4: Central Line Associated Blood Stream Infection (CLABSI) (required)</v>
      </c>
      <c r="E293" s="197">
        <f ca="1" t="shared" si="19"/>
        <v>1391500</v>
      </c>
      <c r="F293" s="197">
        <f ca="1" t="shared" si="20"/>
        <v>1391500</v>
      </c>
      <c r="G293" s="200" t="str">
        <f ca="1">INDIRECT("'"&amp;$Q293&amp;"'!B222")</f>
        <v>Optional Milestone:</v>
      </c>
      <c r="H293" s="200">
        <f ca="1">INDIRECT("'"&amp;$Q293&amp;"'!d222")</f>
        <v>0</v>
      </c>
      <c r="J293" s="197">
        <f ca="1">INDIRECT("'"&amp;$Q293&amp;"'!F225")</f>
        <v>0</v>
      </c>
      <c r="K293" s="197">
        <f ca="1">INDIRECT("'"&amp;$Q293&amp;"'!F227")</f>
        <v>0</v>
      </c>
      <c r="L293" s="197" t="str">
        <f ca="1">INDIRECT("'"&amp;$Q293&amp;"'!F229")</f>
        <v>N/A</v>
      </c>
      <c r="M293" s="197">
        <f ca="1">INDIRECT("'"&amp;$Q293&amp;"'!F232")</f>
        <v>0</v>
      </c>
      <c r="N293" s="197">
        <f ca="1">INDIRECT("'"&amp;$Q293&amp;"'!B234")</f>
        <v>0</v>
      </c>
      <c r="O293" s="197">
        <f ca="1">INDIRECT("'"&amp;$Q293&amp;"'!F242")</f>
        <v>0</v>
      </c>
      <c r="P293" s="197" t="str">
        <f ca="1">INDIRECT("'"&amp;$Q293&amp;"'!F244")</f>
        <v/>
      </c>
      <c r="Q293" t="s">
        <v>276</v>
      </c>
      <c r="R293">
        <v>31</v>
      </c>
    </row>
    <row r="294" spans="1:18" ht="15">
      <c r="A294" s="197" t="str">
        <f>'Total Payment Amount'!$D$2</f>
        <v>Ventura County Medical Center</v>
      </c>
      <c r="B294" s="197" t="str">
        <f>'Total Payment Amount'!$D$3</f>
        <v>DY 7</v>
      </c>
      <c r="C294" s="198">
        <f>'Total Payment Amount'!$D$4</f>
        <v>41213</v>
      </c>
      <c r="D294" s="200" t="str">
        <f ca="1" t="shared" si="18"/>
        <v>Category 4: Central Line Associated Blood Stream Infection (CLABSI) (required)</v>
      </c>
      <c r="E294" s="197">
        <f ca="1" t="shared" si="19"/>
        <v>1391500</v>
      </c>
      <c r="F294" s="197">
        <f ca="1" t="shared" si="20"/>
        <v>1391500</v>
      </c>
      <c r="G294" s="200" t="str">
        <f ca="1">INDIRECT("'"&amp;$Q294&amp;"'!B247")</f>
        <v>Optional Milestone:</v>
      </c>
      <c r="H294" s="200">
        <f ca="1">INDIRECT("'"&amp;$Q294&amp;"'!d247")</f>
        <v>0</v>
      </c>
      <c r="J294" s="197">
        <f ca="1">INDIRECT("'"&amp;$Q294&amp;"'!F250")</f>
        <v>0</v>
      </c>
      <c r="K294" s="197">
        <f ca="1">INDIRECT("'"&amp;$Q294&amp;"'!F252")</f>
        <v>0</v>
      </c>
      <c r="L294" s="197" t="str">
        <f ca="1">INDIRECT("'"&amp;$Q294&amp;"'!F254")</f>
        <v>N/A</v>
      </c>
      <c r="M294" s="197">
        <f ca="1">INDIRECT("'"&amp;$Q294&amp;"'!F257")</f>
        <v>0</v>
      </c>
      <c r="N294" s="197">
        <f ca="1">INDIRECT("'"&amp;$Q294&amp;"'!B259")</f>
        <v>0</v>
      </c>
      <c r="O294" s="197">
        <f ca="1">INDIRECT("'"&amp;$Q294&amp;"'!F267")</f>
        <v>0</v>
      </c>
      <c r="P294" s="197" t="str">
        <f ca="1">INDIRECT("'"&amp;$Q294&amp;"'!F269")</f>
        <v/>
      </c>
      <c r="Q294" t="s">
        <v>276</v>
      </c>
      <c r="R294">
        <v>31</v>
      </c>
    </row>
    <row r="295" spans="1:18" ht="15">
      <c r="A295" s="197" t="str">
        <f>'Total Payment Amount'!$D$2</f>
        <v>Ventura County Medical Center</v>
      </c>
      <c r="B295" s="197" t="str">
        <f>'Total Payment Amount'!$D$3</f>
        <v>DY 7</v>
      </c>
      <c r="C295" s="198">
        <f>'Total Payment Amount'!$D$4</f>
        <v>41213</v>
      </c>
      <c r="D295" s="200" t="str">
        <f ca="1" t="shared" si="18"/>
        <v>Category 4: Surgical Site Infection Prevention</v>
      </c>
      <c r="E295" s="197">
        <f ca="1" t="shared" si="19"/>
        <v>1391500</v>
      </c>
      <c r="F295" s="197">
        <f ca="1" t="shared" si="20"/>
        <v>1391500</v>
      </c>
      <c r="H295" s="200" t="str">
        <f ca="1">INDIRECT("'"&amp;$Q295&amp;"'!B21")</f>
        <v>Rate of surgical site infection for Class 1 and 2 wounds (%)</v>
      </c>
      <c r="J295" s="197">
        <f ca="1">INDIRECT("'"&amp;$Q295&amp;"'!F23")</f>
        <v>9</v>
      </c>
      <c r="K295" s="197">
        <f ca="1">INDIRECT("'"&amp;$Q295&amp;"'!F25")</f>
        <v>184</v>
      </c>
      <c r="L295" s="197">
        <f ca="1">INDIRECT("'"&amp;$Q295&amp;"'!F27")</f>
        <v>0.04891304347826087</v>
      </c>
      <c r="N295" s="197" t="str">
        <f ca="1">INDIRECT("'"&amp;$Q295&amp;"'!B32")</f>
        <v xml:space="preserve">#75:  Report SSI Results to the State:
For the purpose of reporting and providing the numerator and denominator; hips and colons were added together. VCMC tracks total hips and colon cases for the surgical site infection milestones.  For DY7, 
Total Hips:  1 infection in 71 cases with a rate of 1.4%
For colon cases:  8 infections for 113 cases for a rate of 7%.
Hips and Colons Combined: 9/184 = a combined rate of 4.9%  
The results of hip and colon Surgical Site Infections (SSI) was as follows for DY7:
                                     COLONS                                   TOTAL HIPS
                              Cases        SSI                              Cases       SSI
July 2011                   11              2                                       4            0
Aug 2011                    11             1                                        6           0
Sept 2011                   10            1                                        7            0
Oct 2011                     10             2                                       5            0
Nov 2011                      6             0                                     10            0
Dec 2011                    12            0                                       7             0
Totals                          60             6                                    39             0
Jan 2012                      9             0                                      5            1
Feb 2012                   10            1                                       4            0
Mar 2012                     7             0                                      3             0
Apr 2012                     9             1                                      6              0
May 2012                 11              0                                      8             0
Jun 2012                   7              0                                       6             0
Totals                      53              2                                      32            1
*data from July-Dec 2011 varies slightly from baseline submission as more cases developed through NHSN in the interim months since baseline submission.
Surgical Procedures:  Colons and Hips
Barriers to meeting milestones – ongoing process in which significant time needs to be spent on auditing performance measures ensuring a safe patient environment.  E.g. traffic counts in the surgery suite to demonstrate trends, anonymous observers for hand hygiene compliance in order to increase staff awareness.    
1. Barriers:  Resource intensive activities such as education, monitoring and feedback to surgeons and staff is challenging. Alternative methods of accomplishing this are under consideration.  
2. Use of data:  Surgical site infection rates have been shared with the surgeons and the nursing manager of surgery.  
3. Educational/training sessions have been held and the following topics presented
a. Proper use of Chloraprep skin antisepsis, including method, technique for prepping with the wand, importance of allowing the antiseptic to dry
b. Handling of prosthetics prior to implant
c. Determination of the correct wound class (American College of Surgeons)
d. Importance of Surgical Attire, AORN standards
e. Review of hand hygiene audits, opportunities for improvement identified
f. Correct process for surgical suite cleaning
g. Traffic control in the surgical suite with emphasis upon intra-operative traffic control.
4.  Testing the improvements:   Plan:  Observations and measurement of the various topics addressed in the educational sessions will provide valuable feedback to the staff.  Increased compliance with AORN standards will constitute the measurement of success.  Feedback to the staff will be given at Surgery department meetings.    
5. Surgical Site Infection Rates have been discussed at the following :  Infection Control Committee, Performance Improvement Committee and Surgery Committee 
6. Engagement of Stakeholders: Peer presentation to surgeons of a “Surgical Bundle” at Surgery Committee. Educational topics were given in an informal manner at a staff meeting inviting conversation and feedback from the staff.  
The challenge will be to sustain the educational efforts with monitoring and feedback as part of the cycle.  This process is labor intensive and will require diligence and realignment of resources.
Data Entry Error: In the previous report an 84 was entered as the denominator, but should have been 184, thus lowering the infecttion rate from 11% to 5%.
</v>
      </c>
      <c r="O295" s="197" t="str">
        <f ca="1">INDIRECT("'"&amp;$Q295&amp;"'!F40")</f>
        <v>Yes</v>
      </c>
      <c r="P295" s="197">
        <f ca="1">INDIRECT("'"&amp;$Q295&amp;"'!F44")</f>
        <v>1</v>
      </c>
      <c r="Q295" t="s">
        <v>277</v>
      </c>
      <c r="R295">
        <v>32</v>
      </c>
    </row>
    <row r="296" spans="1:18" ht="15">
      <c r="A296" s="197" t="str">
        <f>'Total Payment Amount'!$D$2</f>
        <v>Ventura County Medical Center</v>
      </c>
      <c r="B296" s="197" t="str">
        <f>'Total Payment Amount'!$D$3</f>
        <v>DY 7</v>
      </c>
      <c r="C296" s="198">
        <f>'Total Payment Amount'!$D$4</f>
        <v>41213</v>
      </c>
      <c r="D296" s="200" t="str">
        <f ca="1" t="shared" si="18"/>
        <v>Category 4: Surgical Site Infection Prevention</v>
      </c>
      <c r="E296" s="197">
        <f ca="1" t="shared" si="19"/>
        <v>1391500</v>
      </c>
      <c r="F296" s="197">
        <f ca="1" t="shared" si="20"/>
        <v>1391500</v>
      </c>
      <c r="G296" s="200" t="str">
        <f ca="1">INDIRECT("'"&amp;$Q296&amp;"'!B47")</f>
        <v>Optional Milestone:</v>
      </c>
      <c r="H296" s="200" t="str">
        <f ca="1">INDIRECT("'"&amp;$Q296&amp;"'!D47")</f>
        <v>#74. Report at least 6 months of data collection on SSI to SNI for purposes of establishing baseline and setting benchmarks</v>
      </c>
      <c r="J296" s="197" t="str">
        <f ca="1">INDIRECT("'"&amp;$Q296&amp;"'!F50")</f>
        <v>Yes</v>
      </c>
      <c r="K296" s="197">
        <f ca="1">INDIRECT("'"&amp;$Q296&amp;"'!F52")</f>
        <v>0</v>
      </c>
      <c r="L296" s="197" t="str">
        <f ca="1">INDIRECT("'"&amp;$Q296&amp;"'!F54")</f>
        <v>Yes</v>
      </c>
      <c r="M296" s="197" t="str">
        <f ca="1">INDIRECT("'"&amp;$Q296&amp;"'!F57")</f>
        <v>Yes</v>
      </c>
      <c r="N296" s="197" t="str">
        <f ca="1">INDIRECT("'"&amp;$Q296&amp;"'!B59")</f>
        <v xml:space="preserve">Six months of total hip and colon surgical site infection data was submitted to SNI on 12/31/2011.  An additional 6 months of data was submitted in June 2012 at the request of CMS/State.                                                                                                                                                                                      The results of hip and colon Surgical Site Infections (SSI) was as follows for DY7:
                                     COLONS                                   TOTAL HIPS
                              Cases        SSI                              Cases       SSI
July 2011                   11              2                                        4            0
Aug 2011                    11             1                                          6           0
Sept 2011                   10            1                                         7            0
Oct 2011                     10             2                                       5            0
Nov 2011                      6            0                                     10            0
Dec 2011                    12             0                                       7            0
Totals                          60           6                                   39            0
Jan 2012                      9             0                                      5            1
Feb 2012                   10             1                                       4            0
Mar 2012                     7            0                                     3             0
Apr 2012                     9             1                                       6             0
May 2012                  11             0                                       8             0
Jun 2012                    7             0                                       6             0
Totals                       53            2                                      32            1
*data from July-Dec 2011 varies slightly from baseline submission as more cases developed through NHSN in the interim months since baseline submission.
Surgical Procedures:  Colons and Hips
Barriers to meeting milestones – ongoing process in which significant time needs to be spent on auditing performance measures ensuring a safe patient environment.  E.g. traffic counts in the surgery suite to demonstrate trends, anonymous observers for hand hygiene compliance in order to increase staff awareness.    
1. Barriers:  Resource intensive activities such as education, monitoring and feedback to surgeons and staff is challenging. Alternative methods of accomplishing this are under consideration.  
2. Use of data:  Surgical site infection rates have been shared with the surgeons and the nursing manager of surgery.  
3. Educational/training sessions have been held and the following topics presented
a. Proper use of Chloraprep skin antisepsis, including method, technique for prepping with the wand, importance of allowing the antiseptic to dry
b. Handling of prosthetics prior to implant
c. Determination of the correct wound class (American College of Surgeons)
d. Importance of Surgical Attire, AORN standards
e. Review of hand hygiene audits, opportunities for improvement identified
f. Correct process for surgical suite cleaning
g. Traffic control in the surgical suite with emphasis upon intra-operative traffic control.
4.  Testing the improvements:   Plan:  Observations and measurement of the various topics addressed in the educational sessions will provide valuable feedback to the staff.  Increased compliance with AORN standards will constitute the measurement of success.  Feedback to the staff will be given at Surgery department meetings.    
5. Surgical Site Infection Rates have been discussed at the following :  Infection Control Committee, Performance Improvement Committee and Surgery Committee 
6. Engagement of Stakeholders: Peer presentation to surgeons of a “Surgical Bundle” at Surgery Committee. Educational topics were given in an informal manner at a staff meeting inviting conversation and feedback from the staff.  
The challenge will be to sustain the educational efforts with monitoring and feedback as part of the cycle.  This process is labor intensive and will require diligence and realignment of resources.  • Reminders were posted in the OR suites for physicians regarding SSI requirements.  One on one meetings were held with our General Surgeons and our Orthopedic Surgeons to discuss SSI and the process of our DSRIP plan.   
</v>
      </c>
      <c r="O296" s="197" t="str">
        <f ca="1">INDIRECT("'"&amp;$Q296&amp;"'!F67")</f>
        <v>Yes</v>
      </c>
      <c r="P296" s="197">
        <f ca="1">INDIRECT("'"&amp;$Q296&amp;"'!F69")</f>
        <v>1</v>
      </c>
      <c r="Q296" t="s">
        <v>277</v>
      </c>
      <c r="R296">
        <v>32</v>
      </c>
    </row>
    <row r="297" spans="1:18" ht="15">
      <c r="A297" s="197" t="str">
        <f>'Total Payment Amount'!$D$2</f>
        <v>Ventura County Medical Center</v>
      </c>
      <c r="B297" s="197" t="str">
        <f>'Total Payment Amount'!$D$3</f>
        <v>DY 7</v>
      </c>
      <c r="C297" s="198">
        <f>'Total Payment Amount'!$D$4</f>
        <v>41213</v>
      </c>
      <c r="D297" s="200" t="str">
        <f ca="1" t="shared" si="18"/>
        <v>Category 4: Surgical Site Infection Prevention</v>
      </c>
      <c r="E297" s="197">
        <f ca="1" t="shared" si="19"/>
        <v>1391500</v>
      </c>
      <c r="F297" s="197">
        <f ca="1" t="shared" si="20"/>
        <v>1391500</v>
      </c>
      <c r="G297" s="200" t="str">
        <f ca="1">INDIRECT("'"&amp;$Q297&amp;"'!B72")</f>
        <v>Optional Milestone:</v>
      </c>
      <c r="H297" s="200">
        <f ca="1">INDIRECT("'"&amp;$Q297&amp;"'!D72")</f>
        <v>0</v>
      </c>
      <c r="J297" s="197">
        <f ca="1">INDIRECT("'"&amp;$Q297&amp;"'!F75")</f>
        <v>0</v>
      </c>
      <c r="K297" s="197">
        <f ca="1">INDIRECT("'"&amp;$Q297&amp;"'!F77")</f>
        <v>0</v>
      </c>
      <c r="L297" s="197" t="str">
        <f ca="1">INDIRECT("'"&amp;$Q297&amp;"'!F79")</f>
        <v>n/a</v>
      </c>
      <c r="M297" s="197">
        <f ca="1">INDIRECT("'"&amp;$Q297&amp;"'!F82")</f>
        <v>0</v>
      </c>
      <c r="N297" s="197">
        <f ca="1">INDIRECT("'"&amp;$Q297&amp;"'!B84")</f>
        <v>0</v>
      </c>
      <c r="O297" s="197">
        <f ca="1">INDIRECT("'"&amp;$Q297&amp;"'!F92")</f>
        <v>0</v>
      </c>
      <c r="P297" s="197">
        <f ca="1">INDIRECT("'"&amp;$Q297&amp;"'!F94")</f>
        <v>0</v>
      </c>
      <c r="Q297" t="s">
        <v>277</v>
      </c>
      <c r="R297">
        <v>32</v>
      </c>
    </row>
    <row r="298" spans="1:18" ht="15">
      <c r="A298" s="197" t="str">
        <f>'Total Payment Amount'!$D$2</f>
        <v>Ventura County Medical Center</v>
      </c>
      <c r="B298" s="197" t="str">
        <f>'Total Payment Amount'!$D$3</f>
        <v>DY 7</v>
      </c>
      <c r="C298" s="198">
        <f>'Total Payment Amount'!$D$4</f>
        <v>41213</v>
      </c>
      <c r="D298" s="200" t="str">
        <f ca="1" t="shared" si="18"/>
        <v>Category 4: Surgical Site Infection Prevention</v>
      </c>
      <c r="E298" s="197">
        <f ca="1" t="shared" si="19"/>
        <v>1391500</v>
      </c>
      <c r="F298" s="197">
        <f ca="1" t="shared" si="20"/>
        <v>1391500</v>
      </c>
      <c r="G298" s="200" t="str">
        <f ca="1">INDIRECT("'"&amp;$Q298&amp;"'!B97")</f>
        <v>Optional Milestone:</v>
      </c>
      <c r="H298" s="200">
        <f ca="1">INDIRECT("'"&amp;$Q298&amp;"'!d97")</f>
        <v>0</v>
      </c>
      <c r="J298" s="197">
        <f ca="1">INDIRECT("'"&amp;$Q298&amp;"'!F100")</f>
        <v>0</v>
      </c>
      <c r="K298" s="197">
        <f ca="1">INDIRECT("'"&amp;$Q298&amp;"'!F102")</f>
        <v>0</v>
      </c>
      <c r="L298" s="197" t="str">
        <f ca="1">INDIRECT("'"&amp;$Q298&amp;"'!F104")</f>
        <v>N/A</v>
      </c>
      <c r="M298" s="197">
        <f ca="1">INDIRECT("'"&amp;$Q298&amp;"'!F107")</f>
        <v>0</v>
      </c>
      <c r="N298" s="197">
        <f ca="1">INDIRECT("'"&amp;$Q298&amp;"'!B109")</f>
        <v>0</v>
      </c>
      <c r="O298" s="197">
        <f ca="1">INDIRECT("'"&amp;$Q298&amp;"'!F117")</f>
        <v>0</v>
      </c>
      <c r="P298" s="197" t="str">
        <f ca="1">INDIRECT("'"&amp;$Q298&amp;"'!F119")</f>
        <v/>
      </c>
      <c r="Q298" t="s">
        <v>277</v>
      </c>
      <c r="R298">
        <v>32</v>
      </c>
    </row>
    <row r="299" spans="1:18" ht="15">
      <c r="A299" s="197" t="str">
        <f>'Total Payment Amount'!$D$2</f>
        <v>Ventura County Medical Center</v>
      </c>
      <c r="B299" s="197" t="str">
        <f>'Total Payment Amount'!$D$3</f>
        <v>DY 7</v>
      </c>
      <c r="C299" s="198">
        <f>'Total Payment Amount'!$D$4</f>
        <v>41213</v>
      </c>
      <c r="D299" s="200" t="str">
        <f ca="1" t="shared" si="18"/>
        <v>Category 4: Surgical Site Infection Prevention</v>
      </c>
      <c r="E299" s="197">
        <f ca="1" t="shared" si="19"/>
        <v>1391500</v>
      </c>
      <c r="F299" s="197">
        <f ca="1" t="shared" si="20"/>
        <v>1391500</v>
      </c>
      <c r="G299" s="200" t="str">
        <f ca="1">INDIRECT("'"&amp;$Q299&amp;"'!B122")</f>
        <v>Optional Milestone:</v>
      </c>
      <c r="H299" s="200">
        <f ca="1">INDIRECT("'"&amp;$Q299&amp;"'!d122")</f>
        <v>0</v>
      </c>
      <c r="J299" s="197">
        <f ca="1">INDIRECT("'"&amp;$Q299&amp;"'!F125")</f>
        <v>0</v>
      </c>
      <c r="K299" s="197">
        <f ca="1">INDIRECT("'"&amp;$Q299&amp;"'!F127")</f>
        <v>0</v>
      </c>
      <c r="L299" s="197" t="str">
        <f ca="1">INDIRECT("'"&amp;$Q299&amp;"'!F129")</f>
        <v>N/A</v>
      </c>
      <c r="M299" s="197">
        <f ca="1">INDIRECT("'"&amp;$Q299&amp;"'!F132")</f>
        <v>0</v>
      </c>
      <c r="N299" s="197">
        <f ca="1">INDIRECT("'"&amp;$Q299&amp;"'!B134")</f>
        <v>0</v>
      </c>
      <c r="O299" s="197">
        <f ca="1">INDIRECT("'"&amp;$Q299&amp;"'!F142")</f>
        <v>0</v>
      </c>
      <c r="P299" s="197" t="str">
        <f ca="1">INDIRECT("'"&amp;$Q299&amp;"'!F144")</f>
        <v/>
      </c>
      <c r="Q299" t="s">
        <v>277</v>
      </c>
      <c r="R299">
        <v>32</v>
      </c>
    </row>
    <row r="300" spans="1:18" ht="15">
      <c r="A300" s="197" t="str">
        <f>'Total Payment Amount'!$D$2</f>
        <v>Ventura County Medical Center</v>
      </c>
      <c r="B300" s="197" t="str">
        <f>'Total Payment Amount'!$D$3</f>
        <v>DY 7</v>
      </c>
      <c r="C300" s="198">
        <f>'Total Payment Amount'!$D$4</f>
        <v>41213</v>
      </c>
      <c r="D300" s="200" t="str">
        <f ca="1" t="shared" si="18"/>
        <v>Category 4: Surgical Site Infection Prevention</v>
      </c>
      <c r="E300" s="197">
        <f ca="1" t="shared" si="19"/>
        <v>1391500</v>
      </c>
      <c r="F300" s="197">
        <f ca="1" t="shared" si="20"/>
        <v>1391500</v>
      </c>
      <c r="G300" s="200" t="str">
        <f ca="1">INDIRECT("'"&amp;$Q300&amp;"'!B147")</f>
        <v>Optional Milestone:</v>
      </c>
      <c r="H300" s="200">
        <f ca="1">INDIRECT("'"&amp;$Q300&amp;"'!d147")</f>
        <v>0</v>
      </c>
      <c r="J300" s="197">
        <f ca="1">INDIRECT("'"&amp;$Q300&amp;"'!F150")</f>
        <v>0</v>
      </c>
      <c r="K300" s="197">
        <f ca="1">INDIRECT("'"&amp;$Q300&amp;"'!F152")</f>
        <v>0</v>
      </c>
      <c r="L300" s="197" t="str">
        <f ca="1">INDIRECT("'"&amp;$Q300&amp;"'!F154")</f>
        <v>N/A</v>
      </c>
      <c r="M300" s="197">
        <f ca="1">INDIRECT("'"&amp;$Q300&amp;"'!F157")</f>
        <v>0</v>
      </c>
      <c r="N300" s="197">
        <f ca="1">INDIRECT("'"&amp;$Q300&amp;"'!B159")</f>
        <v>0</v>
      </c>
      <c r="O300" s="197">
        <f ca="1">INDIRECT("'"&amp;$Q300&amp;"'!F167")</f>
        <v>0</v>
      </c>
      <c r="P300" s="197" t="str">
        <f ca="1">INDIRECT("'"&amp;$Q300&amp;"'!F169")</f>
        <v/>
      </c>
      <c r="Q300" t="s">
        <v>277</v>
      </c>
      <c r="R300">
        <v>32</v>
      </c>
    </row>
    <row r="301" spans="1:18" ht="15">
      <c r="A301" s="197" t="str">
        <f>'Total Payment Amount'!$D$2</f>
        <v>Ventura County Medical Center</v>
      </c>
      <c r="B301" s="197" t="str">
        <f>'Total Payment Amount'!$D$3</f>
        <v>DY 7</v>
      </c>
      <c r="C301" s="198">
        <f>'Total Payment Amount'!$D$4</f>
        <v>41213</v>
      </c>
      <c r="D301" s="200" t="str">
        <f ca="1" t="shared" si="18"/>
        <v>Category 4: Surgical Site Infection Prevention</v>
      </c>
      <c r="E301" s="197">
        <f ca="1" t="shared" si="19"/>
        <v>1391500</v>
      </c>
      <c r="F301" s="197">
        <f ca="1" t="shared" si="20"/>
        <v>1391500</v>
      </c>
      <c r="G301" s="200" t="str">
        <f ca="1">INDIRECT("'"&amp;$Q301&amp;"'!B172")</f>
        <v>Optional Milestone:</v>
      </c>
      <c r="H301" s="200">
        <f ca="1">INDIRECT("'"&amp;$Q301&amp;"'!d172")</f>
        <v>0</v>
      </c>
      <c r="J301" s="197">
        <f ca="1">INDIRECT("'"&amp;$Q301&amp;"'!F175")</f>
        <v>0</v>
      </c>
      <c r="K301" s="197">
        <f ca="1">INDIRECT("'"&amp;$Q301&amp;"'!F177")</f>
        <v>0</v>
      </c>
      <c r="L301" s="197" t="str">
        <f ca="1">INDIRECT("'"&amp;$Q301&amp;"'!F179")</f>
        <v>N/A</v>
      </c>
      <c r="M301" s="197">
        <f ca="1">INDIRECT("'"&amp;$Q301&amp;"'!F182")</f>
        <v>0</v>
      </c>
      <c r="N301" s="197">
        <f ca="1">INDIRECT("'"&amp;$Q301&amp;"'!B184")</f>
        <v>0</v>
      </c>
      <c r="O301" s="197">
        <f ca="1">INDIRECT("'"&amp;$Q301&amp;"'!F192")</f>
        <v>0</v>
      </c>
      <c r="P301" s="197" t="str">
        <f ca="1">INDIRECT("'"&amp;$Q301&amp;"'!F194")</f>
        <v/>
      </c>
      <c r="Q301" t="s">
        <v>277</v>
      </c>
      <c r="R301">
        <v>32</v>
      </c>
    </row>
    <row r="302" spans="1:18" ht="15">
      <c r="A302" s="197" t="str">
        <f>'Total Payment Amount'!$D$2</f>
        <v>Ventura County Medical Center</v>
      </c>
      <c r="B302" s="197" t="str">
        <f>'Total Payment Amount'!$D$3</f>
        <v>DY 7</v>
      </c>
      <c r="C302" s="198">
        <f>'Total Payment Amount'!$D$4</f>
        <v>41213</v>
      </c>
      <c r="D302" s="200" t="str">
        <f ca="1" t="shared" si="18"/>
        <v>Category 4: Hospital-Acquired Pressure Ulcer Prevention</v>
      </c>
      <c r="E302" s="197">
        <f ca="1" t="shared" si="19"/>
        <v>1391500</v>
      </c>
      <c r="F302" s="197">
        <f ca="1" t="shared" si="20"/>
        <v>1391500</v>
      </c>
      <c r="H302" s="200" t="str">
        <f ca="1">INDIRECT("'"&amp;$Q302&amp;"'!B21")</f>
        <v>Prevalence of Stage II, III, IV or unstagable pressure ulcers (%)</v>
      </c>
      <c r="J302" s="197">
        <f ca="1">INDIRECT("'"&amp;$Q302&amp;"'!F23")</f>
        <v>12</v>
      </c>
      <c r="K302" s="197">
        <f ca="1">INDIRECT("'"&amp;$Q302&amp;"'!F25")</f>
        <v>688</v>
      </c>
      <c r="L302" s="197">
        <f ca="1">INDIRECT("'"&amp;$Q302&amp;"'!F27")</f>
        <v>0.01744186046511628</v>
      </c>
      <c r="N302" s="197" t="str">
        <f ca="1">INDIRECT("'"&amp;$Q302&amp;"'!B32")</f>
        <v xml:space="preserve">#87: Report HAPU prevalence results to the State:
Hospital Acquired Pressure Ulcers Stage II and above as taken from CALNOC:
July'11 = 0%  (0/56)           Jan'12 = 3%    (2/62)
Aug = 2%       (1/55)            Feb = 4%         (2/52)
Sept = 0%      (0/76)            Mar = 4%         (2/52)
Oct =  3%       (2/60)             Apr = 0%         (0/60)
Nov = 0%       (0/28)             May = 3%        (2/59)
Dec = 1%       (1/70)            Jun = 0%         (0/57)
DY7 Average 2%
The planning of the program was started in January 2010 and accelerated with our collaboration with Kaiser Permanente in September of 2010. During May 2011, new documentation fields for pressure ulcer assessment and Braden Scale were added to the EHR nursing notes and all licensed nursing staff completed online HAPU modules and attended a hands-on workshop. Acquired knowledge was tested by a written pre/post test method. In July 2011 we initiated our Skin Team and unit Skin Champions and weekly Skin Rounds during which time all patients in the hospital with Braden scores less than 16 are examined and nursing staff is consulted and assisted with a plan of care.
We have seen our HAPU prevalence rate steadily drop to our present rate of 2.3%, which is below our 2012 DSRIP goal of 2.5% and well on our way to our ultimate 2014 goal of 1.1%. We received CAPH/SNI Leadership Award honorable mention in December 2011 for our program and in September ‘11 were invited to present our HAPU program at a CAPH/SNI webinar.
Our challenges: 1) maintain staff and skin champions buy-in; we are presenting quarterly continuing education offerings and individual recognition awards as motivation. 2) HAPUs in hemodynamically unstable ICU patients; currently attempting to identify common factors which might serve to predict higher risk and determine preventive measures.  • The second half of DY7 we had a number of trauma patients that were unstable and difficult to turn who developed HAPU’s.  As well, we had an increase in geriatric patients who had a higher propensity to skin break down.  Our efforts were redoubled to prevent and decrease HAPU’s going forward from this 6 month period. Our sacral heart program in the ICU has decreased the number of HAPU’s in that area.  The sacral heart is a barrier that is placed on every patient admitted to the ICU to prevent skin break down.
</v>
      </c>
      <c r="O302" s="197">
        <f ca="1">INDIRECT("'"&amp;$Q302&amp;"'!F40")</f>
        <v>0</v>
      </c>
      <c r="P302" s="197">
        <f ca="1">INDIRECT("'"&amp;$Q302&amp;"'!F44")</f>
        <v>1</v>
      </c>
      <c r="Q302" t="s">
        <v>278</v>
      </c>
      <c r="R302">
        <v>33</v>
      </c>
    </row>
    <row r="303" spans="1:18" ht="15">
      <c r="A303" s="197" t="str">
        <f>'Total Payment Amount'!$D$2</f>
        <v>Ventura County Medical Center</v>
      </c>
      <c r="B303" s="197" t="str">
        <f>'Total Payment Amount'!$D$3</f>
        <v>DY 7</v>
      </c>
      <c r="C303" s="198">
        <f>'Total Payment Amount'!$D$4</f>
        <v>41213</v>
      </c>
      <c r="D303" s="200" t="str">
        <f ca="1" t="shared" si="18"/>
        <v>Category 4: Hospital-Acquired Pressure Ulcer Prevention</v>
      </c>
      <c r="E303" s="197">
        <f ca="1" t="shared" si="19"/>
        <v>1391500</v>
      </c>
      <c r="F303" s="197">
        <f ca="1" t="shared" si="20"/>
        <v>1391500</v>
      </c>
      <c r="G303" s="200" t="str">
        <f ca="1">INDIRECT("'"&amp;$Q303&amp;"'!B47")</f>
        <v>Optional Milestone:</v>
      </c>
      <c r="H303" s="200" t="str">
        <f ca="1">INDIRECT("'"&amp;$Q303&amp;"'!D47")</f>
        <v>#86. Share data, promising practices, and findings with SNI to foster shared learning and benchmarking across the California Public Hospitals</v>
      </c>
      <c r="J303" s="197">
        <f ca="1">INDIRECT("'"&amp;$Q303&amp;"'!F50")</f>
        <v>0</v>
      </c>
      <c r="K303" s="197">
        <f ca="1">INDIRECT("'"&amp;$Q303&amp;"'!F52")</f>
        <v>0</v>
      </c>
      <c r="L303" s="197" t="str">
        <f ca="1">INDIRECT("'"&amp;$Q303&amp;"'!F54")</f>
        <v>Yes</v>
      </c>
      <c r="M303" s="197" t="str">
        <f ca="1">INDIRECT("'"&amp;$Q303&amp;"'!F57")</f>
        <v>Yes</v>
      </c>
      <c r="N303" s="197" t="str">
        <f ca="1">INDIRECT("'"&amp;$Q303&amp;"'!B59")</f>
        <v>Our HAPU baseline date was submitted to SNI on 12/31/2011.  July 2011 through June 2012 data were submitted to SNI in September 2012.  In December of 2011, we received an Honorable Mention CAPH/SNI Leadership Award for the work we have done with our HAPU program.  In September 2012, we were presenters for a CAPH/SNI webinar to discuss our HAPU program - successes, challenges, and lessons learned.
The planning of the program was started in January 2010 and accelerated with our collaboration with Kaiser Permanente in September of 2010. During May 2011, new documentation fields for pressure ulcer assessment and Braden Scale were added to the EHR nursing notes and all licensed nursing staff completed online HAPU modules and attended a hands-on workshop. Acquired knowledge was tested by a written pre/post test method. In July 2011 we initiated our Skin Team and unit Skin Champions and weekly Skin Rounds during which time all patients in the hospital with Braden scores less than 16 are examined and nursing staff is consulted and assisted with a plan of care.</v>
      </c>
      <c r="O303" s="197" t="str">
        <f ca="1">INDIRECT("'"&amp;$Q303&amp;"'!F67")</f>
        <v>Yes</v>
      </c>
      <c r="P303" s="197">
        <f ca="1">INDIRECT("'"&amp;$Q303&amp;"'!F69")</f>
        <v>1</v>
      </c>
      <c r="Q303" t="s">
        <v>278</v>
      </c>
      <c r="R303">
        <v>33</v>
      </c>
    </row>
    <row r="304" spans="1:18" ht="15">
      <c r="A304" s="197" t="str">
        <f>'Total Payment Amount'!$D$2</f>
        <v>Ventura County Medical Center</v>
      </c>
      <c r="B304" s="197" t="str">
        <f>'Total Payment Amount'!$D$3</f>
        <v>DY 7</v>
      </c>
      <c r="C304" s="198">
        <f>'Total Payment Amount'!$D$4</f>
        <v>41213</v>
      </c>
      <c r="D304" s="200" t="str">
        <f ca="1" t="shared" si="18"/>
        <v>Category 4: Hospital-Acquired Pressure Ulcer Prevention</v>
      </c>
      <c r="E304" s="197">
        <f ca="1" t="shared" si="19"/>
        <v>1391500</v>
      </c>
      <c r="F304" s="197">
        <f ca="1" t="shared" si="20"/>
        <v>1391500</v>
      </c>
      <c r="G304" s="200" t="str">
        <f ca="1">INDIRECT("'"&amp;$Q304&amp;"'!B72")</f>
        <v>Optional Milestone:</v>
      </c>
      <c r="H304" s="200">
        <f ca="1">INDIRECT("'"&amp;$Q304&amp;"'!D72")</f>
        <v>0</v>
      </c>
      <c r="J304" s="197">
        <f ca="1">INDIRECT("'"&amp;$Q304&amp;"'!F75")</f>
        <v>0</v>
      </c>
      <c r="K304" s="197">
        <f ca="1">INDIRECT("'"&amp;$Q304&amp;"'!F77")</f>
        <v>0</v>
      </c>
      <c r="L304" s="197" t="str">
        <f ca="1">INDIRECT("'"&amp;$Q304&amp;"'!F79")</f>
        <v>N/A</v>
      </c>
      <c r="M304" s="197">
        <f ca="1">INDIRECT("'"&amp;$Q304&amp;"'!F82")</f>
        <v>0</v>
      </c>
      <c r="N304" s="197">
        <f ca="1">INDIRECT("'"&amp;$Q304&amp;"'!B84")</f>
        <v>0</v>
      </c>
      <c r="O304" s="197">
        <f ca="1">INDIRECT("'"&amp;$Q304&amp;"'!F92")</f>
        <v>0</v>
      </c>
      <c r="P304" s="197">
        <f ca="1">INDIRECT("'"&amp;$Q304&amp;"'!F94")</f>
        <v>0</v>
      </c>
      <c r="Q304" t="s">
        <v>278</v>
      </c>
      <c r="R304">
        <v>33</v>
      </c>
    </row>
    <row r="305" spans="1:18" ht="15">
      <c r="A305" s="197" t="str">
        <f>'Total Payment Amount'!$D$2</f>
        <v>Ventura County Medical Center</v>
      </c>
      <c r="B305" s="197" t="str">
        <f>'Total Payment Amount'!$D$3</f>
        <v>DY 7</v>
      </c>
      <c r="C305" s="198">
        <f>'Total Payment Amount'!$D$4</f>
        <v>41213</v>
      </c>
      <c r="D305" s="200" t="str">
        <f ca="1" t="shared" si="18"/>
        <v>Category 4: Hospital-Acquired Pressure Ulcer Prevention</v>
      </c>
      <c r="E305" s="197">
        <f ca="1" t="shared" si="19"/>
        <v>1391500</v>
      </c>
      <c r="F305" s="197">
        <f ca="1" t="shared" si="20"/>
        <v>1391500</v>
      </c>
      <c r="G305" s="200" t="str">
        <f ca="1">INDIRECT("'"&amp;$Q305&amp;"'!B97")</f>
        <v>Optional Milestone:</v>
      </c>
      <c r="H305" s="200">
        <f ca="1">INDIRECT("'"&amp;$Q305&amp;"'!d97")</f>
        <v>0</v>
      </c>
      <c r="J305" s="197">
        <f ca="1">INDIRECT("'"&amp;$Q305&amp;"'!F100")</f>
        <v>0</v>
      </c>
      <c r="K305" s="197">
        <f ca="1">INDIRECT("'"&amp;$Q305&amp;"'!F102")</f>
        <v>0</v>
      </c>
      <c r="L305" s="197" t="str">
        <f ca="1">INDIRECT("'"&amp;$Q305&amp;"'!F104")</f>
        <v>N/A</v>
      </c>
      <c r="M305" s="197">
        <f ca="1">INDIRECT("'"&amp;$Q305&amp;"'!F107")</f>
        <v>0</v>
      </c>
      <c r="N305" s="197">
        <f ca="1">INDIRECT("'"&amp;$Q305&amp;"'!B109")</f>
        <v>0</v>
      </c>
      <c r="O305" s="197">
        <f ca="1">INDIRECT("'"&amp;$Q305&amp;"'!F117")</f>
        <v>0</v>
      </c>
      <c r="P305" s="197" t="str">
        <f ca="1">INDIRECT("'"&amp;$Q305&amp;"'!F119")</f>
        <v/>
      </c>
      <c r="Q305" t="s">
        <v>278</v>
      </c>
      <c r="R305">
        <v>33</v>
      </c>
    </row>
    <row r="306" spans="1:18" ht="15">
      <c r="A306" s="197" t="str">
        <f>'Total Payment Amount'!$D$2</f>
        <v>Ventura County Medical Center</v>
      </c>
      <c r="B306" s="197" t="str">
        <f>'Total Payment Amount'!$D$3</f>
        <v>DY 7</v>
      </c>
      <c r="C306" s="198">
        <f>'Total Payment Amount'!$D$4</f>
        <v>41213</v>
      </c>
      <c r="D306" s="200" t="str">
        <f ca="1" t="shared" si="18"/>
        <v>Category 4: Hospital-Acquired Pressure Ulcer Prevention</v>
      </c>
      <c r="E306" s="197">
        <f ca="1" t="shared" si="19"/>
        <v>1391500</v>
      </c>
      <c r="F306" s="197">
        <f ca="1" t="shared" si="20"/>
        <v>1391500</v>
      </c>
      <c r="G306" s="200" t="str">
        <f ca="1">INDIRECT("'"&amp;$Q306&amp;"'!B122")</f>
        <v>Optional Milestone:</v>
      </c>
      <c r="H306" s="200">
        <f ca="1">INDIRECT("'"&amp;$Q306&amp;"'!d122")</f>
        <v>0</v>
      </c>
      <c r="J306" s="197">
        <f ca="1">INDIRECT("'"&amp;$Q306&amp;"'!F125")</f>
        <v>0</v>
      </c>
      <c r="K306" s="197">
        <f ca="1">INDIRECT("'"&amp;$Q306&amp;"'!F127")</f>
        <v>0</v>
      </c>
      <c r="L306" s="197" t="str">
        <f ca="1">INDIRECT("'"&amp;$Q306&amp;"'!F129")</f>
        <v>N/A</v>
      </c>
      <c r="M306" s="197">
        <f ca="1">INDIRECT("'"&amp;$Q306&amp;"'!F132")</f>
        <v>0</v>
      </c>
      <c r="N306" s="197">
        <f ca="1">INDIRECT("'"&amp;$Q306&amp;"'!B134")</f>
        <v>0</v>
      </c>
      <c r="O306" s="197">
        <f ca="1">INDIRECT("'"&amp;$Q306&amp;"'!F142")</f>
        <v>0</v>
      </c>
      <c r="P306" s="197" t="str">
        <f ca="1">INDIRECT("'"&amp;$Q306&amp;"'!F144")</f>
        <v/>
      </c>
      <c r="Q306" t="s">
        <v>278</v>
      </c>
      <c r="R306">
        <v>33</v>
      </c>
    </row>
    <row r="307" spans="1:18" ht="15">
      <c r="A307" s="197" t="str">
        <f>'Total Payment Amount'!$D$2</f>
        <v>Ventura County Medical Center</v>
      </c>
      <c r="B307" s="197" t="str">
        <f>'Total Payment Amount'!$D$3</f>
        <v>DY 7</v>
      </c>
      <c r="C307" s="198">
        <f>'Total Payment Amount'!$D$4</f>
        <v>41213</v>
      </c>
      <c r="D307" s="200" t="str">
        <f ca="1" t="shared" si="18"/>
        <v>Category 4: Hospital-Acquired Pressure Ulcer Prevention</v>
      </c>
      <c r="E307" s="197">
        <f ca="1" t="shared" si="19"/>
        <v>1391500</v>
      </c>
      <c r="F307" s="197">
        <f ca="1" t="shared" si="20"/>
        <v>1391500</v>
      </c>
      <c r="G307" s="200" t="str">
        <f ca="1">INDIRECT("'"&amp;$Q307&amp;"'!B147")</f>
        <v>Optional Milestone:</v>
      </c>
      <c r="H307" s="200">
        <f ca="1">INDIRECT("'"&amp;$Q307&amp;"'!d147")</f>
        <v>0</v>
      </c>
      <c r="J307" s="197">
        <f ca="1">INDIRECT("'"&amp;$Q307&amp;"'!F150")</f>
        <v>0</v>
      </c>
      <c r="K307" s="197">
        <f ca="1">INDIRECT("'"&amp;$Q307&amp;"'!F152")</f>
        <v>0</v>
      </c>
      <c r="L307" s="197" t="str">
        <f ca="1">INDIRECT("'"&amp;$Q307&amp;"'!F154")</f>
        <v>N/A</v>
      </c>
      <c r="M307" s="197">
        <f ca="1">INDIRECT("'"&amp;$Q307&amp;"'!F157")</f>
        <v>0</v>
      </c>
      <c r="N307" s="197">
        <f ca="1">INDIRECT("'"&amp;$Q307&amp;"'!B159")</f>
        <v>0</v>
      </c>
      <c r="O307" s="197">
        <f ca="1">INDIRECT("'"&amp;$Q307&amp;"'!F167")</f>
        <v>0</v>
      </c>
      <c r="P307" s="197" t="str">
        <f ca="1">INDIRECT("'"&amp;$Q307&amp;"'!F169")</f>
        <v/>
      </c>
      <c r="Q307" t="s">
        <v>278</v>
      </c>
      <c r="R307">
        <v>33</v>
      </c>
    </row>
    <row r="308" spans="1:18" ht="15">
      <c r="A308" s="197" t="str">
        <f>'Total Payment Amount'!$D$2</f>
        <v>Ventura County Medical Center</v>
      </c>
      <c r="B308" s="197" t="str">
        <f>'Total Payment Amount'!$D$3</f>
        <v>DY 7</v>
      </c>
      <c r="C308" s="198">
        <f>'Total Payment Amount'!$D$4</f>
        <v>41213</v>
      </c>
      <c r="D308" s="200" t="str">
        <f ca="1" t="shared" si="18"/>
        <v>Category 4: Hospital-Acquired Pressure Ulcer Prevention</v>
      </c>
      <c r="E308" s="197">
        <f ca="1" t="shared" si="19"/>
        <v>1391500</v>
      </c>
      <c r="F308" s="197">
        <f ca="1" t="shared" si="20"/>
        <v>1391500</v>
      </c>
      <c r="G308" s="200" t="str">
        <f ca="1">INDIRECT("'"&amp;$Q308&amp;"'!B172")</f>
        <v>Optional Milestone:</v>
      </c>
      <c r="H308" s="200">
        <f ca="1">INDIRECT("'"&amp;$Q308&amp;"'!d172")</f>
        <v>0</v>
      </c>
      <c r="J308" s="197">
        <f ca="1">INDIRECT("'"&amp;$Q308&amp;"'!F175")</f>
        <v>0</v>
      </c>
      <c r="K308" s="197">
        <f ca="1">INDIRECT("'"&amp;$Q308&amp;"'!F177")</f>
        <v>0</v>
      </c>
      <c r="L308" s="197" t="str">
        <f ca="1">INDIRECT("'"&amp;$Q308&amp;"'!F179")</f>
        <v>N/A</v>
      </c>
      <c r="M308" s="197">
        <f ca="1">INDIRECT("'"&amp;$Q308&amp;"'!F182")</f>
        <v>0</v>
      </c>
      <c r="N308" s="197">
        <f ca="1">INDIRECT("'"&amp;$Q308&amp;"'!B184")</f>
        <v>0</v>
      </c>
      <c r="O308" s="197">
        <f ca="1">INDIRECT("'"&amp;$Q308&amp;"'!F192")</f>
        <v>0</v>
      </c>
      <c r="P308" s="197" t="str">
        <f ca="1">INDIRECT("'"&amp;$Q308&amp;"'!F194")</f>
        <v/>
      </c>
      <c r="Q308" t="s">
        <v>278</v>
      </c>
      <c r="R308">
        <v>33</v>
      </c>
    </row>
    <row r="309" spans="1:18" ht="15">
      <c r="A309" s="197" t="str">
        <f>'Total Payment Amount'!$D$2</f>
        <v>Ventura County Medical Center</v>
      </c>
      <c r="B309" s="197" t="str">
        <f>'Total Payment Amount'!$D$3</f>
        <v>DY 7</v>
      </c>
      <c r="C309" s="198">
        <f>'Total Payment Amount'!$D$4</f>
        <v>41213</v>
      </c>
      <c r="D309" s="200" t="str">
        <f ca="1" t="shared" si="18"/>
        <v>Category 4: Hospital-Acquired Pressure Ulcer Prevention</v>
      </c>
      <c r="E309" s="197">
        <f ca="1" t="shared" si="19"/>
        <v>1391500</v>
      </c>
      <c r="F309" s="197">
        <f ca="1" t="shared" si="20"/>
        <v>1391500</v>
      </c>
      <c r="G309" s="200" t="str">
        <f ca="1">INDIRECT("'"&amp;$Q309&amp;"'!B197")</f>
        <v>Optional Milestone:</v>
      </c>
      <c r="H309" s="200">
        <f ca="1">INDIRECT("'"&amp;$Q309&amp;"'!d197")</f>
        <v>0</v>
      </c>
      <c r="J309" s="197">
        <f ca="1">INDIRECT("'"&amp;$Q309&amp;"'!F200")</f>
        <v>0</v>
      </c>
      <c r="K309" s="197">
        <f ca="1">INDIRECT("'"&amp;$Q309&amp;"'!F202")</f>
        <v>0</v>
      </c>
      <c r="L309" s="197" t="str">
        <f ca="1">INDIRECT("'"&amp;$Q309&amp;"'!F204")</f>
        <v>N/A</v>
      </c>
      <c r="M309" s="197">
        <f ca="1">INDIRECT("'"&amp;$Q309&amp;"'!F207")</f>
        <v>0</v>
      </c>
      <c r="N309" s="197">
        <f ca="1">INDIRECT("'"&amp;$Q309&amp;"'!B209")</f>
        <v>0</v>
      </c>
      <c r="O309" s="197">
        <f ca="1">INDIRECT("'"&amp;$Q309&amp;"'!F217")</f>
        <v>0</v>
      </c>
      <c r="P309" s="197" t="str">
        <f ca="1">INDIRECT("'"&amp;$Q309&amp;"'!F219")</f>
        <v/>
      </c>
      <c r="Q309" t="s">
        <v>278</v>
      </c>
      <c r="R309">
        <v>33</v>
      </c>
    </row>
    <row r="310" spans="1:18" ht="15">
      <c r="A310" s="197" t="str">
        <f>'Total Payment Amount'!$D$2</f>
        <v>Ventura County Medical Center</v>
      </c>
      <c r="B310" s="197" t="str">
        <f>'Total Payment Amount'!$D$3</f>
        <v>DY 7</v>
      </c>
      <c r="C310" s="198">
        <f>'Total Payment Amount'!$D$4</f>
        <v>41213</v>
      </c>
      <c r="D310" s="200" t="str">
        <f ca="1" t="shared" si="18"/>
        <v>Category 4: Hospital-Acquired Pressure Ulcer Prevention</v>
      </c>
      <c r="E310" s="197">
        <f ca="1" t="shared" si="19"/>
        <v>1391500</v>
      </c>
      <c r="F310" s="197">
        <f ca="1" t="shared" si="20"/>
        <v>1391500</v>
      </c>
      <c r="G310" s="200" t="str">
        <f ca="1">INDIRECT("'"&amp;$Q310&amp;"'!B222")</f>
        <v>Optional Milestone:</v>
      </c>
      <c r="H310" s="200">
        <f ca="1">INDIRECT("'"&amp;$Q310&amp;"'!d222")</f>
        <v>0</v>
      </c>
      <c r="J310" s="197">
        <f ca="1">INDIRECT("'"&amp;$Q310&amp;"'!F225")</f>
        <v>0</v>
      </c>
      <c r="K310" s="197">
        <f ca="1">INDIRECT("'"&amp;$Q310&amp;"'!F227")</f>
        <v>0</v>
      </c>
      <c r="L310" s="197" t="str">
        <f ca="1">INDIRECT("'"&amp;$Q310&amp;"'!F229")</f>
        <v>N/A</v>
      </c>
      <c r="M310" s="197">
        <f ca="1">INDIRECT("'"&amp;$Q310&amp;"'!F232")</f>
        <v>0</v>
      </c>
      <c r="N310" s="197">
        <f ca="1">INDIRECT("'"&amp;$Q310&amp;"'!B234")</f>
        <v>0</v>
      </c>
      <c r="O310" s="197">
        <f ca="1">INDIRECT("'"&amp;$Q310&amp;"'!F242")</f>
        <v>0</v>
      </c>
      <c r="P310" s="197" t="str">
        <f ca="1">INDIRECT("'"&amp;$Q310&amp;"'!F244")</f>
        <v/>
      </c>
      <c r="Q310" t="s">
        <v>278</v>
      </c>
      <c r="R310">
        <v>33</v>
      </c>
    </row>
    <row r="311" spans="1:18" ht="15">
      <c r="A311" s="197" t="str">
        <f>'Total Payment Amount'!$D$2</f>
        <v>Ventura County Medical Center</v>
      </c>
      <c r="B311" s="197" t="str">
        <f>'Total Payment Amount'!$D$3</f>
        <v>DY 7</v>
      </c>
      <c r="C311" s="198">
        <f>'Total Payment Amount'!$D$4</f>
        <v>41213</v>
      </c>
      <c r="D311" s="200" t="str">
        <f ca="1" t="shared" si="18"/>
        <v>Category 4: Hospital-Acquired Pressure Ulcer Prevention</v>
      </c>
      <c r="E311" s="197">
        <f ca="1" t="shared" si="19"/>
        <v>1391500</v>
      </c>
      <c r="F311" s="197">
        <f ca="1" t="shared" si="20"/>
        <v>1391500</v>
      </c>
      <c r="G311" s="200" t="str">
        <f ca="1">INDIRECT("'"&amp;$Q311&amp;"'!B247")</f>
        <v>Optional Milestone:</v>
      </c>
      <c r="H311" s="200">
        <f ca="1">INDIRECT("'"&amp;$Q311&amp;"'!d247")</f>
        <v>0</v>
      </c>
      <c r="J311" s="197">
        <f ca="1">INDIRECT("'"&amp;$Q311&amp;"'!F250")</f>
        <v>0</v>
      </c>
      <c r="K311" s="197">
        <f ca="1">INDIRECT("'"&amp;$Q311&amp;"'!F252")</f>
        <v>0</v>
      </c>
      <c r="L311" s="197" t="str">
        <f ca="1">INDIRECT("'"&amp;$Q311&amp;"'!F254")</f>
        <v>N/A</v>
      </c>
      <c r="M311" s="197">
        <f ca="1">INDIRECT("'"&amp;$Q311&amp;"'!F257")</f>
        <v>0</v>
      </c>
      <c r="N311" s="197">
        <f ca="1">INDIRECT("'"&amp;$Q311&amp;"'!B259")</f>
        <v>0</v>
      </c>
      <c r="O311" s="197">
        <f ca="1">INDIRECT("'"&amp;$Q311&amp;"'!F267")</f>
        <v>0</v>
      </c>
      <c r="P311" s="197" t="str">
        <f ca="1">INDIRECT("'"&amp;$Q311&amp;"'!F269")</f>
        <v/>
      </c>
      <c r="Q311" t="s">
        <v>278</v>
      </c>
      <c r="R311">
        <v>33</v>
      </c>
    </row>
    <row r="312" spans="1:18" ht="15">
      <c r="A312" s="197" t="str">
        <f>'Total Payment Amount'!$D$2</f>
        <v>Ventura County Medical Center</v>
      </c>
      <c r="B312" s="197" t="str">
        <f>'Total Payment Amount'!$D$3</f>
        <v>DY 7</v>
      </c>
      <c r="C312" s="198">
        <f>'Total Payment Amount'!$D$4</f>
        <v>41213</v>
      </c>
      <c r="D312" s="200" t="str">
        <f ca="1" t="shared" si="18"/>
        <v>Category 4: Hospital-Acquired Pressure Ulcer Prevention</v>
      </c>
      <c r="E312" s="197">
        <f ca="1" t="shared" si="19"/>
        <v>1391500</v>
      </c>
      <c r="F312" s="197">
        <f ca="1" t="shared" si="20"/>
        <v>1391500</v>
      </c>
      <c r="G312" s="200" t="str">
        <f ca="1">INDIRECT("'"&amp;$Q312&amp;"'!B272")</f>
        <v>Optional Milestone:</v>
      </c>
      <c r="H312" s="200">
        <f ca="1">INDIRECT("'"&amp;$Q312&amp;"'!d272")</f>
        <v>0</v>
      </c>
      <c r="J312" s="197">
        <f ca="1">INDIRECT("'"&amp;$Q312&amp;"'!F275")</f>
        <v>0</v>
      </c>
      <c r="K312" s="197">
        <f ca="1">INDIRECT("'"&amp;$Q312&amp;"'!F277")</f>
        <v>0</v>
      </c>
      <c r="L312" s="197" t="str">
        <f ca="1">INDIRECT("'"&amp;$Q312&amp;"'!F279")</f>
        <v>N/A</v>
      </c>
      <c r="M312" s="197">
        <f ca="1">INDIRECT("'"&amp;$Q312&amp;"'!F282")</f>
        <v>0</v>
      </c>
      <c r="N312" s="197">
        <f ca="1">INDIRECT("'"&amp;$Q312&amp;"'!B284")</f>
        <v>0</v>
      </c>
      <c r="O312" s="197">
        <f ca="1">INDIRECT("'"&amp;$Q312&amp;"'!F292")</f>
        <v>0</v>
      </c>
      <c r="P312" s="197" t="str">
        <f ca="1">INDIRECT("'"&amp;$Q312&amp;"'!F294")</f>
        <v/>
      </c>
      <c r="Q312" t="s">
        <v>278</v>
      </c>
      <c r="R312">
        <v>33</v>
      </c>
    </row>
    <row r="313" spans="1:18" ht="15">
      <c r="A313" s="197" t="str">
        <f>'Total Payment Amount'!$D$2</f>
        <v>Ventura County Medical Center</v>
      </c>
      <c r="B313" s="197" t="str">
        <f>'Total Payment Amount'!$D$3</f>
        <v>DY 7</v>
      </c>
      <c r="C313" s="198">
        <f>'Total Payment Amount'!$D$4</f>
        <v>41213</v>
      </c>
      <c r="D313" s="200" t="str">
        <f ca="1" t="shared" si="18"/>
        <v>Category 4: Hospital-Acquired Pressure Ulcer Prevention</v>
      </c>
      <c r="E313" s="197">
        <f ca="1" t="shared" si="19"/>
        <v>1391500</v>
      </c>
      <c r="F313" s="197">
        <f ca="1" t="shared" si="20"/>
        <v>1391500</v>
      </c>
      <c r="G313" s="200" t="str">
        <f ca="1">INDIRECT("'"&amp;$Q313&amp;"'!B297")</f>
        <v>Optional Milestone:</v>
      </c>
      <c r="H313" s="200">
        <f ca="1">INDIRECT("'"&amp;$Q313&amp;"'!D297")</f>
        <v>0</v>
      </c>
      <c r="J313" s="197">
        <f ca="1">INDIRECT("'"&amp;$Q313&amp;"'!F300")</f>
        <v>0</v>
      </c>
      <c r="K313" s="197">
        <f ca="1">INDIRECT("'"&amp;$Q313&amp;"'!F302")</f>
        <v>0</v>
      </c>
      <c r="L313" s="197" t="str">
        <f ca="1">INDIRECT("'"&amp;$Q313&amp;"'!F304")</f>
        <v>N/A</v>
      </c>
      <c r="M313" s="197">
        <f ca="1">INDIRECT("'"&amp;$Q313&amp;"'!F307")</f>
        <v>0</v>
      </c>
      <c r="N313" s="197">
        <f ca="1">INDIRECT("'"&amp;$Q313&amp;"'!B309")</f>
        <v>0</v>
      </c>
      <c r="O313" s="197">
        <f ca="1">INDIRECT("'"&amp;$Q313&amp;"'!F317")</f>
        <v>0</v>
      </c>
      <c r="P313" s="197" t="str">
        <f ca="1">INDIRECT("'"&amp;$Q313&amp;"'!F319")</f>
        <v/>
      </c>
      <c r="Q313" t="s">
        <v>278</v>
      </c>
      <c r="R313">
        <v>33</v>
      </c>
    </row>
    <row r="314" spans="1:18" ht="15">
      <c r="A314" s="197" t="str">
        <f>'Total Payment Amount'!$D$2</f>
        <v>Ventura County Medical Center</v>
      </c>
      <c r="B314" s="197" t="str">
        <f>'Total Payment Amount'!$D$3</f>
        <v>DY 7</v>
      </c>
      <c r="C314" s="198">
        <f>'Total Payment Amount'!$D$4</f>
        <v>41213</v>
      </c>
      <c r="D314" s="200" t="str">
        <f ca="1" t="shared" si="18"/>
        <v>Category 4: Hospital-Acquired Pressure Ulcer Prevention</v>
      </c>
      <c r="E314" s="197">
        <f ca="1" t="shared" si="19"/>
        <v>1391500</v>
      </c>
      <c r="F314" s="197">
        <f ca="1" t="shared" si="20"/>
        <v>1391500</v>
      </c>
      <c r="G314" s="200" t="str">
        <f ca="1">INDIRECT("'"&amp;$Q314&amp;"'!B322")</f>
        <v>Optional Milestone:</v>
      </c>
      <c r="H314" s="200">
        <f ca="1">INDIRECT("'"&amp;$Q314&amp;"'!D322")</f>
        <v>0</v>
      </c>
      <c r="J314" s="197">
        <f ca="1">INDIRECT("'"&amp;$Q314&amp;"'!F325")</f>
        <v>0</v>
      </c>
      <c r="K314" s="197">
        <f ca="1">INDIRECT("'"&amp;$Q314&amp;"'!F327")</f>
        <v>0</v>
      </c>
      <c r="L314" s="197" t="str">
        <f ca="1">INDIRECT("'"&amp;$Q314&amp;"'!F329")</f>
        <v>N/A</v>
      </c>
      <c r="M314" s="197">
        <f ca="1">INDIRECT("'"&amp;$Q314&amp;"'!F332")</f>
        <v>0</v>
      </c>
      <c r="N314" s="197">
        <f ca="1">INDIRECT("'"&amp;$Q314&amp;"'!B334")</f>
        <v>0</v>
      </c>
      <c r="O314" s="197">
        <f ca="1">INDIRECT("'"&amp;$Q314&amp;"'!F342")</f>
        <v>0</v>
      </c>
      <c r="P314" s="197" t="str">
        <f ca="1">INDIRECT("'"&amp;$Q314&amp;"'!F344")</f>
        <v/>
      </c>
      <c r="Q314" t="s">
        <v>278</v>
      </c>
      <c r="R314">
        <v>33</v>
      </c>
    </row>
    <row r="315" spans="1:18" ht="15">
      <c r="A315" s="197" t="str">
        <f>'Total Payment Amount'!$D$2</f>
        <v>Ventura County Medical Center</v>
      </c>
      <c r="B315" s="197" t="str">
        <f>'Total Payment Amount'!$D$3</f>
        <v>DY 7</v>
      </c>
      <c r="C315" s="198">
        <f>'Total Payment Amount'!$D$4</f>
        <v>41213</v>
      </c>
      <c r="D315" s="200" t="str">
        <f ca="1" t="shared" si="18"/>
        <v>Category 4: Hospital-Acquired Pressure Ulcer Prevention</v>
      </c>
      <c r="E315" s="197">
        <f ca="1" t="shared" si="19"/>
        <v>1391500</v>
      </c>
      <c r="F315" s="197">
        <f ca="1" t="shared" si="20"/>
        <v>1391500</v>
      </c>
      <c r="G315" s="200" t="str">
        <f ca="1">INDIRECT("'"&amp;$Q315&amp;"'!B347")</f>
        <v>Optional Milestone:</v>
      </c>
      <c r="H315" s="200">
        <f ca="1">INDIRECT("'"&amp;$Q315&amp;"'!D347")</f>
        <v>0</v>
      </c>
      <c r="J315" s="197">
        <f ca="1">INDIRECT("'"&amp;$Q315&amp;"'!F350")</f>
        <v>0</v>
      </c>
      <c r="K315" s="197">
        <f ca="1">INDIRECT("'"&amp;$Q315&amp;"'!F352")</f>
        <v>0</v>
      </c>
      <c r="L315" s="197" t="str">
        <f ca="1">INDIRECT("'"&amp;$Q315&amp;"'!F354")</f>
        <v>N/A</v>
      </c>
      <c r="M315" s="197">
        <f ca="1">INDIRECT("'"&amp;$Q315&amp;"'!F357")</f>
        <v>0</v>
      </c>
      <c r="N315" s="197">
        <f ca="1">INDIRECT("'"&amp;$Q315&amp;"'!B359")</f>
        <v>0</v>
      </c>
      <c r="O315" s="197">
        <f ca="1">INDIRECT("'"&amp;$Q315&amp;"'!F367")</f>
        <v>0</v>
      </c>
      <c r="P315" s="197" t="str">
        <f ca="1">INDIRECT("'"&amp;$Q315&amp;"'!F369")</f>
        <v/>
      </c>
      <c r="Q315" t="s">
        <v>278</v>
      </c>
      <c r="R315">
        <v>33</v>
      </c>
    </row>
    <row r="316" spans="1:18" ht="15">
      <c r="A316" s="197" t="str">
        <f>'Total Payment Amount'!$D$2</f>
        <v>Ventura County Medical Center</v>
      </c>
      <c r="B316" s="197" t="str">
        <f>'Total Payment Amount'!$D$3</f>
        <v>DY 7</v>
      </c>
      <c r="C316" s="198">
        <f>'Total Payment Amount'!$D$4</f>
        <v>41213</v>
      </c>
      <c r="D316" s="200" t="str">
        <f ca="1" t="shared" si="18"/>
        <v>Category 4: Stroke Management</v>
      </c>
      <c r="E316" s="197">
        <f ca="1" t="shared" si="19"/>
        <v>0</v>
      </c>
      <c r="F316" s="197">
        <f ca="1" t="shared" si="20"/>
        <v>0</v>
      </c>
      <c r="H316" s="200">
        <f ca="1">INDIRECT("'"&amp;$Q316&amp;"'!D22")</f>
        <v>0</v>
      </c>
      <c r="J316" s="197">
        <f ca="1">INDIRECT("'"&amp;$Q316&amp;"'!F25")</f>
        <v>0</v>
      </c>
      <c r="K316" s="197">
        <f ca="1">INDIRECT("'"&amp;$Q316&amp;"'!F27")</f>
        <v>0</v>
      </c>
      <c r="L316" s="197" t="str">
        <f ca="1">INDIRECT("'"&amp;$Q316&amp;"'!F29")</f>
        <v>N/A</v>
      </c>
      <c r="M316" s="197">
        <f ca="1">INDIRECT("'"&amp;$Q316&amp;"'!F32")</f>
        <v>0</v>
      </c>
      <c r="N316" s="197">
        <f ca="1">INDIRECT("'"&amp;$Q316&amp;"'!B34")</f>
        <v>0</v>
      </c>
      <c r="O316" s="197">
        <f ca="1">INDIRECT("'"&amp;$Q316&amp;"'!F42")</f>
        <v>0</v>
      </c>
      <c r="P316" s="197" t="str">
        <f ca="1">INDIRECT("'"&amp;$Q316&amp;"'!F44")</f>
        <v/>
      </c>
      <c r="Q316" t="s">
        <v>279</v>
      </c>
      <c r="R316">
        <v>34</v>
      </c>
    </row>
    <row r="317" spans="1:18" ht="15">
      <c r="A317" s="197" t="str">
        <f>'Total Payment Amount'!$D$2</f>
        <v>Ventura County Medical Center</v>
      </c>
      <c r="B317" s="197" t="str">
        <f>'Total Payment Amount'!$D$3</f>
        <v>DY 7</v>
      </c>
      <c r="C317" s="198">
        <f>'Total Payment Amount'!$D$4</f>
        <v>41213</v>
      </c>
      <c r="D317" s="200" t="str">
        <f ca="1" t="shared" si="18"/>
        <v>Category 4: Stroke Management</v>
      </c>
      <c r="E317" s="197">
        <f ca="1" t="shared" si="19"/>
        <v>0</v>
      </c>
      <c r="F317" s="197">
        <f ca="1" t="shared" si="20"/>
        <v>0</v>
      </c>
      <c r="G317" s="200" t="str">
        <f ca="1">INDIRECT("'"&amp;$Q317&amp;"'!B47")</f>
        <v>Optional Milestone:</v>
      </c>
      <c r="H317" s="200">
        <f ca="1">INDIRECT("'"&amp;$Q317&amp;"'!D47")</f>
        <v>0</v>
      </c>
      <c r="J317" s="197">
        <f ca="1">INDIRECT("'"&amp;$Q317&amp;"'!F50")</f>
        <v>0</v>
      </c>
      <c r="K317" s="197">
        <f ca="1">INDIRECT("'"&amp;$Q317&amp;"'!F52")</f>
        <v>0</v>
      </c>
      <c r="L317" s="197" t="str">
        <f ca="1">INDIRECT("'"&amp;$Q317&amp;"'!F54")</f>
        <v>N/A</v>
      </c>
      <c r="M317" s="197">
        <f ca="1">INDIRECT("'"&amp;$Q317&amp;"'!F57")</f>
        <v>0</v>
      </c>
      <c r="N317" s="197">
        <f ca="1">INDIRECT("'"&amp;$Q317&amp;"'!B59")</f>
        <v>0</v>
      </c>
      <c r="O317" s="197">
        <f ca="1">INDIRECT("'"&amp;$Q317&amp;"'!F67")</f>
        <v>0</v>
      </c>
      <c r="P317" s="197" t="str">
        <f ca="1">INDIRECT("'"&amp;$Q317&amp;"'!F69")</f>
        <v/>
      </c>
      <c r="Q317" t="s">
        <v>279</v>
      </c>
      <c r="R317">
        <v>34</v>
      </c>
    </row>
    <row r="318" spans="1:18" ht="15">
      <c r="A318" s="197" t="str">
        <f>'Total Payment Amount'!$D$2</f>
        <v>Ventura County Medical Center</v>
      </c>
      <c r="B318" s="197" t="str">
        <f>'Total Payment Amount'!$D$3</f>
        <v>DY 7</v>
      </c>
      <c r="C318" s="198">
        <f>'Total Payment Amount'!$D$4</f>
        <v>41213</v>
      </c>
      <c r="D318" s="200" t="str">
        <f ca="1" t="shared" si="18"/>
        <v>Category 4: Stroke Management</v>
      </c>
      <c r="E318" s="197">
        <f ca="1" t="shared" si="19"/>
        <v>0</v>
      </c>
      <c r="F318" s="197">
        <f ca="1" t="shared" si="20"/>
        <v>0</v>
      </c>
      <c r="G318" s="200" t="str">
        <f ca="1">INDIRECT("'"&amp;$Q318&amp;"'!B72")</f>
        <v>Optional Milestone:</v>
      </c>
      <c r="H318" s="200">
        <f ca="1">INDIRECT("'"&amp;$Q318&amp;"'!D72")</f>
        <v>0</v>
      </c>
      <c r="J318" s="197">
        <f ca="1">INDIRECT("'"&amp;$Q318&amp;"'!F75")</f>
        <v>0</v>
      </c>
      <c r="K318" s="197">
        <f ca="1">INDIRECT("'"&amp;$Q318&amp;"'!F77")</f>
        <v>0</v>
      </c>
      <c r="L318" s="197" t="str">
        <f ca="1">INDIRECT("'"&amp;$Q318&amp;"'!F79")</f>
        <v>N/A</v>
      </c>
      <c r="M318" s="197">
        <f ca="1">INDIRECT("'"&amp;$Q318&amp;"'!F82")</f>
        <v>0</v>
      </c>
      <c r="N318" s="197">
        <f ca="1">INDIRECT("'"&amp;$Q318&amp;"'!B84")</f>
        <v>0</v>
      </c>
      <c r="O318" s="197">
        <f ca="1">INDIRECT("'"&amp;$Q318&amp;"'!F92")</f>
        <v>0</v>
      </c>
      <c r="P318" s="197" t="str">
        <f ca="1">INDIRECT("'"&amp;$Q318&amp;"'!F94")</f>
        <v/>
      </c>
      <c r="Q318" t="s">
        <v>279</v>
      </c>
      <c r="R318">
        <v>34</v>
      </c>
    </row>
    <row r="319" spans="1:18" ht="15">
      <c r="A319" s="197" t="str">
        <f>'Total Payment Amount'!$D$2</f>
        <v>Ventura County Medical Center</v>
      </c>
      <c r="B319" s="197" t="str">
        <f>'Total Payment Amount'!$D$3</f>
        <v>DY 7</v>
      </c>
      <c r="C319" s="198">
        <f>'Total Payment Amount'!$D$4</f>
        <v>41213</v>
      </c>
      <c r="D319" s="200" t="str">
        <f ca="1" t="shared" si="18"/>
        <v>Category 4: Stroke Management</v>
      </c>
      <c r="E319" s="197">
        <f ca="1" t="shared" si="19"/>
        <v>0</v>
      </c>
      <c r="F319" s="197">
        <f ca="1" t="shared" si="20"/>
        <v>0</v>
      </c>
      <c r="G319" s="200" t="str">
        <f ca="1">INDIRECT("'"&amp;$Q319&amp;"'!B97")</f>
        <v>Optional Milestone:</v>
      </c>
      <c r="H319" s="200">
        <f ca="1">INDIRECT("'"&amp;$Q319&amp;"'!d97")</f>
        <v>0</v>
      </c>
      <c r="J319" s="197">
        <f ca="1">INDIRECT("'"&amp;$Q319&amp;"'!F100")</f>
        <v>0</v>
      </c>
      <c r="K319" s="197">
        <f ca="1">INDIRECT("'"&amp;$Q319&amp;"'!F102")</f>
        <v>0</v>
      </c>
      <c r="L319" s="197" t="str">
        <f ca="1">INDIRECT("'"&amp;$Q319&amp;"'!F104")</f>
        <v>N/A</v>
      </c>
      <c r="M319" s="197">
        <f ca="1">INDIRECT("'"&amp;$Q319&amp;"'!F107")</f>
        <v>0</v>
      </c>
      <c r="N319" s="197">
        <f ca="1">INDIRECT("'"&amp;$Q319&amp;"'!B109")</f>
        <v>0</v>
      </c>
      <c r="O319" s="197">
        <f ca="1">INDIRECT("'"&amp;$Q319&amp;"'!F117")</f>
        <v>0</v>
      </c>
      <c r="P319" s="197" t="str">
        <f ca="1">INDIRECT("'"&amp;$Q319&amp;"'!F119")</f>
        <v/>
      </c>
      <c r="Q319" t="s">
        <v>279</v>
      </c>
      <c r="R319">
        <v>34</v>
      </c>
    </row>
    <row r="320" spans="1:18" ht="15">
      <c r="A320" s="197" t="str">
        <f>'Total Payment Amount'!$D$2</f>
        <v>Ventura County Medical Center</v>
      </c>
      <c r="B320" s="197" t="str">
        <f>'Total Payment Amount'!$D$3</f>
        <v>DY 7</v>
      </c>
      <c r="C320" s="198">
        <f>'Total Payment Amount'!$D$4</f>
        <v>41213</v>
      </c>
      <c r="D320" s="200" t="str">
        <f ca="1" t="shared" si="18"/>
        <v>Category 4: Stroke Management</v>
      </c>
      <c r="E320" s="197">
        <f ca="1" t="shared" si="19"/>
        <v>0</v>
      </c>
      <c r="F320" s="197">
        <f ca="1" t="shared" si="20"/>
        <v>0</v>
      </c>
      <c r="G320" s="200" t="str">
        <f ca="1">INDIRECT("'"&amp;$Q320&amp;"'!B122")</f>
        <v>Optional Milestone:</v>
      </c>
      <c r="H320" s="200">
        <f ca="1">INDIRECT("'"&amp;$Q320&amp;"'!d122")</f>
        <v>0</v>
      </c>
      <c r="J320" s="197">
        <f ca="1">INDIRECT("'"&amp;$Q320&amp;"'!F125")</f>
        <v>0</v>
      </c>
      <c r="K320" s="197">
        <f ca="1">INDIRECT("'"&amp;$Q320&amp;"'!F127")</f>
        <v>0</v>
      </c>
      <c r="L320" s="197" t="str">
        <f ca="1">INDIRECT("'"&amp;$Q320&amp;"'!F129")</f>
        <v>N/A</v>
      </c>
      <c r="M320" s="197">
        <f ca="1">INDIRECT("'"&amp;$Q320&amp;"'!F132")</f>
        <v>0</v>
      </c>
      <c r="N320" s="197">
        <f ca="1">INDIRECT("'"&amp;$Q320&amp;"'!B134")</f>
        <v>0</v>
      </c>
      <c r="O320" s="197">
        <f ca="1">INDIRECT("'"&amp;$Q320&amp;"'!F142")</f>
        <v>0</v>
      </c>
      <c r="P320" s="197" t="str">
        <f ca="1">INDIRECT("'"&amp;$Q320&amp;"'!F144")</f>
        <v/>
      </c>
      <c r="Q320" t="s">
        <v>279</v>
      </c>
      <c r="R320">
        <v>34</v>
      </c>
    </row>
    <row r="321" spans="1:18" ht="15">
      <c r="A321" s="197" t="str">
        <f>'Total Payment Amount'!$D$2</f>
        <v>Ventura County Medical Center</v>
      </c>
      <c r="B321" s="197" t="str">
        <f>'Total Payment Amount'!$D$3</f>
        <v>DY 7</v>
      </c>
      <c r="C321" s="198">
        <f>'Total Payment Amount'!$D$4</f>
        <v>41213</v>
      </c>
      <c r="D321" s="200" t="str">
        <f ca="1" t="shared" si="18"/>
        <v>Category 4: Stroke Management</v>
      </c>
      <c r="E321" s="197">
        <f ca="1" t="shared" si="19"/>
        <v>0</v>
      </c>
      <c r="F321" s="197">
        <f ca="1" t="shared" si="20"/>
        <v>0</v>
      </c>
      <c r="G321" s="200" t="str">
        <f ca="1">INDIRECT("'"&amp;$Q321&amp;"'!B147")</f>
        <v>Optional Milestone:</v>
      </c>
      <c r="H321" s="200">
        <f ca="1">INDIRECT("'"&amp;$Q321&amp;"'!d147")</f>
        <v>0</v>
      </c>
      <c r="J321" s="197">
        <f ca="1">INDIRECT("'"&amp;$Q321&amp;"'!F150")</f>
        <v>0</v>
      </c>
      <c r="K321" s="197">
        <f ca="1">INDIRECT("'"&amp;$Q321&amp;"'!F152")</f>
        <v>0</v>
      </c>
      <c r="L321" s="197" t="str">
        <f ca="1">INDIRECT("'"&amp;$Q321&amp;"'!F154")</f>
        <v>N/A</v>
      </c>
      <c r="M321" s="197">
        <f ca="1">INDIRECT("'"&amp;$Q321&amp;"'!F157")</f>
        <v>0</v>
      </c>
      <c r="N321" s="197">
        <f ca="1">INDIRECT("'"&amp;$Q321&amp;"'!B159")</f>
        <v>0</v>
      </c>
      <c r="O321" s="197">
        <f ca="1">INDIRECT("'"&amp;$Q321&amp;"'!F167")</f>
        <v>0</v>
      </c>
      <c r="P321" s="197" t="str">
        <f ca="1">INDIRECT("'"&amp;$Q321&amp;"'!F169")</f>
        <v/>
      </c>
      <c r="Q321" t="s">
        <v>279</v>
      </c>
      <c r="R321">
        <v>34</v>
      </c>
    </row>
    <row r="322" spans="1:18" ht="15">
      <c r="A322" s="197" t="str">
        <f>'Total Payment Amount'!$D$2</f>
        <v>Ventura County Medical Center</v>
      </c>
      <c r="B322" s="197" t="str">
        <f>'Total Payment Amount'!$D$3</f>
        <v>DY 7</v>
      </c>
      <c r="C322" s="198">
        <f>'Total Payment Amount'!$D$4</f>
        <v>41213</v>
      </c>
      <c r="D322" s="200" t="str">
        <f ca="1" t="shared" si="18"/>
        <v>Category 4: Venous Thromboembolism (VTE) Prevention and Treatment</v>
      </c>
      <c r="E322" s="197">
        <f ca="1" t="shared" si="19"/>
        <v>0</v>
      </c>
      <c r="F322" s="197">
        <f ca="1" t="shared" si="20"/>
        <v>0</v>
      </c>
      <c r="H322" s="200">
        <f ca="1">INDIRECT("'"&amp;$Q322&amp;"'!D22")</f>
        <v>0</v>
      </c>
      <c r="J322" s="197">
        <f ca="1">INDIRECT("'"&amp;$Q322&amp;"'!F25")</f>
        <v>0</v>
      </c>
      <c r="K322" s="197">
        <f ca="1">INDIRECT("'"&amp;$Q322&amp;"'!F27")</f>
        <v>0</v>
      </c>
      <c r="L322" s="197" t="str">
        <f ca="1">INDIRECT("'"&amp;$Q322&amp;"'!F29")</f>
        <v>N/A</v>
      </c>
      <c r="M322" s="197">
        <f ca="1">INDIRECT("'"&amp;$Q322&amp;"'!F32")</f>
        <v>0</v>
      </c>
      <c r="N322" s="197">
        <f ca="1">INDIRECT("'"&amp;$Q322&amp;"'!B34")</f>
        <v>0</v>
      </c>
      <c r="O322" s="197">
        <f ca="1">INDIRECT("'"&amp;$Q322&amp;"'!F42")</f>
        <v>0</v>
      </c>
      <c r="P322" s="197" t="str">
        <f ca="1">INDIRECT("'"&amp;$Q322&amp;"'!F44")</f>
        <v/>
      </c>
      <c r="Q322" t="s">
        <v>280</v>
      </c>
      <c r="R322">
        <v>35</v>
      </c>
    </row>
    <row r="323" spans="1:18" ht="15">
      <c r="A323" s="197" t="str">
        <f>'Total Payment Amount'!$D$2</f>
        <v>Ventura County Medical Center</v>
      </c>
      <c r="B323" s="197" t="str">
        <f>'Total Payment Amount'!$D$3</f>
        <v>DY 7</v>
      </c>
      <c r="C323" s="198">
        <f>'Total Payment Amount'!$D$4</f>
        <v>41213</v>
      </c>
      <c r="D323" s="200" t="str">
        <f ca="1" t="shared" si="18"/>
        <v>Category 4: Venous Thromboembolism (VTE) Prevention and Treatment</v>
      </c>
      <c r="E323" s="197">
        <f ca="1" t="shared" si="19"/>
        <v>0</v>
      </c>
      <c r="F323" s="197">
        <f ca="1" t="shared" si="20"/>
        <v>0</v>
      </c>
      <c r="G323" s="200" t="str">
        <f ca="1">INDIRECT("'"&amp;$Q323&amp;"'!B47")</f>
        <v>Optional Milestone:</v>
      </c>
      <c r="H323" s="200">
        <f ca="1">INDIRECT("'"&amp;$Q323&amp;"'!D47")</f>
        <v>0</v>
      </c>
      <c r="J323" s="197">
        <f ca="1">INDIRECT("'"&amp;$Q323&amp;"'!F50")</f>
        <v>0</v>
      </c>
      <c r="K323" s="197">
        <f ca="1">INDIRECT("'"&amp;$Q323&amp;"'!F52")</f>
        <v>0</v>
      </c>
      <c r="L323" s="197" t="str">
        <f ca="1">INDIRECT("'"&amp;$Q323&amp;"'!F54")</f>
        <v>N/A</v>
      </c>
      <c r="M323" s="197">
        <f ca="1">INDIRECT("'"&amp;$Q323&amp;"'!F57")</f>
        <v>0</v>
      </c>
      <c r="N323" s="197">
        <f ca="1">INDIRECT("'"&amp;$Q323&amp;"'!B59")</f>
        <v>0</v>
      </c>
      <c r="O323" s="197">
        <f ca="1">INDIRECT("'"&amp;$Q323&amp;"'!F67")</f>
        <v>0</v>
      </c>
      <c r="P323" s="197" t="str">
        <f ca="1">INDIRECT("'"&amp;$Q323&amp;"'!F69")</f>
        <v/>
      </c>
      <c r="Q323" t="s">
        <v>280</v>
      </c>
      <c r="R323">
        <v>35</v>
      </c>
    </row>
    <row r="324" spans="1:18" ht="15">
      <c r="A324" s="197" t="str">
        <f>'Total Payment Amount'!$D$2</f>
        <v>Ventura County Medical Center</v>
      </c>
      <c r="B324" s="197" t="str">
        <f>'Total Payment Amount'!$D$3</f>
        <v>DY 7</v>
      </c>
      <c r="C324" s="198">
        <f>'Total Payment Amount'!$D$4</f>
        <v>41213</v>
      </c>
      <c r="D324" s="200" t="str">
        <f ca="1" t="shared" si="18"/>
        <v>Category 4: Venous Thromboembolism (VTE) Prevention and Treatment</v>
      </c>
      <c r="E324" s="197">
        <f ca="1" t="shared" si="19"/>
        <v>0</v>
      </c>
      <c r="F324" s="197">
        <f ca="1" t="shared" si="20"/>
        <v>0</v>
      </c>
      <c r="G324" s="200" t="str">
        <f ca="1">INDIRECT("'"&amp;$Q324&amp;"'!B72")</f>
        <v>Optional Milestone:</v>
      </c>
      <c r="H324" s="200">
        <f ca="1">INDIRECT("'"&amp;$Q324&amp;"'!D72")</f>
        <v>0</v>
      </c>
      <c r="J324" s="197">
        <f ca="1">INDIRECT("'"&amp;$Q324&amp;"'!F75")</f>
        <v>0</v>
      </c>
      <c r="K324" s="197">
        <f ca="1">INDIRECT("'"&amp;$Q324&amp;"'!F77")</f>
        <v>0</v>
      </c>
      <c r="L324" s="197" t="str">
        <f ca="1">INDIRECT("'"&amp;$Q324&amp;"'!F79")</f>
        <v>N/A</v>
      </c>
      <c r="M324" s="197">
        <f ca="1">INDIRECT("'"&amp;$Q324&amp;"'!F82")</f>
        <v>0</v>
      </c>
      <c r="N324" s="197">
        <f ca="1">INDIRECT("'"&amp;$Q324&amp;"'!B84")</f>
        <v>0</v>
      </c>
      <c r="O324" s="197">
        <f ca="1">INDIRECT("'"&amp;$Q324&amp;"'!F92")</f>
        <v>0</v>
      </c>
      <c r="P324" s="197" t="str">
        <f ca="1">INDIRECT("'"&amp;$Q324&amp;"'!F94")</f>
        <v/>
      </c>
      <c r="Q324" t="s">
        <v>280</v>
      </c>
      <c r="R324">
        <v>35</v>
      </c>
    </row>
    <row r="325" spans="1:18" ht="15">
      <c r="A325" s="197" t="str">
        <f>'Total Payment Amount'!$D$2</f>
        <v>Ventura County Medical Center</v>
      </c>
      <c r="B325" s="197" t="str">
        <f>'Total Payment Amount'!$D$3</f>
        <v>DY 7</v>
      </c>
      <c r="C325" s="198">
        <f>'Total Payment Amount'!$D$4</f>
        <v>41213</v>
      </c>
      <c r="D325" s="200" t="str">
        <f ca="1" t="shared" si="18"/>
        <v>Category 4: Venous Thromboembolism (VTE) Prevention and Treatment</v>
      </c>
      <c r="E325" s="197">
        <f ca="1" t="shared" si="19"/>
        <v>0</v>
      </c>
      <c r="F325" s="197">
        <f ca="1" t="shared" si="20"/>
        <v>0</v>
      </c>
      <c r="G325" s="200" t="str">
        <f ca="1">INDIRECT("'"&amp;$Q325&amp;"'!B97")</f>
        <v>Optional Milestone:</v>
      </c>
      <c r="H325" s="200">
        <f ca="1">INDIRECT("'"&amp;$Q325&amp;"'!d97")</f>
        <v>0</v>
      </c>
      <c r="J325" s="197">
        <f ca="1">INDIRECT("'"&amp;$Q325&amp;"'!F100")</f>
        <v>0</v>
      </c>
      <c r="K325" s="197">
        <f ca="1">INDIRECT("'"&amp;$Q325&amp;"'!F102")</f>
        <v>0</v>
      </c>
      <c r="L325" s="197" t="str">
        <f ca="1">INDIRECT("'"&amp;$Q325&amp;"'!F104")</f>
        <v>N/A</v>
      </c>
      <c r="M325" s="197">
        <f ca="1">INDIRECT("'"&amp;$Q325&amp;"'!F107")</f>
        <v>0</v>
      </c>
      <c r="N325" s="197">
        <f ca="1">INDIRECT("'"&amp;$Q325&amp;"'!B109")</f>
        <v>0</v>
      </c>
      <c r="O325" s="197">
        <f ca="1">INDIRECT("'"&amp;$Q325&amp;"'!F117")</f>
        <v>0</v>
      </c>
      <c r="P325" s="197" t="str">
        <f ca="1">INDIRECT("'"&amp;$Q325&amp;"'!F119")</f>
        <v/>
      </c>
      <c r="Q325" t="s">
        <v>280</v>
      </c>
      <c r="R325">
        <v>35</v>
      </c>
    </row>
    <row r="326" spans="1:18" ht="15">
      <c r="A326" s="197" t="str">
        <f>'Total Payment Amount'!$D$2</f>
        <v>Ventura County Medical Center</v>
      </c>
      <c r="B326" s="197" t="str">
        <f>'Total Payment Amount'!$D$3</f>
        <v>DY 7</v>
      </c>
      <c r="C326" s="198">
        <f>'Total Payment Amount'!$D$4</f>
        <v>41213</v>
      </c>
      <c r="D326" s="200" t="str">
        <f ca="1" t="shared" si="18"/>
        <v>Category 4: Venous Thromboembolism (VTE) Prevention and Treatment</v>
      </c>
      <c r="E326" s="197">
        <f ca="1" t="shared" si="19"/>
        <v>0</v>
      </c>
      <c r="F326" s="197">
        <f ca="1" t="shared" si="20"/>
        <v>0</v>
      </c>
      <c r="G326" s="200" t="str">
        <f ca="1">INDIRECT("'"&amp;$Q326&amp;"'!B122")</f>
        <v>Optional Milestone:</v>
      </c>
      <c r="H326" s="200">
        <f ca="1">INDIRECT("'"&amp;$Q326&amp;"'!d122")</f>
        <v>0</v>
      </c>
      <c r="J326" s="197">
        <f ca="1">INDIRECT("'"&amp;$Q326&amp;"'!F125")</f>
        <v>0</v>
      </c>
      <c r="K326" s="197">
        <f ca="1">INDIRECT("'"&amp;$Q326&amp;"'!F127")</f>
        <v>0</v>
      </c>
      <c r="L326" s="197" t="str">
        <f ca="1">INDIRECT("'"&amp;$Q326&amp;"'!F129")</f>
        <v>N/A</v>
      </c>
      <c r="M326" s="197">
        <f ca="1">INDIRECT("'"&amp;$Q326&amp;"'!F132")</f>
        <v>0</v>
      </c>
      <c r="N326" s="197">
        <f ca="1">INDIRECT("'"&amp;$Q326&amp;"'!B134")</f>
        <v>0</v>
      </c>
      <c r="O326" s="197">
        <f ca="1">INDIRECT("'"&amp;$Q326&amp;"'!F142")</f>
        <v>0</v>
      </c>
      <c r="P326" s="197" t="str">
        <f ca="1">INDIRECT("'"&amp;$Q326&amp;"'!F144")</f>
        <v/>
      </c>
      <c r="Q326" t="s">
        <v>280</v>
      </c>
      <c r="R326">
        <v>35</v>
      </c>
    </row>
    <row r="327" spans="1:18" ht="15">
      <c r="A327" s="197" t="str">
        <f>'Total Payment Amount'!$D$2</f>
        <v>Ventura County Medical Center</v>
      </c>
      <c r="B327" s="197" t="str">
        <f>'Total Payment Amount'!$D$3</f>
        <v>DY 7</v>
      </c>
      <c r="C327" s="198">
        <f>'Total Payment Amount'!$D$4</f>
        <v>41213</v>
      </c>
      <c r="D327" s="200" t="str">
        <f ca="1" t="shared" si="18"/>
        <v>Category 4: Venous Thromboembolism (VTE) Prevention and Treatment</v>
      </c>
      <c r="E327" s="197">
        <f ca="1" t="shared" si="19"/>
        <v>0</v>
      </c>
      <c r="F327" s="197">
        <f ca="1" t="shared" si="20"/>
        <v>0</v>
      </c>
      <c r="G327" s="200" t="str">
        <f ca="1">INDIRECT("'"&amp;$Q327&amp;"'!B147")</f>
        <v>Optional Milestone:</v>
      </c>
      <c r="H327" s="200">
        <f ca="1">INDIRECT("'"&amp;$Q327&amp;"'!d147")</f>
        <v>0</v>
      </c>
      <c r="J327" s="197">
        <f ca="1">INDIRECT("'"&amp;$Q327&amp;"'!F150")</f>
        <v>0</v>
      </c>
      <c r="K327" s="197">
        <f ca="1">INDIRECT("'"&amp;$Q327&amp;"'!F152")</f>
        <v>0</v>
      </c>
      <c r="L327" s="197" t="str">
        <f ca="1">INDIRECT("'"&amp;$Q327&amp;"'!F154")</f>
        <v>N/A</v>
      </c>
      <c r="M327" s="197">
        <f ca="1">INDIRECT("'"&amp;$Q327&amp;"'!F157")</f>
        <v>0</v>
      </c>
      <c r="N327" s="197">
        <f ca="1">INDIRECT("'"&amp;$Q327&amp;"'!B159")</f>
        <v>0</v>
      </c>
      <c r="O327" s="197">
        <f ca="1">INDIRECT("'"&amp;$Q327&amp;"'!F167")</f>
        <v>0</v>
      </c>
      <c r="P327" s="197" t="str">
        <f ca="1">INDIRECT("'"&amp;$Q327&amp;"'!F169")</f>
        <v/>
      </c>
      <c r="Q327" t="s">
        <v>280</v>
      </c>
      <c r="R327">
        <v>35</v>
      </c>
    </row>
    <row r="328" spans="1:18" ht="15">
      <c r="A328" s="197" t="str">
        <f>'Total Payment Amount'!$D$2</f>
        <v>Ventura County Medical Center</v>
      </c>
      <c r="B328" s="197" t="str">
        <f>'Total Payment Amount'!$D$3</f>
        <v>DY 7</v>
      </c>
      <c r="C328" s="198">
        <f>'Total Payment Amount'!$D$4</f>
        <v>41213</v>
      </c>
      <c r="D328" s="200" t="str">
        <f ca="1" t="shared" si="18"/>
        <v>Category 4: Venous Thromboembolism (VTE) Prevention and Treatment</v>
      </c>
      <c r="E328" s="197">
        <f ca="1" t="shared" si="19"/>
        <v>0</v>
      </c>
      <c r="F328" s="197">
        <f ca="1" t="shared" si="20"/>
        <v>0</v>
      </c>
      <c r="G328" s="200" t="str">
        <f ca="1">INDIRECT("'"&amp;$Q328&amp;"'!B172")</f>
        <v>Optional Milestone:</v>
      </c>
      <c r="H328" s="200">
        <f ca="1">INDIRECT("'"&amp;$Q328&amp;"'!d172")</f>
        <v>0</v>
      </c>
      <c r="J328" s="197">
        <f ca="1">INDIRECT("'"&amp;$Q328&amp;"'!F175")</f>
        <v>0</v>
      </c>
      <c r="K328" s="197">
        <f ca="1">INDIRECT("'"&amp;$Q328&amp;"'!F177")</f>
        <v>0</v>
      </c>
      <c r="L328" s="197" t="str">
        <f ca="1">INDIRECT("'"&amp;$Q328&amp;"'!F179")</f>
        <v>N/A</v>
      </c>
      <c r="M328" s="197">
        <f ca="1">INDIRECT("'"&amp;$Q328&amp;"'!F182")</f>
        <v>0</v>
      </c>
      <c r="N328" s="197">
        <f ca="1">INDIRECT("'"&amp;$Q328&amp;"'!B184")</f>
        <v>0</v>
      </c>
      <c r="O328" s="197">
        <f ca="1">INDIRECT("'"&amp;$Q328&amp;"'!F192")</f>
        <v>0</v>
      </c>
      <c r="P328" s="197" t="str">
        <f ca="1">INDIRECT("'"&amp;$Q328&amp;"'!F194")</f>
        <v/>
      </c>
      <c r="Q328" t="s">
        <v>280</v>
      </c>
      <c r="R328">
        <v>35</v>
      </c>
    </row>
    <row r="329" spans="1:18" ht="15">
      <c r="A329" s="197" t="str">
        <f>'Total Payment Amount'!$D$2</f>
        <v>Ventura County Medical Center</v>
      </c>
      <c r="B329" s="197" t="str">
        <f>'Total Payment Amount'!$D$3</f>
        <v>DY 7</v>
      </c>
      <c r="C329" s="198">
        <f>'Total Payment Amount'!$D$4</f>
        <v>41213</v>
      </c>
      <c r="D329" s="200" t="str">
        <f ca="1" t="shared" si="18"/>
        <v>Category 4: Falls with Injury Prevention</v>
      </c>
      <c r="E329" s="197">
        <f ca="1" t="shared" si="19"/>
        <v>0</v>
      </c>
      <c r="F329" s="197">
        <f ca="1" t="shared" si="20"/>
        <v>0</v>
      </c>
      <c r="H329" s="200" t="str">
        <f ca="1">INDIRECT("'"&amp;$Q329&amp;"'!B21")</f>
        <v>Prevalence of patient falls with injuries (Rate per 1,000 patient days)</v>
      </c>
      <c r="J329" s="197">
        <f ca="1">INDIRECT("'"&amp;$Q329&amp;"'!F23")</f>
        <v>0</v>
      </c>
      <c r="K329" s="197">
        <f ca="1">INDIRECT("'"&amp;$Q329&amp;"'!F25")</f>
        <v>0</v>
      </c>
      <c r="L329" s="197" t="str">
        <f ca="1">INDIRECT("'"&amp;$Q329&amp;"'!F27")</f>
        <v>N/A</v>
      </c>
      <c r="N329" s="197">
        <f ca="1">INDIRECT("'"&amp;$Q329&amp;"'!B32")</f>
        <v>0</v>
      </c>
      <c r="O329" s="197">
        <f ca="1">INDIRECT("'"&amp;$Q329&amp;"'!F40")</f>
        <v>0</v>
      </c>
      <c r="P329" s="197" t="str">
        <f ca="1">INDIRECT("'"&amp;$Q329&amp;"'!F44")</f>
        <v/>
      </c>
      <c r="Q329" t="s">
        <v>281</v>
      </c>
      <c r="R329">
        <v>36</v>
      </c>
    </row>
    <row r="330" spans="1:18" ht="15">
      <c r="A330" s="197" t="str">
        <f>'Total Payment Amount'!$D$2</f>
        <v>Ventura County Medical Center</v>
      </c>
      <c r="B330" s="197" t="str">
        <f>'Total Payment Amount'!$D$3</f>
        <v>DY 7</v>
      </c>
      <c r="C330" s="198">
        <f>'Total Payment Amount'!$D$4</f>
        <v>41213</v>
      </c>
      <c r="D330" s="200" t="str">
        <f ca="1" t="shared" si="18"/>
        <v>Category 4: Falls with Injury Prevention</v>
      </c>
      <c r="E330" s="197">
        <f ca="1" t="shared" si="19"/>
        <v>0</v>
      </c>
      <c r="F330" s="197">
        <f ca="1" t="shared" si="20"/>
        <v>0</v>
      </c>
      <c r="G330" s="200" t="str">
        <f ca="1">INDIRECT("'"&amp;$Q330&amp;"'!B47")</f>
        <v>Optional Milestone:</v>
      </c>
      <c r="H330" s="200">
        <f ca="1">INDIRECT("'"&amp;$Q330&amp;"'!D47")</f>
        <v>0</v>
      </c>
      <c r="J330" s="197">
        <f ca="1">INDIRECT("'"&amp;$Q330&amp;"'!F50")</f>
        <v>0</v>
      </c>
      <c r="K330" s="197">
        <f ca="1">INDIRECT("'"&amp;$Q330&amp;"'!F52")</f>
        <v>0</v>
      </c>
      <c r="L330" s="197" t="str">
        <f ca="1">INDIRECT("'"&amp;$Q330&amp;"'!F54")</f>
        <v>N/A</v>
      </c>
      <c r="M330" s="197">
        <f ca="1">INDIRECT("'"&amp;$Q330&amp;"'!F57")</f>
        <v>0</v>
      </c>
      <c r="N330" s="197">
        <f ca="1">INDIRECT("'"&amp;$Q330&amp;"'!B59")</f>
        <v>0</v>
      </c>
      <c r="O330" s="197">
        <f ca="1">INDIRECT("'"&amp;$Q330&amp;"'!F67")</f>
        <v>0</v>
      </c>
      <c r="P330" s="197" t="str">
        <f ca="1">INDIRECT("'"&amp;$Q330&amp;"'!F69")</f>
        <v/>
      </c>
      <c r="Q330" t="s">
        <v>281</v>
      </c>
      <c r="R330">
        <v>36</v>
      </c>
    </row>
    <row r="331" spans="1:18" ht="15">
      <c r="A331" s="197" t="str">
        <f>'Total Payment Amount'!$D$2</f>
        <v>Ventura County Medical Center</v>
      </c>
      <c r="B331" s="197" t="str">
        <f>'Total Payment Amount'!$D$3</f>
        <v>DY 7</v>
      </c>
      <c r="C331" s="198">
        <f>'Total Payment Amount'!$D$4</f>
        <v>41213</v>
      </c>
      <c r="D331" s="200" t="str">
        <f ca="1" t="shared" si="18"/>
        <v>Category 4: Falls with Injury Prevention</v>
      </c>
      <c r="E331" s="197">
        <f ca="1" t="shared" si="19"/>
        <v>0</v>
      </c>
      <c r="F331" s="197">
        <f ca="1" t="shared" si="20"/>
        <v>0</v>
      </c>
      <c r="G331" s="200" t="str">
        <f ca="1">INDIRECT("'"&amp;$Q331&amp;"'!B72")</f>
        <v>Optional Milestone:</v>
      </c>
      <c r="H331" s="200">
        <f ca="1">INDIRECT("'"&amp;$Q331&amp;"'!D72")</f>
        <v>0</v>
      </c>
      <c r="J331" s="197">
        <f ca="1">INDIRECT("'"&amp;$Q331&amp;"'!F75")</f>
        <v>0</v>
      </c>
      <c r="K331" s="197">
        <f ca="1">INDIRECT("'"&amp;$Q331&amp;"'!F77")</f>
        <v>0</v>
      </c>
      <c r="L331" s="197" t="str">
        <f ca="1">INDIRECT("'"&amp;$Q331&amp;"'!F79")</f>
        <v>N/A</v>
      </c>
      <c r="M331" s="197">
        <f ca="1">INDIRECT("'"&amp;$Q331&amp;"'!F82")</f>
        <v>0</v>
      </c>
      <c r="N331" s="197">
        <f ca="1">INDIRECT("'"&amp;$Q331&amp;"'!B84")</f>
        <v>0</v>
      </c>
      <c r="O331" s="197">
        <f ca="1">INDIRECT("'"&amp;$Q331&amp;"'!F92")</f>
        <v>0</v>
      </c>
      <c r="P331" s="197" t="str">
        <f ca="1">INDIRECT("'"&amp;$Q331&amp;"'!F94")</f>
        <v/>
      </c>
      <c r="Q331" t="s">
        <v>281</v>
      </c>
      <c r="R331">
        <v>36</v>
      </c>
    </row>
    <row r="332" spans="1:18" ht="15">
      <c r="A332" s="197" t="str">
        <f>'Total Payment Amount'!$D$2</f>
        <v>Ventura County Medical Center</v>
      </c>
      <c r="B332" s="197" t="str">
        <f>'Total Payment Amount'!$D$3</f>
        <v>DY 7</v>
      </c>
      <c r="C332" s="198">
        <f>'Total Payment Amount'!$D$4</f>
        <v>41213</v>
      </c>
      <c r="D332" s="200" t="str">
        <f ca="1" t="shared" si="18"/>
        <v>Category 4: Falls with Injury Prevention</v>
      </c>
      <c r="E332" s="197">
        <f ca="1" t="shared" si="19"/>
        <v>0</v>
      </c>
      <c r="F332" s="197">
        <f ca="1" t="shared" si="20"/>
        <v>0</v>
      </c>
      <c r="G332" s="200" t="str">
        <f ca="1">INDIRECT("'"&amp;$Q332&amp;"'!B97")</f>
        <v>Optional Milestone:</v>
      </c>
      <c r="H332" s="200">
        <f ca="1">INDIRECT("'"&amp;$Q332&amp;"'!d97")</f>
        <v>0</v>
      </c>
      <c r="J332" s="197">
        <f ca="1">INDIRECT("'"&amp;$Q332&amp;"'!F100")</f>
        <v>0</v>
      </c>
      <c r="K332" s="197">
        <f ca="1">INDIRECT("'"&amp;$Q332&amp;"'!F102")</f>
        <v>0</v>
      </c>
      <c r="L332" s="197" t="str">
        <f ca="1">INDIRECT("'"&amp;$Q332&amp;"'!F104")</f>
        <v>N/A</v>
      </c>
      <c r="M332" s="197">
        <f ca="1">INDIRECT("'"&amp;$Q332&amp;"'!F107")</f>
        <v>0</v>
      </c>
      <c r="N332" s="197">
        <f ca="1">INDIRECT("'"&amp;$Q332&amp;"'!B109")</f>
        <v>0</v>
      </c>
      <c r="O332" s="197">
        <f ca="1">INDIRECT("'"&amp;$Q332&amp;"'!F117")</f>
        <v>0</v>
      </c>
      <c r="P332" s="197" t="str">
        <f ca="1">INDIRECT("'"&amp;$Q332&amp;"'!F119")</f>
        <v/>
      </c>
      <c r="Q332" t="s">
        <v>281</v>
      </c>
      <c r="R332">
        <v>36</v>
      </c>
    </row>
    <row r="333" spans="1:18" ht="15">
      <c r="A333" s="197" t="str">
        <f>'Total Payment Amount'!$D$2</f>
        <v>Ventura County Medical Center</v>
      </c>
      <c r="B333" s="197" t="str">
        <f>'Total Payment Amount'!$D$3</f>
        <v>DY 7</v>
      </c>
      <c r="C333" s="198">
        <f>'Total Payment Amount'!$D$4</f>
        <v>41213</v>
      </c>
      <c r="D333" s="200" t="str">
        <f ca="1" t="shared" si="18"/>
        <v>Category 4: Falls with Injury Prevention</v>
      </c>
      <c r="E333" s="197">
        <f ca="1" t="shared" si="19"/>
        <v>0</v>
      </c>
      <c r="F333" s="197">
        <f ca="1" t="shared" si="20"/>
        <v>0</v>
      </c>
      <c r="G333" s="200" t="str">
        <f ca="1">INDIRECT("'"&amp;$Q333&amp;"'!B122")</f>
        <v>Optional Milestone:</v>
      </c>
      <c r="H333" s="200">
        <f ca="1">INDIRECT("'"&amp;$Q333&amp;"'!d122")</f>
        <v>0</v>
      </c>
      <c r="J333" s="197">
        <f ca="1">INDIRECT("'"&amp;$Q333&amp;"'!F125")</f>
        <v>0</v>
      </c>
      <c r="K333" s="197">
        <f ca="1">INDIRECT("'"&amp;$Q333&amp;"'!F127")</f>
        <v>0</v>
      </c>
      <c r="L333" s="197" t="str">
        <f ca="1">INDIRECT("'"&amp;$Q333&amp;"'!F129")</f>
        <v>N/A</v>
      </c>
      <c r="M333" s="197">
        <f ca="1">INDIRECT("'"&amp;$Q333&amp;"'!F132")</f>
        <v>0</v>
      </c>
      <c r="N333" s="197">
        <f ca="1">INDIRECT("'"&amp;$Q333&amp;"'!B134")</f>
        <v>0</v>
      </c>
      <c r="O333" s="197">
        <f ca="1">INDIRECT("'"&amp;$Q333&amp;"'!F142")</f>
        <v>0</v>
      </c>
      <c r="P333" s="197" t="str">
        <f ca="1">INDIRECT("'"&amp;$Q333&amp;"'!F144")</f>
        <v/>
      </c>
      <c r="Q333" t="s">
        <v>281</v>
      </c>
      <c r="R333">
        <v>36</v>
      </c>
    </row>
    <row r="334" spans="1:18" ht="15">
      <c r="A334" s="197" t="str">
        <f>'Total Payment Amount'!$D$2</f>
        <v>Ventura County Medical Center</v>
      </c>
      <c r="B334" s="197" t="str">
        <f>'Total Payment Amount'!$D$3</f>
        <v>DY 7</v>
      </c>
      <c r="C334" s="198">
        <f>'Total Payment Amount'!$D$4</f>
        <v>41213</v>
      </c>
      <c r="D334" s="200" t="str">
        <f ca="1">INDIRECT("'"&amp;$Q334&amp;"'!$A$5")</f>
        <v>Category 4: Falls with Injury Prevention</v>
      </c>
      <c r="E334" s="197">
        <f ca="1">INDIRECT("'"&amp;$Q334&amp;"'!$F$17")</f>
        <v>0</v>
      </c>
      <c r="F334" s="197">
        <f ca="1">INDIRECT("'"&amp;$Q334&amp;"'!$F$19")</f>
        <v>0</v>
      </c>
      <c r="G334" s="200" t="str">
        <f ca="1">INDIRECT("'"&amp;$Q334&amp;"'!B147")</f>
        <v>Optional Milestone:</v>
      </c>
      <c r="H334" s="200">
        <f ca="1">INDIRECT("'"&amp;$Q334&amp;"'!d147")</f>
        <v>0</v>
      </c>
      <c r="J334" s="197">
        <f ca="1">INDIRECT("'"&amp;$Q334&amp;"'!F150")</f>
        <v>0</v>
      </c>
      <c r="K334" s="197">
        <f ca="1">INDIRECT("'"&amp;$Q334&amp;"'!F152")</f>
        <v>0</v>
      </c>
      <c r="L334" s="197" t="str">
        <f ca="1">INDIRECT("'"&amp;$Q334&amp;"'!F154")</f>
        <v>N/A</v>
      </c>
      <c r="M334" s="197">
        <f ca="1">INDIRECT("'"&amp;$Q334&amp;"'!F157")</f>
        <v>0</v>
      </c>
      <c r="N334" s="197">
        <f ca="1">INDIRECT("'"&amp;$Q334&amp;"'!B159")</f>
        <v>0</v>
      </c>
      <c r="O334" s="197">
        <f ca="1">INDIRECT("'"&amp;$Q334&amp;"'!F167")</f>
        <v>0</v>
      </c>
      <c r="P334" s="197" t="str">
        <f ca="1">INDIRECT("'"&amp;$Q334&amp;"'!F169")</f>
        <v/>
      </c>
      <c r="Q334" t="s">
        <v>281</v>
      </c>
      <c r="R334">
        <v>36</v>
      </c>
    </row>
    <row r="335" spans="1:18" ht="15">
      <c r="A335" s="197" t="str">
        <f>'Total Payment Amount'!$D$2</f>
        <v>Ventura County Medical Center</v>
      </c>
      <c r="B335" s="197" t="str">
        <f>'Total Payment Amount'!$D$3</f>
        <v>DY 7</v>
      </c>
      <c r="C335" s="198">
        <f>'Total Payment Amount'!$D$4</f>
        <v>41213</v>
      </c>
      <c r="D335" s="200" t="str">
        <f ca="1">INDIRECT("'"&amp;$Q335&amp;"'!$A$5")</f>
        <v>Category 4: Falls with Injury Prevention</v>
      </c>
      <c r="E335" s="197">
        <f ca="1">INDIRECT("'"&amp;$Q335&amp;"'!$F$17")</f>
        <v>0</v>
      </c>
      <c r="F335" s="197">
        <f ca="1">INDIRECT("'"&amp;$Q335&amp;"'!$F$19")</f>
        <v>0</v>
      </c>
      <c r="G335" s="200" t="str">
        <f ca="1">INDIRECT("'"&amp;$Q335&amp;"'!B172")</f>
        <v>Optional Milestone:</v>
      </c>
      <c r="H335" s="200">
        <f ca="1">INDIRECT("'"&amp;$Q335&amp;"'!d172")</f>
        <v>0</v>
      </c>
      <c r="J335" s="197">
        <f ca="1">INDIRECT("'"&amp;$Q335&amp;"'!F175")</f>
        <v>0</v>
      </c>
      <c r="K335" s="197">
        <f ca="1">INDIRECT("'"&amp;$Q335&amp;"'!F177")</f>
        <v>0</v>
      </c>
      <c r="L335" s="197" t="str">
        <f ca="1">INDIRECT("'"&amp;$Q335&amp;"'!F179")</f>
        <v>N/A</v>
      </c>
      <c r="M335" s="197">
        <f ca="1">INDIRECT("'"&amp;$Q335&amp;"'!F182")</f>
        <v>0</v>
      </c>
      <c r="N335" s="197">
        <f ca="1">INDIRECT("'"&amp;$Q335&amp;"'!B184")</f>
        <v>0</v>
      </c>
      <c r="O335" s="197">
        <f ca="1">INDIRECT("'"&amp;$Q335&amp;"'!F192")</f>
        <v>0</v>
      </c>
      <c r="P335" s="197" t="str">
        <f ca="1">INDIRECT("'"&amp;$Q335&amp;"'!F194")</f>
        <v/>
      </c>
      <c r="Q335" t="s">
        <v>281</v>
      </c>
      <c r="R335">
        <v>36</v>
      </c>
    </row>
    <row r="336" spans="4:6" ht="15">
      <c r="D336" s="200"/>
      <c r="E336" s="197"/>
      <c r="F336" s="197"/>
    </row>
    <row r="337" spans="4:6" ht="15">
      <c r="D337" s="200"/>
      <c r="E337" s="197"/>
      <c r="F337" s="197"/>
    </row>
    <row r="338" spans="4:6" ht="15">
      <c r="D338" s="200"/>
      <c r="E338" s="197"/>
      <c r="F338" s="197"/>
    </row>
  </sheetData>
  <sheetProtection password="CB04"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zoomScale="85" zoomScaleNormal="85" zoomScaleSheetLayoutView="85" zoomScalePageLayoutView="90" workbookViewId="0" topLeftCell="A79">
      <selection activeCell="D49" sqref="D49"/>
    </sheetView>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t="s">
        <v>191</v>
      </c>
    </row>
    <row r="6" ht="15">
      <c r="A6" s="94" t="s">
        <v>148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94</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v>4863333</v>
      </c>
      <c r="G18" s="116"/>
    </row>
    <row r="19" spans="1:7" ht="13.5" thickBot="1">
      <c r="A19" s="114"/>
      <c r="C19" s="115"/>
      <c r="G19" s="116"/>
    </row>
    <row r="20" spans="1:7" ht="13.5" thickBot="1">
      <c r="A20" s="114"/>
      <c r="B20" s="90" t="s">
        <v>11</v>
      </c>
      <c r="C20" s="115"/>
      <c r="E20" s="12" t="s">
        <v>2</v>
      </c>
      <c r="F20" s="15">
        <v>4863333</v>
      </c>
      <c r="G20" s="116"/>
    </row>
    <row r="21" spans="1:7" s="113" customFormat="1" ht="15">
      <c r="A21" s="117"/>
      <c r="B21" s="94"/>
      <c r="C21" s="94"/>
      <c r="D21" s="118"/>
      <c r="F21" s="99"/>
      <c r="G21" s="119"/>
    </row>
    <row r="22" spans="1:7" s="113" customFormat="1" ht="25.5">
      <c r="A22" s="120"/>
      <c r="B22" s="41" t="s">
        <v>233</v>
      </c>
      <c r="C22" s="121"/>
      <c r="D22" s="272" t="s">
        <v>329</v>
      </c>
      <c r="G22" s="119"/>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Yes</v>
      </c>
      <c r="G29" s="116"/>
    </row>
    <row r="30" spans="1:7" ht="6.75" customHeight="1">
      <c r="A30" s="114"/>
      <c r="G30" s="116"/>
    </row>
    <row r="31" spans="1:7" ht="13.5" customHeight="1" thickBot="1">
      <c r="A31" s="114"/>
      <c r="B31" s="315" t="s">
        <v>306</v>
      </c>
      <c r="C31" s="315"/>
      <c r="D31" s="315"/>
      <c r="G31" s="116"/>
    </row>
    <row r="32" spans="1:7" ht="13.5" thickBot="1">
      <c r="A32" s="114"/>
      <c r="B32" s="315"/>
      <c r="C32" s="315"/>
      <c r="D32" s="315"/>
      <c r="E32" s="12" t="s">
        <v>2</v>
      </c>
      <c r="F32" s="15" t="s">
        <v>191</v>
      </c>
      <c r="G32" s="116"/>
    </row>
    <row r="33" spans="1:7" ht="6.75" customHeight="1">
      <c r="A33" s="114"/>
      <c r="G33" s="116"/>
    </row>
    <row r="34" spans="1:7" ht="319.5" customHeight="1">
      <c r="A34" s="114"/>
      <c r="B34" s="316" t="s">
        <v>319</v>
      </c>
      <c r="C34" s="317"/>
      <c r="D34" s="318"/>
      <c r="G34" s="116"/>
    </row>
    <row r="35" spans="1:7" ht="15">
      <c r="A35" s="114"/>
      <c r="B35" s="319"/>
      <c r="C35" s="320"/>
      <c r="D35" s="321"/>
      <c r="G35" s="116"/>
    </row>
    <row r="36" spans="1:7" ht="15">
      <c r="A36" s="114"/>
      <c r="B36" s="319"/>
      <c r="C36" s="320"/>
      <c r="D36" s="321"/>
      <c r="G36" s="116"/>
    </row>
    <row r="37" spans="1:7" ht="15">
      <c r="A37" s="114"/>
      <c r="B37" s="319"/>
      <c r="C37" s="320"/>
      <c r="D37" s="321"/>
      <c r="G37" s="116"/>
    </row>
    <row r="38" spans="1:7" ht="15">
      <c r="A38" s="114"/>
      <c r="B38" s="319"/>
      <c r="C38" s="320"/>
      <c r="D38" s="321"/>
      <c r="G38" s="116"/>
    </row>
    <row r="39" spans="1:7" ht="15">
      <c r="A39" s="114"/>
      <c r="B39" s="319"/>
      <c r="C39" s="320"/>
      <c r="D39" s="321"/>
      <c r="G39" s="116"/>
    </row>
    <row r="40" spans="1:7" ht="15">
      <c r="A40" s="114"/>
      <c r="B40" s="322"/>
      <c r="C40" s="323"/>
      <c r="D40" s="324"/>
      <c r="G40" s="116"/>
    </row>
    <row r="41" spans="1:7" ht="6.75" customHeight="1" thickBot="1">
      <c r="A41" s="114"/>
      <c r="G41" s="116"/>
    </row>
    <row r="42" spans="1:7" ht="13.5" thickBot="1">
      <c r="A42" s="114"/>
      <c r="B42" s="90" t="s">
        <v>20</v>
      </c>
      <c r="E42" s="12" t="s">
        <v>2</v>
      </c>
      <c r="F42" s="54" t="s">
        <v>191</v>
      </c>
      <c r="G42" s="116"/>
    </row>
    <row r="43" spans="1:7" ht="6.75" customHeight="1" thickBot="1">
      <c r="A43" s="114"/>
      <c r="G43" s="116"/>
    </row>
    <row r="44" spans="1:7" ht="13.5" thickBot="1">
      <c r="A44" s="114"/>
      <c r="C44" s="115" t="s">
        <v>15</v>
      </c>
      <c r="F44" s="98">
        <f>IF(F42=0," ",IF(F32="Yes",1,IF(F32="No",0,IF(F29/F42&gt;=1,1,IF(F29/F42&gt;=0.75,0.75,IF(F29/F42&gt;=0.5,0.5,IF(F29/F42&gt;=0.25,0.25,0)))))))</f>
        <v>1</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2"/>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5" t="s">
        <v>306</v>
      </c>
      <c r="C56" s="315"/>
      <c r="D56" s="315"/>
      <c r="G56" s="116"/>
    </row>
    <row r="57" spans="1:7" ht="13.5" thickBot="1">
      <c r="A57" s="114"/>
      <c r="B57" s="315"/>
      <c r="C57" s="315"/>
      <c r="D57" s="315"/>
      <c r="E57" s="12" t="s">
        <v>2</v>
      </c>
      <c r="F57" s="15"/>
      <c r="G57" s="116"/>
    </row>
    <row r="58" spans="1:7" ht="6.75" customHeight="1">
      <c r="A58" s="114"/>
      <c r="G58" s="116"/>
    </row>
    <row r="59" spans="1:7" ht="15">
      <c r="A59" s="114"/>
      <c r="B59" s="316"/>
      <c r="C59" s="317"/>
      <c r="D59" s="318"/>
      <c r="G59" s="116"/>
    </row>
    <row r="60" spans="1:7" ht="15">
      <c r="A60" s="114"/>
      <c r="B60" s="319"/>
      <c r="C60" s="320"/>
      <c r="D60" s="321"/>
      <c r="G60" s="116"/>
    </row>
    <row r="61" spans="1:7" ht="15">
      <c r="A61" s="114"/>
      <c r="B61" s="319"/>
      <c r="C61" s="320"/>
      <c r="D61" s="321"/>
      <c r="G61" s="116"/>
    </row>
    <row r="62" spans="1:7" ht="15">
      <c r="A62" s="114"/>
      <c r="B62" s="319"/>
      <c r="C62" s="320"/>
      <c r="D62" s="321"/>
      <c r="G62" s="116"/>
    </row>
    <row r="63" spans="1:7" ht="15">
      <c r="A63" s="114"/>
      <c r="B63" s="319"/>
      <c r="C63" s="320"/>
      <c r="D63" s="321"/>
      <c r="G63" s="116"/>
    </row>
    <row r="64" spans="1:7" ht="15">
      <c r="A64" s="114"/>
      <c r="B64" s="319"/>
      <c r="C64" s="320"/>
      <c r="D64" s="321"/>
      <c r="G64" s="116"/>
    </row>
    <row r="65" spans="1:7" ht="15">
      <c r="A65" s="114"/>
      <c r="B65" s="322"/>
      <c r="C65" s="323"/>
      <c r="D65" s="324"/>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2"/>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5" t="s">
        <v>306</v>
      </c>
      <c r="C81" s="315"/>
      <c r="D81" s="315"/>
      <c r="G81" s="116"/>
    </row>
    <row r="82" spans="1:7" ht="13.5" thickBot="1">
      <c r="A82" s="114"/>
      <c r="B82" s="315"/>
      <c r="C82" s="315"/>
      <c r="D82" s="315"/>
      <c r="E82" s="12" t="s">
        <v>2</v>
      </c>
      <c r="F82" s="15"/>
      <c r="G82" s="116"/>
    </row>
    <row r="83" spans="1:7" ht="6.75" customHeight="1">
      <c r="A83" s="114"/>
      <c r="G83" s="116"/>
    </row>
    <row r="84" spans="1:7" ht="15">
      <c r="A84" s="114"/>
      <c r="B84" s="316"/>
      <c r="C84" s="317"/>
      <c r="D84" s="318"/>
      <c r="G84" s="116"/>
    </row>
    <row r="85" spans="1:7" ht="15">
      <c r="A85" s="114"/>
      <c r="B85" s="319"/>
      <c r="C85" s="320"/>
      <c r="D85" s="321"/>
      <c r="G85" s="116"/>
    </row>
    <row r="86" spans="1:7" ht="15">
      <c r="A86" s="114"/>
      <c r="B86" s="319"/>
      <c r="C86" s="320"/>
      <c r="D86" s="321"/>
      <c r="G86" s="116"/>
    </row>
    <row r="87" spans="1:7" ht="15">
      <c r="A87" s="114"/>
      <c r="B87" s="319"/>
      <c r="C87" s="320"/>
      <c r="D87" s="321"/>
      <c r="G87" s="116"/>
    </row>
    <row r="88" spans="1:7" ht="15">
      <c r="A88" s="114"/>
      <c r="B88" s="319"/>
      <c r="C88" s="320"/>
      <c r="D88" s="321"/>
      <c r="G88" s="116"/>
    </row>
    <row r="89" spans="1:7" ht="15">
      <c r="A89" s="114"/>
      <c r="B89" s="319"/>
      <c r="C89" s="320"/>
      <c r="D89" s="321"/>
      <c r="G89" s="116"/>
    </row>
    <row r="90" spans="1:7" ht="15">
      <c r="A90" s="114"/>
      <c r="B90" s="322"/>
      <c r="C90" s="323"/>
      <c r="D90" s="324"/>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2"/>
      <c r="G97" s="119"/>
    </row>
    <row r="98" spans="1:7" s="125" customFormat="1" ht="12">
      <c r="A98" s="122"/>
      <c r="B98" s="123"/>
      <c r="C98" s="124"/>
      <c r="D98" s="153"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5" t="s">
        <v>306</v>
      </c>
      <c r="C106" s="315"/>
      <c r="D106" s="315"/>
      <c r="G106" s="116"/>
    </row>
    <row r="107" spans="1:7" ht="13.5" thickBot="1">
      <c r="A107" s="114"/>
      <c r="B107" s="315"/>
      <c r="C107" s="315"/>
      <c r="D107" s="315"/>
      <c r="E107" s="12" t="s">
        <v>2</v>
      </c>
      <c r="F107" s="15"/>
      <c r="G107" s="116"/>
    </row>
    <row r="108" spans="1:7" ht="6.75" customHeight="1">
      <c r="A108" s="114"/>
      <c r="G108" s="116"/>
    </row>
    <row r="109" spans="1:7" ht="15">
      <c r="A109" s="114"/>
      <c r="B109" s="316"/>
      <c r="C109" s="317"/>
      <c r="D109" s="318"/>
      <c r="G109" s="116"/>
    </row>
    <row r="110" spans="1:7" ht="15">
      <c r="A110" s="114"/>
      <c r="B110" s="319"/>
      <c r="C110" s="320"/>
      <c r="D110" s="321"/>
      <c r="G110" s="116"/>
    </row>
    <row r="111" spans="1:7" ht="15">
      <c r="A111" s="114"/>
      <c r="B111" s="319"/>
      <c r="C111" s="320"/>
      <c r="D111" s="321"/>
      <c r="G111" s="116"/>
    </row>
    <row r="112" spans="1:7" ht="15">
      <c r="A112" s="114"/>
      <c r="B112" s="319"/>
      <c r="C112" s="320"/>
      <c r="D112" s="321"/>
      <c r="G112" s="116"/>
    </row>
    <row r="113" spans="1:7" ht="15">
      <c r="A113" s="114"/>
      <c r="B113" s="319"/>
      <c r="C113" s="320"/>
      <c r="D113" s="321"/>
      <c r="G113" s="116"/>
    </row>
    <row r="114" spans="1:7" ht="15">
      <c r="A114" s="114"/>
      <c r="B114" s="319"/>
      <c r="C114" s="320"/>
      <c r="D114" s="321"/>
      <c r="G114" s="116"/>
    </row>
    <row r="115" spans="1:7" ht="15">
      <c r="A115" s="114"/>
      <c r="B115" s="322"/>
      <c r="C115" s="323"/>
      <c r="D115" s="324"/>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2"/>
      <c r="G122" s="119"/>
    </row>
    <row r="123" spans="1:7" s="125" customFormat="1" ht="12">
      <c r="A123" s="122"/>
      <c r="B123" s="123"/>
      <c r="C123" s="124"/>
      <c r="D123" s="153"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5" t="s">
        <v>306</v>
      </c>
      <c r="C131" s="315"/>
      <c r="D131" s="315"/>
      <c r="G131" s="116"/>
    </row>
    <row r="132" spans="1:7" ht="13.5" thickBot="1">
      <c r="A132" s="114"/>
      <c r="B132" s="315"/>
      <c r="C132" s="315"/>
      <c r="D132" s="315"/>
      <c r="E132" s="12" t="s">
        <v>2</v>
      </c>
      <c r="F132" s="15"/>
      <c r="G132" s="116"/>
    </row>
    <row r="133" spans="1:7" ht="6.75" customHeight="1">
      <c r="A133" s="114"/>
      <c r="G133" s="116"/>
    </row>
    <row r="134" spans="1:7" ht="15">
      <c r="A134" s="114"/>
      <c r="B134" s="316"/>
      <c r="C134" s="317"/>
      <c r="D134" s="318"/>
      <c r="G134" s="116"/>
    </row>
    <row r="135" spans="1:7" ht="15">
      <c r="A135" s="114"/>
      <c r="B135" s="319"/>
      <c r="C135" s="320"/>
      <c r="D135" s="321"/>
      <c r="G135" s="116"/>
    </row>
    <row r="136" spans="1:7" ht="15">
      <c r="A136" s="114"/>
      <c r="B136" s="319"/>
      <c r="C136" s="320"/>
      <c r="D136" s="321"/>
      <c r="G136" s="116"/>
    </row>
    <row r="137" spans="1:7" ht="15">
      <c r="A137" s="114"/>
      <c r="B137" s="319"/>
      <c r="C137" s="320"/>
      <c r="D137" s="321"/>
      <c r="G137" s="116"/>
    </row>
    <row r="138" spans="1:7" ht="15">
      <c r="A138" s="114"/>
      <c r="B138" s="319"/>
      <c r="C138" s="320"/>
      <c r="D138" s="321"/>
      <c r="G138" s="116"/>
    </row>
    <row r="139" spans="1:7" ht="15">
      <c r="A139" s="114"/>
      <c r="B139" s="319"/>
      <c r="C139" s="320"/>
      <c r="D139" s="321"/>
      <c r="G139" s="116"/>
    </row>
    <row r="140" spans="1:7" ht="15">
      <c r="A140" s="114"/>
      <c r="B140" s="322"/>
      <c r="C140" s="323"/>
      <c r="D140" s="324"/>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2"/>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5" t="s">
        <v>306</v>
      </c>
      <c r="C156" s="315"/>
      <c r="D156" s="315"/>
      <c r="G156" s="116"/>
    </row>
    <row r="157" spans="1:7" ht="13.5" thickBot="1">
      <c r="A157" s="114"/>
      <c r="B157" s="315"/>
      <c r="C157" s="315"/>
      <c r="D157" s="315"/>
      <c r="E157" s="12" t="s">
        <v>2</v>
      </c>
      <c r="F157" s="15"/>
      <c r="G157" s="116"/>
    </row>
    <row r="158" spans="1:7" ht="6.75" customHeight="1">
      <c r="A158" s="114"/>
      <c r="G158" s="116"/>
    </row>
    <row r="159" spans="1:7" ht="15">
      <c r="A159" s="114"/>
      <c r="B159" s="316"/>
      <c r="C159" s="317"/>
      <c r="D159" s="318"/>
      <c r="G159" s="116"/>
    </row>
    <row r="160" spans="1:7" ht="15">
      <c r="A160" s="114"/>
      <c r="B160" s="319"/>
      <c r="C160" s="320"/>
      <c r="D160" s="321"/>
      <c r="G160" s="116"/>
    </row>
    <row r="161" spans="1:7" ht="15">
      <c r="A161" s="114"/>
      <c r="B161" s="319"/>
      <c r="C161" s="320"/>
      <c r="D161" s="321"/>
      <c r="G161" s="116"/>
    </row>
    <row r="162" spans="1:7" ht="15">
      <c r="A162" s="114"/>
      <c r="B162" s="319"/>
      <c r="C162" s="320"/>
      <c r="D162" s="321"/>
      <c r="G162" s="116"/>
    </row>
    <row r="163" spans="1:7" ht="15">
      <c r="A163" s="114"/>
      <c r="B163" s="319"/>
      <c r="C163" s="320"/>
      <c r="D163" s="321"/>
      <c r="G163" s="116"/>
    </row>
    <row r="164" spans="1:7" ht="15">
      <c r="A164" s="114"/>
      <c r="B164" s="319"/>
      <c r="C164" s="320"/>
      <c r="D164" s="321"/>
      <c r="G164" s="116"/>
    </row>
    <row r="165" spans="1:7" ht="15">
      <c r="A165" s="114"/>
      <c r="B165" s="322"/>
      <c r="C165" s="323"/>
      <c r="D165" s="324"/>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2"/>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5" t="s">
        <v>306</v>
      </c>
      <c r="C181" s="315"/>
      <c r="D181" s="315"/>
      <c r="G181" s="116"/>
    </row>
    <row r="182" spans="1:7" ht="13.5" thickBot="1">
      <c r="A182" s="114"/>
      <c r="B182" s="315"/>
      <c r="C182" s="315"/>
      <c r="D182" s="315"/>
      <c r="E182" s="12" t="s">
        <v>2</v>
      </c>
      <c r="F182" s="15"/>
      <c r="G182" s="116"/>
    </row>
    <row r="183" spans="1:7" ht="6.75" customHeight="1">
      <c r="A183" s="114"/>
      <c r="G183" s="116"/>
    </row>
    <row r="184" spans="1:7" ht="15">
      <c r="A184" s="114"/>
      <c r="B184" s="316"/>
      <c r="C184" s="317"/>
      <c r="D184" s="318"/>
      <c r="G184" s="116"/>
    </row>
    <row r="185" spans="1:7" ht="15">
      <c r="A185" s="114"/>
      <c r="B185" s="319"/>
      <c r="C185" s="320"/>
      <c r="D185" s="321"/>
      <c r="G185" s="116"/>
    </row>
    <row r="186" spans="1:7" ht="15">
      <c r="A186" s="114"/>
      <c r="B186" s="319"/>
      <c r="C186" s="320"/>
      <c r="D186" s="321"/>
      <c r="G186" s="116"/>
    </row>
    <row r="187" spans="1:7" ht="15">
      <c r="A187" s="114"/>
      <c r="B187" s="319"/>
      <c r="C187" s="320"/>
      <c r="D187" s="321"/>
      <c r="G187" s="116"/>
    </row>
    <row r="188" spans="1:7" ht="15">
      <c r="A188" s="114"/>
      <c r="B188" s="319"/>
      <c r="C188" s="320"/>
      <c r="D188" s="321"/>
      <c r="G188" s="116"/>
    </row>
    <row r="189" spans="1:7" ht="15">
      <c r="A189" s="114"/>
      <c r="B189" s="319"/>
      <c r="C189" s="320"/>
      <c r="D189" s="321"/>
      <c r="G189" s="116"/>
    </row>
    <row r="190" spans="1:7" ht="15">
      <c r="A190" s="114"/>
      <c r="B190" s="322"/>
      <c r="C190" s="323"/>
      <c r="D190" s="324"/>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2"/>
      <c r="G197" s="119"/>
    </row>
    <row r="198" spans="1:7" s="125" customFormat="1" ht="12">
      <c r="A198" s="122"/>
      <c r="B198" s="123"/>
      <c r="C198" s="124"/>
      <c r="D198" s="153"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5" t="s">
        <v>306</v>
      </c>
      <c r="C206" s="315"/>
      <c r="D206" s="315"/>
      <c r="G206" s="116"/>
    </row>
    <row r="207" spans="1:7" ht="13.5" thickBot="1">
      <c r="A207" s="114"/>
      <c r="B207" s="315"/>
      <c r="C207" s="315"/>
      <c r="D207" s="315"/>
      <c r="E207" s="12" t="s">
        <v>2</v>
      </c>
      <c r="F207" s="15"/>
      <c r="G207" s="116"/>
    </row>
    <row r="208" spans="1:7" ht="6.75" customHeight="1">
      <c r="A208" s="114"/>
      <c r="G208" s="116"/>
    </row>
    <row r="209" spans="1:7" ht="15">
      <c r="A209" s="114"/>
      <c r="B209" s="316"/>
      <c r="C209" s="317"/>
      <c r="D209" s="318"/>
      <c r="G209" s="116"/>
    </row>
    <row r="210" spans="1:7" ht="15">
      <c r="A210" s="114"/>
      <c r="B210" s="319"/>
      <c r="C210" s="320"/>
      <c r="D210" s="321"/>
      <c r="G210" s="116"/>
    </row>
    <row r="211" spans="1:7" ht="15">
      <c r="A211" s="114"/>
      <c r="B211" s="319"/>
      <c r="C211" s="320"/>
      <c r="D211" s="321"/>
      <c r="G211" s="116"/>
    </row>
    <row r="212" spans="1:7" ht="15">
      <c r="A212" s="114"/>
      <c r="B212" s="319"/>
      <c r="C212" s="320"/>
      <c r="D212" s="321"/>
      <c r="G212" s="116"/>
    </row>
    <row r="213" spans="1:7" ht="15">
      <c r="A213" s="114"/>
      <c r="B213" s="319"/>
      <c r="C213" s="320"/>
      <c r="D213" s="321"/>
      <c r="G213" s="116"/>
    </row>
    <row r="214" spans="1:7" ht="15">
      <c r="A214" s="114"/>
      <c r="B214" s="319"/>
      <c r="C214" s="320"/>
      <c r="D214" s="321"/>
      <c r="G214" s="116"/>
    </row>
    <row r="215" spans="1:7" ht="15">
      <c r="A215" s="114"/>
      <c r="B215" s="322"/>
      <c r="C215" s="323"/>
      <c r="D215" s="324"/>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2"/>
      <c r="G222" s="119"/>
    </row>
    <row r="223" spans="1:7" s="125" customFormat="1" ht="12">
      <c r="A223" s="122"/>
      <c r="B223" s="123"/>
      <c r="C223" s="124"/>
      <c r="D223" s="153"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5" t="s">
        <v>306</v>
      </c>
      <c r="C231" s="315"/>
      <c r="D231" s="315"/>
      <c r="G231" s="116"/>
    </row>
    <row r="232" spans="1:7" ht="13.5" thickBot="1">
      <c r="A232" s="114"/>
      <c r="B232" s="315"/>
      <c r="C232" s="315"/>
      <c r="D232" s="315"/>
      <c r="E232" s="12" t="s">
        <v>2</v>
      </c>
      <c r="F232" s="15"/>
      <c r="G232" s="116"/>
    </row>
    <row r="233" spans="1:7" ht="6.75" customHeight="1">
      <c r="A233" s="114"/>
      <c r="G233" s="116"/>
    </row>
    <row r="234" spans="1:7" ht="15">
      <c r="A234" s="114"/>
      <c r="B234" s="316"/>
      <c r="C234" s="317"/>
      <c r="D234" s="318"/>
      <c r="G234" s="116"/>
    </row>
    <row r="235" spans="1:7" ht="15">
      <c r="A235" s="114"/>
      <c r="B235" s="319"/>
      <c r="C235" s="320"/>
      <c r="D235" s="321"/>
      <c r="G235" s="116"/>
    </row>
    <row r="236" spans="1:7" ht="15">
      <c r="A236" s="114"/>
      <c r="B236" s="319"/>
      <c r="C236" s="320"/>
      <c r="D236" s="321"/>
      <c r="G236" s="116"/>
    </row>
    <row r="237" spans="1:7" ht="15">
      <c r="A237" s="114"/>
      <c r="B237" s="319"/>
      <c r="C237" s="320"/>
      <c r="D237" s="321"/>
      <c r="G237" s="116"/>
    </row>
    <row r="238" spans="1:7" ht="15">
      <c r="A238" s="114"/>
      <c r="B238" s="319"/>
      <c r="C238" s="320"/>
      <c r="D238" s="321"/>
      <c r="G238" s="116"/>
    </row>
    <row r="239" spans="1:7" ht="15">
      <c r="A239" s="114"/>
      <c r="B239" s="319"/>
      <c r="C239" s="320"/>
      <c r="D239" s="321"/>
      <c r="G239" s="116"/>
    </row>
    <row r="240" spans="1:7" ht="15">
      <c r="A240" s="114"/>
      <c r="B240" s="322"/>
      <c r="C240" s="323"/>
      <c r="D240" s="324"/>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2"/>
      <c r="G247" s="119"/>
    </row>
    <row r="248" spans="1:7" s="125" customFormat="1" ht="12">
      <c r="A248" s="122"/>
      <c r="B248" s="123"/>
      <c r="C248" s="124"/>
      <c r="D248" s="153"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5" t="s">
        <v>306</v>
      </c>
      <c r="C256" s="315"/>
      <c r="D256" s="315"/>
      <c r="G256" s="116"/>
    </row>
    <row r="257" spans="1:7" ht="13.5" thickBot="1">
      <c r="A257" s="114"/>
      <c r="B257" s="315"/>
      <c r="C257" s="315"/>
      <c r="D257" s="315"/>
      <c r="E257" s="12" t="s">
        <v>2</v>
      </c>
      <c r="F257" s="15"/>
      <c r="G257" s="116"/>
    </row>
    <row r="258" spans="1:7" ht="6.75" customHeight="1">
      <c r="A258" s="114"/>
      <c r="G258" s="116"/>
    </row>
    <row r="259" spans="1:7" ht="15">
      <c r="A259" s="114"/>
      <c r="B259" s="316"/>
      <c r="C259" s="317"/>
      <c r="D259" s="318"/>
      <c r="G259" s="116"/>
    </row>
    <row r="260" spans="1:7" ht="15">
      <c r="A260" s="114"/>
      <c r="B260" s="319"/>
      <c r="C260" s="320"/>
      <c r="D260" s="321"/>
      <c r="G260" s="116"/>
    </row>
    <row r="261" spans="1:7" ht="15">
      <c r="A261" s="114"/>
      <c r="B261" s="319"/>
      <c r="C261" s="320"/>
      <c r="D261" s="321"/>
      <c r="G261" s="116"/>
    </row>
    <row r="262" spans="1:7" ht="15">
      <c r="A262" s="114"/>
      <c r="B262" s="319"/>
      <c r="C262" s="320"/>
      <c r="D262" s="321"/>
      <c r="G262" s="116"/>
    </row>
    <row r="263" spans="1:7" ht="15">
      <c r="A263" s="114"/>
      <c r="B263" s="319"/>
      <c r="C263" s="320"/>
      <c r="D263" s="321"/>
      <c r="G263" s="116"/>
    </row>
    <row r="264" spans="1:7" ht="15">
      <c r="A264" s="114"/>
      <c r="B264" s="319"/>
      <c r="C264" s="320"/>
      <c r="D264" s="321"/>
      <c r="G264" s="116"/>
    </row>
    <row r="265" spans="1:7" ht="15">
      <c r="A265" s="114"/>
      <c r="B265" s="322"/>
      <c r="C265" s="323"/>
      <c r="D265" s="324"/>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isablePrompts="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76"/>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row>
    <row r="6" ht="15">
      <c r="A6" s="94" t="s">
        <v>149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95</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7" s="113" customFormat="1" ht="15">
      <c r="A22" s="120"/>
      <c r="B22" s="41" t="s">
        <v>233</v>
      </c>
      <c r="C22" s="121"/>
      <c r="D22" s="152"/>
      <c r="G22" s="119"/>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customHeight="1" thickBot="1">
      <c r="A31" s="114"/>
      <c r="B31" s="315" t="s">
        <v>306</v>
      </c>
      <c r="C31" s="315"/>
      <c r="D31" s="315"/>
      <c r="G31" s="116"/>
    </row>
    <row r="32" spans="1:7" ht="13.5" thickBot="1">
      <c r="A32" s="114"/>
      <c r="B32" s="315"/>
      <c r="C32" s="315"/>
      <c r="D32" s="315"/>
      <c r="E32" s="12" t="s">
        <v>2</v>
      </c>
      <c r="F32" s="15"/>
      <c r="G32" s="116"/>
    </row>
    <row r="33" spans="1:7" ht="6.75" customHeight="1">
      <c r="A33" s="114"/>
      <c r="G33" s="116"/>
    </row>
    <row r="34" spans="1:7" ht="15">
      <c r="A34" s="114"/>
      <c r="B34" s="316"/>
      <c r="C34" s="317"/>
      <c r="D34" s="318"/>
      <c r="G34" s="116"/>
    </row>
    <row r="35" spans="1:7" ht="15">
      <c r="A35" s="114"/>
      <c r="B35" s="319"/>
      <c r="C35" s="320"/>
      <c r="D35" s="321"/>
      <c r="G35" s="116"/>
    </row>
    <row r="36" spans="1:7" ht="15">
      <c r="A36" s="114"/>
      <c r="B36" s="319"/>
      <c r="C36" s="320"/>
      <c r="D36" s="321"/>
      <c r="G36" s="116"/>
    </row>
    <row r="37" spans="1:7" ht="15">
      <c r="A37" s="114"/>
      <c r="B37" s="319"/>
      <c r="C37" s="320"/>
      <c r="D37" s="321"/>
      <c r="G37" s="116"/>
    </row>
    <row r="38" spans="1:7" ht="15">
      <c r="A38" s="114"/>
      <c r="B38" s="319"/>
      <c r="C38" s="320"/>
      <c r="D38" s="321"/>
      <c r="G38" s="116"/>
    </row>
    <row r="39" spans="1:7" ht="15">
      <c r="A39" s="114"/>
      <c r="B39" s="319"/>
      <c r="C39" s="320"/>
      <c r="D39" s="321"/>
      <c r="G39" s="116"/>
    </row>
    <row r="40" spans="1:7" ht="15">
      <c r="A40" s="114"/>
      <c r="B40" s="322"/>
      <c r="C40" s="323"/>
      <c r="D40" s="324"/>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2"/>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5" t="s">
        <v>306</v>
      </c>
      <c r="C56" s="315"/>
      <c r="D56" s="315"/>
      <c r="G56" s="116"/>
    </row>
    <row r="57" spans="1:7" ht="13.5" thickBot="1">
      <c r="A57" s="114"/>
      <c r="B57" s="315"/>
      <c r="C57" s="315"/>
      <c r="D57" s="315"/>
      <c r="E57" s="12" t="s">
        <v>2</v>
      </c>
      <c r="F57" s="15"/>
      <c r="G57" s="116"/>
    </row>
    <row r="58" spans="1:7" ht="6.75" customHeight="1">
      <c r="A58" s="114"/>
      <c r="G58" s="116"/>
    </row>
    <row r="59" spans="1:7" ht="15">
      <c r="A59" s="114"/>
      <c r="B59" s="316"/>
      <c r="C59" s="317"/>
      <c r="D59" s="318"/>
      <c r="G59" s="116"/>
    </row>
    <row r="60" spans="1:7" ht="15">
      <c r="A60" s="114"/>
      <c r="B60" s="319"/>
      <c r="C60" s="320"/>
      <c r="D60" s="321"/>
      <c r="G60" s="116"/>
    </row>
    <row r="61" spans="1:7" ht="15">
      <c r="A61" s="114"/>
      <c r="B61" s="319"/>
      <c r="C61" s="320"/>
      <c r="D61" s="321"/>
      <c r="G61" s="116"/>
    </row>
    <row r="62" spans="1:7" ht="15">
      <c r="A62" s="114"/>
      <c r="B62" s="319"/>
      <c r="C62" s="320"/>
      <c r="D62" s="321"/>
      <c r="G62" s="116"/>
    </row>
    <row r="63" spans="1:7" ht="15">
      <c r="A63" s="114"/>
      <c r="B63" s="319"/>
      <c r="C63" s="320"/>
      <c r="D63" s="321"/>
      <c r="G63" s="116"/>
    </row>
    <row r="64" spans="1:7" ht="15">
      <c r="A64" s="114"/>
      <c r="B64" s="319"/>
      <c r="C64" s="320"/>
      <c r="D64" s="321"/>
      <c r="G64" s="116"/>
    </row>
    <row r="65" spans="1:7" ht="15">
      <c r="A65" s="114"/>
      <c r="B65" s="322"/>
      <c r="C65" s="323"/>
      <c r="D65" s="324"/>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2"/>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5" t="s">
        <v>306</v>
      </c>
      <c r="C81" s="315"/>
      <c r="D81" s="315"/>
      <c r="G81" s="116"/>
    </row>
    <row r="82" spans="1:7" ht="13.5" thickBot="1">
      <c r="A82" s="114"/>
      <c r="B82" s="315"/>
      <c r="C82" s="315"/>
      <c r="D82" s="315"/>
      <c r="E82" s="12" t="s">
        <v>2</v>
      </c>
      <c r="F82" s="15"/>
      <c r="G82" s="116"/>
    </row>
    <row r="83" spans="1:7" ht="6.75" customHeight="1">
      <c r="A83" s="114"/>
      <c r="G83" s="116"/>
    </row>
    <row r="84" spans="1:7" ht="15">
      <c r="A84" s="114"/>
      <c r="B84" s="316"/>
      <c r="C84" s="317"/>
      <c r="D84" s="318"/>
      <c r="G84" s="116"/>
    </row>
    <row r="85" spans="1:7" ht="15">
      <c r="A85" s="114"/>
      <c r="B85" s="319"/>
      <c r="C85" s="320"/>
      <c r="D85" s="321"/>
      <c r="G85" s="116"/>
    </row>
    <row r="86" spans="1:7" ht="15">
      <c r="A86" s="114"/>
      <c r="B86" s="319"/>
      <c r="C86" s="320"/>
      <c r="D86" s="321"/>
      <c r="G86" s="116"/>
    </row>
    <row r="87" spans="1:7" ht="15">
      <c r="A87" s="114"/>
      <c r="B87" s="319"/>
      <c r="C87" s="320"/>
      <c r="D87" s="321"/>
      <c r="G87" s="116"/>
    </row>
    <row r="88" spans="1:7" ht="15">
      <c r="A88" s="114"/>
      <c r="B88" s="319"/>
      <c r="C88" s="320"/>
      <c r="D88" s="321"/>
      <c r="G88" s="116"/>
    </row>
    <row r="89" spans="1:7" ht="15">
      <c r="A89" s="114"/>
      <c r="B89" s="319"/>
      <c r="C89" s="320"/>
      <c r="D89" s="321"/>
      <c r="G89" s="116"/>
    </row>
    <row r="90" spans="1:7" ht="15">
      <c r="A90" s="114"/>
      <c r="B90" s="322"/>
      <c r="C90" s="323"/>
      <c r="D90" s="324"/>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2"/>
      <c r="G97" s="119"/>
    </row>
    <row r="98" spans="1:7" s="125" customFormat="1" ht="12">
      <c r="A98" s="122"/>
      <c r="B98" s="123"/>
      <c r="C98" s="124"/>
      <c r="D98" s="153"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5" t="s">
        <v>306</v>
      </c>
      <c r="C106" s="315"/>
      <c r="D106" s="315"/>
      <c r="G106" s="116"/>
    </row>
    <row r="107" spans="1:7" ht="13.5" thickBot="1">
      <c r="A107" s="114"/>
      <c r="B107" s="315"/>
      <c r="C107" s="315"/>
      <c r="D107" s="315"/>
      <c r="E107" s="12" t="s">
        <v>2</v>
      </c>
      <c r="F107" s="15"/>
      <c r="G107" s="116"/>
    </row>
    <row r="108" spans="1:7" ht="6.75" customHeight="1">
      <c r="A108" s="114"/>
      <c r="G108" s="116"/>
    </row>
    <row r="109" spans="1:7" ht="15">
      <c r="A109" s="114"/>
      <c r="B109" s="316"/>
      <c r="C109" s="317"/>
      <c r="D109" s="318"/>
      <c r="G109" s="116"/>
    </row>
    <row r="110" spans="1:7" ht="15">
      <c r="A110" s="114"/>
      <c r="B110" s="319"/>
      <c r="C110" s="320"/>
      <c r="D110" s="321"/>
      <c r="G110" s="116"/>
    </row>
    <row r="111" spans="1:7" ht="15">
      <c r="A111" s="114"/>
      <c r="B111" s="319"/>
      <c r="C111" s="320"/>
      <c r="D111" s="321"/>
      <c r="G111" s="116"/>
    </row>
    <row r="112" spans="1:7" ht="15">
      <c r="A112" s="114"/>
      <c r="B112" s="319"/>
      <c r="C112" s="320"/>
      <c r="D112" s="321"/>
      <c r="G112" s="116"/>
    </row>
    <row r="113" spans="1:7" ht="15">
      <c r="A113" s="114"/>
      <c r="B113" s="319"/>
      <c r="C113" s="320"/>
      <c r="D113" s="321"/>
      <c r="G113" s="116"/>
    </row>
    <row r="114" spans="1:7" ht="15">
      <c r="A114" s="114"/>
      <c r="B114" s="319"/>
      <c r="C114" s="320"/>
      <c r="D114" s="321"/>
      <c r="G114" s="116"/>
    </row>
    <row r="115" spans="1:7" ht="15">
      <c r="A115" s="114"/>
      <c r="B115" s="322"/>
      <c r="C115" s="323"/>
      <c r="D115" s="324"/>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2"/>
      <c r="G122" s="119"/>
    </row>
    <row r="123" spans="1:7" s="125" customFormat="1" ht="12">
      <c r="A123" s="122"/>
      <c r="B123" s="123"/>
      <c r="C123" s="124"/>
      <c r="D123" s="153"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5" t="s">
        <v>306</v>
      </c>
      <c r="C131" s="315"/>
      <c r="D131" s="315"/>
      <c r="G131" s="116"/>
    </row>
    <row r="132" spans="1:7" ht="13.5" thickBot="1">
      <c r="A132" s="114"/>
      <c r="B132" s="315"/>
      <c r="C132" s="315"/>
      <c r="D132" s="315"/>
      <c r="E132" s="12" t="s">
        <v>2</v>
      </c>
      <c r="F132" s="15"/>
      <c r="G132" s="116"/>
    </row>
    <row r="133" spans="1:7" ht="6.75" customHeight="1">
      <c r="A133" s="114"/>
      <c r="G133" s="116"/>
    </row>
    <row r="134" spans="1:7" ht="15">
      <c r="A134" s="114"/>
      <c r="B134" s="316"/>
      <c r="C134" s="317"/>
      <c r="D134" s="318"/>
      <c r="G134" s="116"/>
    </row>
    <row r="135" spans="1:7" ht="15">
      <c r="A135" s="114"/>
      <c r="B135" s="319"/>
      <c r="C135" s="320"/>
      <c r="D135" s="321"/>
      <c r="G135" s="116"/>
    </row>
    <row r="136" spans="1:7" ht="15">
      <c r="A136" s="114"/>
      <c r="B136" s="319"/>
      <c r="C136" s="320"/>
      <c r="D136" s="321"/>
      <c r="G136" s="116"/>
    </row>
    <row r="137" spans="1:7" ht="15">
      <c r="A137" s="114"/>
      <c r="B137" s="319"/>
      <c r="C137" s="320"/>
      <c r="D137" s="321"/>
      <c r="G137" s="116"/>
    </row>
    <row r="138" spans="1:7" ht="15">
      <c r="A138" s="114"/>
      <c r="B138" s="319"/>
      <c r="C138" s="320"/>
      <c r="D138" s="321"/>
      <c r="G138" s="116"/>
    </row>
    <row r="139" spans="1:7" ht="15">
      <c r="A139" s="114"/>
      <c r="B139" s="319"/>
      <c r="C139" s="320"/>
      <c r="D139" s="321"/>
      <c r="G139" s="116"/>
    </row>
    <row r="140" spans="1:7" ht="15">
      <c r="A140" s="114"/>
      <c r="B140" s="322"/>
      <c r="C140" s="323"/>
      <c r="D140" s="324"/>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2"/>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5" t="s">
        <v>306</v>
      </c>
      <c r="C156" s="315"/>
      <c r="D156" s="315"/>
      <c r="G156" s="116"/>
    </row>
    <row r="157" spans="1:7" ht="13.5" thickBot="1">
      <c r="A157" s="114"/>
      <c r="B157" s="315"/>
      <c r="C157" s="315"/>
      <c r="D157" s="315"/>
      <c r="E157" s="12" t="s">
        <v>2</v>
      </c>
      <c r="F157" s="15"/>
      <c r="G157" s="116"/>
    </row>
    <row r="158" spans="1:7" ht="6.75" customHeight="1">
      <c r="A158" s="114"/>
      <c r="G158" s="116"/>
    </row>
    <row r="159" spans="1:7" ht="15">
      <c r="A159" s="114"/>
      <c r="B159" s="316"/>
      <c r="C159" s="317"/>
      <c r="D159" s="318"/>
      <c r="G159" s="116"/>
    </row>
    <row r="160" spans="1:7" ht="15">
      <c r="A160" s="114"/>
      <c r="B160" s="319"/>
      <c r="C160" s="320"/>
      <c r="D160" s="321"/>
      <c r="G160" s="116"/>
    </row>
    <row r="161" spans="1:7" ht="15">
      <c r="A161" s="114"/>
      <c r="B161" s="319"/>
      <c r="C161" s="320"/>
      <c r="D161" s="321"/>
      <c r="G161" s="116"/>
    </row>
    <row r="162" spans="1:7" ht="15">
      <c r="A162" s="114"/>
      <c r="B162" s="319"/>
      <c r="C162" s="320"/>
      <c r="D162" s="321"/>
      <c r="G162" s="116"/>
    </row>
    <row r="163" spans="1:7" ht="15">
      <c r="A163" s="114"/>
      <c r="B163" s="319"/>
      <c r="C163" s="320"/>
      <c r="D163" s="321"/>
      <c r="G163" s="116"/>
    </row>
    <row r="164" spans="1:7" ht="15">
      <c r="A164" s="114"/>
      <c r="B164" s="319"/>
      <c r="C164" s="320"/>
      <c r="D164" s="321"/>
      <c r="G164" s="116"/>
    </row>
    <row r="165" spans="1:7" ht="15">
      <c r="A165" s="114"/>
      <c r="B165" s="322"/>
      <c r="C165" s="323"/>
      <c r="D165" s="324"/>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2"/>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5" t="s">
        <v>306</v>
      </c>
      <c r="C181" s="315"/>
      <c r="D181" s="315"/>
      <c r="G181" s="116"/>
    </row>
    <row r="182" spans="1:7" ht="13.5" thickBot="1">
      <c r="A182" s="114"/>
      <c r="B182" s="315"/>
      <c r="C182" s="315"/>
      <c r="D182" s="315"/>
      <c r="E182" s="12" t="s">
        <v>2</v>
      </c>
      <c r="F182" s="15"/>
      <c r="G182" s="116"/>
    </row>
    <row r="183" spans="1:7" ht="6.75" customHeight="1">
      <c r="A183" s="114"/>
      <c r="G183" s="116"/>
    </row>
    <row r="184" spans="1:7" ht="15">
      <c r="A184" s="114"/>
      <c r="B184" s="316"/>
      <c r="C184" s="317"/>
      <c r="D184" s="318"/>
      <c r="G184" s="116"/>
    </row>
    <row r="185" spans="1:7" ht="15">
      <c r="A185" s="114"/>
      <c r="B185" s="319"/>
      <c r="C185" s="320"/>
      <c r="D185" s="321"/>
      <c r="G185" s="116"/>
    </row>
    <row r="186" spans="1:7" ht="15">
      <c r="A186" s="114"/>
      <c r="B186" s="319"/>
      <c r="C186" s="320"/>
      <c r="D186" s="321"/>
      <c r="G186" s="116"/>
    </row>
    <row r="187" spans="1:7" ht="15">
      <c r="A187" s="114"/>
      <c r="B187" s="319"/>
      <c r="C187" s="320"/>
      <c r="D187" s="321"/>
      <c r="G187" s="116"/>
    </row>
    <row r="188" spans="1:7" ht="15">
      <c r="A188" s="114"/>
      <c r="B188" s="319"/>
      <c r="C188" s="320"/>
      <c r="D188" s="321"/>
      <c r="G188" s="116"/>
    </row>
    <row r="189" spans="1:7" ht="15">
      <c r="A189" s="114"/>
      <c r="B189" s="319"/>
      <c r="C189" s="320"/>
      <c r="D189" s="321"/>
      <c r="G189" s="116"/>
    </row>
    <row r="190" spans="1:7" ht="15">
      <c r="A190" s="114"/>
      <c r="B190" s="322"/>
      <c r="C190" s="323"/>
      <c r="D190" s="324"/>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2"/>
      <c r="G197" s="119"/>
    </row>
    <row r="198" spans="1:7" s="125" customFormat="1" ht="12">
      <c r="A198" s="122"/>
      <c r="B198" s="123"/>
      <c r="C198" s="124"/>
      <c r="D198" s="153"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5" t="s">
        <v>306</v>
      </c>
      <c r="C206" s="315"/>
      <c r="D206" s="315"/>
      <c r="G206" s="116"/>
    </row>
    <row r="207" spans="1:7" ht="13.5" thickBot="1">
      <c r="A207" s="114"/>
      <c r="B207" s="315"/>
      <c r="C207" s="315"/>
      <c r="D207" s="315"/>
      <c r="E207" s="12" t="s">
        <v>2</v>
      </c>
      <c r="F207" s="15"/>
      <c r="G207" s="116"/>
    </row>
    <row r="208" spans="1:7" ht="6.75" customHeight="1">
      <c r="A208" s="114"/>
      <c r="G208" s="116"/>
    </row>
    <row r="209" spans="1:7" ht="15">
      <c r="A209" s="114"/>
      <c r="B209" s="316"/>
      <c r="C209" s="317"/>
      <c r="D209" s="318"/>
      <c r="G209" s="116"/>
    </row>
    <row r="210" spans="1:7" ht="15">
      <c r="A210" s="114"/>
      <c r="B210" s="319"/>
      <c r="C210" s="320"/>
      <c r="D210" s="321"/>
      <c r="G210" s="116"/>
    </row>
    <row r="211" spans="1:7" ht="15">
      <c r="A211" s="114"/>
      <c r="B211" s="319"/>
      <c r="C211" s="320"/>
      <c r="D211" s="321"/>
      <c r="G211" s="116"/>
    </row>
    <row r="212" spans="1:7" ht="15">
      <c r="A212" s="114"/>
      <c r="B212" s="319"/>
      <c r="C212" s="320"/>
      <c r="D212" s="321"/>
      <c r="G212" s="116"/>
    </row>
    <row r="213" spans="1:7" ht="15">
      <c r="A213" s="114"/>
      <c r="B213" s="319"/>
      <c r="C213" s="320"/>
      <c r="D213" s="321"/>
      <c r="G213" s="116"/>
    </row>
    <row r="214" spans="1:7" ht="15">
      <c r="A214" s="114"/>
      <c r="B214" s="319"/>
      <c r="C214" s="320"/>
      <c r="D214" s="321"/>
      <c r="G214" s="116"/>
    </row>
    <row r="215" spans="1:7" ht="15">
      <c r="A215" s="114"/>
      <c r="B215" s="322"/>
      <c r="C215" s="323"/>
      <c r="D215" s="324"/>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2"/>
      <c r="G222" s="119"/>
    </row>
    <row r="223" spans="1:7" s="125" customFormat="1" ht="12">
      <c r="A223" s="122"/>
      <c r="B223" s="123"/>
      <c r="C223" s="124"/>
      <c r="D223" s="153"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5" t="s">
        <v>306</v>
      </c>
      <c r="C231" s="315"/>
      <c r="D231" s="315"/>
      <c r="G231" s="116"/>
    </row>
    <row r="232" spans="1:7" ht="13.5" thickBot="1">
      <c r="A232" s="114"/>
      <c r="B232" s="315"/>
      <c r="C232" s="315"/>
      <c r="D232" s="315"/>
      <c r="E232" s="12" t="s">
        <v>2</v>
      </c>
      <c r="F232" s="15"/>
      <c r="G232" s="116"/>
    </row>
    <row r="233" spans="1:7" ht="6.75" customHeight="1">
      <c r="A233" s="114"/>
      <c r="G233" s="116"/>
    </row>
    <row r="234" spans="1:7" ht="15">
      <c r="A234" s="114"/>
      <c r="B234" s="316"/>
      <c r="C234" s="317"/>
      <c r="D234" s="318"/>
      <c r="G234" s="116"/>
    </row>
    <row r="235" spans="1:7" ht="15">
      <c r="A235" s="114"/>
      <c r="B235" s="319"/>
      <c r="C235" s="320"/>
      <c r="D235" s="321"/>
      <c r="G235" s="116"/>
    </row>
    <row r="236" spans="1:7" ht="15">
      <c r="A236" s="114"/>
      <c r="B236" s="319"/>
      <c r="C236" s="320"/>
      <c r="D236" s="321"/>
      <c r="G236" s="116"/>
    </row>
    <row r="237" spans="1:7" ht="15">
      <c r="A237" s="114"/>
      <c r="B237" s="319"/>
      <c r="C237" s="320"/>
      <c r="D237" s="321"/>
      <c r="G237" s="116"/>
    </row>
    <row r="238" spans="1:7" ht="15">
      <c r="A238" s="114"/>
      <c r="B238" s="319"/>
      <c r="C238" s="320"/>
      <c r="D238" s="321"/>
      <c r="G238" s="116"/>
    </row>
    <row r="239" spans="1:7" ht="15">
      <c r="A239" s="114"/>
      <c r="B239" s="319"/>
      <c r="C239" s="320"/>
      <c r="D239" s="321"/>
      <c r="G239" s="116"/>
    </row>
    <row r="240" spans="1:7" ht="15">
      <c r="A240" s="114"/>
      <c r="B240" s="322"/>
      <c r="C240" s="323"/>
      <c r="D240" s="324"/>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2"/>
      <c r="G247" s="119"/>
    </row>
    <row r="248" spans="1:7" s="125" customFormat="1" ht="12">
      <c r="A248" s="122"/>
      <c r="B248" s="123"/>
      <c r="C248" s="124"/>
      <c r="D248" s="153"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5" t="s">
        <v>306</v>
      </c>
      <c r="C256" s="315"/>
      <c r="D256" s="315"/>
      <c r="G256" s="116"/>
    </row>
    <row r="257" spans="1:7" ht="13.5" thickBot="1">
      <c r="A257" s="114"/>
      <c r="B257" s="315"/>
      <c r="C257" s="315"/>
      <c r="D257" s="315"/>
      <c r="E257" s="12" t="s">
        <v>2</v>
      </c>
      <c r="F257" s="15"/>
      <c r="G257" s="116"/>
    </row>
    <row r="258" spans="1:7" ht="6.75" customHeight="1">
      <c r="A258" s="114"/>
      <c r="G258" s="116"/>
    </row>
    <row r="259" spans="1:7" ht="15">
      <c r="A259" s="114"/>
      <c r="B259" s="316"/>
      <c r="C259" s="317"/>
      <c r="D259" s="318"/>
      <c r="G259" s="116"/>
    </row>
    <row r="260" spans="1:7" ht="15">
      <c r="A260" s="114"/>
      <c r="B260" s="319"/>
      <c r="C260" s="320"/>
      <c r="D260" s="321"/>
      <c r="G260" s="116"/>
    </row>
    <row r="261" spans="1:7" ht="15">
      <c r="A261" s="114"/>
      <c r="B261" s="319"/>
      <c r="C261" s="320"/>
      <c r="D261" s="321"/>
      <c r="G261" s="116"/>
    </row>
    <row r="262" spans="1:7" ht="15">
      <c r="A262" s="114"/>
      <c r="B262" s="319"/>
      <c r="C262" s="320"/>
      <c r="D262" s="321"/>
      <c r="G262" s="116"/>
    </row>
    <row r="263" spans="1:7" ht="15">
      <c r="A263" s="114"/>
      <c r="B263" s="319"/>
      <c r="C263" s="320"/>
      <c r="D263" s="321"/>
      <c r="G263" s="116"/>
    </row>
    <row r="264" spans="1:7" ht="15">
      <c r="A264" s="114"/>
      <c r="B264" s="319"/>
      <c r="C264" s="320"/>
      <c r="D264" s="321"/>
      <c r="G264" s="116"/>
    </row>
    <row r="265" spans="1:7" ht="15">
      <c r="A265" s="114"/>
      <c r="B265" s="322"/>
      <c r="C265" s="323"/>
      <c r="D265" s="324"/>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isablePrompts="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zoomScaleSheetLayoutView="85" zoomScalePageLayoutView="90" workbookViewId="0" topLeftCell="A58">
      <selection activeCell="B59" sqref="B59:D65"/>
    </sheetView>
  </sheetViews>
  <sheetFormatPr defaultColWidth="10.00390625" defaultRowHeight="15"/>
  <cols>
    <col min="1" max="1" width="1.7109375" style="90" customWidth="1"/>
    <col min="2" max="2" width="2.140625" style="90" customWidth="1"/>
    <col min="3" max="3" width="23.140625" style="90" customWidth="1"/>
    <col min="4" max="4" width="72.710937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t="s">
        <v>191</v>
      </c>
    </row>
    <row r="6" ht="15">
      <c r="A6" s="117" t="s">
        <v>150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96</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v>4863333</v>
      </c>
      <c r="G18" s="116"/>
    </row>
    <row r="19" spans="1:7" ht="13.5" thickBot="1">
      <c r="A19" s="114"/>
      <c r="C19" s="115"/>
      <c r="G19" s="116"/>
    </row>
    <row r="20" spans="1:7" ht="13.5" thickBot="1">
      <c r="A20" s="114"/>
      <c r="B20" s="90" t="s">
        <v>11</v>
      </c>
      <c r="C20" s="115"/>
      <c r="E20" s="12" t="s">
        <v>2</v>
      </c>
      <c r="F20" s="15">
        <v>4863333</v>
      </c>
      <c r="G20" s="116"/>
    </row>
    <row r="21" spans="1:7" s="113" customFormat="1" ht="15">
      <c r="A21" s="117"/>
      <c r="B21" s="94"/>
      <c r="C21" s="94"/>
      <c r="D21" s="118"/>
      <c r="F21" s="99"/>
      <c r="G21" s="119"/>
    </row>
    <row r="22" spans="1:7" s="113" customFormat="1" ht="24">
      <c r="A22" s="120"/>
      <c r="B22" s="41" t="s">
        <v>233</v>
      </c>
      <c r="C22" s="121"/>
      <c r="D22" s="267" t="s">
        <v>330</v>
      </c>
      <c r="G22" s="119"/>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Yes</v>
      </c>
      <c r="G29" s="116"/>
    </row>
    <row r="30" spans="1:7" ht="6.75" customHeight="1">
      <c r="A30" s="114"/>
      <c r="G30" s="116"/>
    </row>
    <row r="31" spans="1:7" ht="13.5" customHeight="1" thickBot="1">
      <c r="A31" s="114"/>
      <c r="B31" s="315" t="s">
        <v>306</v>
      </c>
      <c r="C31" s="315"/>
      <c r="D31" s="315"/>
      <c r="G31" s="116"/>
    </row>
    <row r="32" spans="1:7" ht="13.5" thickBot="1">
      <c r="A32" s="114"/>
      <c r="B32" s="315"/>
      <c r="C32" s="315"/>
      <c r="D32" s="315"/>
      <c r="E32" s="12" t="s">
        <v>2</v>
      </c>
      <c r="F32" s="15" t="s">
        <v>191</v>
      </c>
      <c r="G32" s="116"/>
    </row>
    <row r="33" spans="1:7" ht="6.75" customHeight="1">
      <c r="A33" s="114"/>
      <c r="G33" s="116"/>
    </row>
    <row r="34" spans="1:7" ht="26.25" customHeight="1">
      <c r="A34" s="114"/>
      <c r="B34" s="316" t="s">
        <v>352</v>
      </c>
      <c r="C34" s="317"/>
      <c r="D34" s="318"/>
      <c r="G34" s="116"/>
    </row>
    <row r="35" spans="1:7" ht="26.25" customHeight="1">
      <c r="A35" s="114"/>
      <c r="B35" s="319"/>
      <c r="C35" s="320"/>
      <c r="D35" s="321"/>
      <c r="G35" s="116"/>
    </row>
    <row r="36" spans="1:7" ht="26.25" customHeight="1">
      <c r="A36" s="114"/>
      <c r="B36" s="319"/>
      <c r="C36" s="320"/>
      <c r="D36" s="321"/>
      <c r="G36" s="116"/>
    </row>
    <row r="37" spans="1:7" ht="26.25" customHeight="1">
      <c r="A37" s="114"/>
      <c r="B37" s="319"/>
      <c r="C37" s="320"/>
      <c r="D37" s="321"/>
      <c r="G37" s="116"/>
    </row>
    <row r="38" spans="1:7" ht="26.25" customHeight="1">
      <c r="A38" s="114"/>
      <c r="B38" s="319"/>
      <c r="C38" s="320"/>
      <c r="D38" s="321"/>
      <c r="G38" s="116"/>
    </row>
    <row r="39" spans="1:7" ht="26.25" customHeight="1">
      <c r="A39" s="114"/>
      <c r="B39" s="319"/>
      <c r="C39" s="320"/>
      <c r="D39" s="321"/>
      <c r="G39" s="116"/>
    </row>
    <row r="40" spans="1:7" ht="26.25" customHeight="1">
      <c r="A40" s="114"/>
      <c r="B40" s="322"/>
      <c r="C40" s="323"/>
      <c r="D40" s="324"/>
      <c r="G40" s="116"/>
    </row>
    <row r="41" spans="1:7" ht="6.75" customHeight="1" thickBot="1">
      <c r="A41" s="114"/>
      <c r="G41" s="116"/>
    </row>
    <row r="42" spans="1:7" ht="13.5" thickBot="1">
      <c r="A42" s="114"/>
      <c r="B42" s="90" t="s">
        <v>20</v>
      </c>
      <c r="E42" s="12" t="s">
        <v>2</v>
      </c>
      <c r="F42" s="54" t="s">
        <v>191</v>
      </c>
      <c r="G42" s="116"/>
    </row>
    <row r="43" spans="1:7" ht="6.75" customHeight="1" thickBot="1">
      <c r="A43" s="114"/>
      <c r="G43" s="116"/>
    </row>
    <row r="44" spans="1:7" ht="13.5" thickBot="1">
      <c r="A44" s="114"/>
      <c r="C44" s="115" t="s">
        <v>15</v>
      </c>
      <c r="F44" s="98">
        <f>IF(F42=0," ",IF(F32="Yes",1,IF(F32="No",0,IF(F29/F42&gt;=1,1,IF(F29/F42&gt;=0.75,0.75,IF(F29/F42&gt;=0.5,0.5,IF(F29/F42&gt;=0.25,0.25,0)))))))</f>
        <v>1</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268" t="s">
        <v>331</v>
      </c>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v>368.9</v>
      </c>
      <c r="G50" s="116"/>
    </row>
    <row r="51" spans="1:7" ht="6.75" customHeight="1" thickBot="1">
      <c r="A51" s="114"/>
      <c r="F51" s="129"/>
      <c r="G51" s="116"/>
    </row>
    <row r="52" spans="1:7" ht="13.5" thickBot="1">
      <c r="A52" s="114"/>
      <c r="B52" s="90" t="s">
        <v>19</v>
      </c>
      <c r="E52" s="12" t="s">
        <v>2</v>
      </c>
      <c r="F52" s="54">
        <v>317.9</v>
      </c>
      <c r="G52" s="116"/>
    </row>
    <row r="53" spans="1:7" ht="6.75" customHeight="1" thickBot="1">
      <c r="A53" s="114"/>
      <c r="G53" s="116"/>
    </row>
    <row r="54" spans="1:7" ht="13.5" thickBot="1">
      <c r="A54" s="114"/>
      <c r="C54" s="90" t="s">
        <v>14</v>
      </c>
      <c r="F54" s="96">
        <f>IF(F52&gt;0,F50/F52,IF(F57&gt;0,F57,"N/A"))</f>
        <v>1.160427807486631</v>
      </c>
      <c r="G54" s="116"/>
    </row>
    <row r="55" spans="1:7" ht="6.75" customHeight="1">
      <c r="A55" s="114"/>
      <c r="G55" s="116"/>
    </row>
    <row r="56" spans="1:7" ht="13.5" customHeight="1" thickBot="1">
      <c r="A56" s="114"/>
      <c r="B56" s="315" t="s">
        <v>306</v>
      </c>
      <c r="C56" s="315"/>
      <c r="D56" s="315"/>
      <c r="G56" s="116"/>
    </row>
    <row r="57" spans="1:7" ht="13.5" thickBot="1">
      <c r="A57" s="114"/>
      <c r="B57" s="315"/>
      <c r="C57" s="315"/>
      <c r="D57" s="315"/>
      <c r="E57" s="12" t="s">
        <v>2</v>
      </c>
      <c r="F57" s="15" t="s">
        <v>191</v>
      </c>
      <c r="G57" s="116"/>
    </row>
    <row r="58" spans="1:7" ht="6.75" customHeight="1">
      <c r="A58" s="114"/>
      <c r="G58" s="116"/>
    </row>
    <row r="59" spans="1:7" ht="84" customHeight="1">
      <c r="A59" s="114"/>
      <c r="B59" s="316" t="s">
        <v>359</v>
      </c>
      <c r="C59" s="317"/>
      <c r="D59" s="318"/>
      <c r="G59" s="116"/>
    </row>
    <row r="60" spans="1:7" ht="84" customHeight="1">
      <c r="A60" s="114"/>
      <c r="B60" s="319"/>
      <c r="C60" s="320"/>
      <c r="D60" s="321"/>
      <c r="G60" s="116"/>
    </row>
    <row r="61" spans="1:7" ht="84" customHeight="1">
      <c r="A61" s="114"/>
      <c r="B61" s="319"/>
      <c r="C61" s="320"/>
      <c r="D61" s="321"/>
      <c r="G61" s="116"/>
    </row>
    <row r="62" spans="1:7" ht="84" customHeight="1">
      <c r="A62" s="114"/>
      <c r="B62" s="319"/>
      <c r="C62" s="320"/>
      <c r="D62" s="321"/>
      <c r="G62" s="116"/>
    </row>
    <row r="63" spans="1:7" ht="84" customHeight="1">
      <c r="A63" s="114"/>
      <c r="B63" s="319"/>
      <c r="C63" s="320"/>
      <c r="D63" s="321"/>
      <c r="G63" s="116"/>
    </row>
    <row r="64" spans="1:7" ht="84" customHeight="1">
      <c r="A64" s="114"/>
      <c r="B64" s="319"/>
      <c r="C64" s="320"/>
      <c r="D64" s="321"/>
      <c r="G64" s="116"/>
    </row>
    <row r="65" spans="1:7" ht="84" customHeight="1">
      <c r="A65" s="114"/>
      <c r="B65" s="322"/>
      <c r="C65" s="323"/>
      <c r="D65" s="324"/>
      <c r="G65" s="116"/>
    </row>
    <row r="66" spans="1:7" ht="6.75" customHeight="1" thickBot="1">
      <c r="A66" s="114"/>
      <c r="G66" s="116"/>
    </row>
    <row r="67" spans="1:7" ht="13.5" thickBot="1">
      <c r="A67" s="114"/>
      <c r="B67" s="90" t="s">
        <v>20</v>
      </c>
      <c r="E67" s="12" t="s">
        <v>2</v>
      </c>
      <c r="F67" s="274" t="s">
        <v>191</v>
      </c>
      <c r="G67" s="116"/>
    </row>
    <row r="68" spans="1:7" ht="6.75" customHeight="1" thickBot="1">
      <c r="A68" s="114"/>
      <c r="G68" s="116"/>
    </row>
    <row r="69" spans="1:7" ht="13.5" thickBot="1">
      <c r="A69" s="114"/>
      <c r="C69" s="115" t="s">
        <v>15</v>
      </c>
      <c r="F69" s="273">
        <v>1</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33.75">
      <c r="A72" s="120"/>
      <c r="B72" s="41" t="s">
        <v>233</v>
      </c>
      <c r="C72" s="121"/>
      <c r="D72" s="268" t="s">
        <v>332</v>
      </c>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Yes</v>
      </c>
      <c r="G79" s="116"/>
    </row>
    <row r="80" spans="1:7" ht="6.75" customHeight="1">
      <c r="A80" s="114"/>
      <c r="G80" s="116"/>
    </row>
    <row r="81" spans="1:7" ht="13.5" customHeight="1" thickBot="1">
      <c r="A81" s="114"/>
      <c r="B81" s="315" t="s">
        <v>306</v>
      </c>
      <c r="C81" s="315"/>
      <c r="D81" s="315"/>
      <c r="G81" s="116"/>
    </row>
    <row r="82" spans="1:7" ht="13.5" thickBot="1">
      <c r="A82" s="114"/>
      <c r="B82" s="315"/>
      <c r="C82" s="315"/>
      <c r="D82" s="315"/>
      <c r="E82" s="12" t="s">
        <v>2</v>
      </c>
      <c r="F82" s="15" t="s">
        <v>191</v>
      </c>
      <c r="G82" s="116"/>
    </row>
    <row r="83" spans="1:7" ht="6.75" customHeight="1">
      <c r="A83" s="114"/>
      <c r="G83" s="116"/>
    </row>
    <row r="84" spans="1:7" ht="21.75" customHeight="1">
      <c r="A84" s="114"/>
      <c r="B84" s="316" t="s">
        <v>320</v>
      </c>
      <c r="C84" s="317"/>
      <c r="D84" s="318"/>
      <c r="G84" s="116"/>
    </row>
    <row r="85" spans="1:7" ht="21.75" customHeight="1">
      <c r="A85" s="114"/>
      <c r="B85" s="319"/>
      <c r="C85" s="320"/>
      <c r="D85" s="321"/>
      <c r="G85" s="116"/>
    </row>
    <row r="86" spans="1:7" ht="21.75" customHeight="1">
      <c r="A86" s="114"/>
      <c r="B86" s="319"/>
      <c r="C86" s="320"/>
      <c r="D86" s="321"/>
      <c r="G86" s="116"/>
    </row>
    <row r="87" spans="1:7" ht="21.75" customHeight="1">
      <c r="A87" s="114"/>
      <c r="B87" s="319"/>
      <c r="C87" s="320"/>
      <c r="D87" s="321"/>
      <c r="G87" s="116"/>
    </row>
    <row r="88" spans="1:7" ht="21.75" customHeight="1">
      <c r="A88" s="114"/>
      <c r="B88" s="319"/>
      <c r="C88" s="320"/>
      <c r="D88" s="321"/>
      <c r="G88" s="116"/>
    </row>
    <row r="89" spans="1:7" ht="21.75" customHeight="1">
      <c r="A89" s="114"/>
      <c r="B89" s="319"/>
      <c r="C89" s="320"/>
      <c r="D89" s="321"/>
      <c r="G89" s="116"/>
    </row>
    <row r="90" spans="1:7" ht="21.75" customHeight="1">
      <c r="A90" s="114"/>
      <c r="B90" s="322"/>
      <c r="C90" s="323"/>
      <c r="D90" s="324"/>
      <c r="G90" s="116"/>
    </row>
    <row r="91" spans="1:7" ht="6.75" customHeight="1" thickBot="1">
      <c r="A91" s="114"/>
      <c r="G91" s="116"/>
    </row>
    <row r="92" spans="1:7" ht="13.5" thickBot="1">
      <c r="A92" s="114"/>
      <c r="B92" s="90" t="s">
        <v>20</v>
      </c>
      <c r="E92" s="12" t="s">
        <v>2</v>
      </c>
      <c r="F92" s="54" t="s">
        <v>191</v>
      </c>
      <c r="G92" s="116"/>
    </row>
    <row r="93" spans="1:7" ht="6.75" customHeight="1" thickBot="1">
      <c r="A93" s="114"/>
      <c r="G93" s="116"/>
    </row>
    <row r="94" spans="1:7" ht="13.5" thickBot="1">
      <c r="A94" s="114"/>
      <c r="C94" s="115" t="s">
        <v>15</v>
      </c>
      <c r="F94" s="98">
        <f>IF(F92=0," ",IF(F82="Yes",1,IF(F82="No",0,IF(F79/F92&gt;=1,1,IF(F79/F92&gt;=0.75,0.75,IF(F79/F92&gt;=0.5,0.5,IF(F79/F92&gt;=0.25,0.25,0)))))))</f>
        <v>1</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2"/>
      <c r="G97" s="119"/>
    </row>
    <row r="98" spans="1:7" s="125" customFormat="1" ht="12">
      <c r="A98" s="122"/>
      <c r="B98" s="123"/>
      <c r="C98" s="124"/>
      <c r="D98" s="153"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5" t="s">
        <v>306</v>
      </c>
      <c r="C106" s="315"/>
      <c r="D106" s="315"/>
      <c r="G106" s="116"/>
    </row>
    <row r="107" spans="1:7" ht="13.5" thickBot="1">
      <c r="A107" s="114"/>
      <c r="B107" s="315"/>
      <c r="C107" s="315"/>
      <c r="D107" s="315"/>
      <c r="E107" s="12" t="s">
        <v>2</v>
      </c>
      <c r="F107" s="15"/>
      <c r="G107" s="116"/>
    </row>
    <row r="108" spans="1:7" ht="6.75" customHeight="1">
      <c r="A108" s="114"/>
      <c r="G108" s="116"/>
    </row>
    <row r="109" spans="1:7" ht="15">
      <c r="A109" s="114"/>
      <c r="B109" s="316"/>
      <c r="C109" s="317"/>
      <c r="D109" s="318"/>
      <c r="G109" s="116"/>
    </row>
    <row r="110" spans="1:7" ht="15">
      <c r="A110" s="114"/>
      <c r="B110" s="319"/>
      <c r="C110" s="320"/>
      <c r="D110" s="321"/>
      <c r="G110" s="116"/>
    </row>
    <row r="111" spans="1:7" ht="15">
      <c r="A111" s="114"/>
      <c r="B111" s="319"/>
      <c r="C111" s="320"/>
      <c r="D111" s="321"/>
      <c r="G111" s="116"/>
    </row>
    <row r="112" spans="1:7" ht="15">
      <c r="A112" s="114"/>
      <c r="B112" s="319"/>
      <c r="C112" s="320"/>
      <c r="D112" s="321"/>
      <c r="G112" s="116"/>
    </row>
    <row r="113" spans="1:7" ht="15">
      <c r="A113" s="114"/>
      <c r="B113" s="319"/>
      <c r="C113" s="320"/>
      <c r="D113" s="321"/>
      <c r="G113" s="116"/>
    </row>
    <row r="114" spans="1:7" ht="15">
      <c r="A114" s="114"/>
      <c r="B114" s="319"/>
      <c r="C114" s="320"/>
      <c r="D114" s="321"/>
      <c r="G114" s="116"/>
    </row>
    <row r="115" spans="1:7" ht="15">
      <c r="A115" s="114"/>
      <c r="B115" s="322"/>
      <c r="C115" s="323"/>
      <c r="D115" s="324"/>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2"/>
      <c r="G122" s="119"/>
    </row>
    <row r="123" spans="1:7" s="125" customFormat="1" ht="12">
      <c r="A123" s="122"/>
      <c r="B123" s="123"/>
      <c r="C123" s="124"/>
      <c r="D123" s="153"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5" t="s">
        <v>306</v>
      </c>
      <c r="C131" s="315"/>
      <c r="D131" s="315"/>
      <c r="G131" s="116"/>
    </row>
    <row r="132" spans="1:7" ht="13.5" thickBot="1">
      <c r="A132" s="114"/>
      <c r="B132" s="315"/>
      <c r="C132" s="315"/>
      <c r="D132" s="315"/>
      <c r="E132" s="12" t="s">
        <v>2</v>
      </c>
      <c r="F132" s="15"/>
      <c r="G132" s="116"/>
    </row>
    <row r="133" spans="1:7" ht="6.75" customHeight="1">
      <c r="A133" s="114"/>
      <c r="G133" s="116"/>
    </row>
    <row r="134" spans="1:7" ht="15">
      <c r="A134" s="114"/>
      <c r="B134" s="316"/>
      <c r="C134" s="317"/>
      <c r="D134" s="318"/>
      <c r="G134" s="116"/>
    </row>
    <row r="135" spans="1:7" ht="15">
      <c r="A135" s="114"/>
      <c r="B135" s="319"/>
      <c r="C135" s="320"/>
      <c r="D135" s="321"/>
      <c r="G135" s="116"/>
    </row>
    <row r="136" spans="1:7" ht="15">
      <c r="A136" s="114"/>
      <c r="B136" s="319"/>
      <c r="C136" s="320"/>
      <c r="D136" s="321"/>
      <c r="G136" s="116"/>
    </row>
    <row r="137" spans="1:7" ht="15">
      <c r="A137" s="114"/>
      <c r="B137" s="319"/>
      <c r="C137" s="320"/>
      <c r="D137" s="321"/>
      <c r="G137" s="116"/>
    </row>
    <row r="138" spans="1:7" ht="15">
      <c r="A138" s="114"/>
      <c r="B138" s="319"/>
      <c r="C138" s="320"/>
      <c r="D138" s="321"/>
      <c r="G138" s="116"/>
    </row>
    <row r="139" spans="1:7" ht="15">
      <c r="A139" s="114"/>
      <c r="B139" s="319"/>
      <c r="C139" s="320"/>
      <c r="D139" s="321"/>
      <c r="G139" s="116"/>
    </row>
    <row r="140" spans="1:7" ht="15">
      <c r="A140" s="114"/>
      <c r="B140" s="322"/>
      <c r="C140" s="323"/>
      <c r="D140" s="324"/>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2"/>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5" t="s">
        <v>306</v>
      </c>
      <c r="C156" s="315"/>
      <c r="D156" s="315"/>
      <c r="G156" s="116"/>
    </row>
    <row r="157" spans="1:7" ht="13.5" thickBot="1">
      <c r="A157" s="114"/>
      <c r="B157" s="315"/>
      <c r="C157" s="315"/>
      <c r="D157" s="315"/>
      <c r="E157" s="12" t="s">
        <v>2</v>
      </c>
      <c r="F157" s="15"/>
      <c r="G157" s="116"/>
    </row>
    <row r="158" spans="1:7" ht="6.75" customHeight="1">
      <c r="A158" s="114"/>
      <c r="G158" s="116"/>
    </row>
    <row r="159" spans="1:7" ht="15">
      <c r="A159" s="114"/>
      <c r="B159" s="316"/>
      <c r="C159" s="317"/>
      <c r="D159" s="318"/>
      <c r="G159" s="116"/>
    </row>
    <row r="160" spans="1:7" ht="15">
      <c r="A160" s="114"/>
      <c r="B160" s="319"/>
      <c r="C160" s="320"/>
      <c r="D160" s="321"/>
      <c r="G160" s="116"/>
    </row>
    <row r="161" spans="1:7" ht="15">
      <c r="A161" s="114"/>
      <c r="B161" s="319"/>
      <c r="C161" s="320"/>
      <c r="D161" s="321"/>
      <c r="G161" s="116"/>
    </row>
    <row r="162" spans="1:7" ht="15">
      <c r="A162" s="114"/>
      <c r="B162" s="319"/>
      <c r="C162" s="320"/>
      <c r="D162" s="321"/>
      <c r="G162" s="116"/>
    </row>
    <row r="163" spans="1:7" ht="15">
      <c r="A163" s="114"/>
      <c r="B163" s="319"/>
      <c r="C163" s="320"/>
      <c r="D163" s="321"/>
      <c r="G163" s="116"/>
    </row>
    <row r="164" spans="1:7" ht="15">
      <c r="A164" s="114"/>
      <c r="B164" s="319"/>
      <c r="C164" s="320"/>
      <c r="D164" s="321"/>
      <c r="G164" s="116"/>
    </row>
    <row r="165" spans="1:7" ht="15">
      <c r="A165" s="114"/>
      <c r="B165" s="322"/>
      <c r="C165" s="323"/>
      <c r="D165" s="324"/>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2"/>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5" t="s">
        <v>306</v>
      </c>
      <c r="C181" s="315"/>
      <c r="D181" s="315"/>
      <c r="G181" s="116"/>
    </row>
    <row r="182" spans="1:7" ht="13.5" thickBot="1">
      <c r="A182" s="114"/>
      <c r="B182" s="315"/>
      <c r="C182" s="315"/>
      <c r="D182" s="315"/>
      <c r="E182" s="12" t="s">
        <v>2</v>
      </c>
      <c r="F182" s="15"/>
      <c r="G182" s="116"/>
    </row>
    <row r="183" spans="1:7" ht="6.75" customHeight="1">
      <c r="A183" s="114"/>
      <c r="G183" s="116"/>
    </row>
    <row r="184" spans="1:7" ht="15">
      <c r="A184" s="114"/>
      <c r="B184" s="316"/>
      <c r="C184" s="317"/>
      <c r="D184" s="318"/>
      <c r="G184" s="116"/>
    </row>
    <row r="185" spans="1:7" ht="15">
      <c r="A185" s="114"/>
      <c r="B185" s="319"/>
      <c r="C185" s="320"/>
      <c r="D185" s="321"/>
      <c r="G185" s="116"/>
    </row>
    <row r="186" spans="1:7" ht="15">
      <c r="A186" s="114"/>
      <c r="B186" s="319"/>
      <c r="C186" s="320"/>
      <c r="D186" s="321"/>
      <c r="G186" s="116"/>
    </row>
    <row r="187" spans="1:7" ht="15">
      <c r="A187" s="114"/>
      <c r="B187" s="319"/>
      <c r="C187" s="320"/>
      <c r="D187" s="321"/>
      <c r="G187" s="116"/>
    </row>
    <row r="188" spans="1:7" ht="15">
      <c r="A188" s="114"/>
      <c r="B188" s="319"/>
      <c r="C188" s="320"/>
      <c r="D188" s="321"/>
      <c r="G188" s="116"/>
    </row>
    <row r="189" spans="1:7" ht="15">
      <c r="A189" s="114"/>
      <c r="B189" s="319"/>
      <c r="C189" s="320"/>
      <c r="D189" s="321"/>
      <c r="G189" s="116"/>
    </row>
    <row r="190" spans="1:7" ht="15">
      <c r="A190" s="114"/>
      <c r="B190" s="322"/>
      <c r="C190" s="323"/>
      <c r="D190" s="324"/>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2"/>
      <c r="G197" s="119"/>
    </row>
    <row r="198" spans="1:7" s="125" customFormat="1" ht="12">
      <c r="A198" s="122"/>
      <c r="B198" s="123"/>
      <c r="C198" s="124"/>
      <c r="D198" s="153"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5" t="s">
        <v>306</v>
      </c>
      <c r="C206" s="315"/>
      <c r="D206" s="315"/>
      <c r="G206" s="116"/>
    </row>
    <row r="207" spans="1:7" ht="13.5" thickBot="1">
      <c r="A207" s="114"/>
      <c r="B207" s="315"/>
      <c r="C207" s="315"/>
      <c r="D207" s="315"/>
      <c r="E207" s="12" t="s">
        <v>2</v>
      </c>
      <c r="F207" s="15"/>
      <c r="G207" s="116"/>
    </row>
    <row r="208" spans="1:7" ht="6.75" customHeight="1">
      <c r="A208" s="114"/>
      <c r="G208" s="116"/>
    </row>
    <row r="209" spans="1:7" ht="15">
      <c r="A209" s="114"/>
      <c r="B209" s="316"/>
      <c r="C209" s="317"/>
      <c r="D209" s="318"/>
      <c r="G209" s="116"/>
    </row>
    <row r="210" spans="1:7" ht="15">
      <c r="A210" s="114"/>
      <c r="B210" s="319"/>
      <c r="C210" s="320"/>
      <c r="D210" s="321"/>
      <c r="G210" s="116"/>
    </row>
    <row r="211" spans="1:7" ht="15">
      <c r="A211" s="114"/>
      <c r="B211" s="319"/>
      <c r="C211" s="320"/>
      <c r="D211" s="321"/>
      <c r="G211" s="116"/>
    </row>
    <row r="212" spans="1:7" ht="15">
      <c r="A212" s="114"/>
      <c r="B212" s="319"/>
      <c r="C212" s="320"/>
      <c r="D212" s="321"/>
      <c r="G212" s="116"/>
    </row>
    <row r="213" spans="1:7" ht="15">
      <c r="A213" s="114"/>
      <c r="B213" s="319"/>
      <c r="C213" s="320"/>
      <c r="D213" s="321"/>
      <c r="G213" s="116"/>
    </row>
    <row r="214" spans="1:7" ht="15">
      <c r="A214" s="114"/>
      <c r="B214" s="319"/>
      <c r="C214" s="320"/>
      <c r="D214" s="321"/>
      <c r="G214" s="116"/>
    </row>
    <row r="215" spans="1:7" ht="15">
      <c r="A215" s="114"/>
      <c r="B215" s="322"/>
      <c r="C215" s="323"/>
      <c r="D215" s="324"/>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2"/>
      <c r="G222" s="119"/>
    </row>
    <row r="223" spans="1:7" s="125" customFormat="1" ht="12">
      <c r="A223" s="122"/>
      <c r="B223" s="123"/>
      <c r="C223" s="124"/>
      <c r="D223" s="153"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5" t="s">
        <v>306</v>
      </c>
      <c r="C231" s="315"/>
      <c r="D231" s="315"/>
      <c r="G231" s="116"/>
    </row>
    <row r="232" spans="1:7" ht="13.5" thickBot="1">
      <c r="A232" s="114"/>
      <c r="B232" s="315"/>
      <c r="C232" s="315"/>
      <c r="D232" s="315"/>
      <c r="E232" s="12" t="s">
        <v>2</v>
      </c>
      <c r="F232" s="15"/>
      <c r="G232" s="116"/>
    </row>
    <row r="233" spans="1:7" ht="6.75" customHeight="1">
      <c r="A233" s="114"/>
      <c r="G233" s="116"/>
    </row>
    <row r="234" spans="1:7" ht="15">
      <c r="A234" s="114"/>
      <c r="B234" s="316"/>
      <c r="C234" s="317"/>
      <c r="D234" s="318"/>
      <c r="G234" s="116"/>
    </row>
    <row r="235" spans="1:7" ht="15">
      <c r="A235" s="114"/>
      <c r="B235" s="319"/>
      <c r="C235" s="320"/>
      <c r="D235" s="321"/>
      <c r="G235" s="116"/>
    </row>
    <row r="236" spans="1:7" ht="15">
      <c r="A236" s="114"/>
      <c r="B236" s="319"/>
      <c r="C236" s="320"/>
      <c r="D236" s="321"/>
      <c r="G236" s="116"/>
    </row>
    <row r="237" spans="1:7" ht="15">
      <c r="A237" s="114"/>
      <c r="B237" s="319"/>
      <c r="C237" s="320"/>
      <c r="D237" s="321"/>
      <c r="G237" s="116"/>
    </row>
    <row r="238" spans="1:7" ht="15">
      <c r="A238" s="114"/>
      <c r="B238" s="319"/>
      <c r="C238" s="320"/>
      <c r="D238" s="321"/>
      <c r="G238" s="116"/>
    </row>
    <row r="239" spans="1:7" ht="15">
      <c r="A239" s="114"/>
      <c r="B239" s="319"/>
      <c r="C239" s="320"/>
      <c r="D239" s="321"/>
      <c r="G239" s="116"/>
    </row>
    <row r="240" spans="1:7" ht="15">
      <c r="A240" s="114"/>
      <c r="B240" s="322"/>
      <c r="C240" s="323"/>
      <c r="D240" s="324"/>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2"/>
      <c r="G247" s="119"/>
    </row>
    <row r="248" spans="1:7" s="125" customFormat="1" ht="12">
      <c r="A248" s="122"/>
      <c r="B248" s="123"/>
      <c r="C248" s="124"/>
      <c r="D248" s="153"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5" t="s">
        <v>306</v>
      </c>
      <c r="C256" s="315"/>
      <c r="D256" s="315"/>
      <c r="G256" s="116"/>
    </row>
    <row r="257" spans="1:7" ht="13.5" thickBot="1">
      <c r="A257" s="114"/>
      <c r="B257" s="315"/>
      <c r="C257" s="315"/>
      <c r="D257" s="315"/>
      <c r="E257" s="12" t="s">
        <v>2</v>
      </c>
      <c r="F257" s="15"/>
      <c r="G257" s="116"/>
    </row>
    <row r="258" spans="1:7" ht="6.75" customHeight="1">
      <c r="A258" s="114"/>
      <c r="G258" s="116"/>
    </row>
    <row r="259" spans="1:7" ht="15">
      <c r="A259" s="114"/>
      <c r="B259" s="316"/>
      <c r="C259" s="317"/>
      <c r="D259" s="318"/>
      <c r="G259" s="116"/>
    </row>
    <row r="260" spans="1:7" ht="15">
      <c r="A260" s="114"/>
      <c r="B260" s="319"/>
      <c r="C260" s="320"/>
      <c r="D260" s="321"/>
      <c r="G260" s="116"/>
    </row>
    <row r="261" spans="1:7" ht="15">
      <c r="A261" s="114"/>
      <c r="B261" s="319"/>
      <c r="C261" s="320"/>
      <c r="D261" s="321"/>
      <c r="G261" s="116"/>
    </row>
    <row r="262" spans="1:7" ht="15">
      <c r="A262" s="114"/>
      <c r="B262" s="319"/>
      <c r="C262" s="320"/>
      <c r="D262" s="321"/>
      <c r="G262" s="116"/>
    </row>
    <row r="263" spans="1:7" ht="15">
      <c r="A263" s="114"/>
      <c r="B263" s="319"/>
      <c r="C263" s="320"/>
      <c r="D263" s="321"/>
      <c r="G263" s="116"/>
    </row>
    <row r="264" spans="1:7" ht="15">
      <c r="A264" s="114"/>
      <c r="B264" s="319"/>
      <c r="C264" s="320"/>
      <c r="D264" s="321"/>
      <c r="G264" s="116"/>
    </row>
    <row r="265" spans="1:7" ht="15">
      <c r="A265" s="114"/>
      <c r="B265" s="322"/>
      <c r="C265" s="323"/>
      <c r="D265" s="324"/>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209"/>
  </sheetViews>
  <sheetFormatPr defaultColWidth="10.00390625" defaultRowHeight="15"/>
  <cols>
    <col min="1" max="1" width="1.7109375" style="90" customWidth="1"/>
    <col min="2" max="2" width="2.140625" style="90" customWidth="1"/>
    <col min="3" max="3" width="23.140625" style="90" customWidth="1"/>
    <col min="4" max="4" width="72.8515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row>
    <row r="6" ht="15">
      <c r="A6" s="94" t="s">
        <v>151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97</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7" s="113" customFormat="1" ht="15">
      <c r="A22" s="120"/>
      <c r="B22" s="41" t="s">
        <v>233</v>
      </c>
      <c r="C22" s="121"/>
      <c r="D22" s="152"/>
      <c r="G22" s="119"/>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customHeight="1" thickBot="1">
      <c r="A31" s="114"/>
      <c r="B31" s="315" t="s">
        <v>306</v>
      </c>
      <c r="C31" s="315"/>
      <c r="D31" s="315"/>
      <c r="G31" s="116"/>
    </row>
    <row r="32" spans="1:7" ht="13.5" thickBot="1">
      <c r="A32" s="114"/>
      <c r="B32" s="315"/>
      <c r="C32" s="315"/>
      <c r="D32" s="315"/>
      <c r="E32" s="12" t="s">
        <v>2</v>
      </c>
      <c r="F32" s="15"/>
      <c r="G32" s="116"/>
    </row>
    <row r="33" spans="1:7" ht="6.75" customHeight="1">
      <c r="A33" s="114"/>
      <c r="G33" s="116"/>
    </row>
    <row r="34" spans="1:7" ht="15">
      <c r="A34" s="114"/>
      <c r="B34" s="316"/>
      <c r="C34" s="317"/>
      <c r="D34" s="318"/>
      <c r="G34" s="116"/>
    </row>
    <row r="35" spans="1:7" ht="15">
      <c r="A35" s="114"/>
      <c r="B35" s="319"/>
      <c r="C35" s="320"/>
      <c r="D35" s="321"/>
      <c r="G35" s="116"/>
    </row>
    <row r="36" spans="1:7" ht="15">
      <c r="A36" s="114"/>
      <c r="B36" s="319"/>
      <c r="C36" s="320"/>
      <c r="D36" s="321"/>
      <c r="G36" s="116"/>
    </row>
    <row r="37" spans="1:7" ht="15">
      <c r="A37" s="114"/>
      <c r="B37" s="319"/>
      <c r="C37" s="320"/>
      <c r="D37" s="321"/>
      <c r="G37" s="116"/>
    </row>
    <row r="38" spans="1:7" ht="15">
      <c r="A38" s="114"/>
      <c r="B38" s="319"/>
      <c r="C38" s="320"/>
      <c r="D38" s="321"/>
      <c r="G38" s="116"/>
    </row>
    <row r="39" spans="1:7" ht="15">
      <c r="A39" s="114"/>
      <c r="B39" s="319"/>
      <c r="C39" s="320"/>
      <c r="D39" s="321"/>
      <c r="G39" s="116"/>
    </row>
    <row r="40" spans="1:7" ht="15">
      <c r="A40" s="114"/>
      <c r="B40" s="322"/>
      <c r="C40" s="323"/>
      <c r="D40" s="324"/>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2"/>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5" t="s">
        <v>306</v>
      </c>
      <c r="C56" s="315"/>
      <c r="D56" s="315"/>
      <c r="G56" s="116"/>
    </row>
    <row r="57" spans="1:7" ht="13.5" thickBot="1">
      <c r="A57" s="114"/>
      <c r="B57" s="315"/>
      <c r="C57" s="315"/>
      <c r="D57" s="315"/>
      <c r="E57" s="12" t="s">
        <v>2</v>
      </c>
      <c r="F57" s="15"/>
      <c r="G57" s="116"/>
    </row>
    <row r="58" spans="1:7" ht="6.75" customHeight="1">
      <c r="A58" s="114"/>
      <c r="G58" s="116"/>
    </row>
    <row r="59" spans="1:7" ht="15">
      <c r="A59" s="114"/>
      <c r="B59" s="316"/>
      <c r="C59" s="317"/>
      <c r="D59" s="318"/>
      <c r="G59" s="116"/>
    </row>
    <row r="60" spans="1:7" ht="15">
      <c r="A60" s="114"/>
      <c r="B60" s="319"/>
      <c r="C60" s="320"/>
      <c r="D60" s="321"/>
      <c r="G60" s="116"/>
    </row>
    <row r="61" spans="1:7" ht="15">
      <c r="A61" s="114"/>
      <c r="B61" s="319"/>
      <c r="C61" s="320"/>
      <c r="D61" s="321"/>
      <c r="G61" s="116"/>
    </row>
    <row r="62" spans="1:7" ht="15">
      <c r="A62" s="114"/>
      <c r="B62" s="319"/>
      <c r="C62" s="320"/>
      <c r="D62" s="321"/>
      <c r="G62" s="116"/>
    </row>
    <row r="63" spans="1:7" ht="15">
      <c r="A63" s="114"/>
      <c r="B63" s="319"/>
      <c r="C63" s="320"/>
      <c r="D63" s="321"/>
      <c r="G63" s="116"/>
    </row>
    <row r="64" spans="1:7" ht="15">
      <c r="A64" s="114"/>
      <c r="B64" s="319"/>
      <c r="C64" s="320"/>
      <c r="D64" s="321"/>
      <c r="G64" s="116"/>
    </row>
    <row r="65" spans="1:7" ht="15">
      <c r="A65" s="114"/>
      <c r="B65" s="322"/>
      <c r="C65" s="323"/>
      <c r="D65" s="324"/>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2"/>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5" t="s">
        <v>306</v>
      </c>
      <c r="C81" s="315"/>
      <c r="D81" s="315"/>
      <c r="G81" s="116"/>
    </row>
    <row r="82" spans="1:7" ht="13.5" thickBot="1">
      <c r="A82" s="114"/>
      <c r="B82" s="315"/>
      <c r="C82" s="315"/>
      <c r="D82" s="315"/>
      <c r="E82" s="12" t="s">
        <v>2</v>
      </c>
      <c r="F82" s="15"/>
      <c r="G82" s="116"/>
    </row>
    <row r="83" spans="1:7" ht="6.75" customHeight="1">
      <c r="A83" s="114"/>
      <c r="G83" s="116"/>
    </row>
    <row r="84" spans="1:7" ht="15">
      <c r="A84" s="114"/>
      <c r="B84" s="316"/>
      <c r="C84" s="317"/>
      <c r="D84" s="318"/>
      <c r="G84" s="116"/>
    </row>
    <row r="85" spans="1:7" ht="15">
      <c r="A85" s="114"/>
      <c r="B85" s="319"/>
      <c r="C85" s="320"/>
      <c r="D85" s="321"/>
      <c r="G85" s="116"/>
    </row>
    <row r="86" spans="1:7" ht="15">
      <c r="A86" s="114"/>
      <c r="B86" s="319"/>
      <c r="C86" s="320"/>
      <c r="D86" s="321"/>
      <c r="G86" s="116"/>
    </row>
    <row r="87" spans="1:7" ht="15">
      <c r="A87" s="114"/>
      <c r="B87" s="319"/>
      <c r="C87" s="320"/>
      <c r="D87" s="321"/>
      <c r="G87" s="116"/>
    </row>
    <row r="88" spans="1:7" ht="15">
      <c r="A88" s="114"/>
      <c r="B88" s="319"/>
      <c r="C88" s="320"/>
      <c r="D88" s="321"/>
      <c r="G88" s="116"/>
    </row>
    <row r="89" spans="1:7" ht="15">
      <c r="A89" s="114"/>
      <c r="B89" s="319"/>
      <c r="C89" s="320"/>
      <c r="D89" s="321"/>
      <c r="G89" s="116"/>
    </row>
    <row r="90" spans="1:7" ht="15">
      <c r="A90" s="114"/>
      <c r="B90" s="322"/>
      <c r="C90" s="323"/>
      <c r="D90" s="324"/>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2"/>
      <c r="G97" s="119"/>
    </row>
    <row r="98" spans="1:7" s="125" customFormat="1" ht="12">
      <c r="A98" s="122"/>
      <c r="B98" s="123"/>
      <c r="C98" s="124"/>
      <c r="D98" s="153"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5" t="s">
        <v>306</v>
      </c>
      <c r="C106" s="315"/>
      <c r="D106" s="315"/>
      <c r="G106" s="116"/>
    </row>
    <row r="107" spans="1:7" ht="13.5" thickBot="1">
      <c r="A107" s="114"/>
      <c r="B107" s="315"/>
      <c r="C107" s="315"/>
      <c r="D107" s="315"/>
      <c r="E107" s="12" t="s">
        <v>2</v>
      </c>
      <c r="F107" s="15"/>
      <c r="G107" s="116"/>
    </row>
    <row r="108" spans="1:7" ht="6.75" customHeight="1">
      <c r="A108" s="114"/>
      <c r="G108" s="116"/>
    </row>
    <row r="109" spans="1:7" ht="15">
      <c r="A109" s="114"/>
      <c r="B109" s="316"/>
      <c r="C109" s="317"/>
      <c r="D109" s="318"/>
      <c r="G109" s="116"/>
    </row>
    <row r="110" spans="1:7" ht="15">
      <c r="A110" s="114"/>
      <c r="B110" s="319"/>
      <c r="C110" s="320"/>
      <c r="D110" s="321"/>
      <c r="G110" s="116"/>
    </row>
    <row r="111" spans="1:7" ht="15">
      <c r="A111" s="114"/>
      <c r="B111" s="319"/>
      <c r="C111" s="320"/>
      <c r="D111" s="321"/>
      <c r="G111" s="116"/>
    </row>
    <row r="112" spans="1:7" ht="15">
      <c r="A112" s="114"/>
      <c r="B112" s="319"/>
      <c r="C112" s="320"/>
      <c r="D112" s="321"/>
      <c r="G112" s="116"/>
    </row>
    <row r="113" spans="1:7" ht="15">
      <c r="A113" s="114"/>
      <c r="B113" s="319"/>
      <c r="C113" s="320"/>
      <c r="D113" s="321"/>
      <c r="G113" s="116"/>
    </row>
    <row r="114" spans="1:7" ht="15">
      <c r="A114" s="114"/>
      <c r="B114" s="319"/>
      <c r="C114" s="320"/>
      <c r="D114" s="321"/>
      <c r="G114" s="116"/>
    </row>
    <row r="115" spans="1:7" ht="15">
      <c r="A115" s="114"/>
      <c r="B115" s="322"/>
      <c r="C115" s="323"/>
      <c r="D115" s="324"/>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2"/>
      <c r="G122" s="119"/>
    </row>
    <row r="123" spans="1:7" s="125" customFormat="1" ht="12">
      <c r="A123" s="122"/>
      <c r="B123" s="123"/>
      <c r="C123" s="124"/>
      <c r="D123" s="153"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5" t="s">
        <v>306</v>
      </c>
      <c r="C131" s="315"/>
      <c r="D131" s="315"/>
      <c r="G131" s="116"/>
    </row>
    <row r="132" spans="1:7" ht="13.5" thickBot="1">
      <c r="A132" s="114"/>
      <c r="B132" s="315"/>
      <c r="C132" s="315"/>
      <c r="D132" s="315"/>
      <c r="E132" s="12" t="s">
        <v>2</v>
      </c>
      <c r="F132" s="15"/>
      <c r="G132" s="116"/>
    </row>
    <row r="133" spans="1:7" ht="6.75" customHeight="1">
      <c r="A133" s="114"/>
      <c r="G133" s="116"/>
    </row>
    <row r="134" spans="1:7" ht="15">
      <c r="A134" s="114"/>
      <c r="B134" s="316"/>
      <c r="C134" s="317"/>
      <c r="D134" s="318"/>
      <c r="G134" s="116"/>
    </row>
    <row r="135" spans="1:7" ht="15">
      <c r="A135" s="114"/>
      <c r="B135" s="319"/>
      <c r="C135" s="320"/>
      <c r="D135" s="321"/>
      <c r="G135" s="116"/>
    </row>
    <row r="136" spans="1:7" ht="15">
      <c r="A136" s="114"/>
      <c r="B136" s="319"/>
      <c r="C136" s="320"/>
      <c r="D136" s="321"/>
      <c r="G136" s="116"/>
    </row>
    <row r="137" spans="1:7" ht="15">
      <c r="A137" s="114"/>
      <c r="B137" s="319"/>
      <c r="C137" s="320"/>
      <c r="D137" s="321"/>
      <c r="G137" s="116"/>
    </row>
    <row r="138" spans="1:7" ht="15">
      <c r="A138" s="114"/>
      <c r="B138" s="319"/>
      <c r="C138" s="320"/>
      <c r="D138" s="321"/>
      <c r="G138" s="116"/>
    </row>
    <row r="139" spans="1:7" ht="15">
      <c r="A139" s="114"/>
      <c r="B139" s="319"/>
      <c r="C139" s="320"/>
      <c r="D139" s="321"/>
      <c r="G139" s="116"/>
    </row>
    <row r="140" spans="1:7" ht="15">
      <c r="A140" s="114"/>
      <c r="B140" s="322"/>
      <c r="C140" s="323"/>
      <c r="D140" s="324"/>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2"/>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5" t="s">
        <v>306</v>
      </c>
      <c r="C156" s="315"/>
      <c r="D156" s="315"/>
      <c r="G156" s="116"/>
    </row>
    <row r="157" spans="1:7" ht="13.5" thickBot="1">
      <c r="A157" s="114"/>
      <c r="B157" s="315"/>
      <c r="C157" s="315"/>
      <c r="D157" s="315"/>
      <c r="E157" s="12" t="s">
        <v>2</v>
      </c>
      <c r="F157" s="15"/>
      <c r="G157" s="116"/>
    </row>
    <row r="158" spans="1:7" ht="6.75" customHeight="1">
      <c r="A158" s="114"/>
      <c r="G158" s="116"/>
    </row>
    <row r="159" spans="1:7" ht="15">
      <c r="A159" s="114"/>
      <c r="B159" s="316"/>
      <c r="C159" s="317"/>
      <c r="D159" s="318"/>
      <c r="G159" s="116"/>
    </row>
    <row r="160" spans="1:7" ht="15">
      <c r="A160" s="114"/>
      <c r="B160" s="319"/>
      <c r="C160" s="320"/>
      <c r="D160" s="321"/>
      <c r="G160" s="116"/>
    </row>
    <row r="161" spans="1:7" ht="15">
      <c r="A161" s="114"/>
      <c r="B161" s="319"/>
      <c r="C161" s="320"/>
      <c r="D161" s="321"/>
      <c r="G161" s="116"/>
    </row>
    <row r="162" spans="1:7" ht="15">
      <c r="A162" s="114"/>
      <c r="B162" s="319"/>
      <c r="C162" s="320"/>
      <c r="D162" s="321"/>
      <c r="G162" s="116"/>
    </row>
    <row r="163" spans="1:7" ht="15">
      <c r="A163" s="114"/>
      <c r="B163" s="319"/>
      <c r="C163" s="320"/>
      <c r="D163" s="321"/>
      <c r="G163" s="116"/>
    </row>
    <row r="164" spans="1:7" ht="15">
      <c r="A164" s="114"/>
      <c r="B164" s="319"/>
      <c r="C164" s="320"/>
      <c r="D164" s="321"/>
      <c r="G164" s="116"/>
    </row>
    <row r="165" spans="1:7" ht="15">
      <c r="A165" s="114"/>
      <c r="B165" s="322"/>
      <c r="C165" s="323"/>
      <c r="D165" s="324"/>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2"/>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5" t="s">
        <v>306</v>
      </c>
      <c r="C181" s="315"/>
      <c r="D181" s="315"/>
      <c r="G181" s="116"/>
    </row>
    <row r="182" spans="1:7" ht="13.5" thickBot="1">
      <c r="A182" s="114"/>
      <c r="B182" s="315"/>
      <c r="C182" s="315"/>
      <c r="D182" s="315"/>
      <c r="E182" s="12" t="s">
        <v>2</v>
      </c>
      <c r="F182" s="15"/>
      <c r="G182" s="116"/>
    </row>
    <row r="183" spans="1:7" ht="6.75" customHeight="1">
      <c r="A183" s="114"/>
      <c r="G183" s="116"/>
    </row>
    <row r="184" spans="1:7" ht="15">
      <c r="A184" s="114"/>
      <c r="B184" s="316"/>
      <c r="C184" s="317"/>
      <c r="D184" s="318"/>
      <c r="G184" s="116"/>
    </row>
    <row r="185" spans="1:7" ht="15">
      <c r="A185" s="114"/>
      <c r="B185" s="319"/>
      <c r="C185" s="320"/>
      <c r="D185" s="321"/>
      <c r="G185" s="116"/>
    </row>
    <row r="186" spans="1:7" ht="15">
      <c r="A186" s="114"/>
      <c r="B186" s="319"/>
      <c r="C186" s="320"/>
      <c r="D186" s="321"/>
      <c r="G186" s="116"/>
    </row>
    <row r="187" spans="1:7" ht="15">
      <c r="A187" s="114"/>
      <c r="B187" s="319"/>
      <c r="C187" s="320"/>
      <c r="D187" s="321"/>
      <c r="G187" s="116"/>
    </row>
    <row r="188" spans="1:7" ht="15">
      <c r="A188" s="114"/>
      <c r="B188" s="319"/>
      <c r="C188" s="320"/>
      <c r="D188" s="321"/>
      <c r="G188" s="116"/>
    </row>
    <row r="189" spans="1:7" ht="15">
      <c r="A189" s="114"/>
      <c r="B189" s="319"/>
      <c r="C189" s="320"/>
      <c r="D189" s="321"/>
      <c r="G189" s="116"/>
    </row>
    <row r="190" spans="1:7" ht="15">
      <c r="A190" s="114"/>
      <c r="B190" s="322"/>
      <c r="C190" s="323"/>
      <c r="D190" s="324"/>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2"/>
      <c r="G197" s="119"/>
    </row>
    <row r="198" spans="1:7" s="125" customFormat="1" ht="12">
      <c r="A198" s="122"/>
      <c r="B198" s="123"/>
      <c r="C198" s="124"/>
      <c r="D198" s="153"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5" t="s">
        <v>306</v>
      </c>
      <c r="C206" s="315"/>
      <c r="D206" s="315"/>
      <c r="G206" s="116"/>
    </row>
    <row r="207" spans="1:7" ht="13.5" thickBot="1">
      <c r="A207" s="114"/>
      <c r="B207" s="315"/>
      <c r="C207" s="315"/>
      <c r="D207" s="315"/>
      <c r="E207" s="12" t="s">
        <v>2</v>
      </c>
      <c r="F207" s="15"/>
      <c r="G207" s="116"/>
    </row>
    <row r="208" spans="1:7" ht="6.75" customHeight="1">
      <c r="A208" s="114"/>
      <c r="G208" s="116"/>
    </row>
    <row r="209" spans="1:7" ht="15">
      <c r="A209" s="114"/>
      <c r="B209" s="316"/>
      <c r="C209" s="317"/>
      <c r="D209" s="318"/>
      <c r="G209" s="116"/>
    </row>
    <row r="210" spans="1:7" ht="15">
      <c r="A210" s="114"/>
      <c r="B210" s="319"/>
      <c r="C210" s="320"/>
      <c r="D210" s="321"/>
      <c r="G210" s="116"/>
    </row>
    <row r="211" spans="1:7" ht="15">
      <c r="A211" s="114"/>
      <c r="B211" s="319"/>
      <c r="C211" s="320"/>
      <c r="D211" s="321"/>
      <c r="G211" s="116"/>
    </row>
    <row r="212" spans="1:7" ht="15">
      <c r="A212" s="114"/>
      <c r="B212" s="319"/>
      <c r="C212" s="320"/>
      <c r="D212" s="321"/>
      <c r="G212" s="116"/>
    </row>
    <row r="213" spans="1:7" ht="15">
      <c r="A213" s="114"/>
      <c r="B213" s="319"/>
      <c r="C213" s="320"/>
      <c r="D213" s="321"/>
      <c r="G213" s="116"/>
    </row>
    <row r="214" spans="1:7" ht="15">
      <c r="A214" s="114"/>
      <c r="B214" s="319"/>
      <c r="C214" s="320"/>
      <c r="D214" s="321"/>
      <c r="G214" s="116"/>
    </row>
    <row r="215" spans="1:7" ht="15">
      <c r="A215" s="114"/>
      <c r="B215" s="322"/>
      <c r="C215" s="323"/>
      <c r="D215" s="324"/>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2"/>
      <c r="G222" s="119"/>
    </row>
    <row r="223" spans="1:7" s="125" customFormat="1" ht="12">
      <c r="A223" s="122"/>
      <c r="B223" s="123"/>
      <c r="C223" s="124"/>
      <c r="D223" s="153"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5" t="s">
        <v>306</v>
      </c>
      <c r="C231" s="315"/>
      <c r="D231" s="315"/>
      <c r="G231" s="116"/>
    </row>
    <row r="232" spans="1:7" ht="13.5" thickBot="1">
      <c r="A232" s="114"/>
      <c r="B232" s="315"/>
      <c r="C232" s="315"/>
      <c r="D232" s="315"/>
      <c r="E232" s="12" t="s">
        <v>2</v>
      </c>
      <c r="F232" s="15"/>
      <c r="G232" s="116"/>
    </row>
    <row r="233" spans="1:7" ht="6.75" customHeight="1">
      <c r="A233" s="114"/>
      <c r="G233" s="116"/>
    </row>
    <row r="234" spans="1:7" ht="15">
      <c r="A234" s="114"/>
      <c r="B234" s="316"/>
      <c r="C234" s="317"/>
      <c r="D234" s="318"/>
      <c r="G234" s="116"/>
    </row>
    <row r="235" spans="1:7" ht="15">
      <c r="A235" s="114"/>
      <c r="B235" s="319"/>
      <c r="C235" s="320"/>
      <c r="D235" s="321"/>
      <c r="G235" s="116"/>
    </row>
    <row r="236" spans="1:7" ht="15">
      <c r="A236" s="114"/>
      <c r="B236" s="319"/>
      <c r="C236" s="320"/>
      <c r="D236" s="321"/>
      <c r="G236" s="116"/>
    </row>
    <row r="237" spans="1:7" ht="15">
      <c r="A237" s="114"/>
      <c r="B237" s="319"/>
      <c r="C237" s="320"/>
      <c r="D237" s="321"/>
      <c r="G237" s="116"/>
    </row>
    <row r="238" spans="1:7" ht="15">
      <c r="A238" s="114"/>
      <c r="B238" s="319"/>
      <c r="C238" s="320"/>
      <c r="D238" s="321"/>
      <c r="G238" s="116"/>
    </row>
    <row r="239" spans="1:7" ht="15">
      <c r="A239" s="114"/>
      <c r="B239" s="319"/>
      <c r="C239" s="320"/>
      <c r="D239" s="321"/>
      <c r="G239" s="116"/>
    </row>
    <row r="240" spans="1:7" ht="15">
      <c r="A240" s="114"/>
      <c r="B240" s="322"/>
      <c r="C240" s="323"/>
      <c r="D240" s="324"/>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2"/>
      <c r="G247" s="119"/>
    </row>
    <row r="248" spans="1:7" s="125" customFormat="1" ht="12">
      <c r="A248" s="122"/>
      <c r="B248" s="123"/>
      <c r="C248" s="124"/>
      <c r="D248" s="153"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5" t="s">
        <v>306</v>
      </c>
      <c r="C256" s="315"/>
      <c r="D256" s="315"/>
      <c r="G256" s="116"/>
    </row>
    <row r="257" spans="1:7" ht="13.5" thickBot="1">
      <c r="A257" s="114"/>
      <c r="B257" s="315"/>
      <c r="C257" s="315"/>
      <c r="D257" s="315"/>
      <c r="E257" s="12" t="s">
        <v>2</v>
      </c>
      <c r="F257" s="15"/>
      <c r="G257" s="116"/>
    </row>
    <row r="258" spans="1:7" ht="6.75" customHeight="1">
      <c r="A258" s="114"/>
      <c r="G258" s="116"/>
    </row>
    <row r="259" spans="1:7" ht="15">
      <c r="A259" s="114"/>
      <c r="B259" s="316"/>
      <c r="C259" s="317"/>
      <c r="D259" s="318"/>
      <c r="G259" s="116"/>
    </row>
    <row r="260" spans="1:7" ht="15">
      <c r="A260" s="114"/>
      <c r="B260" s="319"/>
      <c r="C260" s="320"/>
      <c r="D260" s="321"/>
      <c r="G260" s="116"/>
    </row>
    <row r="261" spans="1:7" ht="15">
      <c r="A261" s="114"/>
      <c r="B261" s="319"/>
      <c r="C261" s="320"/>
      <c r="D261" s="321"/>
      <c r="G261" s="116"/>
    </row>
    <row r="262" spans="1:7" ht="15">
      <c r="A262" s="114"/>
      <c r="B262" s="319"/>
      <c r="C262" s="320"/>
      <c r="D262" s="321"/>
      <c r="G262" s="116"/>
    </row>
    <row r="263" spans="1:7" ht="15">
      <c r="A263" s="114"/>
      <c r="B263" s="319"/>
      <c r="C263" s="320"/>
      <c r="D263" s="321"/>
      <c r="G263" s="116"/>
    </row>
    <row r="264" spans="1:7" ht="15">
      <c r="A264" s="114"/>
      <c r="B264" s="319"/>
      <c r="C264" s="320"/>
      <c r="D264" s="321"/>
      <c r="G264" s="116"/>
    </row>
    <row r="265" spans="1:7" ht="15">
      <c r="A265" s="114"/>
      <c r="B265" s="322"/>
      <c r="C265" s="323"/>
      <c r="D265" s="324"/>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209"/>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152</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customHeight="1"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customHeight="1"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customHeight="1"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customHeight="1"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customHeight="1"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customHeight="1"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customHeight="1"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customHeight="1"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customHeight="1"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customHeight="1"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209"/>
  </sheetViews>
  <sheetFormatPr defaultColWidth="10.00390625" defaultRowHeight="15"/>
  <cols>
    <col min="1" max="1" width="1.7109375" style="2" customWidth="1"/>
    <col min="2" max="2" width="2.140625" style="2" customWidth="1"/>
    <col min="3" max="3" width="23.140625" style="2" customWidth="1"/>
    <col min="4" max="4" width="72.85156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153</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66">
      <selection activeCell="B31" sqref="B31:D32"/>
    </sheetView>
  </sheetViews>
  <sheetFormatPr defaultColWidth="10.00390625" defaultRowHeight="15"/>
  <cols>
    <col min="1" max="1" width="1.7109375" style="2" customWidth="1"/>
    <col min="2" max="2" width="2.140625" style="2" customWidth="1"/>
    <col min="3" max="3" width="23.0039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154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100</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J1"/>
  </sheetViews>
  <sheetFormatPr defaultColWidth="10.00390625" defaultRowHeight="15"/>
  <cols>
    <col min="1" max="1" width="1.7109375" style="2" customWidth="1"/>
    <col min="2" max="2" width="2.140625" style="2" customWidth="1"/>
    <col min="3" max="3" width="23.2812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155</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101</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156</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102</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zoomScale="75" zoomScaleNormal="75" zoomScaleSheetLayoutView="85" zoomScalePageLayoutView="90" workbookViewId="0" topLeftCell="A25">
      <selection activeCell="B34" sqref="B34:D40"/>
    </sheetView>
  </sheetViews>
  <sheetFormatPr defaultColWidth="10.00390625" defaultRowHeight="15"/>
  <cols>
    <col min="1" max="1" width="1.7109375" style="2" customWidth="1"/>
    <col min="2" max="2" width="2.140625" style="2" customWidth="1"/>
    <col min="3" max="3" width="22.8515625" style="2" customWidth="1"/>
    <col min="4" max="4" width="73.003906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157</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103</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4863333</v>
      </c>
      <c r="G18" s="116"/>
    </row>
    <row r="19" spans="1:7" ht="13.5" thickBot="1">
      <c r="A19" s="114"/>
      <c r="B19" s="90"/>
      <c r="C19" s="115"/>
      <c r="D19" s="91"/>
      <c r="E19" s="90"/>
      <c r="F19" s="92"/>
      <c r="G19" s="116"/>
    </row>
    <row r="20" spans="1:7" ht="13.5" thickBot="1">
      <c r="A20" s="114"/>
      <c r="B20" s="90" t="s">
        <v>11</v>
      </c>
      <c r="C20" s="115"/>
      <c r="D20" s="91"/>
      <c r="E20" s="12" t="s">
        <v>2</v>
      </c>
      <c r="F20" s="15">
        <v>4863333</v>
      </c>
      <c r="G20" s="116"/>
    </row>
    <row r="21" spans="1:7" s="33" customFormat="1" ht="15">
      <c r="A21" s="117"/>
      <c r="B21" s="94"/>
      <c r="C21" s="94"/>
      <c r="D21" s="118"/>
      <c r="E21" s="113"/>
      <c r="F21" s="99"/>
      <c r="G21" s="119"/>
    </row>
    <row r="22" spans="1:7" s="33" customFormat="1" ht="22.5">
      <c r="A22" s="120"/>
      <c r="B22" s="41" t="s">
        <v>233</v>
      </c>
      <c r="C22" s="121"/>
      <c r="D22" s="268" t="s">
        <v>333</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t="s">
        <v>191</v>
      </c>
      <c r="G32" s="116"/>
    </row>
    <row r="33" spans="1:7" ht="6.75" customHeight="1">
      <c r="A33" s="114"/>
      <c r="B33" s="90"/>
      <c r="C33" s="90"/>
      <c r="D33" s="91"/>
      <c r="E33" s="90"/>
      <c r="F33" s="92"/>
      <c r="G33" s="116"/>
    </row>
    <row r="34" spans="1:7" ht="201" customHeight="1">
      <c r="A34" s="114"/>
      <c r="B34" s="316" t="s">
        <v>358</v>
      </c>
      <c r="C34" s="317"/>
      <c r="D34" s="318"/>
      <c r="E34" s="90"/>
      <c r="F34" s="92"/>
      <c r="G34" s="116"/>
    </row>
    <row r="35" spans="1:7" ht="201" customHeight="1">
      <c r="A35" s="114"/>
      <c r="B35" s="319"/>
      <c r="C35" s="320"/>
      <c r="D35" s="321"/>
      <c r="E35" s="90"/>
      <c r="F35" s="92"/>
      <c r="G35" s="116"/>
    </row>
    <row r="36" spans="1:7" ht="201" customHeight="1">
      <c r="A36" s="114"/>
      <c r="B36" s="319"/>
      <c r="C36" s="320"/>
      <c r="D36" s="321"/>
      <c r="E36" s="90"/>
      <c r="F36" s="92"/>
      <c r="G36" s="116"/>
    </row>
    <row r="37" spans="1:7" ht="201" customHeight="1">
      <c r="A37" s="114"/>
      <c r="B37" s="319"/>
      <c r="C37" s="320"/>
      <c r="D37" s="321"/>
      <c r="E37" s="90"/>
      <c r="F37" s="92"/>
      <c r="G37" s="116"/>
    </row>
    <row r="38" spans="1:7" ht="201" customHeight="1">
      <c r="A38" s="114"/>
      <c r="B38" s="319"/>
      <c r="C38" s="320"/>
      <c r="D38" s="321"/>
      <c r="E38" s="90"/>
      <c r="F38" s="92"/>
      <c r="G38" s="116"/>
    </row>
    <row r="39" spans="1:7" ht="201" customHeight="1">
      <c r="A39" s="114"/>
      <c r="B39" s="319"/>
      <c r="C39" s="320"/>
      <c r="D39" s="321"/>
      <c r="E39" s="90"/>
      <c r="F39" s="92"/>
      <c r="G39" s="116"/>
    </row>
    <row r="40" spans="1:7" ht="201" customHeight="1">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274" t="s">
        <v>191</v>
      </c>
      <c r="G42" s="116"/>
    </row>
    <row r="43" spans="1:7" ht="6.75" customHeight="1" thickBot="1">
      <c r="A43" s="114"/>
      <c r="B43" s="90"/>
      <c r="C43" s="90"/>
      <c r="D43" s="91"/>
      <c r="E43" s="90"/>
      <c r="F43" s="92"/>
      <c r="G43" s="116"/>
    </row>
    <row r="44" spans="1:7" ht="13.5" thickBot="1">
      <c r="A44" s="114"/>
      <c r="B44" s="90"/>
      <c r="C44" s="115" t="s">
        <v>15</v>
      </c>
      <c r="D44" s="91"/>
      <c r="E44" s="90"/>
      <c r="F44" s="273">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40.5" customHeight="1">
      <c r="A47" s="120"/>
      <c r="B47" s="41" t="s">
        <v>233</v>
      </c>
      <c r="C47" s="121"/>
      <c r="D47" s="268" t="s">
        <v>334</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t="s">
        <v>191</v>
      </c>
      <c r="G57" s="116"/>
    </row>
    <row r="58" spans="1:7" ht="6.75" customHeight="1">
      <c r="A58" s="114"/>
      <c r="B58" s="90"/>
      <c r="C58" s="90"/>
      <c r="D58" s="91"/>
      <c r="E58" s="90"/>
      <c r="F58" s="92"/>
      <c r="G58" s="116"/>
    </row>
    <row r="59" spans="1:7" ht="18.75" customHeight="1">
      <c r="A59" s="114"/>
      <c r="B59" s="316" t="s">
        <v>316</v>
      </c>
      <c r="C59" s="317"/>
      <c r="D59" s="318"/>
      <c r="E59" s="90"/>
      <c r="F59" s="92"/>
      <c r="G59" s="116"/>
    </row>
    <row r="60" spans="1:7" ht="18.75" customHeight="1">
      <c r="A60" s="114"/>
      <c r="B60" s="319"/>
      <c r="C60" s="320"/>
      <c r="D60" s="321"/>
      <c r="E60" s="90"/>
      <c r="F60" s="92"/>
      <c r="G60" s="116"/>
    </row>
    <row r="61" spans="1:7" ht="18.75" customHeight="1">
      <c r="A61" s="114"/>
      <c r="B61" s="319"/>
      <c r="C61" s="320"/>
      <c r="D61" s="321"/>
      <c r="E61" s="90"/>
      <c r="F61" s="92"/>
      <c r="G61" s="116"/>
    </row>
    <row r="62" spans="1:7" ht="18.75" customHeight="1">
      <c r="A62" s="114"/>
      <c r="B62" s="319"/>
      <c r="C62" s="320"/>
      <c r="D62" s="321"/>
      <c r="E62" s="90"/>
      <c r="F62" s="92"/>
      <c r="G62" s="116"/>
    </row>
    <row r="63" spans="1:7" ht="18.75" customHeight="1">
      <c r="A63" s="114"/>
      <c r="B63" s="319"/>
      <c r="C63" s="320"/>
      <c r="D63" s="321"/>
      <c r="E63" s="90"/>
      <c r="F63" s="92"/>
      <c r="G63" s="116"/>
    </row>
    <row r="64" spans="1:7" ht="18.75" customHeight="1">
      <c r="A64" s="114"/>
      <c r="B64" s="319"/>
      <c r="C64" s="320"/>
      <c r="D64" s="321"/>
      <c r="E64" s="90"/>
      <c r="F64" s="92"/>
      <c r="G64" s="116"/>
    </row>
    <row r="65" spans="1:7" ht="18.75" customHeight="1">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22.5">
      <c r="A72" s="120"/>
      <c r="B72" s="41" t="s">
        <v>233</v>
      </c>
      <c r="C72" s="121"/>
      <c r="D72" s="268" t="s">
        <v>335</v>
      </c>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Yes</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t="s">
        <v>191</v>
      </c>
      <c r="G82" s="116"/>
    </row>
    <row r="83" spans="1:7" ht="6.75" customHeight="1">
      <c r="A83" s="114"/>
      <c r="B83" s="90"/>
      <c r="C83" s="90"/>
      <c r="D83" s="91"/>
      <c r="E83" s="90"/>
      <c r="F83" s="92"/>
      <c r="G83" s="116"/>
    </row>
    <row r="84" spans="1:7" ht="48" customHeight="1">
      <c r="A84" s="114"/>
      <c r="B84" s="316" t="s">
        <v>314</v>
      </c>
      <c r="C84" s="317"/>
      <c r="D84" s="318"/>
      <c r="E84" s="90"/>
      <c r="F84" s="92"/>
      <c r="G84" s="116"/>
    </row>
    <row r="85" spans="1:7" ht="48" customHeight="1">
      <c r="A85" s="114"/>
      <c r="B85" s="319"/>
      <c r="C85" s="320"/>
      <c r="D85" s="321"/>
      <c r="E85" s="90"/>
      <c r="F85" s="92"/>
      <c r="G85" s="116"/>
    </row>
    <row r="86" spans="1:7" ht="48" customHeight="1">
      <c r="A86" s="114"/>
      <c r="B86" s="319"/>
      <c r="C86" s="320"/>
      <c r="D86" s="321"/>
      <c r="E86" s="90"/>
      <c r="F86" s="92"/>
      <c r="G86" s="116"/>
    </row>
    <row r="87" spans="1:7" ht="48" customHeight="1">
      <c r="A87" s="114"/>
      <c r="B87" s="319"/>
      <c r="C87" s="320"/>
      <c r="D87" s="321"/>
      <c r="E87" s="90"/>
      <c r="F87" s="92"/>
      <c r="G87" s="116"/>
    </row>
    <row r="88" spans="1:7" ht="48" customHeight="1">
      <c r="A88" s="114"/>
      <c r="B88" s="319"/>
      <c r="C88" s="320"/>
      <c r="D88" s="321"/>
      <c r="E88" s="90"/>
      <c r="F88" s="92"/>
      <c r="G88" s="116"/>
    </row>
    <row r="89" spans="1:7" ht="48" customHeight="1">
      <c r="A89" s="114"/>
      <c r="B89" s="319"/>
      <c r="C89" s="320"/>
      <c r="D89" s="321"/>
      <c r="E89" s="90"/>
      <c r="F89" s="92"/>
      <c r="G89" s="116"/>
    </row>
    <row r="90" spans="1:7" ht="48" customHeight="1">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t="s">
        <v>191</v>
      </c>
      <c r="G92" s="116"/>
    </row>
    <row r="93" spans="1:7" ht="6.75" customHeight="1" thickBot="1">
      <c r="A93" s="114"/>
      <c r="B93" s="90"/>
      <c r="C93" s="90"/>
      <c r="D93" s="91"/>
      <c r="E93" s="90"/>
      <c r="F93" s="92"/>
      <c r="G93" s="116"/>
    </row>
    <row r="94" spans="1:7" ht="13.5" thickBot="1">
      <c r="A94" s="114"/>
      <c r="B94" s="90"/>
      <c r="C94" s="115" t="s">
        <v>15</v>
      </c>
      <c r="D94" s="91"/>
      <c r="E94" s="90"/>
      <c r="F94" s="98">
        <f>IF(F92=0," ",IF(F82="Yes",1,IF(F82="No",0,IF(F79/F92&gt;=1,1,IF(F79/F92&gt;=0.75,0.75,IF(F79/F92&gt;=0.5,0.5,IF(F79/F92&gt;=0.25,0.25,0)))))))</f>
        <v>1</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7"/>
  <sheetViews>
    <sheetView showGridLines="0" zoomScale="90" zoomScaleNormal="90" zoomScaleSheetLayoutView="80" zoomScalePageLayoutView="90" workbookViewId="0" topLeftCell="A1">
      <selection activeCell="B4" sqref="B4"/>
    </sheetView>
  </sheetViews>
  <sheetFormatPr defaultColWidth="10.00390625" defaultRowHeight="15"/>
  <cols>
    <col min="1" max="1" width="1.7109375" style="179" customWidth="1"/>
    <col min="2" max="2" width="19.421875" style="179" customWidth="1"/>
    <col min="3" max="3" width="43.140625" style="179" customWidth="1"/>
    <col min="4" max="4" width="64.7109375" style="180" customWidth="1"/>
    <col min="5" max="5" width="2.7109375" style="179" customWidth="1"/>
    <col min="6" max="6" width="17.00390625" style="181" customWidth="1"/>
    <col min="7" max="7" width="4.00390625" style="179" customWidth="1"/>
    <col min="8" max="8" width="3.140625" style="179" customWidth="1"/>
    <col min="9" max="16384" width="10.00390625" style="179" customWidth="1"/>
  </cols>
  <sheetData>
    <row r="1" ht="15.75">
      <c r="A1" s="178" t="s">
        <v>71</v>
      </c>
    </row>
    <row r="2" ht="15.75">
      <c r="A2" s="182" t="s">
        <v>72</v>
      </c>
    </row>
    <row r="3" ht="6.75" customHeight="1">
      <c r="A3" s="182"/>
    </row>
    <row r="4" spans="1:7" s="71" customFormat="1" ht="15">
      <c r="A4" s="166" t="s">
        <v>73</v>
      </c>
      <c r="B4" s="167"/>
      <c r="C4" s="167"/>
      <c r="D4" s="168"/>
      <c r="E4" s="169"/>
      <c r="F4" s="170"/>
      <c r="G4" s="171"/>
    </row>
    <row r="5" spans="1:7" ht="15.75">
      <c r="A5" s="183"/>
      <c r="B5" s="182"/>
      <c r="C5" s="182"/>
      <c r="D5" s="184"/>
      <c r="F5" s="179"/>
      <c r="G5" s="185"/>
    </row>
    <row r="6" spans="1:7" ht="15.75">
      <c r="A6" s="186" t="s">
        <v>311</v>
      </c>
      <c r="B6" s="180"/>
      <c r="C6" s="187"/>
      <c r="D6" s="184"/>
      <c r="F6" s="179"/>
      <c r="G6" s="185"/>
    </row>
    <row r="7" spans="1:7" ht="15.75">
      <c r="A7" s="183"/>
      <c r="B7" s="182"/>
      <c r="C7" s="182"/>
      <c r="D7" s="184"/>
      <c r="F7" s="179"/>
      <c r="G7" s="185"/>
    </row>
    <row r="8" spans="1:7" ht="15">
      <c r="A8" s="186"/>
      <c r="B8" s="180"/>
      <c r="C8" s="188" t="s">
        <v>74</v>
      </c>
      <c r="D8" s="189">
        <v>40604</v>
      </c>
      <c r="F8" s="179"/>
      <c r="G8" s="185"/>
    </row>
    <row r="9" spans="1:7" ht="15.75">
      <c r="A9" s="183"/>
      <c r="B9" s="182"/>
      <c r="C9" s="188" t="s">
        <v>75</v>
      </c>
      <c r="D9" s="189">
        <v>40678</v>
      </c>
      <c r="F9" s="179"/>
      <c r="G9" s="185"/>
    </row>
    <row r="10" spans="1:7" ht="15">
      <c r="A10" s="186"/>
      <c r="B10" s="180"/>
      <c r="C10" s="188" t="s">
        <v>76</v>
      </c>
      <c r="D10" s="189">
        <v>40999</v>
      </c>
      <c r="F10" s="179"/>
      <c r="G10" s="185"/>
    </row>
    <row r="11" spans="1:9" ht="15.75">
      <c r="A11" s="183"/>
      <c r="B11" s="182"/>
      <c r="C11" s="188" t="s">
        <v>286</v>
      </c>
      <c r="D11" s="189">
        <v>41182</v>
      </c>
      <c r="F11" s="179"/>
      <c r="G11" s="185"/>
      <c r="I11" s="190"/>
    </row>
    <row r="12" spans="1:9" ht="15.75">
      <c r="A12" s="183"/>
      <c r="B12" s="182"/>
      <c r="C12" s="188" t="s">
        <v>77</v>
      </c>
      <c r="D12" s="189">
        <v>41213</v>
      </c>
      <c r="F12" s="179"/>
      <c r="G12" s="185"/>
      <c r="I12" s="190"/>
    </row>
    <row r="13" spans="1:9" ht="15">
      <c r="A13" s="186"/>
      <c r="B13" s="180"/>
      <c r="C13" s="188" t="s">
        <v>78</v>
      </c>
      <c r="D13" s="189">
        <v>41364</v>
      </c>
      <c r="F13" s="179"/>
      <c r="G13" s="185"/>
      <c r="I13" s="190"/>
    </row>
    <row r="14" spans="1:7" ht="15.75">
      <c r="A14" s="183"/>
      <c r="B14" s="182"/>
      <c r="C14" s="188" t="s">
        <v>287</v>
      </c>
      <c r="D14" s="189">
        <v>41547</v>
      </c>
      <c r="F14" s="179"/>
      <c r="G14" s="185"/>
    </row>
    <row r="15" spans="1:7" ht="15.75">
      <c r="A15" s="183"/>
      <c r="B15" s="182"/>
      <c r="C15" s="188" t="s">
        <v>79</v>
      </c>
      <c r="D15" s="189">
        <v>41578</v>
      </c>
      <c r="F15" s="179"/>
      <c r="G15" s="185"/>
    </row>
    <row r="16" spans="1:7" ht="15">
      <c r="A16" s="186"/>
      <c r="B16" s="180"/>
      <c r="C16" s="188" t="s">
        <v>80</v>
      </c>
      <c r="D16" s="189">
        <v>41729</v>
      </c>
      <c r="F16" s="179"/>
      <c r="G16" s="185"/>
    </row>
    <row r="17" spans="1:7" ht="15.75">
      <c r="A17" s="183"/>
      <c r="B17" s="182"/>
      <c r="C17" s="188" t="s">
        <v>288</v>
      </c>
      <c r="D17" s="189">
        <v>41912</v>
      </c>
      <c r="F17" s="179"/>
      <c r="G17" s="185"/>
    </row>
    <row r="18" spans="1:7" ht="15.75">
      <c r="A18" s="183"/>
      <c r="B18" s="182"/>
      <c r="C18" s="188" t="s">
        <v>81</v>
      </c>
      <c r="D18" s="189">
        <v>41943</v>
      </c>
      <c r="F18" s="179"/>
      <c r="G18" s="185"/>
    </row>
    <row r="19" spans="1:7" ht="15">
      <c r="A19" s="186"/>
      <c r="B19" s="180"/>
      <c r="C19" s="188" t="s">
        <v>82</v>
      </c>
      <c r="D19" s="189">
        <v>42094</v>
      </c>
      <c r="F19" s="179"/>
      <c r="G19" s="185"/>
    </row>
    <row r="20" spans="1:7" ht="15.75">
      <c r="A20" s="183"/>
      <c r="B20" s="182"/>
      <c r="C20" s="188" t="s">
        <v>289</v>
      </c>
      <c r="D20" s="189">
        <v>42277</v>
      </c>
      <c r="F20" s="179"/>
      <c r="G20" s="185"/>
    </row>
    <row r="21" spans="1:7" ht="15.75">
      <c r="A21" s="183"/>
      <c r="B21" s="182"/>
      <c r="C21" s="188" t="s">
        <v>83</v>
      </c>
      <c r="D21" s="189">
        <v>42308</v>
      </c>
      <c r="F21" s="179"/>
      <c r="G21" s="185"/>
    </row>
    <row r="22" spans="1:7" ht="15.75">
      <c r="A22" s="186"/>
      <c r="B22" s="180"/>
      <c r="C22" s="187"/>
      <c r="D22" s="184"/>
      <c r="F22" s="179"/>
      <c r="G22" s="185"/>
    </row>
    <row r="23" spans="1:7" ht="6.75" customHeight="1">
      <c r="A23" s="191"/>
      <c r="B23" s="192"/>
      <c r="C23" s="192"/>
      <c r="D23" s="193"/>
      <c r="E23" s="192"/>
      <c r="F23" s="194"/>
      <c r="G23" s="195"/>
    </row>
    <row r="24" spans="1:7" s="71" customFormat="1" ht="15">
      <c r="A24" s="166" t="s">
        <v>84</v>
      </c>
      <c r="B24" s="167"/>
      <c r="C24" s="167"/>
      <c r="D24" s="168"/>
      <c r="E24" s="169"/>
      <c r="F24" s="170"/>
      <c r="G24" s="171"/>
    </row>
    <row r="25" spans="1:7" s="71" customFormat="1" ht="15.75" customHeight="1">
      <c r="A25" s="172"/>
      <c r="B25" s="173"/>
      <c r="C25" s="173"/>
      <c r="D25" s="174"/>
      <c r="E25" s="175"/>
      <c r="F25" s="176"/>
      <c r="G25" s="177"/>
    </row>
    <row r="26" spans="1:7" ht="108" customHeight="1">
      <c r="A26" s="287" t="s">
        <v>312</v>
      </c>
      <c r="B26" s="288"/>
      <c r="C26" s="288"/>
      <c r="D26" s="288"/>
      <c r="E26" s="288"/>
      <c r="F26" s="288"/>
      <c r="G26" s="289"/>
    </row>
    <row r="27" spans="1:7" ht="93.75" customHeight="1">
      <c r="A27" s="287" t="s">
        <v>235</v>
      </c>
      <c r="B27" s="288"/>
      <c r="C27" s="288"/>
      <c r="D27" s="288"/>
      <c r="E27" s="288"/>
      <c r="F27" s="288"/>
      <c r="G27" s="289"/>
    </row>
    <row r="28" spans="1:7" ht="108" customHeight="1">
      <c r="A28" s="287" t="s">
        <v>236</v>
      </c>
      <c r="B28" s="288"/>
      <c r="C28" s="288"/>
      <c r="D28" s="288"/>
      <c r="E28" s="288"/>
      <c r="F28" s="288"/>
      <c r="G28" s="289"/>
    </row>
    <row r="29" spans="1:7" ht="30" customHeight="1">
      <c r="A29" s="287" t="s">
        <v>290</v>
      </c>
      <c r="B29" s="288"/>
      <c r="C29" s="288"/>
      <c r="D29" s="288"/>
      <c r="E29" s="288"/>
      <c r="F29" s="288"/>
      <c r="G29" s="289"/>
    </row>
    <row r="30" spans="1:7" ht="15" customHeight="1">
      <c r="A30" s="202"/>
      <c r="B30" s="203"/>
      <c r="C30" s="288" t="s">
        <v>291</v>
      </c>
      <c r="D30" s="293"/>
      <c r="E30" s="293"/>
      <c r="F30" s="293"/>
      <c r="G30" s="294"/>
    </row>
    <row r="31" spans="1:7" ht="15" customHeight="1">
      <c r="A31" s="202"/>
      <c r="B31" s="203"/>
      <c r="C31" s="288" t="s">
        <v>292</v>
      </c>
      <c r="D31" s="293"/>
      <c r="E31" s="293"/>
      <c r="F31" s="293"/>
      <c r="G31" s="294"/>
    </row>
    <row r="32" spans="1:7" ht="30" customHeight="1">
      <c r="A32" s="202"/>
      <c r="B32" s="203"/>
      <c r="C32" s="288" t="s">
        <v>293</v>
      </c>
      <c r="D32" s="293"/>
      <c r="E32" s="293"/>
      <c r="F32" s="293"/>
      <c r="G32" s="294"/>
    </row>
    <row r="33" spans="1:7" ht="15" customHeight="1">
      <c r="A33" s="202"/>
      <c r="B33" s="203"/>
      <c r="C33" s="288" t="s">
        <v>294</v>
      </c>
      <c r="D33" s="293"/>
      <c r="E33" s="293"/>
      <c r="F33" s="293"/>
      <c r="G33" s="294"/>
    </row>
    <row r="34" spans="1:7" ht="15" customHeight="1">
      <c r="A34" s="202"/>
      <c r="B34" s="203"/>
      <c r="C34" s="288" t="s">
        <v>295</v>
      </c>
      <c r="D34" s="293"/>
      <c r="E34" s="293"/>
      <c r="F34" s="293"/>
      <c r="G34" s="294"/>
    </row>
    <row r="35" spans="1:7" ht="15" customHeight="1">
      <c r="A35" s="202"/>
      <c r="B35" s="203"/>
      <c r="C35" s="288" t="s">
        <v>307</v>
      </c>
      <c r="D35" s="293"/>
      <c r="E35" s="293"/>
      <c r="F35" s="293"/>
      <c r="G35" s="294"/>
    </row>
    <row r="36" spans="1:7" ht="30" customHeight="1">
      <c r="A36" s="202"/>
      <c r="B36" s="203"/>
      <c r="C36" s="288" t="s">
        <v>296</v>
      </c>
      <c r="D36" s="293"/>
      <c r="E36" s="293"/>
      <c r="F36" s="293"/>
      <c r="G36" s="294"/>
    </row>
    <row r="37" spans="1:7" ht="15" customHeight="1">
      <c r="A37" s="202"/>
      <c r="B37" s="203"/>
      <c r="C37" s="288" t="s">
        <v>297</v>
      </c>
      <c r="D37" s="293"/>
      <c r="E37" s="293"/>
      <c r="F37" s="293"/>
      <c r="G37" s="294"/>
    </row>
    <row r="38" spans="1:7" ht="15" customHeight="1">
      <c r="A38" s="202"/>
      <c r="B38" s="203"/>
      <c r="C38" s="288" t="s">
        <v>298</v>
      </c>
      <c r="D38" s="293"/>
      <c r="E38" s="293"/>
      <c r="F38" s="293"/>
      <c r="G38" s="294"/>
    </row>
    <row r="39" spans="1:7" ht="30" customHeight="1">
      <c r="A39" s="202"/>
      <c r="B39" s="203"/>
      <c r="C39" s="288" t="s">
        <v>299</v>
      </c>
      <c r="D39" s="293"/>
      <c r="E39" s="293"/>
      <c r="F39" s="293"/>
      <c r="G39" s="294"/>
    </row>
    <row r="40" spans="1:7" ht="31.5" customHeight="1">
      <c r="A40" s="202"/>
      <c r="B40" s="203"/>
      <c r="C40" s="288" t="s">
        <v>300</v>
      </c>
      <c r="D40" s="293"/>
      <c r="E40" s="293"/>
      <c r="F40" s="293"/>
      <c r="G40" s="294"/>
    </row>
    <row r="41" spans="1:7" ht="88.5" customHeight="1">
      <c r="A41" s="295" t="s">
        <v>301</v>
      </c>
      <c r="B41" s="293"/>
      <c r="C41" s="293"/>
      <c r="D41" s="293"/>
      <c r="E41" s="293"/>
      <c r="F41" s="293"/>
      <c r="G41" s="294"/>
    </row>
    <row r="42" spans="1:7" ht="13.5" customHeight="1">
      <c r="A42" s="287"/>
      <c r="B42" s="288"/>
      <c r="C42" s="288"/>
      <c r="D42" s="288"/>
      <c r="E42" s="288"/>
      <c r="F42" s="288"/>
      <c r="G42" s="289"/>
    </row>
    <row r="43" spans="1:7" ht="73.5" customHeight="1">
      <c r="A43" s="287" t="s">
        <v>237</v>
      </c>
      <c r="B43" s="288"/>
      <c r="C43" s="288"/>
      <c r="D43" s="288"/>
      <c r="E43" s="288"/>
      <c r="F43" s="288"/>
      <c r="G43" s="289"/>
    </row>
    <row r="44" spans="1:7" ht="56.25" customHeight="1">
      <c r="A44" s="287" t="s">
        <v>310</v>
      </c>
      <c r="B44" s="293"/>
      <c r="C44" s="293"/>
      <c r="D44" s="293"/>
      <c r="E44" s="293"/>
      <c r="F44" s="293"/>
      <c r="G44" s="294"/>
    </row>
    <row r="45" spans="1:7" ht="84.75" customHeight="1">
      <c r="A45" s="290" t="s">
        <v>239</v>
      </c>
      <c r="B45" s="291"/>
      <c r="C45" s="291"/>
      <c r="D45" s="291"/>
      <c r="E45" s="291"/>
      <c r="F45" s="291"/>
      <c r="G45" s="292"/>
    </row>
    <row r="46" spans="1:7" ht="12.75" customHeight="1">
      <c r="A46" s="196"/>
      <c r="B46" s="196"/>
      <c r="C46" s="196"/>
      <c r="D46" s="196"/>
      <c r="E46" s="196"/>
      <c r="F46" s="196"/>
      <c r="G46" s="196"/>
    </row>
    <row r="47" spans="1:7" ht="13.5" customHeight="1">
      <c r="A47" s="196"/>
      <c r="B47" s="196"/>
      <c r="C47" s="196"/>
      <c r="D47" s="196"/>
      <c r="E47" s="196"/>
      <c r="F47" s="196"/>
      <c r="G47" s="196"/>
    </row>
  </sheetData>
  <mergeCells count="20">
    <mergeCell ref="C32:G32"/>
    <mergeCell ref="C39:G39"/>
    <mergeCell ref="C40:G40"/>
    <mergeCell ref="A41:G41"/>
    <mergeCell ref="C33:G33"/>
    <mergeCell ref="C34:G34"/>
    <mergeCell ref="C35:G35"/>
    <mergeCell ref="C36:G36"/>
    <mergeCell ref="C37:G37"/>
    <mergeCell ref="C38:G38"/>
    <mergeCell ref="A28:G28"/>
    <mergeCell ref="A45:G45"/>
    <mergeCell ref="A44:G44"/>
    <mergeCell ref="A26:G26"/>
    <mergeCell ref="A42:G42"/>
    <mergeCell ref="A27:G27"/>
    <mergeCell ref="A43:G43"/>
    <mergeCell ref="A29:G29"/>
    <mergeCell ref="C30:G30"/>
    <mergeCell ref="C31:G31"/>
  </mergeCells>
  <printOptions/>
  <pageMargins left="0.7" right="0.7" top="0.75" bottom="0.75" header="0.3" footer="0.3"/>
  <pageSetup fitToHeight="1" fitToWidth="1" horizontalDpi="600" verticalDpi="600" orientation="portrait" scale="56"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23">
      <selection activeCell="F29" sqref="F29"/>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158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106</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zoomScale="90" zoomScaleNormal="90" zoomScaleSheetLayoutView="85" zoomScalePageLayoutView="90" workbookViewId="0" topLeftCell="A1">
      <selection activeCell="F37" sqref="F37"/>
    </sheetView>
  </sheetViews>
  <sheetFormatPr defaultColWidth="10.00390625" defaultRowHeight="15"/>
  <cols>
    <col min="1" max="1" width="1.7109375" style="2" customWidth="1"/>
    <col min="2" max="2" width="2.140625" style="2" customWidth="1"/>
    <col min="3" max="3" width="23.2812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159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107</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4859000</v>
      </c>
      <c r="G18" s="116"/>
    </row>
    <row r="19" spans="1:7" ht="13.5" thickBot="1">
      <c r="A19" s="114"/>
      <c r="B19" s="90"/>
      <c r="C19" s="115"/>
      <c r="D19" s="91"/>
      <c r="E19" s="90"/>
      <c r="F19" s="92"/>
      <c r="G19" s="116"/>
    </row>
    <row r="20" spans="1:7" ht="13.5" thickBot="1">
      <c r="A20" s="114"/>
      <c r="B20" s="90" t="s">
        <v>11</v>
      </c>
      <c r="C20" s="115"/>
      <c r="D20" s="91"/>
      <c r="E20" s="12" t="s">
        <v>2</v>
      </c>
      <c r="F20" s="15">
        <v>4859000</v>
      </c>
      <c r="G20" s="116"/>
    </row>
    <row r="21" spans="1:7" s="33" customFormat="1" ht="15">
      <c r="A21" s="117"/>
      <c r="B21" s="94"/>
      <c r="C21" s="94"/>
      <c r="D21" s="118"/>
      <c r="E21" s="113"/>
      <c r="F21" s="99"/>
      <c r="G21" s="119"/>
    </row>
    <row r="22" spans="1:7" s="33" customFormat="1" ht="36">
      <c r="A22" s="120"/>
      <c r="B22" s="41" t="s">
        <v>233</v>
      </c>
      <c r="C22" s="121"/>
      <c r="D22" s="267" t="s">
        <v>338</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t="s">
        <v>191</v>
      </c>
      <c r="G32" s="116"/>
    </row>
    <row r="33" spans="1:7" ht="6.75" customHeight="1">
      <c r="A33" s="114"/>
      <c r="B33" s="90"/>
      <c r="C33" s="90"/>
      <c r="D33" s="91"/>
      <c r="E33" s="90"/>
      <c r="F33" s="92"/>
      <c r="G33" s="116"/>
    </row>
    <row r="34" spans="1:7" ht="408.75" customHeight="1">
      <c r="A34" s="114"/>
      <c r="B34" s="316" t="s">
        <v>355</v>
      </c>
      <c r="C34" s="317"/>
      <c r="D34" s="318"/>
      <c r="E34" s="90"/>
      <c r="F34" s="92"/>
      <c r="G34" s="116"/>
    </row>
    <row r="35" spans="1:7" ht="180.75" customHeight="1">
      <c r="A35" s="114"/>
      <c r="B35" s="319"/>
      <c r="C35" s="320"/>
      <c r="D35" s="321"/>
      <c r="E35" s="90"/>
      <c r="F35" s="92"/>
      <c r="G35" s="116"/>
    </row>
    <row r="36" spans="1:7" ht="15">
      <c r="A36" s="114"/>
      <c r="B36" s="319"/>
      <c r="C36" s="320"/>
      <c r="D36" s="321"/>
      <c r="E36" s="90"/>
      <c r="F36" s="92"/>
      <c r="G36" s="116"/>
    </row>
    <row r="37" spans="1:7" ht="73.5" customHeight="1">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B31" sqref="B31:D32"/>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162</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110</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zoomScale="90" zoomScaleNormal="90" zoomScaleSheetLayoutView="85" zoomScalePageLayoutView="90" workbookViewId="0" topLeftCell="A61">
      <selection activeCell="F59" sqref="F59"/>
    </sheetView>
  </sheetViews>
  <sheetFormatPr defaultColWidth="10.00390625" defaultRowHeight="15"/>
  <cols>
    <col min="1" max="1" width="1.7109375" style="2" customWidth="1"/>
    <col min="2" max="2" width="2.140625" style="2" customWidth="1"/>
    <col min="3" max="3" width="23.57421875" style="2" customWidth="1"/>
    <col min="4" max="4" width="72.281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163</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111</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4859000</v>
      </c>
      <c r="G18" s="116"/>
    </row>
    <row r="19" spans="1:7" ht="13.5" thickBot="1">
      <c r="A19" s="114"/>
      <c r="B19" s="90"/>
      <c r="C19" s="115"/>
      <c r="D19" s="91"/>
      <c r="E19" s="90"/>
      <c r="F19" s="92"/>
      <c r="G19" s="116"/>
    </row>
    <row r="20" spans="1:7" ht="13.5" thickBot="1">
      <c r="A20" s="114"/>
      <c r="B20" s="90" t="s">
        <v>11</v>
      </c>
      <c r="C20" s="115"/>
      <c r="D20" s="91"/>
      <c r="E20" s="12" t="s">
        <v>2</v>
      </c>
      <c r="F20" s="15">
        <v>4859000</v>
      </c>
      <c r="G20" s="116"/>
    </row>
    <row r="21" spans="1:7" s="33" customFormat="1" ht="15">
      <c r="A21" s="117"/>
      <c r="B21" s="94"/>
      <c r="C21" s="94"/>
      <c r="D21" s="118"/>
      <c r="E21" s="113"/>
      <c r="F21" s="99"/>
      <c r="G21" s="119"/>
    </row>
    <row r="22" spans="1:7" s="33" customFormat="1" ht="24">
      <c r="A22" s="120"/>
      <c r="B22" s="41" t="s">
        <v>233</v>
      </c>
      <c r="C22" s="121"/>
      <c r="D22" s="267" t="s">
        <v>337</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t="s">
        <v>191</v>
      </c>
      <c r="G32" s="116"/>
    </row>
    <row r="33" spans="1:7" ht="6.75" customHeight="1">
      <c r="A33" s="114"/>
      <c r="B33" s="90"/>
      <c r="C33" s="90"/>
      <c r="D33" s="91"/>
      <c r="E33" s="90"/>
      <c r="F33" s="92"/>
      <c r="G33" s="116"/>
    </row>
    <row r="34" spans="1:7" ht="324.75" customHeight="1">
      <c r="A34" s="114"/>
      <c r="B34" s="316" t="s">
        <v>321</v>
      </c>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36">
      <c r="A47" s="120"/>
      <c r="B47" s="41" t="s">
        <v>233</v>
      </c>
      <c r="C47" s="121"/>
      <c r="D47" s="267" t="s">
        <v>336</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t="s">
        <v>191</v>
      </c>
      <c r="G57" s="116"/>
    </row>
    <row r="58" spans="1:7" ht="6.75" customHeight="1">
      <c r="A58" s="114"/>
      <c r="B58" s="90"/>
      <c r="C58" s="90"/>
      <c r="D58" s="91"/>
      <c r="E58" s="90"/>
      <c r="F58" s="92"/>
      <c r="G58" s="116"/>
    </row>
    <row r="59" spans="1:7" ht="289.5" customHeight="1">
      <c r="A59" s="114"/>
      <c r="B59" s="316" t="s">
        <v>356</v>
      </c>
      <c r="C59" s="317"/>
      <c r="D59" s="318"/>
      <c r="E59" s="90"/>
      <c r="F59" s="92"/>
      <c r="G59" s="116"/>
    </row>
    <row r="60" spans="1:7" ht="225" customHeight="1">
      <c r="A60" s="114"/>
      <c r="B60" s="319"/>
      <c r="C60" s="320"/>
      <c r="D60" s="321"/>
      <c r="E60" s="90"/>
      <c r="F60" s="92"/>
      <c r="G60" s="116"/>
    </row>
    <row r="61" spans="1:7" ht="213" customHeight="1">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isablePrompts="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B31" sqref="B31:D32"/>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112</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165</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113</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166</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114</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4"/>
  </sheetViews>
  <sheetFormatPr defaultColWidth="10.00390625" defaultRowHeight="15"/>
  <cols>
    <col min="1" max="1" width="1.7109375" style="2" customWidth="1"/>
    <col min="2" max="2" width="2.140625" style="2" customWidth="1"/>
    <col min="3" max="3" width="23.421875" style="2" customWidth="1"/>
    <col min="4" max="4" width="72.281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167</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115</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0"/>
  <sheetViews>
    <sheetView showGridLines="0" zoomScale="90" zoomScaleNormal="90" zoomScaleSheetLayoutView="85" zoomScalePageLayoutView="90" workbookViewId="0" topLeftCell="A1">
      <selection activeCell="D4" sqref="D4"/>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7.7109375" style="5" customWidth="1"/>
    <col min="6" max="6" width="22.57421875" style="7" customWidth="1"/>
    <col min="7" max="7" width="4.00390625" style="5" customWidth="1"/>
    <col min="8" max="8" width="3.140625" style="5" customWidth="1"/>
    <col min="9" max="16384" width="10.00390625" style="5" customWidth="1"/>
  </cols>
  <sheetData>
    <row r="1" ht="13.5" thickBot="1">
      <c r="A1" s="1" t="s">
        <v>71</v>
      </c>
    </row>
    <row r="2" spans="1:7" s="2" customFormat="1" ht="13.5" thickBot="1">
      <c r="A2" s="12" t="s">
        <v>2</v>
      </c>
      <c r="B2" s="230" t="s">
        <v>85</v>
      </c>
      <c r="C2" s="12"/>
      <c r="D2" s="15" t="s">
        <v>209</v>
      </c>
      <c r="E2" s="90"/>
      <c r="F2" s="92"/>
      <c r="G2" s="90"/>
    </row>
    <row r="3" spans="1:7" s="2" customFormat="1" ht="13.5" thickBot="1">
      <c r="A3" s="12" t="s">
        <v>2</v>
      </c>
      <c r="B3" s="204" t="s">
        <v>86</v>
      </c>
      <c r="C3" s="90"/>
      <c r="D3" s="15" t="s">
        <v>211</v>
      </c>
      <c r="E3" s="90"/>
      <c r="F3" s="92"/>
      <c r="G3" s="90"/>
    </row>
    <row r="4" spans="1:7" s="2" customFormat="1" ht="13.5" thickBot="1">
      <c r="A4" s="12" t="s">
        <v>2</v>
      </c>
      <c r="B4" s="204" t="s">
        <v>87</v>
      </c>
      <c r="C4" s="90"/>
      <c r="D4" s="88">
        <v>41213</v>
      </c>
      <c r="E4" s="90"/>
      <c r="F4" s="92"/>
      <c r="G4" s="90"/>
    </row>
    <row r="5" spans="1:7" s="2" customFormat="1" ht="15">
      <c r="A5" s="12"/>
      <c r="B5" s="204"/>
      <c r="C5" s="90"/>
      <c r="D5" s="205"/>
      <c r="E5" s="90"/>
      <c r="F5" s="92"/>
      <c r="G5" s="90"/>
    </row>
    <row r="6" spans="1:7" ht="15">
      <c r="A6" s="94" t="s">
        <v>88</v>
      </c>
      <c r="B6" s="90"/>
      <c r="C6" s="90"/>
      <c r="D6" s="91"/>
      <c r="E6" s="90"/>
      <c r="F6" s="92"/>
      <c r="G6" s="90"/>
    </row>
    <row r="7" spans="1:7" ht="6.75" customHeight="1">
      <c r="A7" s="94"/>
      <c r="B7" s="90"/>
      <c r="C7" s="90"/>
      <c r="D7" s="91"/>
      <c r="E7" s="90"/>
      <c r="F7" s="92"/>
      <c r="G7" s="90"/>
    </row>
    <row r="8" spans="1:7" ht="14.25">
      <c r="A8" s="97" t="s">
        <v>89</v>
      </c>
      <c r="B8" s="90"/>
      <c r="C8" s="90"/>
      <c r="D8" s="91"/>
      <c r="E8" s="90"/>
      <c r="F8" s="92"/>
      <c r="G8" s="90"/>
    </row>
    <row r="9" spans="1:7" ht="14.25">
      <c r="A9" s="12" t="s">
        <v>2</v>
      </c>
      <c r="B9" s="97" t="s">
        <v>90</v>
      </c>
      <c r="C9" s="90"/>
      <c r="D9" s="91"/>
      <c r="E9" s="90"/>
      <c r="F9" s="92"/>
      <c r="G9" s="90"/>
    </row>
    <row r="10" spans="1:7" ht="14.25">
      <c r="A10" s="97" t="s">
        <v>91</v>
      </c>
      <c r="B10" s="90"/>
      <c r="C10" s="90"/>
      <c r="D10" s="91"/>
      <c r="E10" s="90"/>
      <c r="F10" s="92"/>
      <c r="G10" s="90"/>
    </row>
    <row r="11" spans="1:7" ht="6.75" customHeight="1">
      <c r="A11" s="90"/>
      <c r="B11" s="90"/>
      <c r="C11" s="90"/>
      <c r="D11" s="91"/>
      <c r="E11" s="90"/>
      <c r="F11" s="92"/>
      <c r="G11" s="90"/>
    </row>
    <row r="12" spans="1:7" s="71" customFormat="1" ht="15">
      <c r="A12" s="206" t="s">
        <v>92</v>
      </c>
      <c r="B12" s="207"/>
      <c r="C12" s="207"/>
      <c r="D12" s="208"/>
      <c r="E12" s="209"/>
      <c r="F12" s="210"/>
      <c r="G12" s="211"/>
    </row>
    <row r="13" spans="1:7" s="71" customFormat="1" ht="6.75" customHeight="1" thickBot="1">
      <c r="A13" s="212"/>
      <c r="B13" s="213"/>
      <c r="C13" s="213"/>
      <c r="D13" s="214"/>
      <c r="E13" s="106"/>
      <c r="F13" s="215"/>
      <c r="G13" s="216"/>
    </row>
    <row r="14" spans="1:7" s="73" customFormat="1" ht="15.75" thickBot="1">
      <c r="A14" s="117" t="s">
        <v>93</v>
      </c>
      <c r="B14" s="94"/>
      <c r="C14" s="94"/>
      <c r="D14" s="118"/>
      <c r="E14" s="113"/>
      <c r="F14" s="217" t="str">
        <f>'Category 1 Summary'!F67</f>
        <v xml:space="preserve"> </v>
      </c>
      <c r="G14" s="119"/>
    </row>
    <row r="15" spans="1:7" s="73" customFormat="1" ht="6.75" customHeight="1" thickBot="1">
      <c r="A15" s="120"/>
      <c r="B15" s="97"/>
      <c r="C15" s="121"/>
      <c r="D15" s="118"/>
      <c r="E15" s="113"/>
      <c r="F15" s="99"/>
      <c r="G15" s="119"/>
    </row>
    <row r="16" spans="1:7" s="73" customFormat="1" ht="15.75" thickBot="1">
      <c r="A16" s="117" t="s">
        <v>94</v>
      </c>
      <c r="B16" s="94"/>
      <c r="C16" s="94"/>
      <c r="D16" s="118"/>
      <c r="E16" s="113"/>
      <c r="F16" s="217">
        <f>'Category 1 Summary'!F122</f>
        <v>0</v>
      </c>
      <c r="G16" s="119"/>
    </row>
    <row r="17" spans="1:7" s="73" customFormat="1" ht="6.75" customHeight="1" thickBot="1">
      <c r="A17" s="120"/>
      <c r="B17" s="97"/>
      <c r="C17" s="121"/>
      <c r="D17" s="118"/>
      <c r="E17" s="113"/>
      <c r="F17" s="99"/>
      <c r="G17" s="119"/>
    </row>
    <row r="18" spans="1:7" s="73" customFormat="1" ht="15.75" thickBot="1">
      <c r="A18" s="117" t="s">
        <v>95</v>
      </c>
      <c r="B18" s="94"/>
      <c r="C18" s="94"/>
      <c r="D18" s="118"/>
      <c r="E18" s="113"/>
      <c r="F18" s="217" t="str">
        <f>'Category 1 Summary'!F177</f>
        <v xml:space="preserve"> </v>
      </c>
      <c r="G18" s="119"/>
    </row>
    <row r="19" spans="1:7" s="73" customFormat="1" ht="6.75" customHeight="1" thickBot="1">
      <c r="A19" s="120"/>
      <c r="B19" s="97"/>
      <c r="C19" s="121"/>
      <c r="D19" s="118"/>
      <c r="E19" s="113"/>
      <c r="F19" s="99"/>
      <c r="G19" s="119"/>
    </row>
    <row r="20" spans="1:7" s="73" customFormat="1" ht="15.75" thickBot="1">
      <c r="A20" s="117" t="s">
        <v>96</v>
      </c>
      <c r="B20" s="94"/>
      <c r="C20" s="94"/>
      <c r="D20" s="118"/>
      <c r="E20" s="113"/>
      <c r="F20" s="217">
        <f>'Category 1 Summary'!F232</f>
        <v>0</v>
      </c>
      <c r="G20" s="119"/>
    </row>
    <row r="21" spans="1:7" s="73" customFormat="1" ht="6.75" customHeight="1" thickBot="1">
      <c r="A21" s="120"/>
      <c r="B21" s="97"/>
      <c r="C21" s="121"/>
      <c r="D21" s="118"/>
      <c r="E21" s="113"/>
      <c r="F21" s="99"/>
      <c r="G21" s="119"/>
    </row>
    <row r="22" spans="1:7" s="73" customFormat="1" ht="15.75" thickBot="1">
      <c r="A22" s="117" t="s">
        <v>97</v>
      </c>
      <c r="B22" s="94"/>
      <c r="C22" s="94"/>
      <c r="D22" s="118"/>
      <c r="E22" s="113"/>
      <c r="F22" s="217" t="str">
        <f>'Category 1 Summary'!F287</f>
        <v xml:space="preserve"> </v>
      </c>
      <c r="G22" s="119"/>
    </row>
    <row r="23" spans="1:7" s="73" customFormat="1" ht="6.75" customHeight="1" thickBot="1">
      <c r="A23" s="120"/>
      <c r="B23" s="97"/>
      <c r="C23" s="121"/>
      <c r="D23" s="118"/>
      <c r="E23" s="113"/>
      <c r="F23" s="99"/>
      <c r="G23" s="119"/>
    </row>
    <row r="24" spans="1:7" s="73" customFormat="1" ht="15.75" thickBot="1">
      <c r="A24" s="117" t="s">
        <v>98</v>
      </c>
      <c r="B24" s="94"/>
      <c r="C24" s="94"/>
      <c r="D24" s="118"/>
      <c r="E24" s="113"/>
      <c r="F24" s="217" t="str">
        <f>'Category 1 Summary'!F342</f>
        <v xml:space="preserve"> </v>
      </c>
      <c r="G24" s="119"/>
    </row>
    <row r="25" spans="1:7" s="73" customFormat="1" ht="6.75" customHeight="1" thickBot="1">
      <c r="A25" s="120"/>
      <c r="B25" s="97"/>
      <c r="C25" s="121"/>
      <c r="D25" s="118"/>
      <c r="E25" s="113"/>
      <c r="F25" s="99"/>
      <c r="G25" s="119"/>
    </row>
    <row r="26" spans="1:7" s="73" customFormat="1" ht="15.75" thickBot="1">
      <c r="A26" s="117" t="s">
        <v>99</v>
      </c>
      <c r="B26" s="94"/>
      <c r="C26" s="94"/>
      <c r="D26" s="118"/>
      <c r="E26" s="113"/>
      <c r="F26" s="217" t="str">
        <f>'Category 1 Summary'!F397</f>
        <v xml:space="preserve"> </v>
      </c>
      <c r="G26" s="119"/>
    </row>
    <row r="27" spans="1:7" s="73" customFormat="1" ht="6.75" customHeight="1" thickBot="1">
      <c r="A27" s="120"/>
      <c r="B27" s="97"/>
      <c r="C27" s="121"/>
      <c r="D27" s="118"/>
      <c r="E27" s="113"/>
      <c r="F27" s="99"/>
      <c r="G27" s="119"/>
    </row>
    <row r="28" spans="1:7" s="73" customFormat="1" ht="15.75" thickBot="1">
      <c r="A28" s="117" t="s">
        <v>100</v>
      </c>
      <c r="B28" s="94"/>
      <c r="C28" s="94"/>
      <c r="D28" s="118"/>
      <c r="E28" s="113"/>
      <c r="F28" s="217" t="str">
        <f>'Category 1 Summary'!F452</f>
        <v xml:space="preserve"> </v>
      </c>
      <c r="G28" s="119"/>
    </row>
    <row r="29" spans="1:7" s="73" customFormat="1" ht="6.75" customHeight="1" thickBot="1">
      <c r="A29" s="120"/>
      <c r="B29" s="97"/>
      <c r="C29" s="121"/>
      <c r="D29" s="118"/>
      <c r="E29" s="113"/>
      <c r="F29" s="99"/>
      <c r="G29" s="119"/>
    </row>
    <row r="30" spans="1:7" s="73" customFormat="1" ht="15.75" thickBot="1">
      <c r="A30" s="117" t="s">
        <v>101</v>
      </c>
      <c r="B30" s="94"/>
      <c r="C30" s="94"/>
      <c r="D30" s="118"/>
      <c r="E30" s="113"/>
      <c r="F30" s="217" t="str">
        <f>'Category 1 Summary'!F507</f>
        <v xml:space="preserve"> </v>
      </c>
      <c r="G30" s="119"/>
    </row>
    <row r="31" spans="1:7" s="73" customFormat="1" ht="6.75" customHeight="1" thickBot="1">
      <c r="A31" s="120"/>
      <c r="B31" s="97"/>
      <c r="C31" s="121"/>
      <c r="D31" s="118"/>
      <c r="E31" s="113"/>
      <c r="F31" s="99"/>
      <c r="G31" s="119"/>
    </row>
    <row r="32" spans="1:7" s="73" customFormat="1" ht="15.75" thickBot="1">
      <c r="A32" s="117" t="s">
        <v>102</v>
      </c>
      <c r="B32" s="94"/>
      <c r="C32" s="94"/>
      <c r="D32" s="118"/>
      <c r="E32" s="113"/>
      <c r="F32" s="217" t="str">
        <f>'Category 1 Summary'!F562</f>
        <v xml:space="preserve"> </v>
      </c>
      <c r="G32" s="119"/>
    </row>
    <row r="33" spans="1:7" s="73" customFormat="1" ht="6.75" customHeight="1" thickBot="1">
      <c r="A33" s="120"/>
      <c r="B33" s="97"/>
      <c r="C33" s="121"/>
      <c r="D33" s="118"/>
      <c r="E33" s="113"/>
      <c r="F33" s="99"/>
      <c r="G33" s="119"/>
    </row>
    <row r="34" spans="1:7" s="73" customFormat="1" ht="15.75" thickBot="1">
      <c r="A34" s="117" t="s">
        <v>103</v>
      </c>
      <c r="B34" s="94"/>
      <c r="C34" s="94"/>
      <c r="D34" s="118"/>
      <c r="E34" s="113"/>
      <c r="F34" s="217">
        <f>'Category 1 Summary'!F617</f>
        <v>0</v>
      </c>
      <c r="G34" s="119"/>
    </row>
    <row r="35" spans="1:7" s="73" customFormat="1" ht="6.75" customHeight="1" thickBot="1">
      <c r="A35" s="120"/>
      <c r="B35" s="97"/>
      <c r="C35" s="121"/>
      <c r="D35" s="118"/>
      <c r="E35" s="113"/>
      <c r="F35" s="99"/>
      <c r="G35" s="119"/>
    </row>
    <row r="36" spans="1:7" s="73" customFormat="1" ht="15.75" thickBot="1">
      <c r="A36" s="218" t="s">
        <v>104</v>
      </c>
      <c r="B36" s="94"/>
      <c r="C36" s="94"/>
      <c r="D36" s="118"/>
      <c r="E36" s="113"/>
      <c r="F36" s="219">
        <f>SUM(F14,F16,F18,F20,F22,F24,F26,F28,F30,F32,F34)</f>
        <v>0</v>
      </c>
      <c r="G36" s="119"/>
    </row>
    <row r="37" spans="1:7" ht="6.75" customHeight="1">
      <c r="A37" s="130"/>
      <c r="B37" s="131"/>
      <c r="C37" s="131"/>
      <c r="D37" s="132"/>
      <c r="E37" s="131"/>
      <c r="F37" s="133"/>
      <c r="G37" s="134"/>
    </row>
    <row r="38" spans="1:7" s="71" customFormat="1" ht="15">
      <c r="A38" s="206" t="s">
        <v>105</v>
      </c>
      <c r="B38" s="207"/>
      <c r="C38" s="207"/>
      <c r="D38" s="208"/>
      <c r="E38" s="209"/>
      <c r="F38" s="210"/>
      <c r="G38" s="211"/>
    </row>
    <row r="39" spans="1:7" s="71" customFormat="1" ht="7.5" customHeight="1" thickBot="1">
      <c r="A39" s="212"/>
      <c r="B39" s="213"/>
      <c r="C39" s="213"/>
      <c r="D39" s="214"/>
      <c r="E39" s="106"/>
      <c r="F39" s="215"/>
      <c r="G39" s="216"/>
    </row>
    <row r="40" spans="1:7" s="73" customFormat="1" ht="15.75" thickBot="1">
      <c r="A40" s="117" t="s">
        <v>106</v>
      </c>
      <c r="B40" s="94"/>
      <c r="C40" s="94"/>
      <c r="D40" s="118"/>
      <c r="E40" s="113"/>
      <c r="F40" s="217" t="str">
        <f>'Category 2 Summary'!F67</f>
        <v xml:space="preserve"> </v>
      </c>
      <c r="G40" s="119"/>
    </row>
    <row r="41" spans="1:7" s="73" customFormat="1" ht="6.75" customHeight="1" thickBot="1">
      <c r="A41" s="120"/>
      <c r="B41" s="97"/>
      <c r="C41" s="121"/>
      <c r="D41" s="118"/>
      <c r="E41" s="113"/>
      <c r="F41" s="99"/>
      <c r="G41" s="119"/>
    </row>
    <row r="42" spans="1:7" s="73" customFormat="1" ht="15.75" thickBot="1">
      <c r="A42" s="117" t="s">
        <v>107</v>
      </c>
      <c r="B42" s="94"/>
      <c r="C42" s="94"/>
      <c r="D42" s="118"/>
      <c r="E42" s="113"/>
      <c r="F42" s="217">
        <f>'Category 2 Summary'!F122</f>
        <v>0</v>
      </c>
      <c r="G42" s="119"/>
    </row>
    <row r="43" spans="1:7" s="73" customFormat="1" ht="6.75" customHeight="1" thickBot="1">
      <c r="A43" s="120"/>
      <c r="B43" s="97"/>
      <c r="C43" s="121"/>
      <c r="D43" s="118"/>
      <c r="E43" s="113"/>
      <c r="F43" s="99"/>
      <c r="G43" s="119"/>
    </row>
    <row r="44" spans="1:7" s="73" customFormat="1" ht="15.75" thickBot="1">
      <c r="A44" s="117" t="s">
        <v>108</v>
      </c>
      <c r="B44" s="94"/>
      <c r="C44" s="94"/>
      <c r="D44" s="118"/>
      <c r="E44" s="113"/>
      <c r="F44" s="217" t="str">
        <f>'Category 2 Summary'!F177</f>
        <v xml:space="preserve"> </v>
      </c>
      <c r="G44" s="119"/>
    </row>
    <row r="45" spans="1:7" s="73" customFormat="1" ht="6.75" customHeight="1" thickBot="1">
      <c r="A45" s="120"/>
      <c r="B45" s="97"/>
      <c r="C45" s="121"/>
      <c r="D45" s="118"/>
      <c r="E45" s="113"/>
      <c r="F45" s="99"/>
      <c r="G45" s="119"/>
    </row>
    <row r="46" spans="1:7" s="73" customFormat="1" ht="15.75" thickBot="1">
      <c r="A46" s="117" t="s">
        <v>109</v>
      </c>
      <c r="B46" s="94"/>
      <c r="C46" s="94"/>
      <c r="D46" s="118"/>
      <c r="E46" s="113"/>
      <c r="F46" s="217" t="str">
        <f>'Category 2 Summary'!F232</f>
        <v xml:space="preserve"> </v>
      </c>
      <c r="G46" s="119"/>
    </row>
    <row r="47" spans="1:7" s="73" customFormat="1" ht="6.75" customHeight="1" thickBot="1">
      <c r="A47" s="120"/>
      <c r="B47" s="97"/>
      <c r="C47" s="121"/>
      <c r="D47" s="118"/>
      <c r="E47" s="113"/>
      <c r="F47" s="99"/>
      <c r="G47" s="119"/>
    </row>
    <row r="48" spans="1:7" s="73" customFormat="1" ht="15.75" thickBot="1">
      <c r="A48" s="117" t="s">
        <v>110</v>
      </c>
      <c r="B48" s="94"/>
      <c r="C48" s="94"/>
      <c r="D48" s="118"/>
      <c r="E48" s="113"/>
      <c r="F48" s="217" t="str">
        <f>'Category 2 Summary'!F287</f>
        <v xml:space="preserve"> </v>
      </c>
      <c r="G48" s="119"/>
    </row>
    <row r="49" spans="1:7" s="73" customFormat="1" ht="6.75" customHeight="1" thickBot="1">
      <c r="A49" s="120"/>
      <c r="B49" s="97"/>
      <c r="C49" s="121"/>
      <c r="D49" s="118"/>
      <c r="E49" s="113"/>
      <c r="F49" s="99"/>
      <c r="G49" s="119"/>
    </row>
    <row r="50" spans="1:7" s="73" customFormat="1" ht="15.75" thickBot="1">
      <c r="A50" s="117" t="s">
        <v>111</v>
      </c>
      <c r="B50" s="94"/>
      <c r="C50" s="94"/>
      <c r="D50" s="118"/>
      <c r="E50" s="113"/>
      <c r="F50" s="217">
        <f>'Category 2 Summary'!F342</f>
        <v>0</v>
      </c>
      <c r="G50" s="119"/>
    </row>
    <row r="51" spans="1:7" s="73" customFormat="1" ht="6.75" customHeight="1" thickBot="1">
      <c r="A51" s="120"/>
      <c r="B51" s="97"/>
      <c r="C51" s="121"/>
      <c r="D51" s="118"/>
      <c r="E51" s="113"/>
      <c r="F51" s="99"/>
      <c r="G51" s="119"/>
    </row>
    <row r="52" spans="1:7" s="73" customFormat="1" ht="15.75" thickBot="1">
      <c r="A52" s="117" t="s">
        <v>112</v>
      </c>
      <c r="B52" s="94"/>
      <c r="C52" s="94"/>
      <c r="D52" s="118"/>
      <c r="E52" s="113"/>
      <c r="F52" s="217" t="str">
        <f>'Category 2 Summary'!F397</f>
        <v xml:space="preserve"> </v>
      </c>
      <c r="G52" s="119"/>
    </row>
    <row r="53" spans="1:7" s="73" customFormat="1" ht="6.75" customHeight="1" thickBot="1">
      <c r="A53" s="120"/>
      <c r="B53" s="97"/>
      <c r="C53" s="121"/>
      <c r="D53" s="118"/>
      <c r="E53" s="113"/>
      <c r="F53" s="99"/>
      <c r="G53" s="119"/>
    </row>
    <row r="54" spans="1:7" s="73" customFormat="1" ht="15.75" thickBot="1">
      <c r="A54" s="117" t="s">
        <v>113</v>
      </c>
      <c r="B54" s="94"/>
      <c r="C54" s="94"/>
      <c r="D54" s="118"/>
      <c r="E54" s="113"/>
      <c r="F54" s="217" t="str">
        <f>'Category 2 Summary'!F452</f>
        <v xml:space="preserve"> </v>
      </c>
      <c r="G54" s="119"/>
    </row>
    <row r="55" spans="1:7" s="73" customFormat="1" ht="6.75" customHeight="1" thickBot="1">
      <c r="A55" s="120"/>
      <c r="B55" s="97"/>
      <c r="C55" s="121"/>
      <c r="D55" s="118"/>
      <c r="E55" s="113"/>
      <c r="F55" s="99"/>
      <c r="G55" s="119"/>
    </row>
    <row r="56" spans="1:7" s="73" customFormat="1" ht="15.75" thickBot="1">
      <c r="A56" s="117" t="s">
        <v>114</v>
      </c>
      <c r="B56" s="94"/>
      <c r="C56" s="94"/>
      <c r="D56" s="118"/>
      <c r="E56" s="113"/>
      <c r="F56" s="217" t="str">
        <f>'Category 2 Summary'!F507</f>
        <v xml:space="preserve"> </v>
      </c>
      <c r="G56" s="119"/>
    </row>
    <row r="57" spans="1:7" s="73" customFormat="1" ht="6.75" customHeight="1" thickBot="1">
      <c r="A57" s="120"/>
      <c r="B57" s="97"/>
      <c r="C57" s="121"/>
      <c r="D57" s="118"/>
      <c r="E57" s="113"/>
      <c r="F57" s="99"/>
      <c r="G57" s="119"/>
    </row>
    <row r="58" spans="1:7" s="73" customFormat="1" ht="15.75" thickBot="1">
      <c r="A58" s="117" t="s">
        <v>115</v>
      </c>
      <c r="B58" s="94"/>
      <c r="C58" s="94"/>
      <c r="D58" s="118"/>
      <c r="E58" s="113"/>
      <c r="F58" s="217" t="str">
        <f>'Category 2 Summary'!F562</f>
        <v xml:space="preserve"> </v>
      </c>
      <c r="G58" s="119"/>
    </row>
    <row r="59" spans="1:7" s="73" customFormat="1" ht="6.75" customHeight="1" thickBot="1">
      <c r="A59" s="120"/>
      <c r="B59" s="97"/>
      <c r="C59" s="121"/>
      <c r="D59" s="118"/>
      <c r="E59" s="113"/>
      <c r="F59" s="99"/>
      <c r="G59" s="119"/>
    </row>
    <row r="60" spans="1:7" s="73" customFormat="1" ht="15.75" thickBot="1">
      <c r="A60" s="117" t="s">
        <v>116</v>
      </c>
      <c r="B60" s="94"/>
      <c r="C60" s="94"/>
      <c r="D60" s="118"/>
      <c r="E60" s="113"/>
      <c r="F60" s="217">
        <f>'Category 2 Summary'!F617</f>
        <v>0</v>
      </c>
      <c r="G60" s="119"/>
    </row>
    <row r="61" spans="1:7" s="73" customFormat="1" ht="6.75" customHeight="1" thickBot="1">
      <c r="A61" s="120"/>
      <c r="B61" s="97"/>
      <c r="C61" s="121"/>
      <c r="D61" s="118"/>
      <c r="E61" s="113"/>
      <c r="F61" s="99"/>
      <c r="G61" s="119"/>
    </row>
    <row r="62" spans="1:7" s="73" customFormat="1" ht="15.75" thickBot="1">
      <c r="A62" s="117" t="s">
        <v>117</v>
      </c>
      <c r="B62" s="94"/>
      <c r="C62" s="94"/>
      <c r="D62" s="118"/>
      <c r="E62" s="113"/>
      <c r="F62" s="217" t="str">
        <f>'Category 2 Summary'!F672</f>
        <v xml:space="preserve"> </v>
      </c>
      <c r="G62" s="119"/>
    </row>
    <row r="63" spans="1:7" s="73" customFormat="1" ht="6.75" customHeight="1" thickBot="1">
      <c r="A63" s="120"/>
      <c r="B63" s="97"/>
      <c r="C63" s="121"/>
      <c r="D63" s="118"/>
      <c r="E63" s="113"/>
      <c r="F63" s="99"/>
      <c r="G63" s="119"/>
    </row>
    <row r="64" spans="1:7" s="73" customFormat="1" ht="15.75" thickBot="1">
      <c r="A64" s="117" t="s">
        <v>118</v>
      </c>
      <c r="B64" s="94"/>
      <c r="C64" s="94"/>
      <c r="D64" s="118"/>
      <c r="E64" s="113"/>
      <c r="F64" s="217" t="str">
        <f>'Category 2 Summary'!F727</f>
        <v xml:space="preserve"> </v>
      </c>
      <c r="G64" s="119"/>
    </row>
    <row r="65" spans="1:7" s="73" customFormat="1" ht="6.75" customHeight="1" thickBot="1">
      <c r="A65" s="120"/>
      <c r="B65" s="97"/>
      <c r="C65" s="121"/>
      <c r="D65" s="118"/>
      <c r="E65" s="113"/>
      <c r="F65" s="99"/>
      <c r="G65" s="119"/>
    </row>
    <row r="66" spans="1:7" s="73" customFormat="1" ht="15.75" thickBot="1">
      <c r="A66" s="117" t="s">
        <v>119</v>
      </c>
      <c r="B66" s="94"/>
      <c r="C66" s="94"/>
      <c r="D66" s="118"/>
      <c r="E66" s="113"/>
      <c r="F66" s="217" t="str">
        <f>'Category 2 Summary'!F782</f>
        <v xml:space="preserve"> </v>
      </c>
      <c r="G66" s="119"/>
    </row>
    <row r="67" spans="1:7" s="73" customFormat="1" ht="6.75" customHeight="1" thickBot="1">
      <c r="A67" s="120"/>
      <c r="B67" s="97"/>
      <c r="C67" s="121"/>
      <c r="D67" s="118"/>
      <c r="E67" s="113"/>
      <c r="F67" s="99"/>
      <c r="G67" s="119"/>
    </row>
    <row r="68" spans="1:7" s="73" customFormat="1" ht="15.75" thickBot="1">
      <c r="A68" s="218" t="s">
        <v>120</v>
      </c>
      <c r="B68" s="94"/>
      <c r="C68" s="94"/>
      <c r="D68" s="118"/>
      <c r="E68" s="113"/>
      <c r="F68" s="219">
        <f>SUM(F40,F42,F44,F46,F48,F50,F52,F54,F56,F58,F60,F62,F64,F66)</f>
        <v>0</v>
      </c>
      <c r="G68" s="119"/>
    </row>
    <row r="69" spans="1:7" ht="6.75" customHeight="1">
      <c r="A69" s="130"/>
      <c r="B69" s="131"/>
      <c r="C69" s="131"/>
      <c r="D69" s="132"/>
      <c r="E69" s="131"/>
      <c r="F69" s="133"/>
      <c r="G69" s="134"/>
    </row>
    <row r="70" spans="1:7" s="71" customFormat="1" ht="15">
      <c r="A70" s="206" t="s">
        <v>64</v>
      </c>
      <c r="B70" s="207"/>
      <c r="C70" s="207"/>
      <c r="D70" s="208"/>
      <c r="E70" s="209"/>
      <c r="F70" s="210"/>
      <c r="G70" s="211"/>
    </row>
    <row r="71" spans="1:7" s="71" customFormat="1" ht="6.75" customHeight="1" thickBot="1">
      <c r="A71" s="212"/>
      <c r="B71" s="213"/>
      <c r="C71" s="213"/>
      <c r="D71" s="214"/>
      <c r="E71" s="106"/>
      <c r="F71" s="215"/>
      <c r="G71" s="216"/>
    </row>
    <row r="72" spans="1:7" s="73" customFormat="1" ht="15.75" thickBot="1">
      <c r="A72" s="117" t="s">
        <v>121</v>
      </c>
      <c r="B72" s="94"/>
      <c r="C72" s="94"/>
      <c r="D72" s="118"/>
      <c r="E72" s="113"/>
      <c r="F72" s="217">
        <f>'Category 3 Summary'!F58</f>
        <v>0</v>
      </c>
      <c r="G72" s="119"/>
    </row>
    <row r="73" spans="1:7" s="73" customFormat="1" ht="6.75" customHeight="1" thickBot="1">
      <c r="A73" s="120"/>
      <c r="B73" s="97"/>
      <c r="C73" s="121"/>
      <c r="D73" s="118"/>
      <c r="E73" s="113"/>
      <c r="F73" s="99"/>
      <c r="G73" s="119"/>
    </row>
    <row r="74" spans="1:7" s="73" customFormat="1" ht="15.75" thickBot="1">
      <c r="A74" s="117" t="s">
        <v>122</v>
      </c>
      <c r="B74" s="94"/>
      <c r="C74" s="94"/>
      <c r="D74" s="118"/>
      <c r="E74" s="113"/>
      <c r="F74" s="217">
        <f>'Category 3 Summary'!F91</f>
        <v>0</v>
      </c>
      <c r="G74" s="119"/>
    </row>
    <row r="75" spans="1:7" s="73" customFormat="1" ht="6.75" customHeight="1" thickBot="1">
      <c r="A75" s="120"/>
      <c r="B75" s="97"/>
      <c r="C75" s="121"/>
      <c r="D75" s="118"/>
      <c r="E75" s="113"/>
      <c r="F75" s="99"/>
      <c r="G75" s="119"/>
    </row>
    <row r="76" spans="1:7" s="73" customFormat="1" ht="15.75" thickBot="1">
      <c r="A76" s="117" t="s">
        <v>123</v>
      </c>
      <c r="B76" s="94"/>
      <c r="C76" s="94"/>
      <c r="D76" s="118"/>
      <c r="E76" s="113"/>
      <c r="F76" s="217">
        <f>'Category 3 Summary'!F128</f>
        <v>0</v>
      </c>
      <c r="G76" s="119"/>
    </row>
    <row r="77" spans="1:7" s="73" customFormat="1" ht="6.75" customHeight="1" thickBot="1">
      <c r="A77" s="120"/>
      <c r="B77" s="97"/>
      <c r="C77" s="121"/>
      <c r="D77" s="118"/>
      <c r="E77" s="113"/>
      <c r="F77" s="99"/>
      <c r="G77" s="119"/>
    </row>
    <row r="78" spans="1:7" s="73" customFormat="1" ht="15.75" thickBot="1">
      <c r="A78" s="117" t="s">
        <v>124</v>
      </c>
      <c r="B78" s="94"/>
      <c r="C78" s="94"/>
      <c r="D78" s="118"/>
      <c r="E78" s="113"/>
      <c r="F78" s="217">
        <f>'Category 3 Summary'!F175</f>
        <v>0</v>
      </c>
      <c r="G78" s="119"/>
    </row>
    <row r="79" spans="1:7" s="73" customFormat="1" ht="6.75" customHeight="1" thickBot="1">
      <c r="A79" s="120"/>
      <c r="B79" s="97"/>
      <c r="C79" s="121"/>
      <c r="D79" s="118"/>
      <c r="E79" s="113"/>
      <c r="F79" s="99"/>
      <c r="G79" s="119"/>
    </row>
    <row r="80" spans="1:7" s="73" customFormat="1" ht="15.75" thickBot="1">
      <c r="A80" s="218" t="s">
        <v>125</v>
      </c>
      <c r="B80" s="94"/>
      <c r="C80" s="94"/>
      <c r="D80" s="118"/>
      <c r="E80" s="113"/>
      <c r="F80" s="219">
        <f>SUM(F72,F74,F76,F78)</f>
        <v>0</v>
      </c>
      <c r="G80" s="119"/>
    </row>
    <row r="81" spans="1:7" s="73" customFormat="1" ht="6.75" customHeight="1">
      <c r="A81" s="220"/>
      <c r="B81" s="221"/>
      <c r="C81" s="222"/>
      <c r="D81" s="152"/>
      <c r="E81" s="221"/>
      <c r="F81" s="152"/>
      <c r="G81" s="223"/>
    </row>
    <row r="82" spans="1:7" s="71" customFormat="1" ht="15">
      <c r="A82" s="206" t="s">
        <v>126</v>
      </c>
      <c r="B82" s="207"/>
      <c r="C82" s="207"/>
      <c r="D82" s="208"/>
      <c r="E82" s="209"/>
      <c r="F82" s="210"/>
      <c r="G82" s="211"/>
    </row>
    <row r="83" spans="1:7" s="71" customFormat="1" ht="6.75" customHeight="1" thickBot="1">
      <c r="A83" s="212"/>
      <c r="B83" s="213"/>
      <c r="C83" s="213"/>
      <c r="D83" s="214"/>
      <c r="E83" s="106"/>
      <c r="F83" s="215"/>
      <c r="G83" s="216"/>
    </row>
    <row r="84" spans="1:7" s="73" customFormat="1" ht="15.75" thickBot="1">
      <c r="A84" s="117" t="s">
        <v>127</v>
      </c>
      <c r="B84" s="94"/>
      <c r="C84" s="94"/>
      <c r="D84" s="118"/>
      <c r="E84" s="113"/>
      <c r="F84" s="217">
        <f>'Category 4 Summary'!F72</f>
        <v>0</v>
      </c>
      <c r="G84" s="119"/>
    </row>
    <row r="85" spans="1:7" s="73" customFormat="1" ht="6.75" customHeight="1" thickBot="1">
      <c r="A85" s="120"/>
      <c r="B85" s="97"/>
      <c r="C85" s="121"/>
      <c r="D85" s="118"/>
      <c r="E85" s="113"/>
      <c r="F85" s="99"/>
      <c r="G85" s="119"/>
    </row>
    <row r="86" spans="1:7" s="73" customFormat="1" ht="15.75" thickBot="1">
      <c r="A86" s="117" t="s">
        <v>128</v>
      </c>
      <c r="B86" s="94"/>
      <c r="C86" s="94"/>
      <c r="D86" s="118"/>
      <c r="E86" s="113"/>
      <c r="F86" s="217">
        <f>'Category 4 Summary'!F127</f>
        <v>0</v>
      </c>
      <c r="G86" s="119"/>
    </row>
    <row r="87" spans="1:7" s="73" customFormat="1" ht="6.75" customHeight="1" thickBot="1">
      <c r="A87" s="120"/>
      <c r="B87" s="97"/>
      <c r="C87" s="121"/>
      <c r="D87" s="118"/>
      <c r="E87" s="113"/>
      <c r="F87" s="99"/>
      <c r="G87" s="119"/>
    </row>
    <row r="88" spans="1:7" s="73" customFormat="1" ht="15.75" thickBot="1">
      <c r="A88" s="117" t="s">
        <v>129</v>
      </c>
      <c r="B88" s="94"/>
      <c r="C88" s="94"/>
      <c r="D88" s="118"/>
      <c r="E88" s="113"/>
      <c r="F88" s="217">
        <f>'Category 4 Summary'!F170</f>
        <v>0</v>
      </c>
      <c r="G88" s="119"/>
    </row>
    <row r="89" spans="1:7" s="73" customFormat="1" ht="6.75" customHeight="1" thickBot="1">
      <c r="A89" s="120"/>
      <c r="B89" s="97"/>
      <c r="C89" s="121"/>
      <c r="D89" s="118"/>
      <c r="E89" s="113"/>
      <c r="F89" s="99"/>
      <c r="G89" s="119"/>
    </row>
    <row r="90" spans="1:7" s="73" customFormat="1" ht="15.75" thickBot="1">
      <c r="A90" s="117" t="s">
        <v>130</v>
      </c>
      <c r="B90" s="94"/>
      <c r="C90" s="94"/>
      <c r="D90" s="118"/>
      <c r="E90" s="113"/>
      <c r="F90" s="217">
        <f>'Category 4 Summary'!F241</f>
        <v>0</v>
      </c>
      <c r="G90" s="119"/>
    </row>
    <row r="91" spans="1:7" s="73" customFormat="1" ht="6.75" customHeight="1" thickBot="1">
      <c r="A91" s="120"/>
      <c r="B91" s="97"/>
      <c r="C91" s="121"/>
      <c r="D91" s="118"/>
      <c r="E91" s="113"/>
      <c r="F91" s="99"/>
      <c r="G91" s="119"/>
    </row>
    <row r="92" spans="1:7" s="73" customFormat="1" ht="15.75" thickBot="1">
      <c r="A92" s="117" t="s">
        <v>131</v>
      </c>
      <c r="B92" s="94"/>
      <c r="C92" s="94"/>
      <c r="D92" s="118"/>
      <c r="E92" s="113"/>
      <c r="F92" s="217" t="str">
        <f>'Category 4 Summary'!F280</f>
        <v xml:space="preserve"> </v>
      </c>
      <c r="G92" s="119"/>
    </row>
    <row r="93" spans="1:7" s="73" customFormat="1" ht="6.75" customHeight="1" thickBot="1">
      <c r="A93" s="120"/>
      <c r="B93" s="97"/>
      <c r="C93" s="121"/>
      <c r="D93" s="118"/>
      <c r="E93" s="113"/>
      <c r="F93" s="99"/>
      <c r="G93" s="119"/>
    </row>
    <row r="94" spans="1:7" s="73" customFormat="1" ht="15.75" thickBot="1">
      <c r="A94" s="117" t="s">
        <v>132</v>
      </c>
      <c r="B94" s="97"/>
      <c r="C94" s="97"/>
      <c r="D94" s="118"/>
      <c r="E94" s="113"/>
      <c r="F94" s="217" t="str">
        <f>'Category 4 Summary'!F323</f>
        <v xml:space="preserve"> </v>
      </c>
      <c r="G94" s="119"/>
    </row>
    <row r="95" spans="1:7" ht="6.75" customHeight="1" thickBot="1">
      <c r="A95" s="114"/>
      <c r="B95" s="90"/>
      <c r="C95" s="90"/>
      <c r="D95" s="91"/>
      <c r="E95" s="90"/>
      <c r="F95" s="92"/>
      <c r="G95" s="116"/>
    </row>
    <row r="96" spans="1:7" ht="15.75" thickBot="1">
      <c r="A96" s="117" t="s">
        <v>133</v>
      </c>
      <c r="B96" s="90"/>
      <c r="C96" s="90"/>
      <c r="D96" s="91"/>
      <c r="E96" s="90"/>
      <c r="F96" s="217" t="str">
        <f>'Category 4 Summary'!F366</f>
        <v xml:space="preserve"> </v>
      </c>
      <c r="G96" s="116"/>
    </row>
    <row r="97" spans="1:7" s="73" customFormat="1" ht="6.75" customHeight="1" thickBot="1">
      <c r="A97" s="120"/>
      <c r="B97" s="97"/>
      <c r="C97" s="121"/>
      <c r="D97" s="118"/>
      <c r="E97" s="113"/>
      <c r="F97" s="99"/>
      <c r="G97" s="119"/>
    </row>
    <row r="98" spans="1:7" s="73" customFormat="1" ht="15.75" thickBot="1">
      <c r="A98" s="218" t="s">
        <v>134</v>
      </c>
      <c r="B98" s="94"/>
      <c r="C98" s="94"/>
      <c r="D98" s="118"/>
      <c r="E98" s="113"/>
      <c r="F98" s="219">
        <f>SUM(F84,F86,F88,F90,F92,F94,F96)</f>
        <v>0</v>
      </c>
      <c r="G98" s="119"/>
    </row>
    <row r="99" spans="1:7" ht="6.75" customHeight="1" thickBot="1">
      <c r="A99" s="114"/>
      <c r="B99" s="90"/>
      <c r="C99" s="90"/>
      <c r="D99" s="91"/>
      <c r="E99" s="90"/>
      <c r="F99" s="92"/>
      <c r="G99" s="116"/>
    </row>
    <row r="100" spans="1:7" s="71" customFormat="1" ht="15">
      <c r="A100" s="224" t="s">
        <v>135</v>
      </c>
      <c r="B100" s="225"/>
      <c r="C100" s="225"/>
      <c r="D100" s="226"/>
      <c r="E100" s="227"/>
      <c r="F100" s="228">
        <f>SUM(F36,F68,F80,F98)</f>
        <v>0</v>
      </c>
      <c r="G100" s="229"/>
    </row>
  </sheetData>
  <sheetProtection password="CB04" sheet="1"/>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62" r:id="rId1"/>
  <headerFooter>
    <oddHeader>&amp;C&amp;"-,Bold"&amp;14DSRIP Semi-Annual Reporting Form</oddHeader>
    <oddFooter>&amp;L&amp;D&amp;C&amp;A&amp;R&amp;P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zoomScale="90" zoomScaleNormal="90" zoomScaleSheetLayoutView="85" zoomScalePageLayoutView="90" workbookViewId="0" topLeftCell="A40">
      <selection activeCell="F34" sqref="F34"/>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168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116</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4859000</v>
      </c>
      <c r="G18" s="116"/>
    </row>
    <row r="19" spans="1:7" ht="13.5" thickBot="1">
      <c r="A19" s="114"/>
      <c r="B19" s="90"/>
      <c r="C19" s="115"/>
      <c r="D19" s="91"/>
      <c r="E19" s="90"/>
      <c r="F19" s="92"/>
      <c r="G19" s="116"/>
    </row>
    <row r="20" spans="1:7" ht="13.5" thickBot="1">
      <c r="A20" s="114"/>
      <c r="B20" s="90" t="s">
        <v>11</v>
      </c>
      <c r="C20" s="115"/>
      <c r="D20" s="91"/>
      <c r="E20" s="12" t="s">
        <v>2</v>
      </c>
      <c r="F20" s="15">
        <v>4859000</v>
      </c>
      <c r="G20" s="116"/>
    </row>
    <row r="21" spans="1:7" s="33" customFormat="1" ht="15">
      <c r="A21" s="117"/>
      <c r="B21" s="94"/>
      <c r="C21" s="94"/>
      <c r="D21" s="118"/>
      <c r="E21" s="113"/>
      <c r="F21" s="99"/>
      <c r="G21" s="119"/>
    </row>
    <row r="22" spans="1:7" s="33" customFormat="1" ht="33.75">
      <c r="A22" s="120"/>
      <c r="B22" s="41" t="s">
        <v>233</v>
      </c>
      <c r="C22" s="121"/>
      <c r="D22" s="268" t="s">
        <v>339</v>
      </c>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t="s">
        <v>191</v>
      </c>
      <c r="G32" s="116"/>
    </row>
    <row r="33" spans="1:7" ht="6.75" customHeight="1">
      <c r="A33" s="114"/>
      <c r="B33" s="90"/>
      <c r="C33" s="90"/>
      <c r="D33" s="91"/>
      <c r="E33" s="90"/>
      <c r="F33" s="92"/>
      <c r="G33" s="116"/>
    </row>
    <row r="34" spans="1:7" ht="409.5" customHeight="1">
      <c r="A34" s="114"/>
      <c r="B34" s="325" t="s">
        <v>360</v>
      </c>
      <c r="C34" s="326"/>
      <c r="D34" s="327"/>
      <c r="E34" s="90"/>
      <c r="F34" s="92"/>
      <c r="G34" s="116"/>
    </row>
    <row r="35" spans="1:7" ht="86.25" customHeight="1">
      <c r="A35" s="114"/>
      <c r="B35" s="328"/>
      <c r="C35" s="329"/>
      <c r="D35" s="330"/>
      <c r="E35" s="90"/>
      <c r="F35" s="92"/>
      <c r="G35" s="116"/>
    </row>
    <row r="36" spans="1:7" ht="15">
      <c r="A36" s="114"/>
      <c r="B36" s="328"/>
      <c r="C36" s="329"/>
      <c r="D36" s="330"/>
      <c r="E36" s="90"/>
      <c r="F36" s="92"/>
      <c r="G36" s="116"/>
    </row>
    <row r="37" spans="1:7" ht="223.5" customHeight="1">
      <c r="A37" s="114"/>
      <c r="B37" s="328"/>
      <c r="C37" s="329"/>
      <c r="D37" s="330"/>
      <c r="E37" s="90"/>
      <c r="F37" s="92"/>
      <c r="G37" s="116"/>
    </row>
    <row r="38" spans="1:7" ht="105" customHeight="1">
      <c r="A38" s="114"/>
      <c r="B38" s="328"/>
      <c r="C38" s="329"/>
      <c r="D38" s="330"/>
      <c r="E38" s="90"/>
      <c r="F38" s="92"/>
      <c r="G38" s="116"/>
    </row>
    <row r="39" spans="1:7" ht="127.5" customHeight="1">
      <c r="A39" s="114"/>
      <c r="B39" s="328"/>
      <c r="C39" s="329"/>
      <c r="D39" s="330"/>
      <c r="E39" s="90"/>
      <c r="F39" s="92"/>
      <c r="G39" s="116"/>
    </row>
    <row r="40" spans="1:7" ht="223.5" customHeight="1">
      <c r="A40" s="114"/>
      <c r="B40" s="331"/>
      <c r="C40" s="332"/>
      <c r="D40" s="333"/>
      <c r="E40" s="90"/>
      <c r="F40" s="92"/>
      <c r="G40" s="116"/>
    </row>
    <row r="41" spans="1:7" ht="12.75" customHeight="1" thickBot="1">
      <c r="A41" s="114"/>
      <c r="B41" s="90"/>
      <c r="C41" s="90"/>
      <c r="D41" s="91"/>
      <c r="E41" s="90"/>
      <c r="F41" s="92"/>
      <c r="G41" s="116"/>
    </row>
    <row r="42" spans="1:7" ht="12.75" customHeight="1"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33.75">
      <c r="A47" s="120"/>
      <c r="B47" s="41" t="s">
        <v>233</v>
      </c>
      <c r="C47" s="121"/>
      <c r="D47" s="268" t="s">
        <v>340</v>
      </c>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t="s">
        <v>191</v>
      </c>
      <c r="G57" s="116"/>
    </row>
    <row r="58" spans="1:7" ht="6.75" customHeight="1">
      <c r="A58" s="114"/>
      <c r="B58" s="90"/>
      <c r="C58" s="90"/>
      <c r="D58" s="91"/>
      <c r="E58" s="90"/>
      <c r="F58" s="92"/>
      <c r="G58" s="116"/>
    </row>
    <row r="59" spans="1:7" ht="408.75" customHeight="1">
      <c r="A59" s="114"/>
      <c r="B59" s="325" t="s">
        <v>322</v>
      </c>
      <c r="C59" s="326"/>
      <c r="D59" s="327"/>
      <c r="E59" s="90"/>
      <c r="F59" s="92"/>
      <c r="G59" s="116"/>
    </row>
    <row r="60" spans="1:7" ht="408.75" customHeight="1">
      <c r="A60" s="114"/>
      <c r="B60" s="328"/>
      <c r="C60" s="329"/>
      <c r="D60" s="330"/>
      <c r="E60" s="90"/>
      <c r="F60" s="92"/>
      <c r="G60" s="116"/>
    </row>
    <row r="61" spans="1:7" ht="49.5" customHeight="1">
      <c r="A61" s="114"/>
      <c r="B61" s="328"/>
      <c r="C61" s="329"/>
      <c r="D61" s="330"/>
      <c r="E61" s="90"/>
      <c r="F61" s="92"/>
      <c r="G61" s="116"/>
    </row>
    <row r="62" spans="1:7" ht="36.75" customHeight="1">
      <c r="A62" s="114"/>
      <c r="B62" s="328"/>
      <c r="C62" s="329"/>
      <c r="D62" s="330"/>
      <c r="E62" s="90"/>
      <c r="F62" s="92"/>
      <c r="G62" s="116"/>
    </row>
    <row r="63" spans="1:7" ht="15">
      <c r="A63" s="114"/>
      <c r="B63" s="328"/>
      <c r="C63" s="329"/>
      <c r="D63" s="330"/>
      <c r="E63" s="90"/>
      <c r="F63" s="92"/>
      <c r="G63" s="116"/>
    </row>
    <row r="64" spans="1:7" ht="15">
      <c r="A64" s="114"/>
      <c r="B64" s="328"/>
      <c r="C64" s="329"/>
      <c r="D64" s="330"/>
      <c r="E64" s="90"/>
      <c r="F64" s="92"/>
      <c r="G64" s="116"/>
    </row>
    <row r="65" spans="1:7" ht="15">
      <c r="A65" s="114"/>
      <c r="B65" s="331"/>
      <c r="C65" s="332"/>
      <c r="D65" s="333"/>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169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117</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170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row>
    <row r="6" ht="15">
      <c r="A6" s="9" t="s">
        <v>171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2"/>
      <c r="E22" s="113"/>
      <c r="F22" s="113"/>
      <c r="G22" s="119"/>
    </row>
    <row r="23" spans="1:7" s="45" customFormat="1" ht="12">
      <c r="A23" s="122"/>
      <c r="B23" s="123"/>
      <c r="C23" s="124"/>
      <c r="D23" s="153"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5" t="s">
        <v>306</v>
      </c>
      <c r="C31" s="315"/>
      <c r="D31" s="315"/>
      <c r="E31" s="90"/>
      <c r="F31" s="92"/>
      <c r="G31" s="116"/>
    </row>
    <row r="32" spans="1:7" ht="13.5" thickBot="1">
      <c r="A32" s="114"/>
      <c r="B32" s="315"/>
      <c r="C32" s="315"/>
      <c r="D32" s="315"/>
      <c r="E32" s="12" t="s">
        <v>2</v>
      </c>
      <c r="F32" s="15"/>
      <c r="G32" s="116"/>
    </row>
    <row r="33" spans="1:7" ht="6.75" customHeight="1">
      <c r="A33" s="114"/>
      <c r="B33" s="90"/>
      <c r="C33" s="90"/>
      <c r="D33" s="91"/>
      <c r="E33" s="90"/>
      <c r="F33" s="92"/>
      <c r="G33" s="116"/>
    </row>
    <row r="34" spans="1:7" ht="15">
      <c r="A34" s="114"/>
      <c r="B34" s="316"/>
      <c r="C34" s="317"/>
      <c r="D34" s="318"/>
      <c r="E34" s="90"/>
      <c r="F34" s="92"/>
      <c r="G34" s="116"/>
    </row>
    <row r="35" spans="1:7" ht="15">
      <c r="A35" s="114"/>
      <c r="B35" s="319"/>
      <c r="C35" s="320"/>
      <c r="D35" s="321"/>
      <c r="E35" s="90"/>
      <c r="F35" s="92"/>
      <c r="G35" s="116"/>
    </row>
    <row r="36" spans="1:7" ht="15">
      <c r="A36" s="114"/>
      <c r="B36" s="319"/>
      <c r="C36" s="320"/>
      <c r="D36" s="321"/>
      <c r="E36" s="90"/>
      <c r="F36" s="92"/>
      <c r="G36" s="116"/>
    </row>
    <row r="37" spans="1:7" ht="15">
      <c r="A37" s="114"/>
      <c r="B37" s="319"/>
      <c r="C37" s="320"/>
      <c r="D37" s="321"/>
      <c r="E37" s="90"/>
      <c r="F37" s="92"/>
      <c r="G37" s="116"/>
    </row>
    <row r="38" spans="1:7" ht="15">
      <c r="A38" s="114"/>
      <c r="B38" s="319"/>
      <c r="C38" s="320"/>
      <c r="D38" s="321"/>
      <c r="E38" s="90"/>
      <c r="F38" s="92"/>
      <c r="G38" s="116"/>
    </row>
    <row r="39" spans="1:7" ht="15">
      <c r="A39" s="114"/>
      <c r="B39" s="319"/>
      <c r="C39" s="320"/>
      <c r="D39" s="321"/>
      <c r="E39" s="90"/>
      <c r="F39" s="92"/>
      <c r="G39" s="116"/>
    </row>
    <row r="40" spans="1:7" ht="15">
      <c r="A40" s="114"/>
      <c r="B40" s="322"/>
      <c r="C40" s="323"/>
      <c r="D40" s="324"/>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2"/>
      <c r="E47" s="113"/>
      <c r="F47" s="113"/>
      <c r="G47" s="119"/>
    </row>
    <row r="48" spans="1:7" s="45" customFormat="1" ht="12">
      <c r="A48" s="122"/>
      <c r="B48" s="123"/>
      <c r="C48" s="124"/>
      <c r="D48" s="153"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5" t="s">
        <v>306</v>
      </c>
      <c r="C56" s="315"/>
      <c r="D56" s="315"/>
      <c r="E56" s="90"/>
      <c r="F56" s="92"/>
      <c r="G56" s="116"/>
    </row>
    <row r="57" spans="1:7" ht="13.5" thickBot="1">
      <c r="A57" s="114"/>
      <c r="B57" s="315"/>
      <c r="C57" s="315"/>
      <c r="D57" s="315"/>
      <c r="E57" s="12" t="s">
        <v>2</v>
      </c>
      <c r="F57" s="15"/>
      <c r="G57" s="116"/>
    </row>
    <row r="58" spans="1:7" ht="6.75" customHeight="1">
      <c r="A58" s="114"/>
      <c r="B58" s="90"/>
      <c r="C58" s="90"/>
      <c r="D58" s="91"/>
      <c r="E58" s="90"/>
      <c r="F58" s="92"/>
      <c r="G58" s="116"/>
    </row>
    <row r="59" spans="1:7" ht="15">
      <c r="A59" s="114"/>
      <c r="B59" s="316"/>
      <c r="C59" s="317"/>
      <c r="D59" s="318"/>
      <c r="E59" s="90"/>
      <c r="F59" s="92"/>
      <c r="G59" s="116"/>
    </row>
    <row r="60" spans="1:7" ht="15">
      <c r="A60" s="114"/>
      <c r="B60" s="319"/>
      <c r="C60" s="320"/>
      <c r="D60" s="321"/>
      <c r="E60" s="90"/>
      <c r="F60" s="92"/>
      <c r="G60" s="116"/>
    </row>
    <row r="61" spans="1:7" ht="15">
      <c r="A61" s="114"/>
      <c r="B61" s="319"/>
      <c r="C61" s="320"/>
      <c r="D61" s="321"/>
      <c r="E61" s="90"/>
      <c r="F61" s="92"/>
      <c r="G61" s="116"/>
    </row>
    <row r="62" spans="1:7" ht="15">
      <c r="A62" s="114"/>
      <c r="B62" s="319"/>
      <c r="C62" s="320"/>
      <c r="D62" s="321"/>
      <c r="E62" s="90"/>
      <c r="F62" s="92"/>
      <c r="G62" s="116"/>
    </row>
    <row r="63" spans="1:7" ht="15">
      <c r="A63" s="114"/>
      <c r="B63" s="319"/>
      <c r="C63" s="320"/>
      <c r="D63" s="321"/>
      <c r="E63" s="90"/>
      <c r="F63" s="92"/>
      <c r="G63" s="116"/>
    </row>
    <row r="64" spans="1:7" ht="15">
      <c r="A64" s="114"/>
      <c r="B64" s="319"/>
      <c r="C64" s="320"/>
      <c r="D64" s="321"/>
      <c r="E64" s="90"/>
      <c r="F64" s="92"/>
      <c r="G64" s="116"/>
    </row>
    <row r="65" spans="1:7" ht="15">
      <c r="A65" s="114"/>
      <c r="B65" s="322"/>
      <c r="C65" s="323"/>
      <c r="D65" s="324"/>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2"/>
      <c r="E72" s="113"/>
      <c r="F72" s="113"/>
      <c r="G72" s="119"/>
    </row>
    <row r="73" spans="1:7" s="45" customFormat="1" ht="12">
      <c r="A73" s="122"/>
      <c r="B73" s="123"/>
      <c r="C73" s="124"/>
      <c r="D73" s="153"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5" t="s">
        <v>306</v>
      </c>
      <c r="C81" s="315"/>
      <c r="D81" s="315"/>
      <c r="E81" s="90"/>
      <c r="F81" s="92"/>
      <c r="G81" s="116"/>
    </row>
    <row r="82" spans="1:7" ht="13.5" thickBot="1">
      <c r="A82" s="114"/>
      <c r="B82" s="315"/>
      <c r="C82" s="315"/>
      <c r="D82" s="315"/>
      <c r="E82" s="12" t="s">
        <v>2</v>
      </c>
      <c r="F82" s="15"/>
      <c r="G82" s="116"/>
    </row>
    <row r="83" spans="1:7" ht="6.75" customHeight="1">
      <c r="A83" s="114"/>
      <c r="B83" s="90"/>
      <c r="C83" s="90"/>
      <c r="D83" s="91"/>
      <c r="E83" s="90"/>
      <c r="F83" s="92"/>
      <c r="G83" s="116"/>
    </row>
    <row r="84" spans="1:7" ht="15">
      <c r="A84" s="114"/>
      <c r="B84" s="316"/>
      <c r="C84" s="317"/>
      <c r="D84" s="318"/>
      <c r="E84" s="90"/>
      <c r="F84" s="92"/>
      <c r="G84" s="116"/>
    </row>
    <row r="85" spans="1:7" ht="15">
      <c r="A85" s="114"/>
      <c r="B85" s="319"/>
      <c r="C85" s="320"/>
      <c r="D85" s="321"/>
      <c r="E85" s="90"/>
      <c r="F85" s="92"/>
      <c r="G85" s="116"/>
    </row>
    <row r="86" spans="1:7" ht="15">
      <c r="A86" s="114"/>
      <c r="B86" s="319"/>
      <c r="C86" s="320"/>
      <c r="D86" s="321"/>
      <c r="E86" s="90"/>
      <c r="F86" s="92"/>
      <c r="G86" s="116"/>
    </row>
    <row r="87" spans="1:7" ht="15">
      <c r="A87" s="114"/>
      <c r="B87" s="319"/>
      <c r="C87" s="320"/>
      <c r="D87" s="321"/>
      <c r="E87" s="90"/>
      <c r="F87" s="92"/>
      <c r="G87" s="116"/>
    </row>
    <row r="88" spans="1:7" ht="15">
      <c r="A88" s="114"/>
      <c r="B88" s="319"/>
      <c r="C88" s="320"/>
      <c r="D88" s="321"/>
      <c r="E88" s="90"/>
      <c r="F88" s="92"/>
      <c r="G88" s="116"/>
    </row>
    <row r="89" spans="1:7" ht="15">
      <c r="A89" s="114"/>
      <c r="B89" s="319"/>
      <c r="C89" s="320"/>
      <c r="D89" s="321"/>
      <c r="E89" s="90"/>
      <c r="F89" s="92"/>
      <c r="G89" s="116"/>
    </row>
    <row r="90" spans="1:7" ht="15">
      <c r="A90" s="114"/>
      <c r="B90" s="322"/>
      <c r="C90" s="323"/>
      <c r="D90" s="324"/>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2"/>
      <c r="E97" s="113"/>
      <c r="F97" s="113"/>
      <c r="G97" s="119"/>
    </row>
    <row r="98" spans="1:7" s="45" customFormat="1" ht="12">
      <c r="A98" s="122"/>
      <c r="B98" s="123"/>
      <c r="C98" s="124"/>
      <c r="D98" s="153"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5" t="s">
        <v>306</v>
      </c>
      <c r="C106" s="315"/>
      <c r="D106" s="315"/>
      <c r="E106" s="90"/>
      <c r="F106" s="92"/>
      <c r="G106" s="116"/>
    </row>
    <row r="107" spans="1:7" ht="13.5" thickBot="1">
      <c r="A107" s="114"/>
      <c r="B107" s="315"/>
      <c r="C107" s="315"/>
      <c r="D107" s="315"/>
      <c r="E107" s="12" t="s">
        <v>2</v>
      </c>
      <c r="F107" s="15"/>
      <c r="G107" s="116"/>
    </row>
    <row r="108" spans="1:7" ht="6.75" customHeight="1">
      <c r="A108" s="114"/>
      <c r="B108" s="90"/>
      <c r="C108" s="90"/>
      <c r="D108" s="91"/>
      <c r="E108" s="90"/>
      <c r="F108" s="92"/>
      <c r="G108" s="116"/>
    </row>
    <row r="109" spans="1:7" ht="15">
      <c r="A109" s="114"/>
      <c r="B109" s="316"/>
      <c r="C109" s="317"/>
      <c r="D109" s="318"/>
      <c r="E109" s="90"/>
      <c r="F109" s="92"/>
      <c r="G109" s="116"/>
    </row>
    <row r="110" spans="1:7" ht="15">
      <c r="A110" s="114"/>
      <c r="B110" s="319"/>
      <c r="C110" s="320"/>
      <c r="D110" s="321"/>
      <c r="E110" s="90"/>
      <c r="F110" s="92"/>
      <c r="G110" s="116"/>
    </row>
    <row r="111" spans="1:7" ht="15">
      <c r="A111" s="114"/>
      <c r="B111" s="319"/>
      <c r="C111" s="320"/>
      <c r="D111" s="321"/>
      <c r="E111" s="90"/>
      <c r="F111" s="92"/>
      <c r="G111" s="116"/>
    </row>
    <row r="112" spans="1:7" ht="15">
      <c r="A112" s="114"/>
      <c r="B112" s="319"/>
      <c r="C112" s="320"/>
      <c r="D112" s="321"/>
      <c r="E112" s="90"/>
      <c r="F112" s="92"/>
      <c r="G112" s="116"/>
    </row>
    <row r="113" spans="1:7" ht="15">
      <c r="A113" s="114"/>
      <c r="B113" s="319"/>
      <c r="C113" s="320"/>
      <c r="D113" s="321"/>
      <c r="E113" s="90"/>
      <c r="F113" s="92"/>
      <c r="G113" s="116"/>
    </row>
    <row r="114" spans="1:7" ht="15">
      <c r="A114" s="114"/>
      <c r="B114" s="319"/>
      <c r="C114" s="320"/>
      <c r="D114" s="321"/>
      <c r="E114" s="90"/>
      <c r="F114" s="92"/>
      <c r="G114" s="116"/>
    </row>
    <row r="115" spans="1:7" ht="15">
      <c r="A115" s="114"/>
      <c r="B115" s="322"/>
      <c r="C115" s="323"/>
      <c r="D115" s="324"/>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2"/>
      <c r="E122" s="113"/>
      <c r="F122" s="113"/>
      <c r="G122" s="119"/>
    </row>
    <row r="123" spans="1:7" s="45" customFormat="1" ht="12">
      <c r="A123" s="122"/>
      <c r="B123" s="123"/>
      <c r="C123" s="124"/>
      <c r="D123" s="153"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5" t="s">
        <v>306</v>
      </c>
      <c r="C131" s="315"/>
      <c r="D131" s="315"/>
      <c r="E131" s="90"/>
      <c r="F131" s="92"/>
      <c r="G131" s="116"/>
    </row>
    <row r="132" spans="1:7" ht="13.5" thickBot="1">
      <c r="A132" s="114"/>
      <c r="B132" s="315"/>
      <c r="C132" s="315"/>
      <c r="D132" s="315"/>
      <c r="E132" s="12" t="s">
        <v>2</v>
      </c>
      <c r="F132" s="15"/>
      <c r="G132" s="116"/>
    </row>
    <row r="133" spans="1:7" ht="6.75" customHeight="1">
      <c r="A133" s="114"/>
      <c r="B133" s="90"/>
      <c r="C133" s="90"/>
      <c r="D133" s="91"/>
      <c r="E133" s="90"/>
      <c r="F133" s="92"/>
      <c r="G133" s="116"/>
    </row>
    <row r="134" spans="1:7" ht="15">
      <c r="A134" s="114"/>
      <c r="B134" s="316"/>
      <c r="C134" s="317"/>
      <c r="D134" s="318"/>
      <c r="E134" s="90"/>
      <c r="F134" s="92"/>
      <c r="G134" s="116"/>
    </row>
    <row r="135" spans="1:7" ht="15">
      <c r="A135" s="114"/>
      <c r="B135" s="319"/>
      <c r="C135" s="320"/>
      <c r="D135" s="321"/>
      <c r="E135" s="90"/>
      <c r="F135" s="92"/>
      <c r="G135" s="116"/>
    </row>
    <row r="136" spans="1:7" ht="15">
      <c r="A136" s="114"/>
      <c r="B136" s="319"/>
      <c r="C136" s="320"/>
      <c r="D136" s="321"/>
      <c r="E136" s="90"/>
      <c r="F136" s="92"/>
      <c r="G136" s="116"/>
    </row>
    <row r="137" spans="1:7" ht="15">
      <c r="A137" s="114"/>
      <c r="B137" s="319"/>
      <c r="C137" s="320"/>
      <c r="D137" s="321"/>
      <c r="E137" s="90"/>
      <c r="F137" s="92"/>
      <c r="G137" s="116"/>
    </row>
    <row r="138" spans="1:7" ht="15">
      <c r="A138" s="114"/>
      <c r="B138" s="319"/>
      <c r="C138" s="320"/>
      <c r="D138" s="321"/>
      <c r="E138" s="90"/>
      <c r="F138" s="92"/>
      <c r="G138" s="116"/>
    </row>
    <row r="139" spans="1:7" ht="15">
      <c r="A139" s="114"/>
      <c r="B139" s="319"/>
      <c r="C139" s="320"/>
      <c r="D139" s="321"/>
      <c r="E139" s="90"/>
      <c r="F139" s="92"/>
      <c r="G139" s="116"/>
    </row>
    <row r="140" spans="1:7" ht="15">
      <c r="A140" s="114"/>
      <c r="B140" s="322"/>
      <c r="C140" s="323"/>
      <c r="D140" s="324"/>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2"/>
      <c r="E147" s="113"/>
      <c r="F147" s="113"/>
      <c r="G147" s="119"/>
    </row>
    <row r="148" spans="1:7" s="45" customFormat="1" ht="12">
      <c r="A148" s="122"/>
      <c r="B148" s="123"/>
      <c r="C148" s="124"/>
      <c r="D148" s="153"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5" t="s">
        <v>306</v>
      </c>
      <c r="C156" s="315"/>
      <c r="D156" s="315"/>
      <c r="E156" s="90"/>
      <c r="F156" s="92"/>
      <c r="G156" s="116"/>
    </row>
    <row r="157" spans="1:7" ht="13.5" thickBot="1">
      <c r="A157" s="114"/>
      <c r="B157" s="315"/>
      <c r="C157" s="315"/>
      <c r="D157" s="315"/>
      <c r="E157" s="12" t="s">
        <v>2</v>
      </c>
      <c r="F157" s="15"/>
      <c r="G157" s="116"/>
    </row>
    <row r="158" spans="1:7" ht="6.75" customHeight="1">
      <c r="A158" s="114"/>
      <c r="B158" s="90"/>
      <c r="C158" s="90"/>
      <c r="D158" s="91"/>
      <c r="E158" s="90"/>
      <c r="F158" s="92"/>
      <c r="G158" s="116"/>
    </row>
    <row r="159" spans="1:7" ht="15">
      <c r="A159" s="114"/>
      <c r="B159" s="316"/>
      <c r="C159" s="317"/>
      <c r="D159" s="318"/>
      <c r="E159" s="90"/>
      <c r="F159" s="92"/>
      <c r="G159" s="116"/>
    </row>
    <row r="160" spans="1:7" ht="15">
      <c r="A160" s="114"/>
      <c r="B160" s="319"/>
      <c r="C160" s="320"/>
      <c r="D160" s="321"/>
      <c r="E160" s="90"/>
      <c r="F160" s="92"/>
      <c r="G160" s="116"/>
    </row>
    <row r="161" spans="1:7" ht="15">
      <c r="A161" s="114"/>
      <c r="B161" s="319"/>
      <c r="C161" s="320"/>
      <c r="D161" s="321"/>
      <c r="E161" s="90"/>
      <c r="F161" s="92"/>
      <c r="G161" s="116"/>
    </row>
    <row r="162" spans="1:7" ht="15">
      <c r="A162" s="114"/>
      <c r="B162" s="319"/>
      <c r="C162" s="320"/>
      <c r="D162" s="321"/>
      <c r="E162" s="90"/>
      <c r="F162" s="92"/>
      <c r="G162" s="116"/>
    </row>
    <row r="163" spans="1:7" ht="15">
      <c r="A163" s="114"/>
      <c r="B163" s="319"/>
      <c r="C163" s="320"/>
      <c r="D163" s="321"/>
      <c r="E163" s="90"/>
      <c r="F163" s="92"/>
      <c r="G163" s="116"/>
    </row>
    <row r="164" spans="1:7" ht="15">
      <c r="A164" s="114"/>
      <c r="B164" s="319"/>
      <c r="C164" s="320"/>
      <c r="D164" s="321"/>
      <c r="E164" s="90"/>
      <c r="F164" s="92"/>
      <c r="G164" s="116"/>
    </row>
    <row r="165" spans="1:7" ht="15">
      <c r="A165" s="114"/>
      <c r="B165" s="322"/>
      <c r="C165" s="323"/>
      <c r="D165" s="324"/>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2"/>
      <c r="E172" s="113"/>
      <c r="F172" s="113"/>
      <c r="G172" s="119"/>
    </row>
    <row r="173" spans="1:7" s="45" customFormat="1" ht="12">
      <c r="A173" s="122"/>
      <c r="B173" s="123"/>
      <c r="C173" s="124"/>
      <c r="D173" s="153"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5" t="s">
        <v>306</v>
      </c>
      <c r="C181" s="315"/>
      <c r="D181" s="315"/>
      <c r="E181" s="90"/>
      <c r="F181" s="92"/>
      <c r="G181" s="116"/>
    </row>
    <row r="182" spans="1:7" ht="13.5" thickBot="1">
      <c r="A182" s="114"/>
      <c r="B182" s="315"/>
      <c r="C182" s="315"/>
      <c r="D182" s="315"/>
      <c r="E182" s="12" t="s">
        <v>2</v>
      </c>
      <c r="F182" s="15"/>
      <c r="G182" s="116"/>
    </row>
    <row r="183" spans="1:7" ht="6.75" customHeight="1">
      <c r="A183" s="114"/>
      <c r="B183" s="90"/>
      <c r="C183" s="90"/>
      <c r="D183" s="91"/>
      <c r="E183" s="90"/>
      <c r="F183" s="92"/>
      <c r="G183" s="116"/>
    </row>
    <row r="184" spans="1:7" ht="15">
      <c r="A184" s="114"/>
      <c r="B184" s="316"/>
      <c r="C184" s="317"/>
      <c r="D184" s="318"/>
      <c r="E184" s="90"/>
      <c r="F184" s="92"/>
      <c r="G184" s="116"/>
    </row>
    <row r="185" spans="1:7" ht="15">
      <c r="A185" s="114"/>
      <c r="B185" s="319"/>
      <c r="C185" s="320"/>
      <c r="D185" s="321"/>
      <c r="E185" s="90"/>
      <c r="F185" s="92"/>
      <c r="G185" s="116"/>
    </row>
    <row r="186" spans="1:7" ht="15">
      <c r="A186" s="114"/>
      <c r="B186" s="319"/>
      <c r="C186" s="320"/>
      <c r="D186" s="321"/>
      <c r="E186" s="90"/>
      <c r="F186" s="92"/>
      <c r="G186" s="116"/>
    </row>
    <row r="187" spans="1:7" ht="15">
      <c r="A187" s="114"/>
      <c r="B187" s="319"/>
      <c r="C187" s="320"/>
      <c r="D187" s="321"/>
      <c r="E187" s="90"/>
      <c r="F187" s="92"/>
      <c r="G187" s="116"/>
    </row>
    <row r="188" spans="1:7" ht="15">
      <c r="A188" s="114"/>
      <c r="B188" s="319"/>
      <c r="C188" s="320"/>
      <c r="D188" s="321"/>
      <c r="E188" s="90"/>
      <c r="F188" s="92"/>
      <c r="G188" s="116"/>
    </row>
    <row r="189" spans="1:7" ht="15">
      <c r="A189" s="114"/>
      <c r="B189" s="319"/>
      <c r="C189" s="320"/>
      <c r="D189" s="321"/>
      <c r="E189" s="90"/>
      <c r="F189" s="92"/>
      <c r="G189" s="116"/>
    </row>
    <row r="190" spans="1:7" ht="15">
      <c r="A190" s="114"/>
      <c r="B190" s="322"/>
      <c r="C190" s="323"/>
      <c r="D190" s="324"/>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2"/>
      <c r="E197" s="113"/>
      <c r="F197" s="113"/>
      <c r="G197" s="119"/>
    </row>
    <row r="198" spans="1:7" s="45" customFormat="1" ht="12">
      <c r="A198" s="122"/>
      <c r="B198" s="123"/>
      <c r="C198" s="124"/>
      <c r="D198" s="153"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5" t="s">
        <v>306</v>
      </c>
      <c r="C206" s="315"/>
      <c r="D206" s="315"/>
      <c r="E206" s="90"/>
      <c r="F206" s="92"/>
      <c r="G206" s="116"/>
    </row>
    <row r="207" spans="1:7" ht="13.5" thickBot="1">
      <c r="A207" s="114"/>
      <c r="B207" s="315"/>
      <c r="C207" s="315"/>
      <c r="D207" s="315"/>
      <c r="E207" s="12" t="s">
        <v>2</v>
      </c>
      <c r="F207" s="15"/>
      <c r="G207" s="116"/>
    </row>
    <row r="208" spans="1:7" ht="6.75" customHeight="1">
      <c r="A208" s="114"/>
      <c r="B208" s="90"/>
      <c r="C208" s="90"/>
      <c r="D208" s="91"/>
      <c r="E208" s="90"/>
      <c r="F208" s="92"/>
      <c r="G208" s="116"/>
    </row>
    <row r="209" spans="1:7" ht="15">
      <c r="A209" s="114"/>
      <c r="B209" s="316"/>
      <c r="C209" s="317"/>
      <c r="D209" s="318"/>
      <c r="E209" s="90"/>
      <c r="F209" s="92"/>
      <c r="G209" s="116"/>
    </row>
    <row r="210" spans="1:7" ht="15">
      <c r="A210" s="114"/>
      <c r="B210" s="319"/>
      <c r="C210" s="320"/>
      <c r="D210" s="321"/>
      <c r="E210" s="90"/>
      <c r="F210" s="92"/>
      <c r="G210" s="116"/>
    </row>
    <row r="211" spans="1:7" ht="15">
      <c r="A211" s="114"/>
      <c r="B211" s="319"/>
      <c r="C211" s="320"/>
      <c r="D211" s="321"/>
      <c r="E211" s="90"/>
      <c r="F211" s="92"/>
      <c r="G211" s="116"/>
    </row>
    <row r="212" spans="1:7" ht="15">
      <c r="A212" s="114"/>
      <c r="B212" s="319"/>
      <c r="C212" s="320"/>
      <c r="D212" s="321"/>
      <c r="E212" s="90"/>
      <c r="F212" s="92"/>
      <c r="G212" s="116"/>
    </row>
    <row r="213" spans="1:7" ht="15">
      <c r="A213" s="114"/>
      <c r="B213" s="319"/>
      <c r="C213" s="320"/>
      <c r="D213" s="321"/>
      <c r="E213" s="90"/>
      <c r="F213" s="92"/>
      <c r="G213" s="116"/>
    </row>
    <row r="214" spans="1:7" ht="15">
      <c r="A214" s="114"/>
      <c r="B214" s="319"/>
      <c r="C214" s="320"/>
      <c r="D214" s="321"/>
      <c r="E214" s="90"/>
      <c r="F214" s="92"/>
      <c r="G214" s="116"/>
    </row>
    <row r="215" spans="1:7" ht="15">
      <c r="A215" s="114"/>
      <c r="B215" s="322"/>
      <c r="C215" s="323"/>
      <c r="D215" s="324"/>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2"/>
      <c r="E222" s="113"/>
      <c r="F222" s="113"/>
      <c r="G222" s="119"/>
    </row>
    <row r="223" spans="1:7" s="45" customFormat="1" ht="12">
      <c r="A223" s="122"/>
      <c r="B223" s="123"/>
      <c r="C223" s="124"/>
      <c r="D223" s="153"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5" t="s">
        <v>306</v>
      </c>
      <c r="C231" s="315"/>
      <c r="D231" s="315"/>
      <c r="E231" s="90"/>
      <c r="F231" s="92"/>
      <c r="G231" s="116"/>
    </row>
    <row r="232" spans="1:7" ht="13.5" thickBot="1">
      <c r="A232" s="114"/>
      <c r="B232" s="315"/>
      <c r="C232" s="315"/>
      <c r="D232" s="315"/>
      <c r="E232" s="12" t="s">
        <v>2</v>
      </c>
      <c r="F232" s="15"/>
      <c r="G232" s="116"/>
    </row>
    <row r="233" spans="1:7" ht="6.75" customHeight="1">
      <c r="A233" s="114"/>
      <c r="B233" s="90"/>
      <c r="C233" s="90"/>
      <c r="D233" s="91"/>
      <c r="E233" s="90"/>
      <c r="F233" s="92"/>
      <c r="G233" s="116"/>
    </row>
    <row r="234" spans="1:7" ht="15">
      <c r="A234" s="114"/>
      <c r="B234" s="316"/>
      <c r="C234" s="317"/>
      <c r="D234" s="318"/>
      <c r="E234" s="90"/>
      <c r="F234" s="92"/>
      <c r="G234" s="116"/>
    </row>
    <row r="235" spans="1:7" ht="15">
      <c r="A235" s="114"/>
      <c r="B235" s="319"/>
      <c r="C235" s="320"/>
      <c r="D235" s="321"/>
      <c r="E235" s="90"/>
      <c r="F235" s="92"/>
      <c r="G235" s="116"/>
    </row>
    <row r="236" spans="1:7" ht="15">
      <c r="A236" s="114"/>
      <c r="B236" s="319"/>
      <c r="C236" s="320"/>
      <c r="D236" s="321"/>
      <c r="E236" s="90"/>
      <c r="F236" s="92"/>
      <c r="G236" s="116"/>
    </row>
    <row r="237" spans="1:7" ht="15">
      <c r="A237" s="114"/>
      <c r="B237" s="319"/>
      <c r="C237" s="320"/>
      <c r="D237" s="321"/>
      <c r="E237" s="90"/>
      <c r="F237" s="92"/>
      <c r="G237" s="116"/>
    </row>
    <row r="238" spans="1:7" ht="15">
      <c r="A238" s="114"/>
      <c r="B238" s="319"/>
      <c r="C238" s="320"/>
      <c r="D238" s="321"/>
      <c r="E238" s="90"/>
      <c r="F238" s="92"/>
      <c r="G238" s="116"/>
    </row>
    <row r="239" spans="1:7" ht="15">
      <c r="A239" s="114"/>
      <c r="B239" s="319"/>
      <c r="C239" s="320"/>
      <c r="D239" s="321"/>
      <c r="E239" s="90"/>
      <c r="F239" s="92"/>
      <c r="G239" s="116"/>
    </row>
    <row r="240" spans="1:7" ht="15">
      <c r="A240" s="114"/>
      <c r="B240" s="322"/>
      <c r="C240" s="323"/>
      <c r="D240" s="324"/>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2"/>
      <c r="E247" s="113"/>
      <c r="F247" s="113"/>
      <c r="G247" s="119"/>
    </row>
    <row r="248" spans="1:7" s="45" customFormat="1" ht="12">
      <c r="A248" s="122"/>
      <c r="B248" s="123"/>
      <c r="C248" s="124"/>
      <c r="D248" s="153"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5" t="s">
        <v>306</v>
      </c>
      <c r="C256" s="315"/>
      <c r="D256" s="315"/>
      <c r="E256" s="90"/>
      <c r="F256" s="92"/>
      <c r="G256" s="116"/>
    </row>
    <row r="257" spans="1:7" ht="13.5" thickBot="1">
      <c r="A257" s="114"/>
      <c r="B257" s="315"/>
      <c r="C257" s="315"/>
      <c r="D257" s="315"/>
      <c r="E257" s="12" t="s">
        <v>2</v>
      </c>
      <c r="F257" s="15"/>
      <c r="G257" s="116"/>
    </row>
    <row r="258" spans="1:7" ht="6.75" customHeight="1">
      <c r="A258" s="114"/>
      <c r="B258" s="90"/>
      <c r="C258" s="90"/>
      <c r="D258" s="91"/>
      <c r="E258" s="90"/>
      <c r="F258" s="92"/>
      <c r="G258" s="116"/>
    </row>
    <row r="259" spans="1:7" ht="15">
      <c r="A259" s="114"/>
      <c r="B259" s="316"/>
      <c r="C259" s="317"/>
      <c r="D259" s="318"/>
      <c r="E259" s="90"/>
      <c r="F259" s="92"/>
      <c r="G259" s="116"/>
    </row>
    <row r="260" spans="1:7" ht="15">
      <c r="A260" s="114"/>
      <c r="B260" s="319"/>
      <c r="C260" s="320"/>
      <c r="D260" s="321"/>
      <c r="E260" s="90"/>
      <c r="F260" s="92"/>
      <c r="G260" s="116"/>
    </row>
    <row r="261" spans="1:7" ht="15">
      <c r="A261" s="114"/>
      <c r="B261" s="319"/>
      <c r="C261" s="320"/>
      <c r="D261" s="321"/>
      <c r="E261" s="90"/>
      <c r="F261" s="92"/>
      <c r="G261" s="116"/>
    </row>
    <row r="262" spans="1:7" ht="15">
      <c r="A262" s="114"/>
      <c r="B262" s="319"/>
      <c r="C262" s="320"/>
      <c r="D262" s="321"/>
      <c r="E262" s="90"/>
      <c r="F262" s="92"/>
      <c r="G262" s="116"/>
    </row>
    <row r="263" spans="1:7" ht="15">
      <c r="A263" s="114"/>
      <c r="B263" s="319"/>
      <c r="C263" s="320"/>
      <c r="D263" s="321"/>
      <c r="E263" s="90"/>
      <c r="F263" s="92"/>
      <c r="G263" s="116"/>
    </row>
    <row r="264" spans="1:7" ht="15">
      <c r="A264" s="114"/>
      <c r="B264" s="319"/>
      <c r="C264" s="320"/>
      <c r="D264" s="321"/>
      <c r="E264" s="90"/>
      <c r="F264" s="92"/>
      <c r="G264" s="116"/>
    </row>
    <row r="265" spans="1:7" ht="15">
      <c r="A265" s="114"/>
      <c r="B265" s="322"/>
      <c r="C265" s="323"/>
      <c r="D265" s="324"/>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48"/>
  <sheetViews>
    <sheetView showGridLines="0" zoomScale="90" zoomScaleNormal="90" zoomScaleSheetLayoutView="85" zoomScalePageLayoutView="90" workbookViewId="0" topLeftCell="A103">
      <selection activeCell="J21" sqref="J21:K21"/>
    </sheetView>
  </sheetViews>
  <sheetFormatPr defaultColWidth="10.00390625" defaultRowHeight="15"/>
  <cols>
    <col min="1" max="1" width="1.7109375" style="2" customWidth="1"/>
    <col min="2" max="2" width="2.140625" style="2" customWidth="1"/>
    <col min="3" max="3" width="20.8515625" style="2" customWidth="1"/>
    <col min="4" max="4" width="74.57421875" style="3" customWidth="1"/>
    <col min="5" max="5" width="2.7109375" style="2" customWidth="1"/>
    <col min="6" max="6" width="15.5742187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0</v>
      </c>
    </row>
    <row r="7" spans="1:6" s="5" customFormat="1" ht="14.25">
      <c r="A7" s="10" t="s">
        <v>1</v>
      </c>
      <c r="D7" s="11"/>
      <c r="F7" s="7"/>
    </row>
    <row r="8" spans="1:6" s="5" customFormat="1" ht="14.25">
      <c r="A8" s="12" t="s">
        <v>2</v>
      </c>
      <c r="B8" s="13" t="s">
        <v>3</v>
      </c>
      <c r="D8" s="11"/>
      <c r="F8" s="7"/>
    </row>
    <row r="9" spans="1:6" s="5" customFormat="1" ht="15" thickBot="1">
      <c r="A9" s="13" t="s">
        <v>228</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9</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2466750</v>
      </c>
      <c r="G17" s="36"/>
    </row>
    <row r="18" spans="1:7" ht="13.5" thickBot="1">
      <c r="A18" s="34"/>
      <c r="C18" s="35"/>
      <c r="G18" s="36"/>
    </row>
    <row r="19" spans="1:7" ht="13.5" thickBot="1">
      <c r="A19" s="34"/>
      <c r="B19" s="2" t="s">
        <v>11</v>
      </c>
      <c r="C19" s="35"/>
      <c r="E19" s="14" t="s">
        <v>2</v>
      </c>
      <c r="F19" s="15">
        <v>2466750</v>
      </c>
      <c r="G19" s="36"/>
    </row>
    <row r="20" spans="1:7" s="33" customFormat="1" ht="15">
      <c r="A20" s="37"/>
      <c r="B20" s="9"/>
      <c r="C20" s="9"/>
      <c r="D20" s="38"/>
      <c r="F20" s="19"/>
      <c r="G20" s="39"/>
    </row>
    <row r="21" spans="1:7" s="33" customFormat="1" ht="15">
      <c r="A21" s="40"/>
      <c r="B21" s="41" t="s">
        <v>12</v>
      </c>
      <c r="C21" s="41"/>
      <c r="D21" s="38"/>
      <c r="G21" s="39"/>
    </row>
    <row r="22" spans="1:7" s="45" customFormat="1" ht="15">
      <c r="A22" s="42"/>
      <c r="B22" s="41" t="s">
        <v>13</v>
      </c>
      <c r="C22" s="43"/>
      <c r="D22" s="44"/>
      <c r="F22" s="46"/>
      <c r="G22" s="47"/>
    </row>
    <row r="23" spans="1:7" ht="13.5" thickBot="1">
      <c r="A23" s="34"/>
      <c r="G23" s="36"/>
    </row>
    <row r="24" spans="1:7" ht="13.5" thickBot="1">
      <c r="A24" s="34"/>
      <c r="B24" s="334" t="s">
        <v>305</v>
      </c>
      <c r="C24" s="335"/>
      <c r="D24" s="335"/>
      <c r="E24" s="14" t="s">
        <v>2</v>
      </c>
      <c r="F24" s="15" t="s">
        <v>191</v>
      </c>
      <c r="G24" s="36"/>
    </row>
    <row r="25" spans="1:7" ht="15">
      <c r="A25" s="34"/>
      <c r="B25" s="335"/>
      <c r="C25" s="335"/>
      <c r="D25" s="335"/>
      <c r="E25" s="45"/>
      <c r="F25" s="46"/>
      <c r="G25" s="36"/>
    </row>
    <row r="26" spans="1:7" ht="6.75" customHeight="1">
      <c r="A26" s="34"/>
      <c r="G26" s="36"/>
    </row>
    <row r="27" spans="1:7" ht="174.75" customHeight="1">
      <c r="A27" s="34"/>
      <c r="B27" s="316" t="s">
        <v>323</v>
      </c>
      <c r="C27" s="317"/>
      <c r="D27" s="318"/>
      <c r="G27" s="36"/>
    </row>
    <row r="28" spans="1:7" ht="15">
      <c r="A28" s="34"/>
      <c r="B28" s="319"/>
      <c r="C28" s="320"/>
      <c r="D28" s="321"/>
      <c r="G28" s="36"/>
    </row>
    <row r="29" spans="1:7" ht="15">
      <c r="A29" s="34"/>
      <c r="B29" s="319"/>
      <c r="C29" s="320"/>
      <c r="D29" s="321"/>
      <c r="G29" s="36"/>
    </row>
    <row r="30" spans="1:7" ht="15">
      <c r="A30" s="34"/>
      <c r="B30" s="319"/>
      <c r="C30" s="320"/>
      <c r="D30" s="321"/>
      <c r="G30" s="36"/>
    </row>
    <row r="31" spans="1:7" ht="15">
      <c r="A31" s="34"/>
      <c r="B31" s="319"/>
      <c r="C31" s="320"/>
      <c r="D31" s="321"/>
      <c r="G31" s="36"/>
    </row>
    <row r="32" spans="1:7" ht="15">
      <c r="A32" s="34"/>
      <c r="B32" s="319"/>
      <c r="C32" s="320"/>
      <c r="D32" s="321"/>
      <c r="G32" s="36"/>
    </row>
    <row r="33" spans="1:7" ht="15">
      <c r="A33" s="34"/>
      <c r="B33" s="322"/>
      <c r="C33" s="323"/>
      <c r="D33" s="324"/>
      <c r="G33" s="36"/>
    </row>
    <row r="34" spans="1:7" ht="6.75" customHeight="1" thickBot="1">
      <c r="A34" s="34"/>
      <c r="G34" s="36"/>
    </row>
    <row r="35" spans="1:7" ht="13.5" thickBot="1">
      <c r="A35" s="34"/>
      <c r="C35" s="2" t="s">
        <v>14</v>
      </c>
      <c r="F35" s="16" t="str">
        <f>IF(AND(F24="Yes",ISTEXT(B27)),"Yes","N/A")</f>
        <v>Yes</v>
      </c>
      <c r="G35" s="36"/>
    </row>
    <row r="36" spans="1:7" ht="6.75" customHeight="1" thickBot="1">
      <c r="A36" s="34"/>
      <c r="G36" s="36"/>
    </row>
    <row r="37" spans="1:7" ht="13.5" thickBot="1">
      <c r="A37" s="34"/>
      <c r="C37" s="35" t="s">
        <v>15</v>
      </c>
      <c r="F37" s="18">
        <f>IF(F35="Yes",1,"")</f>
        <v>1</v>
      </c>
      <c r="G37" s="36"/>
    </row>
    <row r="38" spans="1:7" ht="6.75" customHeight="1">
      <c r="A38" s="48"/>
      <c r="B38" s="49"/>
      <c r="C38" s="49"/>
      <c r="D38" s="50"/>
      <c r="E38" s="49"/>
      <c r="F38" s="51"/>
      <c r="G38" s="52"/>
    </row>
    <row r="39" spans="1:7" s="33" customFormat="1" ht="15">
      <c r="A39" s="27"/>
      <c r="B39" s="28"/>
      <c r="C39" s="28"/>
      <c r="D39" s="29"/>
      <c r="E39" s="30"/>
      <c r="F39" s="31"/>
      <c r="G39" s="32"/>
    </row>
    <row r="40" spans="1:7" s="33" customFormat="1" ht="15">
      <c r="A40" s="40"/>
      <c r="B40" s="41" t="s">
        <v>16</v>
      </c>
      <c r="C40" s="41"/>
      <c r="D40" s="38"/>
      <c r="G40" s="39"/>
    </row>
    <row r="41" spans="1:7" s="45" customFormat="1" ht="15">
      <c r="A41" s="42"/>
      <c r="B41" s="41" t="s">
        <v>17</v>
      </c>
      <c r="C41" s="43"/>
      <c r="D41" s="44"/>
      <c r="F41" s="46"/>
      <c r="G41" s="47"/>
    </row>
    <row r="42" spans="1:7" s="33" customFormat="1" ht="6.75" customHeight="1">
      <c r="A42" s="40"/>
      <c r="B42" s="17"/>
      <c r="C42" s="41"/>
      <c r="D42" s="53"/>
      <c r="F42" s="19"/>
      <c r="G42" s="39"/>
    </row>
    <row r="43" spans="1:7" s="58" customFormat="1" ht="13.5" thickBot="1">
      <c r="A43" s="57"/>
      <c r="B43" s="58" t="s">
        <v>227</v>
      </c>
      <c r="D43" s="59"/>
      <c r="E43" s="144"/>
      <c r="F43" s="145"/>
      <c r="G43" s="61"/>
    </row>
    <row r="44" spans="1:7" s="58" customFormat="1" ht="13.5" thickBot="1">
      <c r="A44" s="57"/>
      <c r="B44" s="58" t="s">
        <v>225</v>
      </c>
      <c r="D44" s="59"/>
      <c r="E44" s="60" t="s">
        <v>2</v>
      </c>
      <c r="F44" s="136"/>
      <c r="G44" s="61"/>
    </row>
    <row r="45" spans="1:7" s="58" customFormat="1" ht="15">
      <c r="A45" s="57"/>
      <c r="D45" s="59"/>
      <c r="E45" s="60"/>
      <c r="F45" s="157"/>
      <c r="G45" s="61"/>
    </row>
    <row r="46" spans="1:7" ht="12.75" customHeight="1">
      <c r="A46" s="34"/>
      <c r="B46" s="334" t="s">
        <v>305</v>
      </c>
      <c r="C46" s="335"/>
      <c r="D46" s="335"/>
      <c r="E46" s="45"/>
      <c r="F46" s="46"/>
      <c r="G46" s="36"/>
    </row>
    <row r="47" spans="1:7" ht="15">
      <c r="A47" s="34"/>
      <c r="B47" s="335"/>
      <c r="C47" s="335"/>
      <c r="D47" s="335"/>
      <c r="E47" s="45"/>
      <c r="F47" s="46"/>
      <c r="G47" s="36"/>
    </row>
    <row r="48" spans="1:7" ht="6.75" customHeight="1">
      <c r="A48" s="34"/>
      <c r="G48" s="36"/>
    </row>
    <row r="49" spans="1:7" ht="15">
      <c r="A49" s="34"/>
      <c r="B49" s="316"/>
      <c r="C49" s="317"/>
      <c r="D49" s="318"/>
      <c r="G49" s="36"/>
    </row>
    <row r="50" spans="1:7" ht="15">
      <c r="A50" s="34"/>
      <c r="B50" s="319"/>
      <c r="C50" s="320"/>
      <c r="D50" s="321"/>
      <c r="G50" s="36"/>
    </row>
    <row r="51" spans="1:7" ht="15">
      <c r="A51" s="34"/>
      <c r="B51" s="319"/>
      <c r="C51" s="320"/>
      <c r="D51" s="321"/>
      <c r="G51" s="36"/>
    </row>
    <row r="52" spans="1:7" ht="15">
      <c r="A52" s="34"/>
      <c r="B52" s="319"/>
      <c r="C52" s="320"/>
      <c r="D52" s="321"/>
      <c r="G52" s="36"/>
    </row>
    <row r="53" spans="1:7" ht="15">
      <c r="A53" s="34"/>
      <c r="B53" s="319"/>
      <c r="C53" s="320"/>
      <c r="D53" s="321"/>
      <c r="G53" s="36"/>
    </row>
    <row r="54" spans="1:7" ht="15">
      <c r="A54" s="34"/>
      <c r="B54" s="319"/>
      <c r="C54" s="320"/>
      <c r="D54" s="321"/>
      <c r="G54" s="36"/>
    </row>
    <row r="55" spans="1:7" ht="15">
      <c r="A55" s="34"/>
      <c r="B55" s="322"/>
      <c r="C55" s="323"/>
      <c r="D55" s="324"/>
      <c r="G55" s="36"/>
    </row>
    <row r="56" spans="1:7" ht="6.75" customHeight="1" thickBot="1">
      <c r="A56" s="34"/>
      <c r="G56" s="36"/>
    </row>
    <row r="57" spans="1:7" ht="13.5" thickBot="1">
      <c r="A57" s="34"/>
      <c r="C57" s="2" t="s">
        <v>14</v>
      </c>
      <c r="F57" s="16" t="str">
        <f>IF(OR(F44="",B49=""),"N/A","Yes")</f>
        <v>N/A</v>
      </c>
      <c r="G57" s="36"/>
    </row>
    <row r="58" spans="1:7" ht="6.75" customHeight="1" thickBot="1">
      <c r="A58" s="34"/>
      <c r="G58" s="36"/>
    </row>
    <row r="59" spans="1:7" ht="13.5" thickBot="1">
      <c r="A59" s="34"/>
      <c r="C59" s="35" t="s">
        <v>15</v>
      </c>
      <c r="F59" s="18" t="str">
        <f>IF(F57="Yes",1,"")</f>
        <v/>
      </c>
      <c r="G59" s="36"/>
    </row>
    <row r="60" spans="1:7" ht="6.75" customHeight="1">
      <c r="A60" s="48"/>
      <c r="B60" s="49"/>
      <c r="C60" s="49"/>
      <c r="D60" s="50"/>
      <c r="E60" s="49"/>
      <c r="F60" s="51"/>
      <c r="G60" s="52"/>
    </row>
    <row r="61" spans="1:7" s="33" customFormat="1" ht="15">
      <c r="A61" s="27"/>
      <c r="B61" s="28"/>
      <c r="C61" s="28"/>
      <c r="D61" s="29"/>
      <c r="E61" s="30"/>
      <c r="F61" s="31"/>
      <c r="G61" s="32"/>
    </row>
    <row r="62" spans="1:7" s="33" customFormat="1" ht="15">
      <c r="A62" s="40"/>
      <c r="B62" s="41" t="s">
        <v>21</v>
      </c>
      <c r="C62" s="41"/>
      <c r="D62" s="38"/>
      <c r="G62" s="39"/>
    </row>
    <row r="63" spans="1:7" s="45" customFormat="1" ht="15">
      <c r="A63" s="42"/>
      <c r="B63" s="41" t="s">
        <v>22</v>
      </c>
      <c r="C63" s="43"/>
      <c r="D63" s="44"/>
      <c r="F63" s="46"/>
      <c r="G63" s="47"/>
    </row>
    <row r="64" spans="1:7" s="33" customFormat="1" ht="6.75" customHeight="1">
      <c r="A64" s="40"/>
      <c r="B64" s="17"/>
      <c r="C64" s="41"/>
      <c r="D64" s="53"/>
      <c r="F64" s="19"/>
      <c r="G64" s="39"/>
    </row>
    <row r="65" spans="1:7" s="58" customFormat="1" ht="13.5" thickBot="1">
      <c r="A65" s="57"/>
      <c r="B65" s="58" t="s">
        <v>227</v>
      </c>
      <c r="D65" s="59"/>
      <c r="E65" s="144"/>
      <c r="F65" s="145"/>
      <c r="G65" s="61"/>
    </row>
    <row r="66" spans="1:7" s="58" customFormat="1" ht="13.5" thickBot="1">
      <c r="A66" s="57"/>
      <c r="B66" s="58" t="s">
        <v>225</v>
      </c>
      <c r="D66" s="59"/>
      <c r="E66" s="60" t="s">
        <v>2</v>
      </c>
      <c r="F66" s="136"/>
      <c r="G66" s="61"/>
    </row>
    <row r="67" spans="1:7" s="58" customFormat="1" ht="15">
      <c r="A67" s="57"/>
      <c r="D67" s="59"/>
      <c r="E67" s="60"/>
      <c r="F67" s="157"/>
      <c r="G67" s="61"/>
    </row>
    <row r="68" spans="1:7" ht="12.75" customHeight="1">
      <c r="A68" s="34"/>
      <c r="B68" s="334" t="s">
        <v>305</v>
      </c>
      <c r="C68" s="335"/>
      <c r="D68" s="335"/>
      <c r="E68" s="45"/>
      <c r="F68" s="46"/>
      <c r="G68" s="36"/>
    </row>
    <row r="69" spans="1:7" ht="15">
      <c r="A69" s="34"/>
      <c r="B69" s="335"/>
      <c r="C69" s="335"/>
      <c r="D69" s="335"/>
      <c r="E69" s="45"/>
      <c r="F69" s="46"/>
      <c r="G69" s="36"/>
    </row>
    <row r="70" spans="1:7" ht="6.75" customHeight="1">
      <c r="A70" s="34"/>
      <c r="G70" s="36"/>
    </row>
    <row r="71" spans="1:7" ht="15">
      <c r="A71" s="34"/>
      <c r="B71" s="316"/>
      <c r="C71" s="317"/>
      <c r="D71" s="318"/>
      <c r="G71" s="36"/>
    </row>
    <row r="72" spans="1:7" ht="15">
      <c r="A72" s="34"/>
      <c r="B72" s="319"/>
      <c r="C72" s="320"/>
      <c r="D72" s="321"/>
      <c r="G72" s="36"/>
    </row>
    <row r="73" spans="1:7" ht="15">
      <c r="A73" s="34"/>
      <c r="B73" s="319"/>
      <c r="C73" s="320"/>
      <c r="D73" s="321"/>
      <c r="G73" s="36"/>
    </row>
    <row r="74" spans="1:7" ht="15">
      <c r="A74" s="34"/>
      <c r="B74" s="319"/>
      <c r="C74" s="320"/>
      <c r="D74" s="321"/>
      <c r="G74" s="36"/>
    </row>
    <row r="75" spans="1:7" ht="15">
      <c r="A75" s="34"/>
      <c r="B75" s="319"/>
      <c r="C75" s="320"/>
      <c r="D75" s="321"/>
      <c r="G75" s="36"/>
    </row>
    <row r="76" spans="1:7" ht="15">
      <c r="A76" s="34"/>
      <c r="B76" s="319"/>
      <c r="C76" s="320"/>
      <c r="D76" s="321"/>
      <c r="G76" s="36"/>
    </row>
    <row r="77" spans="1:7" ht="15">
      <c r="A77" s="34"/>
      <c r="B77" s="322"/>
      <c r="C77" s="323"/>
      <c r="D77" s="324"/>
      <c r="G77" s="36"/>
    </row>
    <row r="78" spans="1:7" ht="6.75" customHeight="1" thickBot="1">
      <c r="A78" s="34"/>
      <c r="G78" s="36"/>
    </row>
    <row r="79" spans="1:7" ht="13.5" thickBot="1">
      <c r="A79" s="34"/>
      <c r="C79" s="2" t="s">
        <v>14</v>
      </c>
      <c r="F79" s="16" t="str">
        <f>IF(OR(F66="",B71=""),"N/A","Yes")</f>
        <v>N/A</v>
      </c>
      <c r="G79" s="36"/>
    </row>
    <row r="80" spans="1:7" ht="6.75" customHeight="1" thickBot="1">
      <c r="A80" s="34"/>
      <c r="G80" s="36"/>
    </row>
    <row r="81" spans="1:7" ht="13.5" thickBot="1">
      <c r="A81" s="34"/>
      <c r="C81" s="35" t="s">
        <v>15</v>
      </c>
      <c r="F81" s="18" t="str">
        <f>IF(F79="Yes",1,"")</f>
        <v/>
      </c>
      <c r="G81" s="36"/>
    </row>
    <row r="82" spans="1:7" ht="6.75" customHeight="1">
      <c r="A82" s="48"/>
      <c r="B82" s="49"/>
      <c r="C82" s="49"/>
      <c r="D82" s="50"/>
      <c r="E82" s="49"/>
      <c r="F82" s="51"/>
      <c r="G82" s="52"/>
    </row>
    <row r="83" spans="1:7" s="33" customFormat="1" ht="15">
      <c r="A83" s="27"/>
      <c r="B83" s="28"/>
      <c r="C83" s="28"/>
      <c r="D83" s="29"/>
      <c r="E83" s="30"/>
      <c r="F83" s="31"/>
      <c r="G83" s="32"/>
    </row>
    <row r="84" spans="1:7" s="33" customFormat="1" ht="15">
      <c r="A84" s="40"/>
      <c r="B84" s="41" t="s">
        <v>23</v>
      </c>
      <c r="C84" s="41"/>
      <c r="D84" s="38"/>
      <c r="G84" s="39"/>
    </row>
    <row r="85" spans="1:7" s="45" customFormat="1" ht="15">
      <c r="A85" s="42"/>
      <c r="B85" s="41" t="s">
        <v>229</v>
      </c>
      <c r="C85" s="43"/>
      <c r="D85" s="44"/>
      <c r="F85" s="46"/>
      <c r="G85" s="47"/>
    </row>
    <row r="86" spans="1:7" s="33" customFormat="1" ht="6.75" customHeight="1">
      <c r="A86" s="40"/>
      <c r="B86" s="17"/>
      <c r="C86" s="41"/>
      <c r="D86" s="53"/>
      <c r="F86" s="19"/>
      <c r="G86" s="39"/>
    </row>
    <row r="87" spans="1:7" s="58" customFormat="1" ht="13.5" thickBot="1">
      <c r="A87" s="57"/>
      <c r="B87" s="58" t="s">
        <v>227</v>
      </c>
      <c r="D87" s="59"/>
      <c r="E87" s="144"/>
      <c r="F87" s="145"/>
      <c r="G87" s="61"/>
    </row>
    <row r="88" spans="1:7" s="58" customFormat="1" ht="13.5" thickBot="1">
      <c r="A88" s="57"/>
      <c r="B88" s="58" t="s">
        <v>225</v>
      </c>
      <c r="D88" s="59"/>
      <c r="E88" s="60" t="s">
        <v>2</v>
      </c>
      <c r="F88" s="136"/>
      <c r="G88" s="61"/>
    </row>
    <row r="89" spans="1:7" s="58" customFormat="1" ht="15">
      <c r="A89" s="57"/>
      <c r="D89" s="59"/>
      <c r="E89" s="60"/>
      <c r="F89" s="157"/>
      <c r="G89" s="61"/>
    </row>
    <row r="90" spans="1:7" ht="12.75" customHeight="1">
      <c r="A90" s="34"/>
      <c r="B90" s="334" t="s">
        <v>305</v>
      </c>
      <c r="C90" s="335"/>
      <c r="D90" s="335"/>
      <c r="E90" s="45"/>
      <c r="F90" s="46"/>
      <c r="G90" s="36"/>
    </row>
    <row r="91" spans="1:7" ht="15">
      <c r="A91" s="34"/>
      <c r="B91" s="335"/>
      <c r="C91" s="335"/>
      <c r="D91" s="335"/>
      <c r="E91" s="45"/>
      <c r="F91" s="46"/>
      <c r="G91" s="36"/>
    </row>
    <row r="92" spans="1:7" ht="6.75" customHeight="1">
      <c r="A92" s="34"/>
      <c r="G92" s="36"/>
    </row>
    <row r="93" spans="1:7" ht="15">
      <c r="A93" s="34"/>
      <c r="B93" s="316"/>
      <c r="C93" s="317"/>
      <c r="D93" s="318"/>
      <c r="G93" s="36"/>
    </row>
    <row r="94" spans="1:7" ht="15">
      <c r="A94" s="34"/>
      <c r="B94" s="319"/>
      <c r="C94" s="320"/>
      <c r="D94" s="321"/>
      <c r="G94" s="36"/>
    </row>
    <row r="95" spans="1:7" ht="15">
      <c r="A95" s="34"/>
      <c r="B95" s="319"/>
      <c r="C95" s="320"/>
      <c r="D95" s="321"/>
      <c r="G95" s="36"/>
    </row>
    <row r="96" spans="1:7" ht="15">
      <c r="A96" s="34"/>
      <c r="B96" s="319"/>
      <c r="C96" s="320"/>
      <c r="D96" s="321"/>
      <c r="G96" s="36"/>
    </row>
    <row r="97" spans="1:7" ht="15">
      <c r="A97" s="34"/>
      <c r="B97" s="319"/>
      <c r="C97" s="320"/>
      <c r="D97" s="321"/>
      <c r="G97" s="36"/>
    </row>
    <row r="98" spans="1:7" ht="15">
      <c r="A98" s="34"/>
      <c r="B98" s="319"/>
      <c r="C98" s="320"/>
      <c r="D98" s="321"/>
      <c r="G98" s="36"/>
    </row>
    <row r="99" spans="1:7" ht="15">
      <c r="A99" s="34"/>
      <c r="B99" s="322"/>
      <c r="C99" s="323"/>
      <c r="D99" s="324"/>
      <c r="G99" s="36"/>
    </row>
    <row r="100" spans="1:7" ht="6.75" customHeight="1" thickBot="1">
      <c r="A100" s="34"/>
      <c r="G100" s="36"/>
    </row>
    <row r="101" spans="1:7" ht="13.5" thickBot="1">
      <c r="A101" s="34"/>
      <c r="C101" s="2" t="s">
        <v>14</v>
      </c>
      <c r="F101" s="16" t="str">
        <f>IF(OR(F88="",B93=""),"N/A","Yes")</f>
        <v>N/A</v>
      </c>
      <c r="G101" s="36"/>
    </row>
    <row r="102" spans="1:7" ht="6.75" customHeight="1" thickBot="1">
      <c r="A102" s="34"/>
      <c r="G102" s="36"/>
    </row>
    <row r="103" spans="1:7" ht="13.5" thickBot="1">
      <c r="A103" s="34"/>
      <c r="C103" s="35" t="s">
        <v>15</v>
      </c>
      <c r="F103" s="18" t="str">
        <f>IF(F101="Yes",1,"")</f>
        <v/>
      </c>
      <c r="G103" s="36"/>
    </row>
    <row r="104" spans="1:7" ht="6.75" customHeight="1">
      <c r="A104" s="48"/>
      <c r="B104" s="49"/>
      <c r="C104" s="49"/>
      <c r="D104" s="50"/>
      <c r="E104" s="49"/>
      <c r="F104" s="51"/>
      <c r="G104" s="52"/>
    </row>
    <row r="105" spans="1:7" s="33" customFormat="1" ht="15">
      <c r="A105" s="27"/>
      <c r="B105" s="28"/>
      <c r="C105" s="28"/>
      <c r="D105" s="29"/>
      <c r="E105" s="30"/>
      <c r="F105" s="31"/>
      <c r="G105" s="32"/>
    </row>
    <row r="106" spans="1:7" s="33" customFormat="1" ht="15">
      <c r="A106" s="37"/>
      <c r="B106" s="41" t="s">
        <v>24</v>
      </c>
      <c r="C106" s="9"/>
      <c r="D106" s="38"/>
      <c r="F106" s="19"/>
      <c r="G106" s="39"/>
    </row>
    <row r="107" spans="1:7" s="33" customFormat="1" ht="15">
      <c r="A107" s="40"/>
      <c r="B107" s="55" t="s">
        <v>26</v>
      </c>
      <c r="C107" s="41"/>
      <c r="D107" s="38"/>
      <c r="G107" s="39"/>
    </row>
    <row r="108" spans="1:7" s="33" customFormat="1" ht="6.75" customHeight="1">
      <c r="A108" s="40"/>
      <c r="B108" s="17"/>
      <c r="C108" s="41"/>
      <c r="D108" s="53"/>
      <c r="F108" s="19"/>
      <c r="G108" s="39"/>
    </row>
    <row r="109" spans="1:7" s="58" customFormat="1" ht="13.5" thickBot="1">
      <c r="A109" s="57"/>
      <c r="B109" s="58" t="s">
        <v>227</v>
      </c>
      <c r="D109" s="59"/>
      <c r="E109" s="144"/>
      <c r="F109" s="145"/>
      <c r="G109" s="61"/>
    </row>
    <row r="110" spans="1:7" s="58" customFormat="1" ht="13.5" thickBot="1">
      <c r="A110" s="57"/>
      <c r="B110" s="58" t="s">
        <v>226</v>
      </c>
      <c r="D110" s="59"/>
      <c r="E110" s="60" t="s">
        <v>2</v>
      </c>
      <c r="F110" s="136"/>
      <c r="G110" s="61"/>
    </row>
    <row r="111" spans="1:7" s="58" customFormat="1" ht="15">
      <c r="A111" s="57"/>
      <c r="D111" s="59"/>
      <c r="E111" s="60"/>
      <c r="F111" s="157"/>
      <c r="G111" s="61"/>
    </row>
    <row r="112" spans="1:7" ht="12.75" customHeight="1">
      <c r="A112" s="34"/>
      <c r="B112" s="334" t="s">
        <v>305</v>
      </c>
      <c r="C112" s="335"/>
      <c r="D112" s="335"/>
      <c r="E112" s="45"/>
      <c r="F112" s="46"/>
      <c r="G112" s="36"/>
    </row>
    <row r="113" spans="1:7" ht="15">
      <c r="A113" s="34"/>
      <c r="B113" s="335"/>
      <c r="C113" s="335"/>
      <c r="D113" s="335"/>
      <c r="E113" s="45"/>
      <c r="F113" s="46"/>
      <c r="G113" s="36"/>
    </row>
    <row r="114" spans="1:7" ht="6.75" customHeight="1">
      <c r="A114" s="34"/>
      <c r="G114" s="36"/>
    </row>
    <row r="115" spans="1:7" ht="15">
      <c r="A115" s="34"/>
      <c r="B115" s="316"/>
      <c r="C115" s="317"/>
      <c r="D115" s="318"/>
      <c r="G115" s="36"/>
    </row>
    <row r="116" spans="1:7" ht="15">
      <c r="A116" s="34"/>
      <c r="B116" s="319"/>
      <c r="C116" s="320"/>
      <c r="D116" s="321"/>
      <c r="G116" s="36"/>
    </row>
    <row r="117" spans="1:7" ht="15">
      <c r="A117" s="34"/>
      <c r="B117" s="319"/>
      <c r="C117" s="320"/>
      <c r="D117" s="321"/>
      <c r="G117" s="36"/>
    </row>
    <row r="118" spans="1:7" ht="15">
      <c r="A118" s="34"/>
      <c r="B118" s="319"/>
      <c r="C118" s="320"/>
      <c r="D118" s="321"/>
      <c r="G118" s="36"/>
    </row>
    <row r="119" spans="1:7" ht="15">
      <c r="A119" s="34"/>
      <c r="B119" s="319"/>
      <c r="C119" s="320"/>
      <c r="D119" s="321"/>
      <c r="G119" s="36"/>
    </row>
    <row r="120" spans="1:7" ht="15">
      <c r="A120" s="34"/>
      <c r="B120" s="319"/>
      <c r="C120" s="320"/>
      <c r="D120" s="321"/>
      <c r="G120" s="36"/>
    </row>
    <row r="121" spans="1:7" ht="15">
      <c r="A121" s="34"/>
      <c r="B121" s="322"/>
      <c r="C121" s="323"/>
      <c r="D121" s="324"/>
      <c r="G121" s="36"/>
    </row>
    <row r="122" spans="1:7" ht="6.75" customHeight="1" thickBot="1">
      <c r="A122" s="34"/>
      <c r="G122" s="36"/>
    </row>
    <row r="123" spans="1:7" ht="13.5" thickBot="1">
      <c r="A123" s="34"/>
      <c r="C123" s="2" t="s">
        <v>14</v>
      </c>
      <c r="F123" s="16" t="str">
        <f>IF(OR(F110="",B115=""),"N/A","Yes")</f>
        <v>N/A</v>
      </c>
      <c r="G123" s="36"/>
    </row>
    <row r="124" spans="1:7" ht="6.75" customHeight="1" thickBot="1">
      <c r="A124" s="34"/>
      <c r="G124" s="36"/>
    </row>
    <row r="125" spans="1:7" ht="13.5" thickBot="1">
      <c r="A125" s="34"/>
      <c r="C125" s="35" t="s">
        <v>15</v>
      </c>
      <c r="F125" s="18" t="str">
        <f>IF(F123="Yes",1,"")</f>
        <v/>
      </c>
      <c r="G125" s="36"/>
    </row>
    <row r="126" spans="1:7" ht="6.75" customHeight="1">
      <c r="A126" s="48"/>
      <c r="B126" s="49"/>
      <c r="C126" s="49"/>
      <c r="D126" s="50"/>
      <c r="E126" s="49"/>
      <c r="F126" s="51"/>
      <c r="G126" s="52"/>
    </row>
    <row r="127" spans="1:7" s="33" customFormat="1" ht="15">
      <c r="A127" s="27"/>
      <c r="B127" s="28"/>
      <c r="C127" s="28"/>
      <c r="D127" s="29"/>
      <c r="E127" s="30"/>
      <c r="F127" s="31"/>
      <c r="G127" s="32"/>
    </row>
    <row r="128" spans="1:7" s="33" customFormat="1" ht="15">
      <c r="A128" s="40"/>
      <c r="B128" s="41" t="s">
        <v>25</v>
      </c>
      <c r="C128" s="41"/>
      <c r="D128" s="38"/>
      <c r="G128" s="39"/>
    </row>
    <row r="129" spans="1:7" s="33" customFormat="1" ht="15">
      <c r="A129" s="40"/>
      <c r="B129" s="41" t="s">
        <v>26</v>
      </c>
      <c r="C129" s="41"/>
      <c r="D129" s="38"/>
      <c r="G129" s="39"/>
    </row>
    <row r="130" spans="1:7" s="33" customFormat="1" ht="6.75" customHeight="1">
      <c r="A130" s="40"/>
      <c r="B130" s="17"/>
      <c r="C130" s="41"/>
      <c r="D130" s="53"/>
      <c r="F130" s="19"/>
      <c r="G130" s="39"/>
    </row>
    <row r="131" spans="1:7" s="58" customFormat="1" ht="13.5" thickBot="1">
      <c r="A131" s="57"/>
      <c r="B131" s="58" t="s">
        <v>227</v>
      </c>
      <c r="D131" s="59"/>
      <c r="E131" s="144"/>
      <c r="F131" s="145"/>
      <c r="G131" s="61"/>
    </row>
    <row r="132" spans="1:7" s="58" customFormat="1" ht="13.5" thickBot="1">
      <c r="A132" s="57"/>
      <c r="B132" s="58" t="s">
        <v>225</v>
      </c>
      <c r="D132" s="59"/>
      <c r="E132" s="60" t="s">
        <v>2</v>
      </c>
      <c r="F132" s="136"/>
      <c r="G132" s="61"/>
    </row>
    <row r="133" spans="1:7" s="58" customFormat="1" ht="15">
      <c r="A133" s="57"/>
      <c r="D133" s="59"/>
      <c r="E133" s="60"/>
      <c r="F133" s="157"/>
      <c r="G133" s="61"/>
    </row>
    <row r="134" spans="1:7" ht="12.75" customHeight="1">
      <c r="A134" s="34"/>
      <c r="B134" s="334" t="s">
        <v>305</v>
      </c>
      <c r="C134" s="335"/>
      <c r="D134" s="335"/>
      <c r="E134" s="45"/>
      <c r="F134" s="46"/>
      <c r="G134" s="36"/>
    </row>
    <row r="135" spans="1:7" ht="15">
      <c r="A135" s="34"/>
      <c r="B135" s="335"/>
      <c r="C135" s="335"/>
      <c r="D135" s="335"/>
      <c r="E135" s="45"/>
      <c r="F135" s="46"/>
      <c r="G135" s="36"/>
    </row>
    <row r="136" spans="1:7" ht="6.75" customHeight="1">
      <c r="A136" s="34"/>
      <c r="G136" s="36"/>
    </row>
    <row r="137" spans="1:7" ht="15">
      <c r="A137" s="34"/>
      <c r="B137" s="316"/>
      <c r="C137" s="317"/>
      <c r="D137" s="318"/>
      <c r="G137" s="36"/>
    </row>
    <row r="138" spans="1:7" ht="15">
      <c r="A138" s="34"/>
      <c r="B138" s="319"/>
      <c r="C138" s="320"/>
      <c r="D138" s="321"/>
      <c r="G138" s="36"/>
    </row>
    <row r="139" spans="1:7" ht="15">
      <c r="A139" s="34"/>
      <c r="B139" s="319"/>
      <c r="C139" s="320"/>
      <c r="D139" s="321"/>
      <c r="G139" s="36"/>
    </row>
    <row r="140" spans="1:7" ht="15">
      <c r="A140" s="34"/>
      <c r="B140" s="319"/>
      <c r="C140" s="320"/>
      <c r="D140" s="321"/>
      <c r="G140" s="36"/>
    </row>
    <row r="141" spans="1:7" ht="15">
      <c r="A141" s="34"/>
      <c r="B141" s="319"/>
      <c r="C141" s="320"/>
      <c r="D141" s="321"/>
      <c r="G141" s="36"/>
    </row>
    <row r="142" spans="1:7" ht="15">
      <c r="A142" s="34"/>
      <c r="B142" s="319"/>
      <c r="C142" s="320"/>
      <c r="D142" s="321"/>
      <c r="G142" s="36"/>
    </row>
    <row r="143" spans="1:7" ht="15">
      <c r="A143" s="34"/>
      <c r="B143" s="322"/>
      <c r="C143" s="323"/>
      <c r="D143" s="324"/>
      <c r="G143" s="36"/>
    </row>
    <row r="144" spans="1:7" ht="6.75" customHeight="1" thickBot="1">
      <c r="A144" s="34"/>
      <c r="G144" s="36"/>
    </row>
    <row r="145" spans="1:7" ht="13.5" thickBot="1">
      <c r="A145" s="34"/>
      <c r="C145" s="2" t="s">
        <v>14</v>
      </c>
      <c r="F145" s="16" t="str">
        <f>IF(OR(F132="",B137=""),"N/A","Yes")</f>
        <v>N/A</v>
      </c>
      <c r="G145" s="36"/>
    </row>
    <row r="146" spans="1:7" ht="6.75" customHeight="1" thickBot="1">
      <c r="A146" s="34"/>
      <c r="G146" s="36"/>
    </row>
    <row r="147" spans="1:7" ht="13.5" thickBot="1">
      <c r="A147" s="34"/>
      <c r="C147" s="35" t="s">
        <v>15</v>
      </c>
      <c r="F147" s="18" t="str">
        <f>IF(F145="Yes",1,"")</f>
        <v/>
      </c>
      <c r="G147" s="36"/>
    </row>
    <row r="148" spans="1:7" ht="6.75" customHeight="1">
      <c r="A148" s="48"/>
      <c r="B148" s="49"/>
      <c r="C148" s="49"/>
      <c r="D148" s="50"/>
      <c r="E148" s="49"/>
      <c r="F148" s="51"/>
      <c r="G148" s="52"/>
    </row>
  </sheetData>
  <sheetProtection selectLockedCells="1" selectUnlockedCells="1"/>
  <mergeCells count="12">
    <mergeCell ref="B24:D25"/>
    <mergeCell ref="B46:D47"/>
    <mergeCell ref="B68:D69"/>
    <mergeCell ref="B90:D91"/>
    <mergeCell ref="B112:D113"/>
    <mergeCell ref="B137:D143"/>
    <mergeCell ref="B27:D33"/>
    <mergeCell ref="B49:D55"/>
    <mergeCell ref="B71:D77"/>
    <mergeCell ref="B93:D99"/>
    <mergeCell ref="B115:D121"/>
    <mergeCell ref="B134:D135"/>
  </mergeCells>
  <dataValidations count="1" disablePrompts="1">
    <dataValidation type="list" showInputMessage="1" showErrorMessage="1" sqref="F24">
      <formula1>YesNo</formula1>
    </dataValidation>
  </dataValidations>
  <hyperlinks>
    <hyperlink ref="B24:D25" location="Instructions!A29:G41" display="Provide an in-depth description of milestone progress as stated in the instructions. (If no data is entered, then a 0 Achievement Value is assumed for applicable DY. If so, please explain why data is not available):"/>
    <hyperlink ref="B46:D47" location="Instructions!A29:G41" display="Provide an in-depth description of milestone progress as stated in the instructions. (If no data is entered, then a 0 Achievement Value is assumed for applicable DY. If so, please explain why data is not available):"/>
    <hyperlink ref="B68:D69" location="Instructions!A29:G41" display="Provide an in-depth description of milestone progress as stated in the instructions. (If no data is entered, then a 0 Achievement Value is assumed for applicable DY. If so, please explain why data is not available):"/>
    <hyperlink ref="B90:D91" location="Instructions!A29:G41" display="Provide an in-depth description of milestone progress as stated in the instructions. (If no data is entered, then a 0 Achievement Value is assumed for applicable DY. If so, please explain why data is not available):"/>
    <hyperlink ref="B112:D113" location="Instructions!A29:G41" display="Provide an in-depth description of milestone progress as stated in the instructions. (If no data is entered, then a 0 Achievement Value is assumed for applicable DY. If so, please explain why data is not available):"/>
    <hyperlink ref="B134:D135"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60" max="16383" man="1"/>
    <brk id="126"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25"/>
  <sheetViews>
    <sheetView showGridLines="0" zoomScale="90" zoomScaleNormal="90" zoomScaleSheetLayoutView="85" zoomScalePageLayoutView="90" workbookViewId="0" topLeftCell="A94">
      <selection activeCell="L21" sqref="L21"/>
    </sheetView>
  </sheetViews>
  <sheetFormatPr defaultColWidth="10.00390625" defaultRowHeight="15"/>
  <cols>
    <col min="1" max="1" width="1.7109375" style="2" customWidth="1"/>
    <col min="2" max="2" width="2.140625" style="2" customWidth="1"/>
    <col min="3" max="3" width="20.8515625" style="2" customWidth="1"/>
    <col min="4" max="4" width="63.57421875" style="3" customWidth="1"/>
    <col min="5" max="5" width="2.7109375" style="2" customWidth="1"/>
    <col min="6" max="6" width="27.00390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27</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28</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2466750</v>
      </c>
      <c r="G17" s="36"/>
    </row>
    <row r="18" spans="1:7" ht="13.5" thickBot="1">
      <c r="A18" s="34"/>
      <c r="C18" s="35"/>
      <c r="G18" s="36"/>
    </row>
    <row r="19" spans="1:7" ht="13.5" thickBot="1">
      <c r="A19" s="34"/>
      <c r="B19" s="2" t="s">
        <v>11</v>
      </c>
      <c r="C19" s="35"/>
      <c r="E19" s="14" t="s">
        <v>2</v>
      </c>
      <c r="F19" s="15">
        <v>2466750</v>
      </c>
      <c r="G19" s="36"/>
    </row>
    <row r="20" spans="1:7" s="33" customFormat="1" ht="15">
      <c r="A20" s="37"/>
      <c r="B20" s="9"/>
      <c r="C20" s="9"/>
      <c r="D20" s="38"/>
      <c r="F20" s="19"/>
      <c r="G20" s="39"/>
    </row>
    <row r="21" spans="1:7" s="33" customFormat="1" ht="15">
      <c r="A21" s="40"/>
      <c r="B21" s="41" t="s">
        <v>29</v>
      </c>
      <c r="C21" s="41"/>
      <c r="D21" s="38"/>
      <c r="G21" s="39"/>
    </row>
    <row r="22" spans="1:7" s="45" customFormat="1" ht="14.25">
      <c r="A22" s="42"/>
      <c r="B22" s="56" t="s">
        <v>30</v>
      </c>
      <c r="C22" s="43"/>
      <c r="D22" s="44"/>
      <c r="F22" s="46"/>
      <c r="G22" s="47"/>
    </row>
    <row r="23" spans="1:7" ht="6.75" customHeight="1" thickBot="1">
      <c r="A23" s="34"/>
      <c r="G23" s="36"/>
    </row>
    <row r="24" spans="1:7" s="58" customFormat="1" ht="13.5" thickBot="1">
      <c r="A24" s="57"/>
      <c r="B24" s="58" t="s">
        <v>215</v>
      </c>
      <c r="D24" s="59"/>
      <c r="E24" s="60" t="s">
        <v>2</v>
      </c>
      <c r="F24" s="54" t="s">
        <v>218</v>
      </c>
      <c r="G24" s="61"/>
    </row>
    <row r="25" spans="1:7" s="58" customFormat="1" ht="6.75" customHeight="1" thickBot="1">
      <c r="A25" s="57"/>
      <c r="D25" s="59"/>
      <c r="F25" s="62"/>
      <c r="G25" s="61"/>
    </row>
    <row r="26" spans="1:7" s="58" customFormat="1" ht="13.5" thickBot="1">
      <c r="A26" s="57"/>
      <c r="B26" s="58" t="s">
        <v>31</v>
      </c>
      <c r="D26" s="59"/>
      <c r="E26" s="60" t="s">
        <v>2</v>
      </c>
      <c r="F26" s="156">
        <v>15</v>
      </c>
      <c r="G26" s="61"/>
    </row>
    <row r="27" spans="1:7" s="58" customFormat="1" ht="6.75" customHeight="1" thickBot="1">
      <c r="A27" s="57"/>
      <c r="D27" s="59"/>
      <c r="F27" s="62"/>
      <c r="G27" s="61"/>
    </row>
    <row r="28" spans="1:7" s="58" customFormat="1" ht="13.5" thickBot="1">
      <c r="A28" s="57"/>
      <c r="B28" s="58" t="s">
        <v>32</v>
      </c>
      <c r="D28" s="59"/>
      <c r="E28" s="60" t="s">
        <v>2</v>
      </c>
      <c r="F28" s="156">
        <v>3599</v>
      </c>
      <c r="G28" s="61"/>
    </row>
    <row r="29" spans="1:7" s="58" customFormat="1" ht="6.75" customHeight="1" thickBot="1">
      <c r="A29" s="57"/>
      <c r="D29" s="59"/>
      <c r="F29" s="63"/>
      <c r="G29" s="61"/>
    </row>
    <row r="30" spans="1:7" s="58" customFormat="1" ht="13.5" thickBot="1">
      <c r="A30" s="57"/>
      <c r="C30" s="58" t="s">
        <v>221</v>
      </c>
      <c r="D30" s="59"/>
      <c r="F30" s="156">
        <f>IF(F26&lt;F28,(F26/F28)*100,"")</f>
        <v>0.41678243956654626</v>
      </c>
      <c r="G30" s="61"/>
    </row>
    <row r="31" spans="1:7" s="58" customFormat="1" ht="6.75" customHeight="1">
      <c r="A31" s="57"/>
      <c r="D31" s="59"/>
      <c r="F31" s="158"/>
      <c r="G31" s="61"/>
    </row>
    <row r="32" spans="1:7" ht="12.75" customHeight="1">
      <c r="A32" s="34"/>
      <c r="B32" s="336" t="s">
        <v>305</v>
      </c>
      <c r="C32" s="337"/>
      <c r="D32" s="337"/>
      <c r="E32" s="45"/>
      <c r="F32" s="46"/>
      <c r="G32" s="36"/>
    </row>
    <row r="33" spans="1:7" ht="24.75" customHeight="1">
      <c r="A33" s="34"/>
      <c r="B33" s="337"/>
      <c r="C33" s="337"/>
      <c r="D33" s="337"/>
      <c r="E33" s="45"/>
      <c r="F33" s="46"/>
      <c r="G33" s="36"/>
    </row>
    <row r="34" spans="1:7" ht="6.75" customHeight="1">
      <c r="A34" s="34"/>
      <c r="G34" s="36"/>
    </row>
    <row r="35" spans="1:7" ht="176.25" customHeight="1">
      <c r="A35" s="34"/>
      <c r="B35" s="316" t="s">
        <v>324</v>
      </c>
      <c r="C35" s="317"/>
      <c r="D35" s="318"/>
      <c r="G35" s="36"/>
    </row>
    <row r="36" spans="1:7" ht="15">
      <c r="A36" s="34"/>
      <c r="B36" s="319"/>
      <c r="C36" s="320"/>
      <c r="D36" s="321"/>
      <c r="G36" s="36"/>
    </row>
    <row r="37" spans="1:7" ht="15">
      <c r="A37" s="34"/>
      <c r="B37" s="319"/>
      <c r="C37" s="320"/>
      <c r="D37" s="321"/>
      <c r="G37" s="36"/>
    </row>
    <row r="38" spans="1:7" ht="15">
      <c r="A38" s="34"/>
      <c r="B38" s="319"/>
      <c r="C38" s="320"/>
      <c r="D38" s="321"/>
      <c r="G38" s="36"/>
    </row>
    <row r="39" spans="1:7" ht="15">
      <c r="A39" s="34"/>
      <c r="B39" s="319"/>
      <c r="C39" s="320"/>
      <c r="D39" s="321"/>
      <c r="G39" s="36"/>
    </row>
    <row r="40" spans="1:7" ht="15">
      <c r="A40" s="34"/>
      <c r="B40" s="319"/>
      <c r="C40" s="320"/>
      <c r="D40" s="321"/>
      <c r="G40" s="36"/>
    </row>
    <row r="41" spans="1:7" ht="15">
      <c r="A41" s="34"/>
      <c r="B41" s="322"/>
      <c r="C41" s="323"/>
      <c r="D41" s="324"/>
      <c r="G41" s="36"/>
    </row>
    <row r="42" spans="1:7" s="58" customFormat="1" ht="6.75" customHeight="1" thickBot="1">
      <c r="A42" s="57"/>
      <c r="D42" s="59"/>
      <c r="F42" s="63"/>
      <c r="G42" s="61"/>
    </row>
    <row r="43" spans="1:7" s="58" customFormat="1" ht="13.5" thickBot="1">
      <c r="A43" s="57"/>
      <c r="C43" s="58" t="s">
        <v>14</v>
      </c>
      <c r="D43" s="59"/>
      <c r="F43" s="143" t="s">
        <v>191</v>
      </c>
      <c r="G43" s="61"/>
    </row>
    <row r="44" spans="1:7" ht="6.75" customHeight="1" thickBot="1">
      <c r="A44" s="34"/>
      <c r="G44" s="36"/>
    </row>
    <row r="45" spans="1:7" ht="13.5" thickBot="1">
      <c r="A45" s="34"/>
      <c r="C45" s="35" t="s">
        <v>15</v>
      </c>
      <c r="F45" s="18">
        <f>IF(F43="Yes",1,IF(F43="N/A",0,""))</f>
        <v>1</v>
      </c>
      <c r="G45" s="36"/>
    </row>
    <row r="46" spans="1:7" ht="6.75" customHeight="1">
      <c r="A46" s="48"/>
      <c r="B46" s="49"/>
      <c r="C46" s="49"/>
      <c r="D46" s="50"/>
      <c r="E46" s="49"/>
      <c r="F46" s="51"/>
      <c r="G46" s="52"/>
    </row>
    <row r="47" spans="1:7" s="33" customFormat="1" ht="15">
      <c r="A47" s="27"/>
      <c r="B47" s="28"/>
      <c r="C47" s="28"/>
      <c r="D47" s="29"/>
      <c r="E47" s="30"/>
      <c r="F47" s="31"/>
      <c r="G47" s="32"/>
    </row>
    <row r="48" spans="1:7" s="45" customFormat="1" ht="15">
      <c r="A48" s="42"/>
      <c r="B48" s="41" t="s">
        <v>33</v>
      </c>
      <c r="C48" s="43"/>
      <c r="D48" s="44"/>
      <c r="F48" s="46"/>
      <c r="G48" s="47"/>
    </row>
    <row r="49" spans="1:7" s="33" customFormat="1" ht="6.75" customHeight="1" thickBot="1">
      <c r="A49" s="40"/>
      <c r="B49" s="17"/>
      <c r="C49" s="41"/>
      <c r="D49" s="53"/>
      <c r="F49" s="19"/>
      <c r="G49" s="39"/>
    </row>
    <row r="50" spans="1:7" s="58" customFormat="1" ht="13.5" thickBot="1">
      <c r="A50" s="57"/>
      <c r="B50" s="58" t="s">
        <v>215</v>
      </c>
      <c r="D50" s="59"/>
      <c r="E50" s="60" t="s">
        <v>2</v>
      </c>
      <c r="F50" s="54" t="s">
        <v>218</v>
      </c>
      <c r="G50" s="61"/>
    </row>
    <row r="51" spans="1:7" s="58" customFormat="1" ht="6.75" customHeight="1" thickBot="1">
      <c r="A51" s="57"/>
      <c r="D51" s="59"/>
      <c r="F51" s="62"/>
      <c r="G51" s="61"/>
    </row>
    <row r="52" spans="1:7" s="58" customFormat="1" ht="13.5" thickBot="1">
      <c r="A52" s="57"/>
      <c r="B52" s="58" t="s">
        <v>31</v>
      </c>
      <c r="D52" s="59"/>
      <c r="E52" s="60" t="s">
        <v>2</v>
      </c>
      <c r="F52" s="156">
        <v>32</v>
      </c>
      <c r="G52" s="61"/>
    </row>
    <row r="53" spans="1:7" s="58" customFormat="1" ht="6.75" customHeight="1" thickBot="1">
      <c r="A53" s="57"/>
      <c r="D53" s="59"/>
      <c r="F53" s="159"/>
      <c r="G53" s="61"/>
    </row>
    <row r="54" spans="1:7" s="58" customFormat="1" ht="13.5" thickBot="1">
      <c r="A54" s="57"/>
      <c r="B54" s="58" t="s">
        <v>32</v>
      </c>
      <c r="D54" s="59"/>
      <c r="E54" s="60" t="s">
        <v>2</v>
      </c>
      <c r="F54" s="156">
        <v>3599</v>
      </c>
      <c r="G54" s="61"/>
    </row>
    <row r="55" spans="1:7" s="58" customFormat="1" ht="6.75" customHeight="1" thickBot="1">
      <c r="A55" s="57"/>
      <c r="D55" s="59"/>
      <c r="F55" s="160"/>
      <c r="G55" s="61"/>
    </row>
    <row r="56" spans="1:7" s="58" customFormat="1" ht="13.5" thickBot="1">
      <c r="A56" s="57"/>
      <c r="C56" s="58" t="s">
        <v>221</v>
      </c>
      <c r="D56" s="59"/>
      <c r="F56" s="156">
        <f>IF(F52&lt;F54,(F52/F54)*100,"")</f>
        <v>0.8891358710752986</v>
      </c>
      <c r="G56" s="61"/>
    </row>
    <row r="57" spans="1:7" s="58" customFormat="1" ht="6.75" customHeight="1">
      <c r="A57" s="57"/>
      <c r="D57" s="59"/>
      <c r="F57" s="158"/>
      <c r="G57" s="61"/>
    </row>
    <row r="58" spans="1:7" ht="12.75" customHeight="1">
      <c r="A58" s="34"/>
      <c r="B58" s="336" t="s">
        <v>305</v>
      </c>
      <c r="C58" s="337"/>
      <c r="D58" s="337"/>
      <c r="E58" s="45"/>
      <c r="F58" s="46"/>
      <c r="G58" s="36"/>
    </row>
    <row r="59" spans="1:7" ht="24.75" customHeight="1">
      <c r="A59" s="34"/>
      <c r="B59" s="337"/>
      <c r="C59" s="337"/>
      <c r="D59" s="337"/>
      <c r="E59" s="45"/>
      <c r="F59" s="46"/>
      <c r="G59" s="36"/>
    </row>
    <row r="60" spans="1:7" ht="6.75" customHeight="1">
      <c r="A60" s="34"/>
      <c r="G60" s="36"/>
    </row>
    <row r="61" spans="1:7" ht="183.75" customHeight="1">
      <c r="A61" s="34"/>
      <c r="B61" s="316" t="s">
        <v>325</v>
      </c>
      <c r="C61" s="317"/>
      <c r="D61" s="318"/>
      <c r="G61" s="36"/>
    </row>
    <row r="62" spans="1:7" ht="15">
      <c r="A62" s="34"/>
      <c r="B62" s="319"/>
      <c r="C62" s="320"/>
      <c r="D62" s="321"/>
      <c r="G62" s="36"/>
    </row>
    <row r="63" spans="1:7" ht="15">
      <c r="A63" s="34"/>
      <c r="B63" s="319"/>
      <c r="C63" s="320"/>
      <c r="D63" s="321"/>
      <c r="G63" s="36"/>
    </row>
    <row r="64" spans="1:7" ht="15">
      <c r="A64" s="34"/>
      <c r="B64" s="319"/>
      <c r="C64" s="320"/>
      <c r="D64" s="321"/>
      <c r="G64" s="36"/>
    </row>
    <row r="65" spans="1:7" ht="15">
      <c r="A65" s="34"/>
      <c r="B65" s="319"/>
      <c r="C65" s="320"/>
      <c r="D65" s="321"/>
      <c r="G65" s="36"/>
    </row>
    <row r="66" spans="1:7" ht="15">
      <c r="A66" s="34"/>
      <c r="B66" s="319"/>
      <c r="C66" s="320"/>
      <c r="D66" s="321"/>
      <c r="G66" s="36"/>
    </row>
    <row r="67" spans="1:7" ht="15">
      <c r="A67" s="34"/>
      <c r="B67" s="322"/>
      <c r="C67" s="323"/>
      <c r="D67" s="324"/>
      <c r="G67" s="36"/>
    </row>
    <row r="68" spans="1:7" s="58" customFormat="1" ht="6.75" customHeight="1" thickBot="1">
      <c r="A68" s="57"/>
      <c r="D68" s="59"/>
      <c r="F68" s="63"/>
      <c r="G68" s="61"/>
    </row>
    <row r="69" spans="1:7" s="58" customFormat="1" ht="13.5" thickBot="1">
      <c r="A69" s="57"/>
      <c r="C69" s="58" t="s">
        <v>14</v>
      </c>
      <c r="D69" s="59"/>
      <c r="F69" s="143" t="str">
        <f>IF(OR(F56="",B61=""),"N/A","Yes")</f>
        <v>Yes</v>
      </c>
      <c r="G69" s="61"/>
    </row>
    <row r="70" spans="1:7" ht="6.75" customHeight="1" thickBot="1">
      <c r="A70" s="34"/>
      <c r="G70" s="36"/>
    </row>
    <row r="71" spans="1:7" ht="13.5" thickBot="1">
      <c r="A71" s="34"/>
      <c r="C71" s="35" t="s">
        <v>15</v>
      </c>
      <c r="F71" s="18">
        <f>IF(F69="yes",1,IF(F69="N/A",0,""))</f>
        <v>1</v>
      </c>
      <c r="G71" s="36"/>
    </row>
    <row r="72" spans="1:7" ht="6.75" customHeight="1">
      <c r="A72" s="48"/>
      <c r="B72" s="49"/>
      <c r="C72" s="49"/>
      <c r="D72" s="50"/>
      <c r="E72" s="49"/>
      <c r="F72" s="51"/>
      <c r="G72" s="52"/>
    </row>
    <row r="73" spans="1:7" s="33" customFormat="1" ht="15">
      <c r="A73" s="27"/>
      <c r="B73" s="28"/>
      <c r="C73" s="28"/>
      <c r="D73" s="29"/>
      <c r="E73" s="30"/>
      <c r="F73" s="31"/>
      <c r="G73" s="32"/>
    </row>
    <row r="74" spans="1:7" s="45" customFormat="1" ht="15">
      <c r="A74" s="42"/>
      <c r="B74" s="41" t="s">
        <v>34</v>
      </c>
      <c r="C74" s="43"/>
      <c r="D74" s="44"/>
      <c r="F74" s="46"/>
      <c r="G74" s="47"/>
    </row>
    <row r="75" spans="1:7" s="33" customFormat="1" ht="6.75" customHeight="1" thickBot="1">
      <c r="A75" s="40"/>
      <c r="B75" s="17"/>
      <c r="C75" s="41"/>
      <c r="D75" s="53"/>
      <c r="F75" s="19"/>
      <c r="G75" s="39"/>
    </row>
    <row r="76" spans="1:7" s="58" customFormat="1" ht="13.5" thickBot="1">
      <c r="A76" s="57"/>
      <c r="B76" s="58" t="s">
        <v>215</v>
      </c>
      <c r="D76" s="59"/>
      <c r="E76" s="60" t="s">
        <v>2</v>
      </c>
      <c r="F76" s="54"/>
      <c r="G76" s="61"/>
    </row>
    <row r="77" spans="1:7" s="58" customFormat="1" ht="6.75" customHeight="1" thickBot="1">
      <c r="A77" s="57"/>
      <c r="D77" s="59"/>
      <c r="F77" s="62"/>
      <c r="G77" s="61"/>
    </row>
    <row r="78" spans="1:7" s="58" customFormat="1" ht="13.5" thickBot="1">
      <c r="A78" s="57"/>
      <c r="B78" s="58" t="s">
        <v>31</v>
      </c>
      <c r="D78" s="59"/>
      <c r="E78" s="60" t="s">
        <v>2</v>
      </c>
      <c r="F78" s="156"/>
      <c r="G78" s="61"/>
    </row>
    <row r="79" spans="1:7" s="58" customFormat="1" ht="6.75" customHeight="1" thickBot="1">
      <c r="A79" s="57"/>
      <c r="D79" s="59"/>
      <c r="F79" s="159"/>
      <c r="G79" s="61"/>
    </row>
    <row r="80" spans="1:7" s="58" customFormat="1" ht="13.5" thickBot="1">
      <c r="A80" s="57"/>
      <c r="B80" s="58" t="s">
        <v>32</v>
      </c>
      <c r="D80" s="59"/>
      <c r="E80" s="60" t="s">
        <v>2</v>
      </c>
      <c r="F80" s="156"/>
      <c r="G80" s="61"/>
    </row>
    <row r="81" spans="1:7" s="58" customFormat="1" ht="6.75" customHeight="1" thickBot="1">
      <c r="A81" s="57"/>
      <c r="D81" s="59"/>
      <c r="F81" s="160"/>
      <c r="G81" s="61"/>
    </row>
    <row r="82" spans="1:7" s="58" customFormat="1" ht="13.5" thickBot="1">
      <c r="A82" s="57"/>
      <c r="C82" s="58" t="s">
        <v>221</v>
      </c>
      <c r="D82" s="59"/>
      <c r="F82" s="156" t="str">
        <f>IF(F78&lt;F80,(F78/F80)*100,"")</f>
        <v/>
      </c>
      <c r="G82" s="61"/>
    </row>
    <row r="83" spans="1:7" s="58" customFormat="1" ht="6.75" customHeight="1">
      <c r="A83" s="57"/>
      <c r="D83" s="59"/>
      <c r="F83" s="158"/>
      <c r="G83" s="61"/>
    </row>
    <row r="84" spans="1:7" ht="12.75" customHeight="1">
      <c r="A84" s="34"/>
      <c r="B84" s="336" t="s">
        <v>305</v>
      </c>
      <c r="C84" s="337"/>
      <c r="D84" s="337"/>
      <c r="E84" s="45"/>
      <c r="F84" s="46"/>
      <c r="G84" s="36"/>
    </row>
    <row r="85" spans="1:7" ht="24.75" customHeight="1">
      <c r="A85" s="34"/>
      <c r="B85" s="337"/>
      <c r="C85" s="337"/>
      <c r="D85" s="337"/>
      <c r="E85" s="45"/>
      <c r="F85" s="46"/>
      <c r="G85" s="36"/>
    </row>
    <row r="86" spans="1:7" ht="6.75" customHeight="1">
      <c r="A86" s="34"/>
      <c r="G86" s="36"/>
    </row>
    <row r="87" spans="1:7" ht="15">
      <c r="A87" s="34"/>
      <c r="B87" s="316"/>
      <c r="C87" s="317"/>
      <c r="D87" s="318"/>
      <c r="G87" s="36"/>
    </row>
    <row r="88" spans="1:7" ht="15">
      <c r="A88" s="34"/>
      <c r="B88" s="319"/>
      <c r="C88" s="320"/>
      <c r="D88" s="321"/>
      <c r="G88" s="36"/>
    </row>
    <row r="89" spans="1:7" ht="15">
      <c r="A89" s="34"/>
      <c r="B89" s="319"/>
      <c r="C89" s="320"/>
      <c r="D89" s="321"/>
      <c r="G89" s="36"/>
    </row>
    <row r="90" spans="1:7" ht="15">
      <c r="A90" s="34"/>
      <c r="B90" s="319"/>
      <c r="C90" s="320"/>
      <c r="D90" s="321"/>
      <c r="G90" s="36"/>
    </row>
    <row r="91" spans="1:7" ht="15">
      <c r="A91" s="34"/>
      <c r="B91" s="319"/>
      <c r="C91" s="320"/>
      <c r="D91" s="321"/>
      <c r="G91" s="36"/>
    </row>
    <row r="92" spans="1:7" ht="15">
      <c r="A92" s="34"/>
      <c r="B92" s="319"/>
      <c r="C92" s="320"/>
      <c r="D92" s="321"/>
      <c r="G92" s="36"/>
    </row>
    <row r="93" spans="1:7" ht="15">
      <c r="A93" s="34"/>
      <c r="B93" s="322"/>
      <c r="C93" s="323"/>
      <c r="D93" s="324"/>
      <c r="G93" s="36"/>
    </row>
    <row r="94" spans="1:7" s="58" customFormat="1" ht="6.75" customHeight="1" thickBot="1">
      <c r="A94" s="57"/>
      <c r="D94" s="59"/>
      <c r="F94" s="63"/>
      <c r="G94" s="61"/>
    </row>
    <row r="95" spans="1:7" s="58" customFormat="1" ht="13.5" thickBot="1">
      <c r="A95" s="57"/>
      <c r="C95" s="58" t="s">
        <v>14</v>
      </c>
      <c r="D95" s="59"/>
      <c r="F95" s="143" t="str">
        <f>IF(OR(F82="",B87=""),"N/A","Yes")</f>
        <v>N/A</v>
      </c>
      <c r="G95" s="61"/>
    </row>
    <row r="96" spans="1:7" ht="6.75" customHeight="1" thickBot="1">
      <c r="A96" s="34"/>
      <c r="G96" s="36"/>
    </row>
    <row r="97" spans="1:7" ht="13.5" thickBot="1">
      <c r="A97" s="34"/>
      <c r="C97" s="35" t="s">
        <v>15</v>
      </c>
      <c r="F97" s="18" t="str">
        <f>IF(F95="yes",1,"")</f>
        <v/>
      </c>
      <c r="G97" s="36"/>
    </row>
    <row r="98" spans="1:7" ht="6.75" customHeight="1">
      <c r="A98" s="48"/>
      <c r="B98" s="49"/>
      <c r="C98" s="49"/>
      <c r="D98" s="50"/>
      <c r="E98" s="49"/>
      <c r="F98" s="51"/>
      <c r="G98" s="52"/>
    </row>
    <row r="99" spans="1:7" s="33" customFormat="1" ht="15">
      <c r="A99" s="27"/>
      <c r="B99" s="28"/>
      <c r="C99" s="28"/>
      <c r="D99" s="29"/>
      <c r="E99" s="30"/>
      <c r="F99" s="31"/>
      <c r="G99" s="32"/>
    </row>
    <row r="100" spans="1:7" s="45" customFormat="1" ht="15">
      <c r="A100" s="42"/>
      <c r="B100" s="41" t="s">
        <v>35</v>
      </c>
      <c r="C100" s="43"/>
      <c r="D100" s="44"/>
      <c r="F100" s="46"/>
      <c r="G100" s="47"/>
    </row>
    <row r="101" spans="1:7" s="45" customFormat="1" ht="15">
      <c r="A101" s="42"/>
      <c r="B101" s="41" t="s">
        <v>36</v>
      </c>
      <c r="C101" s="43"/>
      <c r="D101" s="44"/>
      <c r="F101" s="46"/>
      <c r="G101" s="47"/>
    </row>
    <row r="102" spans="1:7" s="33" customFormat="1" ht="6.75" customHeight="1" thickBot="1">
      <c r="A102" s="40"/>
      <c r="B102" s="17"/>
      <c r="C102" s="41"/>
      <c r="D102" s="53"/>
      <c r="F102" s="19"/>
      <c r="G102" s="39"/>
    </row>
    <row r="103" spans="1:7" s="58" customFormat="1" ht="13.5" thickBot="1">
      <c r="A103" s="57"/>
      <c r="B103" s="58" t="s">
        <v>215</v>
      </c>
      <c r="D103" s="59"/>
      <c r="E103" s="60" t="s">
        <v>2</v>
      </c>
      <c r="F103" s="54"/>
      <c r="G103" s="61"/>
    </row>
    <row r="104" spans="1:7" s="58" customFormat="1" ht="6.75" customHeight="1" thickBot="1">
      <c r="A104" s="57"/>
      <c r="D104" s="59"/>
      <c r="F104" s="62"/>
      <c r="G104" s="61"/>
    </row>
    <row r="105" spans="1:7" s="58" customFormat="1" ht="13.5" thickBot="1">
      <c r="A105" s="57"/>
      <c r="B105" s="58" t="s">
        <v>31</v>
      </c>
      <c r="D105" s="59"/>
      <c r="E105" s="60" t="s">
        <v>2</v>
      </c>
      <c r="F105" s="156"/>
      <c r="G105" s="61"/>
    </row>
    <row r="106" spans="1:7" s="58" customFormat="1" ht="6.75" customHeight="1" thickBot="1">
      <c r="A106" s="57"/>
      <c r="D106" s="59"/>
      <c r="F106" s="159"/>
      <c r="G106" s="61"/>
    </row>
    <row r="107" spans="1:7" s="58" customFormat="1" ht="13.5" thickBot="1">
      <c r="A107" s="57"/>
      <c r="B107" s="58" t="s">
        <v>32</v>
      </c>
      <c r="D107" s="59"/>
      <c r="E107" s="60" t="s">
        <v>2</v>
      </c>
      <c r="F107" s="156"/>
      <c r="G107" s="61"/>
    </row>
    <row r="108" spans="1:7" s="58" customFormat="1" ht="6.75" customHeight="1" thickBot="1">
      <c r="A108" s="57"/>
      <c r="D108" s="59"/>
      <c r="F108" s="160"/>
      <c r="G108" s="61"/>
    </row>
    <row r="109" spans="1:7" s="58" customFormat="1" ht="13.5" thickBot="1">
      <c r="A109" s="57"/>
      <c r="C109" s="58" t="s">
        <v>221</v>
      </c>
      <c r="D109" s="59"/>
      <c r="F109" s="156" t="str">
        <f>IF(F105&lt;F107,(F105/F107)*100,"")</f>
        <v/>
      </c>
      <c r="G109" s="61"/>
    </row>
    <row r="110" spans="1:7" s="58" customFormat="1" ht="6.75" customHeight="1">
      <c r="A110" s="57"/>
      <c r="D110" s="59"/>
      <c r="F110" s="158"/>
      <c r="G110" s="61"/>
    </row>
    <row r="111" spans="1:7" ht="12.75" customHeight="1">
      <c r="A111" s="34"/>
      <c r="B111" s="336" t="s">
        <v>305</v>
      </c>
      <c r="C111" s="337"/>
      <c r="D111" s="337"/>
      <c r="E111" s="45"/>
      <c r="F111" s="46"/>
      <c r="G111" s="36"/>
    </row>
    <row r="112" spans="1:7" ht="24.75" customHeight="1">
      <c r="A112" s="34"/>
      <c r="B112" s="337"/>
      <c r="C112" s="337"/>
      <c r="D112" s="337"/>
      <c r="E112" s="45"/>
      <c r="F112" s="46"/>
      <c r="G112" s="36"/>
    </row>
    <row r="113" spans="1:7" ht="6.75" customHeight="1">
      <c r="A113" s="34"/>
      <c r="G113" s="36"/>
    </row>
    <row r="114" spans="1:7" ht="15">
      <c r="A114" s="34"/>
      <c r="B114" s="316"/>
      <c r="C114" s="317"/>
      <c r="D114" s="318"/>
      <c r="G114" s="36"/>
    </row>
    <row r="115" spans="1:7" ht="15">
      <c r="A115" s="34"/>
      <c r="B115" s="319"/>
      <c r="C115" s="320"/>
      <c r="D115" s="321"/>
      <c r="G115" s="36"/>
    </row>
    <row r="116" spans="1:7" ht="15">
      <c r="A116" s="34"/>
      <c r="B116" s="319"/>
      <c r="C116" s="320"/>
      <c r="D116" s="321"/>
      <c r="G116" s="36"/>
    </row>
    <row r="117" spans="1:7" ht="15">
      <c r="A117" s="34"/>
      <c r="B117" s="319"/>
      <c r="C117" s="320"/>
      <c r="D117" s="321"/>
      <c r="G117" s="36"/>
    </row>
    <row r="118" spans="1:7" ht="15">
      <c r="A118" s="34"/>
      <c r="B118" s="319"/>
      <c r="C118" s="320"/>
      <c r="D118" s="321"/>
      <c r="G118" s="36"/>
    </row>
    <row r="119" spans="1:7" ht="15">
      <c r="A119" s="34"/>
      <c r="B119" s="319"/>
      <c r="C119" s="320"/>
      <c r="D119" s="321"/>
      <c r="G119" s="36"/>
    </row>
    <row r="120" spans="1:7" ht="15">
      <c r="A120" s="34"/>
      <c r="B120" s="322"/>
      <c r="C120" s="323"/>
      <c r="D120" s="324"/>
      <c r="G120" s="36"/>
    </row>
    <row r="121" spans="1:7" s="58" customFormat="1" ht="6.75" customHeight="1" thickBot="1">
      <c r="A121" s="57"/>
      <c r="D121" s="59"/>
      <c r="F121" s="63"/>
      <c r="G121" s="61"/>
    </row>
    <row r="122" spans="1:7" s="58" customFormat="1" ht="13.5" thickBot="1">
      <c r="A122" s="57"/>
      <c r="C122" s="58" t="s">
        <v>14</v>
      </c>
      <c r="D122" s="59"/>
      <c r="F122" s="143" t="str">
        <f>IF(OR(F109="",B114=""),"N/A","Yes")</f>
        <v>N/A</v>
      </c>
      <c r="G122" s="61"/>
    </row>
    <row r="123" spans="1:7" ht="6.75" customHeight="1" thickBot="1">
      <c r="A123" s="34"/>
      <c r="G123" s="36"/>
    </row>
    <row r="124" spans="1:7" ht="13.5" thickBot="1">
      <c r="A124" s="34"/>
      <c r="C124" s="35" t="s">
        <v>15</v>
      </c>
      <c r="F124" s="18" t="str">
        <f>IF(F122="yes",1,"")</f>
        <v/>
      </c>
      <c r="G124" s="36"/>
    </row>
    <row r="125" spans="1:7" ht="6.75" customHeight="1">
      <c r="A125" s="48"/>
      <c r="B125" s="49"/>
      <c r="C125" s="49"/>
      <c r="D125" s="50"/>
      <c r="E125" s="49"/>
      <c r="F125" s="51"/>
      <c r="G125" s="52"/>
    </row>
  </sheetData>
  <sheetProtection selectLockedCells="1" selectUnlockedCells="1"/>
  <mergeCells count="8">
    <mergeCell ref="B32:D33"/>
    <mergeCell ref="B114:D120"/>
    <mergeCell ref="B35:D41"/>
    <mergeCell ref="B61:D67"/>
    <mergeCell ref="B87:D93"/>
    <mergeCell ref="B58:D59"/>
    <mergeCell ref="B84:D85"/>
    <mergeCell ref="B111:D112"/>
  </mergeCells>
  <dataValidations count="1">
    <dataValidation type="list" allowBlank="1" showInputMessage="1" showErrorMessage="1" sqref="F103 F50 F76 F24">
      <formula1>Source</formula1>
    </dataValidation>
  </dataValidations>
  <hyperlinks>
    <hyperlink ref="B58:D59"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7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51"/>
  <sheetViews>
    <sheetView showGridLines="0" zoomScale="90" zoomScaleNormal="90" zoomScaleSheetLayoutView="85" zoomScalePageLayoutView="90" workbookViewId="0" topLeftCell="A13">
      <selection activeCell="F37" sqref="F37"/>
    </sheetView>
  </sheetViews>
  <sheetFormatPr defaultColWidth="10.00390625" defaultRowHeight="15"/>
  <cols>
    <col min="1" max="1" width="1.7109375" style="2" customWidth="1"/>
    <col min="2" max="2" width="2.140625" style="2" customWidth="1"/>
    <col min="3" max="3" width="20.8515625" style="2" customWidth="1"/>
    <col min="4" max="4" width="67.57421875" style="3" customWidth="1"/>
    <col min="5" max="5" width="2.7109375" style="2" customWidth="1"/>
    <col min="6" max="6" width="27.57421875" style="4" customWidth="1"/>
    <col min="7" max="7" width="2.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37</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38</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2466750</v>
      </c>
      <c r="G17" s="36"/>
    </row>
    <row r="18" spans="1:7" ht="13.5" thickBot="1">
      <c r="A18" s="34"/>
      <c r="C18" s="35"/>
      <c r="G18" s="36"/>
    </row>
    <row r="19" spans="1:7" ht="13.5" thickBot="1">
      <c r="A19" s="34"/>
      <c r="B19" s="2" t="s">
        <v>11</v>
      </c>
      <c r="C19" s="35"/>
      <c r="E19" s="14" t="s">
        <v>2</v>
      </c>
      <c r="F19" s="15">
        <v>2466750</v>
      </c>
      <c r="G19" s="36"/>
    </row>
    <row r="20" spans="1:7" s="33" customFormat="1" ht="15">
      <c r="A20" s="37"/>
      <c r="B20" s="9"/>
      <c r="C20" s="9"/>
      <c r="D20" s="38"/>
      <c r="F20" s="19"/>
      <c r="G20" s="39"/>
    </row>
    <row r="21" spans="1:7" s="33" customFormat="1" ht="15">
      <c r="A21" s="40"/>
      <c r="B21" s="41" t="s">
        <v>39</v>
      </c>
      <c r="C21" s="41"/>
      <c r="D21" s="38"/>
      <c r="G21" s="39"/>
    </row>
    <row r="22" spans="1:7" s="45" customFormat="1" ht="15">
      <c r="A22" s="42"/>
      <c r="B22" s="56" t="s">
        <v>40</v>
      </c>
      <c r="C22" s="43"/>
      <c r="D22" s="44"/>
      <c r="F22" s="46"/>
      <c r="G22" s="47"/>
    </row>
    <row r="23" spans="1:7" ht="6.75" customHeight="1" thickBot="1">
      <c r="A23" s="34"/>
      <c r="G23" s="36"/>
    </row>
    <row r="24" spans="1:7" s="58" customFormat="1" ht="13.5" thickBot="1">
      <c r="A24" s="57"/>
      <c r="B24" s="58" t="s">
        <v>215</v>
      </c>
      <c r="D24" s="59"/>
      <c r="E24" s="60" t="s">
        <v>2</v>
      </c>
      <c r="F24" s="54" t="s">
        <v>216</v>
      </c>
      <c r="G24" s="61"/>
    </row>
    <row r="25" spans="1:7" s="58" customFormat="1" ht="6.75" customHeight="1" thickBot="1">
      <c r="A25" s="57"/>
      <c r="D25" s="59"/>
      <c r="F25" s="62"/>
      <c r="G25" s="61"/>
    </row>
    <row r="26" spans="1:7" s="58" customFormat="1" ht="13.5" thickBot="1">
      <c r="A26" s="57"/>
      <c r="B26" s="58" t="s">
        <v>31</v>
      </c>
      <c r="D26" s="59"/>
      <c r="E26" s="60" t="s">
        <v>2</v>
      </c>
      <c r="F26" s="156">
        <v>363</v>
      </c>
      <c r="G26" s="61"/>
    </row>
    <row r="27" spans="1:7" s="58" customFormat="1" ht="6.75" customHeight="1" thickBot="1">
      <c r="A27" s="57"/>
      <c r="D27" s="59"/>
      <c r="F27" s="62"/>
      <c r="G27" s="61"/>
    </row>
    <row r="28" spans="1:7" s="58" customFormat="1" ht="13.5" thickBot="1">
      <c r="A28" s="57"/>
      <c r="B28" s="58" t="s">
        <v>32</v>
      </c>
      <c r="D28" s="59"/>
      <c r="E28" s="60" t="s">
        <v>2</v>
      </c>
      <c r="F28" s="156">
        <v>650</v>
      </c>
      <c r="G28" s="61"/>
    </row>
    <row r="29" spans="1:7" s="58" customFormat="1" ht="6.75" customHeight="1" thickBot="1">
      <c r="A29" s="57"/>
      <c r="D29" s="59"/>
      <c r="F29" s="63"/>
      <c r="G29" s="61"/>
    </row>
    <row r="30" spans="1:7" s="58" customFormat="1" ht="13.5" thickBot="1">
      <c r="A30" s="57"/>
      <c r="C30" s="58" t="s">
        <v>221</v>
      </c>
      <c r="D30" s="59"/>
      <c r="F30" s="156">
        <f>IF(F26&lt;F28,(F26/F28)*100,"")</f>
        <v>55.84615384615385</v>
      </c>
      <c r="G30" s="61"/>
    </row>
    <row r="31" spans="1:7" s="58" customFormat="1" ht="6.75" customHeight="1">
      <c r="A31" s="57"/>
      <c r="D31" s="59"/>
      <c r="F31" s="158"/>
      <c r="G31" s="61"/>
    </row>
    <row r="32" spans="1:7" ht="12.75" customHeight="1">
      <c r="A32" s="34"/>
      <c r="B32" s="336" t="s">
        <v>305</v>
      </c>
      <c r="C32" s="337"/>
      <c r="D32" s="337"/>
      <c r="E32" s="45"/>
      <c r="F32" s="46"/>
      <c r="G32" s="36"/>
    </row>
    <row r="33" spans="1:7" ht="24.75" customHeight="1">
      <c r="A33" s="34"/>
      <c r="B33" s="337"/>
      <c r="C33" s="337"/>
      <c r="D33" s="337"/>
      <c r="E33" s="45"/>
      <c r="F33" s="46"/>
      <c r="G33" s="36"/>
    </row>
    <row r="34" spans="1:7" ht="6.75" customHeight="1">
      <c r="A34" s="34"/>
      <c r="G34" s="36"/>
    </row>
    <row r="35" spans="1:7" ht="15">
      <c r="A35" s="34"/>
      <c r="B35" s="316" t="s">
        <v>357</v>
      </c>
      <c r="C35" s="317"/>
      <c r="D35" s="318"/>
      <c r="G35" s="36"/>
    </row>
    <row r="36" spans="1:7" ht="205.5" customHeight="1">
      <c r="A36" s="34"/>
      <c r="B36" s="319"/>
      <c r="C36" s="320"/>
      <c r="D36" s="321"/>
      <c r="G36" s="36"/>
    </row>
    <row r="37" spans="1:7" ht="15">
      <c r="A37" s="34"/>
      <c r="B37" s="319"/>
      <c r="C37" s="320"/>
      <c r="D37" s="321"/>
      <c r="G37" s="36"/>
    </row>
    <row r="38" spans="1:7" ht="15">
      <c r="A38" s="34"/>
      <c r="B38" s="319"/>
      <c r="C38" s="320"/>
      <c r="D38" s="321"/>
      <c r="G38" s="36"/>
    </row>
    <row r="39" spans="1:7" ht="15">
      <c r="A39" s="34"/>
      <c r="B39" s="319"/>
      <c r="C39" s="320"/>
      <c r="D39" s="321"/>
      <c r="G39" s="36"/>
    </row>
    <row r="40" spans="1:7" ht="15">
      <c r="A40" s="34"/>
      <c r="B40" s="319"/>
      <c r="C40" s="320"/>
      <c r="D40" s="321"/>
      <c r="G40" s="36"/>
    </row>
    <row r="41" spans="1:7" ht="15">
      <c r="A41" s="34"/>
      <c r="B41" s="322"/>
      <c r="C41" s="323"/>
      <c r="D41" s="324"/>
      <c r="G41" s="36"/>
    </row>
    <row r="42" spans="1:7" s="58" customFormat="1" ht="6.75" customHeight="1" thickBot="1">
      <c r="A42" s="57"/>
      <c r="D42" s="59"/>
      <c r="F42" s="63"/>
      <c r="G42" s="61"/>
    </row>
    <row r="43" spans="1:7" s="58" customFormat="1" ht="13.5" thickBot="1">
      <c r="A43" s="57"/>
      <c r="C43" s="58" t="s">
        <v>14</v>
      </c>
      <c r="D43" s="59"/>
      <c r="F43" s="143" t="str">
        <f>IF(OR(F30="",B35=""),"N/A","Yes")</f>
        <v>Yes</v>
      </c>
      <c r="G43" s="61"/>
    </row>
    <row r="44" spans="1:7" ht="6.75" customHeight="1" thickBot="1">
      <c r="A44" s="34"/>
      <c r="G44" s="36"/>
    </row>
    <row r="45" spans="1:7" ht="13.5" thickBot="1">
      <c r="A45" s="34"/>
      <c r="C45" s="35" t="s">
        <v>15</v>
      </c>
      <c r="F45" s="18">
        <f>IF(F43="Yes",1,IF(F43="N/A",0,""))</f>
        <v>1</v>
      </c>
      <c r="G45" s="36"/>
    </row>
    <row r="46" spans="1:7" ht="6.75" customHeight="1">
      <c r="A46" s="48"/>
      <c r="B46" s="49"/>
      <c r="C46" s="49"/>
      <c r="D46" s="50"/>
      <c r="E46" s="49"/>
      <c r="F46" s="51"/>
      <c r="G46" s="52"/>
    </row>
    <row r="47" spans="1:7" s="33" customFormat="1" ht="15">
      <c r="A47" s="27"/>
      <c r="B47" s="28"/>
      <c r="C47" s="28"/>
      <c r="D47" s="29"/>
      <c r="E47" s="30"/>
      <c r="F47" s="31"/>
      <c r="G47" s="32"/>
    </row>
    <row r="48" spans="1:7" s="45" customFormat="1" ht="15">
      <c r="A48" s="42"/>
      <c r="B48" s="41" t="s">
        <v>41</v>
      </c>
      <c r="C48" s="43"/>
      <c r="D48" s="44"/>
      <c r="F48" s="46"/>
      <c r="G48" s="47"/>
    </row>
    <row r="49" spans="1:7" s="33" customFormat="1" ht="6.75" customHeight="1" thickBot="1">
      <c r="A49" s="40"/>
      <c r="B49" s="17"/>
      <c r="C49" s="41"/>
      <c r="D49" s="53"/>
      <c r="F49" s="19"/>
      <c r="G49" s="39"/>
    </row>
    <row r="50" spans="1:7" s="58" customFormat="1" ht="13.5" thickBot="1">
      <c r="A50" s="57"/>
      <c r="B50" s="58" t="s">
        <v>215</v>
      </c>
      <c r="D50" s="59"/>
      <c r="E50" s="60" t="s">
        <v>2</v>
      </c>
      <c r="F50" s="54" t="s">
        <v>218</v>
      </c>
      <c r="G50" s="61"/>
    </row>
    <row r="51" spans="1:7" s="58" customFormat="1" ht="6.75" customHeight="1" thickBot="1">
      <c r="A51" s="57"/>
      <c r="D51" s="59"/>
      <c r="F51" s="62"/>
      <c r="G51" s="61"/>
    </row>
    <row r="52" spans="1:7" s="58" customFormat="1" ht="13.5" thickBot="1">
      <c r="A52" s="57"/>
      <c r="B52" s="58" t="s">
        <v>31</v>
      </c>
      <c r="D52" s="59"/>
      <c r="E52" s="60" t="s">
        <v>2</v>
      </c>
      <c r="F52" s="156">
        <v>2717</v>
      </c>
      <c r="G52" s="61"/>
    </row>
    <row r="53" spans="1:7" s="58" customFormat="1" ht="6.75" customHeight="1" thickBot="1">
      <c r="A53" s="57"/>
      <c r="D53" s="59"/>
      <c r="F53" s="62"/>
      <c r="G53" s="61"/>
    </row>
    <row r="54" spans="1:7" s="58" customFormat="1" ht="13.5" thickBot="1">
      <c r="A54" s="57"/>
      <c r="B54" s="58" t="s">
        <v>32</v>
      </c>
      <c r="D54" s="59"/>
      <c r="E54" s="60" t="s">
        <v>2</v>
      </c>
      <c r="F54" s="156">
        <v>10708</v>
      </c>
      <c r="G54" s="61"/>
    </row>
    <row r="55" spans="1:7" s="58" customFormat="1" ht="6.75" customHeight="1" thickBot="1">
      <c r="A55" s="57"/>
      <c r="D55" s="59"/>
      <c r="F55" s="63"/>
      <c r="G55" s="61"/>
    </row>
    <row r="56" spans="1:7" s="58" customFormat="1" ht="13.5" thickBot="1">
      <c r="A56" s="57"/>
      <c r="C56" s="58" t="s">
        <v>221</v>
      </c>
      <c r="D56" s="59"/>
      <c r="F56" s="156">
        <f>IF(F52&lt;F54,(F52/F54)*100,"")</f>
        <v>25.37355248412402</v>
      </c>
      <c r="G56" s="61"/>
    </row>
    <row r="57" spans="1:7" s="58" customFormat="1" ht="6.75" customHeight="1">
      <c r="A57" s="57"/>
      <c r="D57" s="59"/>
      <c r="F57" s="158"/>
      <c r="G57" s="61"/>
    </row>
    <row r="58" spans="1:7" ht="12.75" customHeight="1">
      <c r="A58" s="34"/>
      <c r="B58" s="336" t="s">
        <v>305</v>
      </c>
      <c r="C58" s="337"/>
      <c r="D58" s="337"/>
      <c r="E58" s="45"/>
      <c r="F58" s="46"/>
      <c r="G58" s="36"/>
    </row>
    <row r="59" spans="1:7" ht="24.75" customHeight="1">
      <c r="A59" s="34"/>
      <c r="B59" s="337"/>
      <c r="C59" s="337"/>
      <c r="D59" s="337"/>
      <c r="E59" s="45"/>
      <c r="F59" s="46"/>
      <c r="G59" s="36"/>
    </row>
    <row r="60" spans="1:7" ht="6.75" customHeight="1">
      <c r="A60" s="34"/>
      <c r="G60" s="36"/>
    </row>
    <row r="61" spans="1:7" ht="178.5" customHeight="1">
      <c r="A61" s="34"/>
      <c r="B61" s="316" t="s">
        <v>326</v>
      </c>
      <c r="C61" s="317"/>
      <c r="D61" s="318"/>
      <c r="G61" s="36"/>
    </row>
    <row r="62" spans="1:7" ht="15">
      <c r="A62" s="34"/>
      <c r="B62" s="319"/>
      <c r="C62" s="320"/>
      <c r="D62" s="321"/>
      <c r="G62" s="36"/>
    </row>
    <row r="63" spans="1:7" ht="15">
      <c r="A63" s="34"/>
      <c r="B63" s="319"/>
      <c r="C63" s="320"/>
      <c r="D63" s="321"/>
      <c r="G63" s="36"/>
    </row>
    <row r="64" spans="1:7" ht="15">
      <c r="A64" s="34"/>
      <c r="B64" s="319"/>
      <c r="C64" s="320"/>
      <c r="D64" s="321"/>
      <c r="G64" s="36"/>
    </row>
    <row r="65" spans="1:7" ht="15">
      <c r="A65" s="34"/>
      <c r="B65" s="319"/>
      <c r="C65" s="320"/>
      <c r="D65" s="321"/>
      <c r="G65" s="36"/>
    </row>
    <row r="66" spans="1:7" ht="15">
      <c r="A66" s="34"/>
      <c r="B66" s="319"/>
      <c r="C66" s="320"/>
      <c r="D66" s="321"/>
      <c r="G66" s="36"/>
    </row>
    <row r="67" spans="1:7" ht="15">
      <c r="A67" s="34"/>
      <c r="B67" s="322"/>
      <c r="C67" s="323"/>
      <c r="D67" s="324"/>
      <c r="G67" s="36"/>
    </row>
    <row r="68" spans="1:7" s="58" customFormat="1" ht="6.75" customHeight="1" thickBot="1">
      <c r="A68" s="57"/>
      <c r="D68" s="59"/>
      <c r="F68" s="63"/>
      <c r="G68" s="61"/>
    </row>
    <row r="69" spans="1:7" s="58" customFormat="1" ht="13.5" thickBot="1">
      <c r="A69" s="57"/>
      <c r="C69" s="58" t="s">
        <v>14</v>
      </c>
      <c r="D69" s="59"/>
      <c r="F69" s="143" t="str">
        <f>IF(OR(F56="",B61=""),"N/A","Yes")</f>
        <v>Yes</v>
      </c>
      <c r="G69" s="61"/>
    </row>
    <row r="70" spans="1:7" ht="6.75" customHeight="1" thickBot="1">
      <c r="A70" s="34"/>
      <c r="G70" s="36"/>
    </row>
    <row r="71" spans="1:7" ht="13.5" thickBot="1">
      <c r="A71" s="34"/>
      <c r="C71" s="35" t="s">
        <v>15</v>
      </c>
      <c r="F71" s="18">
        <f>IF(F69="Yes",1,IF(F69="N/A",0,""))</f>
        <v>1</v>
      </c>
      <c r="G71" s="36"/>
    </row>
    <row r="72" spans="1:7" ht="6.75" customHeight="1">
      <c r="A72" s="48"/>
      <c r="B72" s="49"/>
      <c r="C72" s="49"/>
      <c r="D72" s="50"/>
      <c r="E72" s="49"/>
      <c r="F72" s="51"/>
      <c r="G72" s="52"/>
    </row>
    <row r="73" spans="1:7" s="33" customFormat="1" ht="15">
      <c r="A73" s="27"/>
      <c r="B73" s="28"/>
      <c r="C73" s="28"/>
      <c r="D73" s="29"/>
      <c r="E73" s="30"/>
      <c r="F73" s="31"/>
      <c r="G73" s="32"/>
    </row>
    <row r="74" spans="1:7" s="45" customFormat="1" ht="15">
      <c r="A74" s="42"/>
      <c r="B74" s="41" t="s">
        <v>42</v>
      </c>
      <c r="C74" s="43"/>
      <c r="D74" s="44"/>
      <c r="F74" s="46"/>
      <c r="G74" s="47"/>
    </row>
    <row r="75" spans="1:7" s="33" customFormat="1" ht="6.75" customHeight="1" thickBot="1">
      <c r="A75" s="40"/>
      <c r="B75" s="17"/>
      <c r="C75" s="41"/>
      <c r="D75" s="53"/>
      <c r="F75" s="19"/>
      <c r="G75" s="39"/>
    </row>
    <row r="76" spans="1:7" s="58" customFormat="1" ht="13.5" thickBot="1">
      <c r="A76" s="57"/>
      <c r="B76" s="58" t="s">
        <v>215</v>
      </c>
      <c r="D76" s="59"/>
      <c r="E76" s="60" t="s">
        <v>2</v>
      </c>
      <c r="F76" s="54"/>
      <c r="G76" s="61"/>
    </row>
    <row r="77" spans="1:7" s="58" customFormat="1" ht="6.75" customHeight="1" thickBot="1">
      <c r="A77" s="57"/>
      <c r="D77" s="59"/>
      <c r="F77" s="62"/>
      <c r="G77" s="61"/>
    </row>
    <row r="78" spans="1:7" s="58" customFormat="1" ht="13.5" thickBot="1">
      <c r="A78" s="57"/>
      <c r="B78" s="58" t="s">
        <v>31</v>
      </c>
      <c r="D78" s="59"/>
      <c r="E78" s="60" t="s">
        <v>2</v>
      </c>
      <c r="F78" s="156"/>
      <c r="G78" s="61"/>
    </row>
    <row r="79" spans="1:7" s="58" customFormat="1" ht="6.75" customHeight="1" thickBot="1">
      <c r="A79" s="57"/>
      <c r="D79" s="59"/>
      <c r="F79" s="62"/>
      <c r="G79" s="61"/>
    </row>
    <row r="80" spans="1:7" s="58" customFormat="1" ht="13.5" thickBot="1">
      <c r="A80" s="57"/>
      <c r="B80" s="58" t="s">
        <v>32</v>
      </c>
      <c r="D80" s="59"/>
      <c r="E80" s="60" t="s">
        <v>2</v>
      </c>
      <c r="F80" s="156"/>
      <c r="G80" s="61"/>
    </row>
    <row r="81" spans="1:7" s="58" customFormat="1" ht="6.75" customHeight="1" thickBot="1">
      <c r="A81" s="57"/>
      <c r="D81" s="59"/>
      <c r="F81" s="63"/>
      <c r="G81" s="61"/>
    </row>
    <row r="82" spans="1:7" s="58" customFormat="1" ht="13.5" thickBot="1">
      <c r="A82" s="57"/>
      <c r="C82" s="58" t="s">
        <v>221</v>
      </c>
      <c r="D82" s="59"/>
      <c r="F82" s="156" t="str">
        <f>IF(F78&lt;F80,(F78/F80)*100,"")</f>
        <v/>
      </c>
      <c r="G82" s="61"/>
    </row>
    <row r="83" spans="1:7" s="58" customFormat="1" ht="6.75" customHeight="1">
      <c r="A83" s="57"/>
      <c r="D83" s="59"/>
      <c r="F83" s="158"/>
      <c r="G83" s="61"/>
    </row>
    <row r="84" spans="1:7" ht="12.75" customHeight="1">
      <c r="A84" s="34"/>
      <c r="B84" s="336" t="s">
        <v>305</v>
      </c>
      <c r="C84" s="337"/>
      <c r="D84" s="337"/>
      <c r="E84" s="45"/>
      <c r="F84" s="46"/>
      <c r="G84" s="36"/>
    </row>
    <row r="85" spans="1:7" ht="24.75" customHeight="1">
      <c r="A85" s="34"/>
      <c r="B85" s="337"/>
      <c r="C85" s="337"/>
      <c r="D85" s="337"/>
      <c r="E85" s="45"/>
      <c r="F85" s="46"/>
      <c r="G85" s="36"/>
    </row>
    <row r="86" spans="1:7" ht="6.75" customHeight="1">
      <c r="A86" s="34"/>
      <c r="G86" s="36"/>
    </row>
    <row r="87" spans="1:7" ht="15">
      <c r="A87" s="34"/>
      <c r="B87" s="316"/>
      <c r="C87" s="317"/>
      <c r="D87" s="318"/>
      <c r="G87" s="36"/>
    </row>
    <row r="88" spans="1:7" ht="15">
      <c r="A88" s="34"/>
      <c r="B88" s="319"/>
      <c r="C88" s="320"/>
      <c r="D88" s="321"/>
      <c r="G88" s="36"/>
    </row>
    <row r="89" spans="1:7" ht="15">
      <c r="A89" s="34"/>
      <c r="B89" s="319"/>
      <c r="C89" s="320"/>
      <c r="D89" s="321"/>
      <c r="G89" s="36"/>
    </row>
    <row r="90" spans="1:7" ht="15">
      <c r="A90" s="34"/>
      <c r="B90" s="319"/>
      <c r="C90" s="320"/>
      <c r="D90" s="321"/>
      <c r="G90" s="36"/>
    </row>
    <row r="91" spans="1:7" ht="15">
      <c r="A91" s="34"/>
      <c r="B91" s="319"/>
      <c r="C91" s="320"/>
      <c r="D91" s="321"/>
      <c r="G91" s="36"/>
    </row>
    <row r="92" spans="1:7" ht="15">
      <c r="A92" s="34"/>
      <c r="B92" s="319"/>
      <c r="C92" s="320"/>
      <c r="D92" s="321"/>
      <c r="G92" s="36"/>
    </row>
    <row r="93" spans="1:7" ht="15">
      <c r="A93" s="34"/>
      <c r="B93" s="322"/>
      <c r="C93" s="323"/>
      <c r="D93" s="324"/>
      <c r="G93" s="36"/>
    </row>
    <row r="94" spans="1:7" s="58" customFormat="1" ht="6.75" customHeight="1" thickBot="1">
      <c r="A94" s="57"/>
      <c r="D94" s="59"/>
      <c r="F94" s="63"/>
      <c r="G94" s="61"/>
    </row>
    <row r="95" spans="1:7" s="58" customFormat="1" ht="13.5" thickBot="1">
      <c r="A95" s="57"/>
      <c r="C95" s="58" t="s">
        <v>14</v>
      </c>
      <c r="D95" s="59"/>
      <c r="F95" s="143" t="str">
        <f>IF(OR(F82="",B87=""),"N/A","Yes")</f>
        <v>N/A</v>
      </c>
      <c r="G95" s="61"/>
    </row>
    <row r="96" spans="1:7" ht="6.75" customHeight="1" thickBot="1">
      <c r="A96" s="34"/>
      <c r="G96" s="36"/>
    </row>
    <row r="97" spans="1:7" ht="13.5" thickBot="1">
      <c r="A97" s="34"/>
      <c r="C97" s="35" t="s">
        <v>15</v>
      </c>
      <c r="F97" s="18" t="str">
        <f>IF(F95="yes",1,"")</f>
        <v/>
      </c>
      <c r="G97" s="36"/>
    </row>
    <row r="98" spans="1:7" ht="6.75" customHeight="1">
      <c r="A98" s="48"/>
      <c r="B98" s="49"/>
      <c r="C98" s="49"/>
      <c r="D98" s="50"/>
      <c r="E98" s="49"/>
      <c r="F98" s="51"/>
      <c r="G98" s="52"/>
    </row>
    <row r="99" spans="1:7" s="33" customFormat="1" ht="15">
      <c r="A99" s="27"/>
      <c r="B99" s="28"/>
      <c r="C99" s="28"/>
      <c r="D99" s="29"/>
      <c r="E99" s="30"/>
      <c r="F99" s="31"/>
      <c r="G99" s="32"/>
    </row>
    <row r="100" spans="1:7" s="45" customFormat="1" ht="15">
      <c r="A100" s="42"/>
      <c r="B100" s="41" t="s">
        <v>43</v>
      </c>
      <c r="C100" s="43"/>
      <c r="D100" s="44"/>
      <c r="F100" s="46"/>
      <c r="G100" s="47"/>
    </row>
    <row r="101" spans="1:7" s="45" customFormat="1" ht="14.25">
      <c r="A101" s="42"/>
      <c r="B101" s="56" t="s">
        <v>44</v>
      </c>
      <c r="C101" s="43"/>
      <c r="D101" s="44"/>
      <c r="F101" s="46"/>
      <c r="G101" s="47"/>
    </row>
    <row r="102" spans="1:7" s="33" customFormat="1" ht="6.75" customHeight="1" thickBot="1">
      <c r="A102" s="40"/>
      <c r="B102" s="17"/>
      <c r="C102" s="41"/>
      <c r="D102" s="53"/>
      <c r="F102" s="19"/>
      <c r="G102" s="39"/>
    </row>
    <row r="103" spans="1:7" s="58" customFormat="1" ht="13.5" thickBot="1">
      <c r="A103" s="57"/>
      <c r="B103" s="58" t="s">
        <v>215</v>
      </c>
      <c r="D103" s="59"/>
      <c r="E103" s="60" t="s">
        <v>2</v>
      </c>
      <c r="F103" s="54"/>
      <c r="G103" s="61"/>
    </row>
    <row r="104" spans="1:7" s="58" customFormat="1" ht="6.75" customHeight="1" thickBot="1">
      <c r="A104" s="57"/>
      <c r="D104" s="59"/>
      <c r="F104" s="62"/>
      <c r="G104" s="61"/>
    </row>
    <row r="105" spans="1:7" s="58" customFormat="1" ht="13.5" thickBot="1">
      <c r="A105" s="57"/>
      <c r="B105" s="58" t="s">
        <v>31</v>
      </c>
      <c r="D105" s="59"/>
      <c r="E105" s="60" t="s">
        <v>2</v>
      </c>
      <c r="F105" s="156"/>
      <c r="G105" s="61"/>
    </row>
    <row r="106" spans="1:7" s="58" customFormat="1" ht="6.75" customHeight="1" thickBot="1">
      <c r="A106" s="57"/>
      <c r="D106" s="59"/>
      <c r="F106" s="62"/>
      <c r="G106" s="61"/>
    </row>
    <row r="107" spans="1:7" s="58" customFormat="1" ht="13.5" thickBot="1">
      <c r="A107" s="57"/>
      <c r="B107" s="58" t="s">
        <v>32</v>
      </c>
      <c r="D107" s="59"/>
      <c r="E107" s="60" t="s">
        <v>2</v>
      </c>
      <c r="F107" s="156"/>
      <c r="G107" s="61"/>
    </row>
    <row r="108" spans="1:7" s="58" customFormat="1" ht="6.75" customHeight="1" thickBot="1">
      <c r="A108" s="57"/>
      <c r="D108" s="59"/>
      <c r="F108" s="63"/>
      <c r="G108" s="61"/>
    </row>
    <row r="109" spans="1:7" s="58" customFormat="1" ht="13.5" thickBot="1">
      <c r="A109" s="57"/>
      <c r="C109" s="58" t="s">
        <v>221</v>
      </c>
      <c r="D109" s="59"/>
      <c r="F109" s="156" t="str">
        <f>IF(F105&lt;F107,(F105/F107)*100,"")</f>
        <v/>
      </c>
      <c r="G109" s="61"/>
    </row>
    <row r="110" spans="1:7" s="58" customFormat="1" ht="6.75" customHeight="1">
      <c r="A110" s="57"/>
      <c r="D110" s="59"/>
      <c r="F110" s="158"/>
      <c r="G110" s="61"/>
    </row>
    <row r="111" spans="1:7" ht="12.75" customHeight="1">
      <c r="A111" s="34"/>
      <c r="B111" s="336" t="s">
        <v>305</v>
      </c>
      <c r="C111" s="337"/>
      <c r="D111" s="337"/>
      <c r="E111" s="45"/>
      <c r="F111" s="46"/>
      <c r="G111" s="36"/>
    </row>
    <row r="112" spans="1:7" ht="24.75" customHeight="1">
      <c r="A112" s="34"/>
      <c r="B112" s="337"/>
      <c r="C112" s="337"/>
      <c r="D112" s="337"/>
      <c r="E112" s="45"/>
      <c r="F112" s="46"/>
      <c r="G112" s="36"/>
    </row>
    <row r="113" spans="1:7" ht="6.75" customHeight="1">
      <c r="A113" s="34"/>
      <c r="G113" s="36"/>
    </row>
    <row r="114" spans="1:7" ht="15">
      <c r="A114" s="34"/>
      <c r="B114" s="316"/>
      <c r="C114" s="317"/>
      <c r="D114" s="318"/>
      <c r="G114" s="36"/>
    </row>
    <row r="115" spans="1:7" ht="15">
      <c r="A115" s="34"/>
      <c r="B115" s="319"/>
      <c r="C115" s="320"/>
      <c r="D115" s="321"/>
      <c r="G115" s="36"/>
    </row>
    <row r="116" spans="1:7" ht="15">
      <c r="A116" s="34"/>
      <c r="B116" s="319"/>
      <c r="C116" s="320"/>
      <c r="D116" s="321"/>
      <c r="G116" s="36"/>
    </row>
    <row r="117" spans="1:7" ht="15">
      <c r="A117" s="34"/>
      <c r="B117" s="319"/>
      <c r="C117" s="320"/>
      <c r="D117" s="321"/>
      <c r="G117" s="36"/>
    </row>
    <row r="118" spans="1:7" ht="15">
      <c r="A118" s="34"/>
      <c r="B118" s="319"/>
      <c r="C118" s="320"/>
      <c r="D118" s="321"/>
      <c r="G118" s="36"/>
    </row>
    <row r="119" spans="1:7" ht="15">
      <c r="A119" s="34"/>
      <c r="B119" s="319"/>
      <c r="C119" s="320"/>
      <c r="D119" s="321"/>
      <c r="G119" s="36"/>
    </row>
    <row r="120" spans="1:7" ht="15">
      <c r="A120" s="34"/>
      <c r="B120" s="322"/>
      <c r="C120" s="323"/>
      <c r="D120" s="324"/>
      <c r="G120" s="36"/>
    </row>
    <row r="121" spans="1:7" s="58" customFormat="1" ht="6.75" customHeight="1" thickBot="1">
      <c r="A121" s="57"/>
      <c r="D121" s="59"/>
      <c r="F121" s="63"/>
      <c r="G121" s="61"/>
    </row>
    <row r="122" spans="1:7" s="58" customFormat="1" ht="13.5" thickBot="1">
      <c r="A122" s="57"/>
      <c r="C122" s="58" t="s">
        <v>14</v>
      </c>
      <c r="D122" s="59"/>
      <c r="F122" s="143" t="str">
        <f>IF(OR(F109="",B114=""),"N/A","Yes")</f>
        <v>N/A</v>
      </c>
      <c r="G122" s="61"/>
    </row>
    <row r="123" spans="1:7" ht="6.75" customHeight="1" thickBot="1">
      <c r="A123" s="34"/>
      <c r="G123" s="36"/>
    </row>
    <row r="124" spans="1:7" ht="13.5" thickBot="1">
      <c r="A124" s="34"/>
      <c r="C124" s="35" t="s">
        <v>15</v>
      </c>
      <c r="F124" s="18" t="str">
        <f>IF(F122="yes",1,"")</f>
        <v/>
      </c>
      <c r="G124" s="36"/>
    </row>
    <row r="125" spans="1:7" ht="6.75" customHeight="1">
      <c r="A125" s="48"/>
      <c r="B125" s="49"/>
      <c r="C125" s="49"/>
      <c r="D125" s="50"/>
      <c r="E125" s="49"/>
      <c r="F125" s="51"/>
      <c r="G125" s="52"/>
    </row>
    <row r="126" spans="1:7" s="33" customFormat="1" ht="15">
      <c r="A126" s="27"/>
      <c r="B126" s="28"/>
      <c r="C126" s="28"/>
      <c r="D126" s="29"/>
      <c r="E126" s="30"/>
      <c r="F126" s="31"/>
      <c r="G126" s="32"/>
    </row>
    <row r="127" spans="1:7" s="45" customFormat="1" ht="15">
      <c r="A127" s="42"/>
      <c r="B127" s="41" t="s">
        <v>45</v>
      </c>
      <c r="C127" s="43"/>
      <c r="D127" s="44"/>
      <c r="F127" s="46"/>
      <c r="G127" s="47"/>
    </row>
    <row r="128" spans="1:7" s="33" customFormat="1" ht="6.75" customHeight="1" thickBot="1">
      <c r="A128" s="40"/>
      <c r="B128" s="17"/>
      <c r="C128" s="41"/>
      <c r="D128" s="53"/>
      <c r="F128" s="19"/>
      <c r="G128" s="39"/>
    </row>
    <row r="129" spans="1:7" s="58" customFormat="1" ht="13.5" thickBot="1">
      <c r="A129" s="57"/>
      <c r="B129" s="58" t="s">
        <v>215</v>
      </c>
      <c r="D129" s="59"/>
      <c r="E129" s="60" t="s">
        <v>2</v>
      </c>
      <c r="F129" s="54"/>
      <c r="G129" s="61"/>
    </row>
    <row r="130" spans="1:7" s="58" customFormat="1" ht="6.75" customHeight="1" thickBot="1">
      <c r="A130" s="57"/>
      <c r="D130" s="59"/>
      <c r="F130" s="62"/>
      <c r="G130" s="61"/>
    </row>
    <row r="131" spans="1:7" s="58" customFormat="1" ht="13.5" thickBot="1">
      <c r="A131" s="57"/>
      <c r="B131" s="58" t="s">
        <v>31</v>
      </c>
      <c r="D131" s="59"/>
      <c r="E131" s="60" t="s">
        <v>2</v>
      </c>
      <c r="F131" s="156"/>
      <c r="G131" s="61"/>
    </row>
    <row r="132" spans="1:7" s="58" customFormat="1" ht="6.75" customHeight="1" thickBot="1">
      <c r="A132" s="57"/>
      <c r="D132" s="59"/>
      <c r="F132" s="62"/>
      <c r="G132" s="61"/>
    </row>
    <row r="133" spans="1:7" s="58" customFormat="1" ht="13.5" thickBot="1">
      <c r="A133" s="57"/>
      <c r="B133" s="58" t="s">
        <v>32</v>
      </c>
      <c r="D133" s="59"/>
      <c r="E133" s="60" t="s">
        <v>2</v>
      </c>
      <c r="F133" s="156"/>
      <c r="G133" s="61"/>
    </row>
    <row r="134" spans="1:7" s="58" customFormat="1" ht="6.75" customHeight="1" thickBot="1">
      <c r="A134" s="57"/>
      <c r="D134" s="59"/>
      <c r="F134" s="63"/>
      <c r="G134" s="61"/>
    </row>
    <row r="135" spans="1:7" s="58" customFormat="1" ht="13.5" thickBot="1">
      <c r="A135" s="57"/>
      <c r="C135" s="58" t="s">
        <v>221</v>
      </c>
      <c r="D135" s="59"/>
      <c r="F135" s="156" t="str">
        <f>IF(F131&lt;F133,(F131/F133)*100,"")</f>
        <v/>
      </c>
      <c r="G135" s="61"/>
    </row>
    <row r="136" spans="1:7" s="58" customFormat="1" ht="6.75" customHeight="1">
      <c r="A136" s="57"/>
      <c r="D136" s="59"/>
      <c r="F136" s="158"/>
      <c r="G136" s="61"/>
    </row>
    <row r="137" spans="1:7" ht="12.75" customHeight="1">
      <c r="A137" s="34"/>
      <c r="B137" s="336" t="s">
        <v>305</v>
      </c>
      <c r="C137" s="337"/>
      <c r="D137" s="337"/>
      <c r="E137" s="45"/>
      <c r="F137" s="46"/>
      <c r="G137" s="36"/>
    </row>
    <row r="138" spans="1:7" ht="24.75" customHeight="1">
      <c r="A138" s="34"/>
      <c r="B138" s="337"/>
      <c r="C138" s="337"/>
      <c r="D138" s="337"/>
      <c r="E138" s="45"/>
      <c r="F138" s="46"/>
      <c r="G138" s="36"/>
    </row>
    <row r="139" spans="1:7" ht="6.75" customHeight="1">
      <c r="A139" s="34"/>
      <c r="G139" s="36"/>
    </row>
    <row r="140" spans="1:7" ht="15">
      <c r="A140" s="34"/>
      <c r="B140" s="316"/>
      <c r="C140" s="317"/>
      <c r="D140" s="318"/>
      <c r="G140" s="36"/>
    </row>
    <row r="141" spans="1:7" ht="15">
      <c r="A141" s="34"/>
      <c r="B141" s="319"/>
      <c r="C141" s="320"/>
      <c r="D141" s="321"/>
      <c r="G141" s="36"/>
    </row>
    <row r="142" spans="1:7" ht="15">
      <c r="A142" s="34"/>
      <c r="B142" s="319"/>
      <c r="C142" s="320"/>
      <c r="D142" s="321"/>
      <c r="G142" s="36"/>
    </row>
    <row r="143" spans="1:7" ht="15">
      <c r="A143" s="34"/>
      <c r="B143" s="319"/>
      <c r="C143" s="320"/>
      <c r="D143" s="321"/>
      <c r="G143" s="36"/>
    </row>
    <row r="144" spans="1:7" ht="15">
      <c r="A144" s="34"/>
      <c r="B144" s="319"/>
      <c r="C144" s="320"/>
      <c r="D144" s="321"/>
      <c r="G144" s="36"/>
    </row>
    <row r="145" spans="1:7" ht="15">
      <c r="A145" s="34"/>
      <c r="B145" s="319"/>
      <c r="C145" s="320"/>
      <c r="D145" s="321"/>
      <c r="G145" s="36"/>
    </row>
    <row r="146" spans="1:7" ht="15">
      <c r="A146" s="34"/>
      <c r="B146" s="322"/>
      <c r="C146" s="323"/>
      <c r="D146" s="324"/>
      <c r="G146" s="36"/>
    </row>
    <row r="147" spans="1:7" s="58" customFormat="1" ht="6.75" customHeight="1" thickBot="1">
      <c r="A147" s="57"/>
      <c r="D147" s="59"/>
      <c r="F147" s="63"/>
      <c r="G147" s="61"/>
    </row>
    <row r="148" spans="1:7" s="58" customFormat="1" ht="13.5" thickBot="1">
      <c r="A148" s="57"/>
      <c r="C148" s="58" t="s">
        <v>14</v>
      </c>
      <c r="D148" s="59"/>
      <c r="F148" s="143" t="str">
        <f>IF(OR(F135="",B140=""),"N/A","Yes")</f>
        <v>N/A</v>
      </c>
      <c r="G148" s="61"/>
    </row>
    <row r="149" spans="1:7" ht="6.75" customHeight="1" thickBot="1">
      <c r="A149" s="34"/>
      <c r="G149" s="36"/>
    </row>
    <row r="150" spans="1:7" ht="13.5" thickBot="1">
      <c r="A150" s="34"/>
      <c r="C150" s="35" t="s">
        <v>15</v>
      </c>
      <c r="F150" s="18" t="str">
        <f>IF(F148="yes",1,"")</f>
        <v/>
      </c>
      <c r="G150" s="36"/>
    </row>
    <row r="151" spans="1:7" ht="6.75" customHeight="1">
      <c r="A151" s="48"/>
      <c r="B151" s="49"/>
      <c r="C151" s="49"/>
      <c r="D151" s="50"/>
      <c r="E151" s="49"/>
      <c r="F151" s="51"/>
      <c r="G151" s="52"/>
    </row>
  </sheetData>
  <sheetProtection selectLockedCells="1" selectUnlockedCells="1"/>
  <mergeCells count="10">
    <mergeCell ref="B140:D146"/>
    <mergeCell ref="B137:D138"/>
    <mergeCell ref="B111:D112"/>
    <mergeCell ref="B84:D85"/>
    <mergeCell ref="B58:D59"/>
    <mergeCell ref="B32:D33"/>
    <mergeCell ref="B35:D41"/>
    <mergeCell ref="B61:D67"/>
    <mergeCell ref="B87:D93"/>
    <mergeCell ref="B114:D120"/>
  </mergeCells>
  <dataValidations count="1">
    <dataValidation type="list" allowBlank="1" showInputMessage="1" showErrorMessage="1" sqref="F24 F50 F76 F103 F129">
      <formula1>Source</formula1>
    </dataValidation>
  </dataValidations>
  <hyperlinks>
    <hyperlink ref="B137:D138"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58:D59"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7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07"/>
  <sheetViews>
    <sheetView showGridLines="0" zoomScale="90" zoomScaleNormal="90" zoomScaleSheetLayoutView="85" zoomScalePageLayoutView="90" workbookViewId="0" topLeftCell="A82">
      <selection activeCell="F67" sqref="F67"/>
    </sheetView>
  </sheetViews>
  <sheetFormatPr defaultColWidth="10.00390625" defaultRowHeight="15"/>
  <cols>
    <col min="1" max="1" width="1.7109375" style="2" customWidth="1"/>
    <col min="2" max="2" width="2.140625" style="2" customWidth="1"/>
    <col min="3" max="3" width="20.8515625" style="2" customWidth="1"/>
    <col min="4" max="4" width="63.28125" style="3" customWidth="1"/>
    <col min="5" max="5" width="2.7109375" style="2" customWidth="1"/>
    <col min="6" max="6" width="27.8515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46</v>
      </c>
    </row>
    <row r="7" spans="1:6" s="5" customFormat="1" ht="14.25">
      <c r="A7" s="10" t="s">
        <v>1</v>
      </c>
      <c r="D7" s="11"/>
      <c r="F7" s="7"/>
    </row>
    <row r="8" spans="1:6" s="5" customFormat="1" ht="14.25">
      <c r="A8" s="12" t="s">
        <v>2</v>
      </c>
      <c r="B8" s="13" t="s">
        <v>3</v>
      </c>
      <c r="D8" s="11"/>
      <c r="F8" s="7"/>
    </row>
    <row r="9" spans="1:6" s="5" customFormat="1" ht="14.25">
      <c r="A9" s="13" t="s">
        <v>222</v>
      </c>
      <c r="B9" s="13"/>
      <c r="D9" s="11"/>
      <c r="F9" s="7"/>
    </row>
    <row r="10" spans="1:6" s="5" customFormat="1" ht="14.25">
      <c r="A10" s="13" t="s">
        <v>223</v>
      </c>
      <c r="B10" s="13"/>
      <c r="D10" s="11"/>
      <c r="F10" s="7"/>
    </row>
    <row r="11" spans="1:6" s="5" customFormat="1" ht="15" thickBot="1">
      <c r="A11" s="13" t="s">
        <v>224</v>
      </c>
      <c r="B11" s="13"/>
      <c r="D11" s="11"/>
      <c r="F11" s="7"/>
    </row>
    <row r="12" spans="1:7" ht="13.5" thickBot="1">
      <c r="A12" s="14" t="s">
        <v>2</v>
      </c>
      <c r="B12" s="15"/>
      <c r="C12" s="3" t="s">
        <v>5</v>
      </c>
      <c r="E12" s="3"/>
      <c r="F12" s="3"/>
      <c r="G12" s="3"/>
    </row>
    <row r="13" spans="2:3" ht="15" thickBot="1">
      <c r="B13" s="16"/>
      <c r="C13" s="17" t="s">
        <v>6</v>
      </c>
    </row>
    <row r="14" spans="2:3" ht="15" thickBot="1">
      <c r="B14" s="18"/>
      <c r="C14" s="17" t="s">
        <v>7</v>
      </c>
    </row>
    <row r="15" spans="2:3" ht="14.25">
      <c r="B15" s="19"/>
      <c r="C15" s="17" t="s">
        <v>8</v>
      </c>
    </row>
    <row r="16" spans="1:7" ht="15">
      <c r="A16" s="3"/>
      <c r="B16" s="3"/>
      <c r="C16" s="3"/>
      <c r="E16" s="3"/>
      <c r="F16" s="3"/>
      <c r="G16" s="3"/>
    </row>
    <row r="17" spans="1:7" s="26" customFormat="1" ht="15">
      <c r="A17" s="20" t="s">
        <v>47</v>
      </c>
      <c r="B17" s="21"/>
      <c r="C17" s="21"/>
      <c r="D17" s="22"/>
      <c r="E17" s="23"/>
      <c r="F17" s="24"/>
      <c r="G17" s="25"/>
    </row>
    <row r="18" spans="1:7" s="33" customFormat="1" ht="15.75" thickBot="1">
      <c r="A18" s="27"/>
      <c r="B18" s="28"/>
      <c r="C18" s="28"/>
      <c r="D18" s="29"/>
      <c r="E18" s="30"/>
      <c r="F18" s="31"/>
      <c r="G18" s="32"/>
    </row>
    <row r="19" spans="1:7" ht="13.5" thickBot="1">
      <c r="A19" s="34"/>
      <c r="B19" s="2" t="s">
        <v>10</v>
      </c>
      <c r="C19" s="35"/>
      <c r="E19" s="14" t="s">
        <v>2</v>
      </c>
      <c r="F19" s="15">
        <v>2466750</v>
      </c>
      <c r="G19" s="36"/>
    </row>
    <row r="20" spans="1:7" ht="13.5" thickBot="1">
      <c r="A20" s="34"/>
      <c r="C20" s="35"/>
      <c r="G20" s="36"/>
    </row>
    <row r="21" spans="1:7" ht="13.5" thickBot="1">
      <c r="A21" s="34"/>
      <c r="B21" s="2" t="s">
        <v>11</v>
      </c>
      <c r="C21" s="35"/>
      <c r="E21" s="14" t="s">
        <v>2</v>
      </c>
      <c r="F21" s="15">
        <v>2466750</v>
      </c>
      <c r="G21" s="36"/>
    </row>
    <row r="22" spans="1:7" s="33" customFormat="1" ht="15">
      <c r="A22" s="37"/>
      <c r="B22" s="9"/>
      <c r="C22" s="9"/>
      <c r="D22" s="38"/>
      <c r="F22" s="19"/>
      <c r="G22" s="39"/>
    </row>
    <row r="23" spans="1:7" s="33" customFormat="1" ht="15">
      <c r="A23" s="40"/>
      <c r="B23" s="41" t="s">
        <v>48</v>
      </c>
      <c r="C23" s="41"/>
      <c r="D23" s="38"/>
      <c r="G23" s="39"/>
    </row>
    <row r="24" spans="1:7" s="45" customFormat="1" ht="15">
      <c r="A24" s="42"/>
      <c r="B24" s="56" t="s">
        <v>49</v>
      </c>
      <c r="C24" s="43"/>
      <c r="D24" s="44"/>
      <c r="F24" s="46"/>
      <c r="G24" s="47"/>
    </row>
    <row r="25" spans="1:7" ht="6.75" customHeight="1" thickBot="1">
      <c r="A25" s="34"/>
      <c r="G25" s="36"/>
    </row>
    <row r="26" spans="1:7" s="58" customFormat="1" ht="13.5" thickBot="1">
      <c r="A26" s="57"/>
      <c r="B26" s="58" t="s">
        <v>215</v>
      </c>
      <c r="D26" s="59"/>
      <c r="E26" s="60" t="s">
        <v>2</v>
      </c>
      <c r="F26" s="54" t="s">
        <v>216</v>
      </c>
      <c r="G26" s="61"/>
    </row>
    <row r="27" spans="1:7" s="58" customFormat="1" ht="6.75" customHeight="1" thickBot="1">
      <c r="A27" s="57"/>
      <c r="D27" s="59"/>
      <c r="F27" s="62"/>
      <c r="G27" s="61"/>
    </row>
    <row r="28" spans="1:7" s="58" customFormat="1" ht="13.5" thickBot="1">
      <c r="A28" s="57"/>
      <c r="B28" s="58" t="s">
        <v>31</v>
      </c>
      <c r="D28" s="59"/>
      <c r="E28" s="60" t="s">
        <v>2</v>
      </c>
      <c r="F28" s="156">
        <v>348</v>
      </c>
      <c r="G28" s="61"/>
    </row>
    <row r="29" spans="1:7" s="58" customFormat="1" ht="6.75" customHeight="1" thickBot="1">
      <c r="A29" s="57"/>
      <c r="D29" s="59"/>
      <c r="F29" s="62"/>
      <c r="G29" s="61"/>
    </row>
    <row r="30" spans="1:7" s="58" customFormat="1" ht="13.5" thickBot="1">
      <c r="A30" s="57"/>
      <c r="B30" s="58" t="s">
        <v>32</v>
      </c>
      <c r="D30" s="59"/>
      <c r="E30" s="60" t="s">
        <v>2</v>
      </c>
      <c r="F30" s="156">
        <v>3599</v>
      </c>
      <c r="G30" s="61"/>
    </row>
    <row r="31" spans="1:7" s="58" customFormat="1" ht="6.75" customHeight="1" thickBot="1">
      <c r="A31" s="57"/>
      <c r="D31" s="59"/>
      <c r="F31" s="63"/>
      <c r="G31" s="61"/>
    </row>
    <row r="32" spans="1:7" s="58" customFormat="1" ht="13.5" thickBot="1">
      <c r="A32" s="57"/>
      <c r="C32" s="58" t="s">
        <v>221</v>
      </c>
      <c r="D32" s="59"/>
      <c r="F32" s="156">
        <f>IF(F28&lt;F30,(F28/F30)*100,"")</f>
        <v>9.669352597943872</v>
      </c>
      <c r="G32" s="61"/>
    </row>
    <row r="33" spans="1:7" s="58" customFormat="1" ht="6.75" customHeight="1">
      <c r="A33" s="57"/>
      <c r="D33" s="59"/>
      <c r="F33" s="158"/>
      <c r="G33" s="61"/>
    </row>
    <row r="34" spans="1:7" ht="12.75" customHeight="1">
      <c r="A34" s="34"/>
      <c r="B34" s="336" t="s">
        <v>305</v>
      </c>
      <c r="C34" s="337"/>
      <c r="D34" s="337"/>
      <c r="E34" s="45"/>
      <c r="F34" s="46"/>
      <c r="G34" s="36"/>
    </row>
    <row r="35" spans="1:7" ht="24.75" customHeight="1">
      <c r="A35" s="34"/>
      <c r="B35" s="337"/>
      <c r="C35" s="337"/>
      <c r="D35" s="337"/>
      <c r="E35" s="45"/>
      <c r="F35" s="46"/>
      <c r="G35" s="36"/>
    </row>
    <row r="36" spans="1:7" ht="6.75" customHeight="1">
      <c r="A36" s="34"/>
      <c r="G36" s="36"/>
    </row>
    <row r="37" spans="1:7" ht="128.25" customHeight="1">
      <c r="A37" s="34"/>
      <c r="B37" s="316" t="s">
        <v>327</v>
      </c>
      <c r="C37" s="317"/>
      <c r="D37" s="318"/>
      <c r="G37" s="36"/>
    </row>
    <row r="38" spans="1:7" ht="15">
      <c r="A38" s="34"/>
      <c r="B38" s="319"/>
      <c r="C38" s="320"/>
      <c r="D38" s="321"/>
      <c r="G38" s="36"/>
    </row>
    <row r="39" spans="1:7" ht="15">
      <c r="A39" s="34"/>
      <c r="B39" s="319"/>
      <c r="C39" s="320"/>
      <c r="D39" s="321"/>
      <c r="G39" s="36"/>
    </row>
    <row r="40" spans="1:7" ht="15">
      <c r="A40" s="34"/>
      <c r="B40" s="319"/>
      <c r="C40" s="320"/>
      <c r="D40" s="321"/>
      <c r="G40" s="36"/>
    </row>
    <row r="41" spans="1:7" ht="15">
      <c r="A41" s="34"/>
      <c r="B41" s="319"/>
      <c r="C41" s="320"/>
      <c r="D41" s="321"/>
      <c r="G41" s="36"/>
    </row>
    <row r="42" spans="1:7" ht="15">
      <c r="A42" s="34"/>
      <c r="B42" s="319"/>
      <c r="C42" s="320"/>
      <c r="D42" s="321"/>
      <c r="G42" s="36"/>
    </row>
    <row r="43" spans="1:7" ht="15">
      <c r="A43" s="34"/>
      <c r="B43" s="322"/>
      <c r="C43" s="323"/>
      <c r="D43" s="324"/>
      <c r="G43" s="36"/>
    </row>
    <row r="44" spans="1:7" s="58" customFormat="1" ht="6.75" customHeight="1" thickBot="1">
      <c r="A44" s="57"/>
      <c r="D44" s="59"/>
      <c r="F44" s="63"/>
      <c r="G44" s="61"/>
    </row>
    <row r="45" spans="1:7" s="58" customFormat="1" ht="13.5" thickBot="1">
      <c r="A45" s="57"/>
      <c r="C45" s="58" t="s">
        <v>14</v>
      </c>
      <c r="D45" s="59"/>
      <c r="F45" s="143" t="str">
        <f>IF(OR(F32="",B37=""),"N/A","Yes")</f>
        <v>Yes</v>
      </c>
      <c r="G45" s="61"/>
    </row>
    <row r="46" spans="1:7" ht="6.75" customHeight="1" thickBot="1">
      <c r="A46" s="34"/>
      <c r="G46" s="36"/>
    </row>
    <row r="47" spans="1:7" ht="13.5" thickBot="1">
      <c r="A47" s="34"/>
      <c r="C47" s="35" t="s">
        <v>15</v>
      </c>
      <c r="F47" s="18">
        <f>IF(F45="Yes",1,IF(F45="N/A",0,""))</f>
        <v>1</v>
      </c>
      <c r="G47" s="36"/>
    </row>
    <row r="48" spans="1:7" ht="6.75" customHeight="1">
      <c r="A48" s="48"/>
      <c r="B48" s="49"/>
      <c r="C48" s="49"/>
      <c r="D48" s="50"/>
      <c r="E48" s="49"/>
      <c r="F48" s="51"/>
      <c r="G48" s="52"/>
    </row>
    <row r="49" spans="1:7" s="33" customFormat="1" ht="15">
      <c r="A49" s="27"/>
      <c r="B49" s="28"/>
      <c r="C49" s="28"/>
      <c r="D49" s="29"/>
      <c r="E49" s="30"/>
      <c r="F49" s="31"/>
      <c r="G49" s="32"/>
    </row>
    <row r="50" spans="1:7" s="45" customFormat="1" ht="15">
      <c r="A50" s="42"/>
      <c r="B50" s="41" t="s">
        <v>238</v>
      </c>
      <c r="C50" s="43"/>
      <c r="D50" s="44"/>
      <c r="F50" s="46"/>
      <c r="G50" s="47"/>
    </row>
    <row r="51" spans="1:7" s="45" customFormat="1" ht="15">
      <c r="A51" s="42"/>
      <c r="B51" s="41" t="s">
        <v>50</v>
      </c>
      <c r="C51" s="43"/>
      <c r="D51" s="44"/>
      <c r="F51" s="46"/>
      <c r="G51" s="47"/>
    </row>
    <row r="52" spans="1:7" s="33" customFormat="1" ht="6.75" customHeight="1" thickBot="1">
      <c r="A52" s="40"/>
      <c r="B52" s="17"/>
      <c r="C52" s="41"/>
      <c r="D52" s="53"/>
      <c r="F52" s="19"/>
      <c r="G52" s="39"/>
    </row>
    <row r="53" spans="1:7" s="58" customFormat="1" ht="13.5" thickBot="1">
      <c r="A53" s="57"/>
      <c r="B53" s="58" t="s">
        <v>215</v>
      </c>
      <c r="D53" s="59"/>
      <c r="E53" s="60" t="s">
        <v>2</v>
      </c>
      <c r="F53" s="54" t="s">
        <v>216</v>
      </c>
      <c r="G53" s="61"/>
    </row>
    <row r="54" spans="1:7" s="58" customFormat="1" ht="6.75" customHeight="1" thickBot="1">
      <c r="A54" s="57"/>
      <c r="D54" s="59"/>
      <c r="F54" s="62"/>
      <c r="G54" s="61"/>
    </row>
    <row r="55" spans="1:7" s="58" customFormat="1" ht="13.5" thickBot="1">
      <c r="A55" s="57"/>
      <c r="B55" s="58" t="s">
        <v>31</v>
      </c>
      <c r="D55" s="59"/>
      <c r="E55" s="60" t="s">
        <v>2</v>
      </c>
      <c r="F55" s="156">
        <v>577</v>
      </c>
      <c r="G55" s="61"/>
    </row>
    <row r="56" spans="1:7" s="58" customFormat="1" ht="6.75" customHeight="1" thickBot="1">
      <c r="A56" s="57"/>
      <c r="D56" s="59"/>
      <c r="F56" s="62"/>
      <c r="G56" s="61"/>
    </row>
    <row r="57" spans="1:7" s="58" customFormat="1" ht="13.5" thickBot="1">
      <c r="A57" s="57"/>
      <c r="B57" s="58" t="s">
        <v>32</v>
      </c>
      <c r="D57" s="59"/>
      <c r="E57" s="60" t="s">
        <v>2</v>
      </c>
      <c r="F57" s="156">
        <v>3599</v>
      </c>
      <c r="G57" s="61"/>
    </row>
    <row r="58" spans="1:7" s="58" customFormat="1" ht="6.75" customHeight="1" thickBot="1">
      <c r="A58" s="57"/>
      <c r="D58" s="59"/>
      <c r="F58" s="63"/>
      <c r="G58" s="61"/>
    </row>
    <row r="59" spans="1:7" s="58" customFormat="1" ht="13.5" thickBot="1">
      <c r="A59" s="57"/>
      <c r="C59" s="58" t="s">
        <v>221</v>
      </c>
      <c r="D59" s="59"/>
      <c r="F59" s="156">
        <f>IF(F55&lt;F57,(F55/F57)*100,"")</f>
        <v>16.03223117532648</v>
      </c>
      <c r="G59" s="61"/>
    </row>
    <row r="60" spans="1:7" s="58" customFormat="1" ht="6.75" customHeight="1">
      <c r="A60" s="57"/>
      <c r="D60" s="59"/>
      <c r="F60" s="158"/>
      <c r="G60" s="61"/>
    </row>
    <row r="61" spans="1:7" ht="12.75" customHeight="1">
      <c r="A61" s="34"/>
      <c r="B61" s="336" t="s">
        <v>305</v>
      </c>
      <c r="C61" s="337"/>
      <c r="D61" s="337"/>
      <c r="E61" s="45"/>
      <c r="F61" s="46"/>
      <c r="G61" s="36"/>
    </row>
    <row r="62" spans="1:7" ht="24.75" customHeight="1">
      <c r="A62" s="34"/>
      <c r="B62" s="337"/>
      <c r="C62" s="337"/>
      <c r="D62" s="337"/>
      <c r="E62" s="45"/>
      <c r="F62" s="46"/>
      <c r="G62" s="36"/>
    </row>
    <row r="63" spans="1:7" ht="6.75" customHeight="1">
      <c r="A63" s="34"/>
      <c r="G63" s="36"/>
    </row>
    <row r="64" spans="1:7" ht="154.5" customHeight="1">
      <c r="A64" s="34"/>
      <c r="B64" s="316" t="s">
        <v>328</v>
      </c>
      <c r="C64" s="317"/>
      <c r="D64" s="318"/>
      <c r="G64" s="36"/>
    </row>
    <row r="65" spans="1:7" ht="15">
      <c r="A65" s="34"/>
      <c r="B65" s="319"/>
      <c r="C65" s="320"/>
      <c r="D65" s="321"/>
      <c r="G65" s="36"/>
    </row>
    <row r="66" spans="1:7" ht="15">
      <c r="A66" s="34"/>
      <c r="B66" s="319"/>
      <c r="C66" s="320"/>
      <c r="D66" s="321"/>
      <c r="G66" s="36"/>
    </row>
    <row r="67" spans="1:7" ht="15">
      <c r="A67" s="34"/>
      <c r="B67" s="319"/>
      <c r="C67" s="320"/>
      <c r="D67" s="321"/>
      <c r="G67" s="36"/>
    </row>
    <row r="68" spans="1:7" ht="15">
      <c r="A68" s="34"/>
      <c r="B68" s="319"/>
      <c r="C68" s="320"/>
      <c r="D68" s="321"/>
      <c r="G68" s="36"/>
    </row>
    <row r="69" spans="1:7" ht="15">
      <c r="A69" s="34"/>
      <c r="B69" s="319"/>
      <c r="C69" s="320"/>
      <c r="D69" s="321"/>
      <c r="G69" s="36"/>
    </row>
    <row r="70" spans="1:7" ht="15">
      <c r="A70" s="34"/>
      <c r="B70" s="322"/>
      <c r="C70" s="323"/>
      <c r="D70" s="324"/>
      <c r="G70" s="36"/>
    </row>
    <row r="71" spans="1:7" s="58" customFormat="1" ht="6.75" customHeight="1" thickBot="1">
      <c r="A71" s="57"/>
      <c r="D71" s="59"/>
      <c r="F71" s="63"/>
      <c r="G71" s="61"/>
    </row>
    <row r="72" spans="1:7" s="58" customFormat="1" ht="13.5" thickBot="1">
      <c r="A72" s="57"/>
      <c r="C72" s="58" t="s">
        <v>14</v>
      </c>
      <c r="D72" s="59"/>
      <c r="F72" s="143" t="str">
        <f>IF(OR(F59="",B64=""),"N/A","Yes")</f>
        <v>Yes</v>
      </c>
      <c r="G72" s="61"/>
    </row>
    <row r="73" spans="1:7" ht="6.75" customHeight="1" thickBot="1">
      <c r="A73" s="34"/>
      <c r="G73" s="36"/>
    </row>
    <row r="74" spans="1:7" ht="13.5" thickBot="1">
      <c r="A74" s="34"/>
      <c r="C74" s="35" t="s">
        <v>15</v>
      </c>
      <c r="F74" s="18">
        <f>IF(F72="Yes",1,IF(F72="N/A",0,""))</f>
        <v>1</v>
      </c>
      <c r="G74" s="36"/>
    </row>
    <row r="75" spans="1:7" ht="6.75" customHeight="1">
      <c r="A75" s="48"/>
      <c r="B75" s="49"/>
      <c r="C75" s="49"/>
      <c r="D75" s="50"/>
      <c r="E75" s="49"/>
      <c r="F75" s="51"/>
      <c r="G75" s="52"/>
    </row>
    <row r="76" spans="1:7" s="33" customFormat="1" ht="15">
      <c r="A76" s="27"/>
      <c r="B76" s="28"/>
      <c r="C76" s="28"/>
      <c r="D76" s="29"/>
      <c r="E76" s="30"/>
      <c r="F76" s="31"/>
      <c r="G76" s="32"/>
    </row>
    <row r="77" spans="1:7" s="45" customFormat="1" ht="15">
      <c r="A77" s="42"/>
      <c r="B77" s="41" t="s">
        <v>51</v>
      </c>
      <c r="C77" s="43"/>
      <c r="D77" s="44"/>
      <c r="F77" s="46"/>
      <c r="G77" s="47"/>
    </row>
    <row r="78" spans="1:7" s="45" customFormat="1" ht="15">
      <c r="A78" s="42"/>
      <c r="B78" s="41" t="s">
        <v>52</v>
      </c>
      <c r="C78" s="43"/>
      <c r="D78" s="44"/>
      <c r="F78" s="46"/>
      <c r="G78" s="47"/>
    </row>
    <row r="79" spans="1:7" s="33" customFormat="1" ht="6.75" customHeight="1" thickBot="1">
      <c r="A79" s="40"/>
      <c r="B79" s="17"/>
      <c r="C79" s="41"/>
      <c r="D79" s="53"/>
      <c r="F79" s="19"/>
      <c r="G79" s="39"/>
    </row>
    <row r="80" spans="1:7" s="58" customFormat="1" ht="13.5" thickBot="1">
      <c r="A80" s="57"/>
      <c r="B80" s="58" t="s">
        <v>215</v>
      </c>
      <c r="D80" s="59"/>
      <c r="E80" s="60" t="s">
        <v>2</v>
      </c>
      <c r="F80" s="54"/>
      <c r="G80" s="61"/>
    </row>
    <row r="81" spans="1:7" s="58" customFormat="1" ht="6.75" customHeight="1" thickBot="1">
      <c r="A81" s="57"/>
      <c r="D81" s="59"/>
      <c r="F81" s="62"/>
      <c r="G81" s="61"/>
    </row>
    <row r="82" spans="1:7" s="58" customFormat="1" ht="13.5" thickBot="1">
      <c r="A82" s="57"/>
      <c r="B82" s="58" t="s">
        <v>31</v>
      </c>
      <c r="D82" s="59"/>
      <c r="E82" s="60" t="s">
        <v>2</v>
      </c>
      <c r="F82" s="54"/>
      <c r="G82" s="61"/>
    </row>
    <row r="83" spans="1:7" s="58" customFormat="1" ht="6.75" customHeight="1" thickBot="1">
      <c r="A83" s="57"/>
      <c r="D83" s="59"/>
      <c r="F83" s="62"/>
      <c r="G83" s="61"/>
    </row>
    <row r="84" spans="1:7" s="58" customFormat="1" ht="13.5" thickBot="1">
      <c r="A84" s="57"/>
      <c r="B84" s="58" t="s">
        <v>32</v>
      </c>
      <c r="D84" s="59"/>
      <c r="E84" s="60" t="s">
        <v>2</v>
      </c>
      <c r="F84" s="142"/>
      <c r="G84" s="61"/>
    </row>
    <row r="85" spans="1:7" s="58" customFormat="1" ht="6.75" customHeight="1" thickBot="1">
      <c r="A85" s="57"/>
      <c r="D85" s="59"/>
      <c r="F85" s="63"/>
      <c r="G85" s="61"/>
    </row>
    <row r="86" spans="1:7" s="58" customFormat="1" ht="13.5" thickBot="1">
      <c r="A86" s="57"/>
      <c r="C86" s="58" t="s">
        <v>221</v>
      </c>
      <c r="D86" s="59"/>
      <c r="F86" s="146" t="str">
        <f>IF(F82&gt;0,(F82/F84)*100,"")</f>
        <v/>
      </c>
      <c r="G86" s="61"/>
    </row>
    <row r="87" spans="1:7" s="58" customFormat="1" ht="6.75" customHeight="1">
      <c r="A87" s="57"/>
      <c r="D87" s="59"/>
      <c r="F87" s="158"/>
      <c r="G87" s="61"/>
    </row>
    <row r="88" spans="1:7" ht="12.75" customHeight="1">
      <c r="A88" s="34"/>
      <c r="B88" s="336" t="s">
        <v>305</v>
      </c>
      <c r="C88" s="337"/>
      <c r="D88" s="337"/>
      <c r="E88" s="45"/>
      <c r="F88" s="46"/>
      <c r="G88" s="36"/>
    </row>
    <row r="89" spans="1:7" ht="24.75" customHeight="1">
      <c r="A89" s="34"/>
      <c r="B89" s="337"/>
      <c r="C89" s="337"/>
      <c r="D89" s="337"/>
      <c r="E89" s="45"/>
      <c r="F89" s="46"/>
      <c r="G89" s="36"/>
    </row>
    <row r="90" spans="1:7" ht="6.75" customHeight="1">
      <c r="A90" s="34"/>
      <c r="G90" s="36"/>
    </row>
    <row r="91" spans="1:7" ht="15">
      <c r="A91" s="34"/>
      <c r="B91" s="316"/>
      <c r="C91" s="317"/>
      <c r="D91" s="318"/>
      <c r="G91" s="36"/>
    </row>
    <row r="92" spans="1:7" ht="15">
      <c r="A92" s="34"/>
      <c r="B92" s="319"/>
      <c r="C92" s="320"/>
      <c r="D92" s="321"/>
      <c r="G92" s="36"/>
    </row>
    <row r="93" spans="1:7" ht="15">
      <c r="A93" s="34"/>
      <c r="B93" s="319"/>
      <c r="C93" s="320"/>
      <c r="D93" s="321"/>
      <c r="G93" s="36"/>
    </row>
    <row r="94" spans="1:7" ht="15">
      <c r="A94" s="34"/>
      <c r="B94" s="319"/>
      <c r="C94" s="320"/>
      <c r="D94" s="321"/>
      <c r="G94" s="36"/>
    </row>
    <row r="95" spans="1:7" ht="15">
      <c r="A95" s="34"/>
      <c r="B95" s="319"/>
      <c r="C95" s="320"/>
      <c r="D95" s="321"/>
      <c r="G95" s="36"/>
    </row>
    <row r="96" spans="1:7" ht="15">
      <c r="A96" s="34"/>
      <c r="B96" s="319"/>
      <c r="C96" s="320"/>
      <c r="D96" s="321"/>
      <c r="G96" s="36"/>
    </row>
    <row r="97" spans="1:7" ht="15">
      <c r="A97" s="34"/>
      <c r="B97" s="322"/>
      <c r="C97" s="323"/>
      <c r="D97" s="324"/>
      <c r="G97" s="36"/>
    </row>
    <row r="98" spans="1:7" s="58" customFormat="1" ht="6.75" customHeight="1" thickBot="1">
      <c r="A98" s="57"/>
      <c r="D98" s="59"/>
      <c r="F98" s="63"/>
      <c r="G98" s="61"/>
    </row>
    <row r="99" spans="1:7" s="58" customFormat="1" ht="13.5" thickBot="1">
      <c r="A99" s="57"/>
      <c r="C99" s="58" t="s">
        <v>14</v>
      </c>
      <c r="D99" s="59"/>
      <c r="F99" s="143" t="str">
        <f>IF(F86="","N/A","Yes")</f>
        <v>N/A</v>
      </c>
      <c r="G99" s="61"/>
    </row>
    <row r="100" spans="1:7" ht="6.75" customHeight="1" thickBot="1">
      <c r="A100" s="34"/>
      <c r="G100" s="36"/>
    </row>
    <row r="101" spans="1:7" ht="13.5" thickBot="1">
      <c r="A101" s="34"/>
      <c r="C101" s="35" t="s">
        <v>15</v>
      </c>
      <c r="F101" s="18" t="str">
        <f>IF(F99="yes",1,"")</f>
        <v/>
      </c>
      <c r="G101" s="36"/>
    </row>
    <row r="102" spans="1:7" ht="6.75" customHeight="1">
      <c r="A102" s="48"/>
      <c r="B102" s="49"/>
      <c r="C102" s="49"/>
      <c r="D102" s="50"/>
      <c r="E102" s="49"/>
      <c r="F102" s="51"/>
      <c r="G102" s="52"/>
    </row>
    <row r="103" spans="1:7" s="33" customFormat="1" ht="15">
      <c r="A103" s="27"/>
      <c r="B103" s="28"/>
      <c r="C103" s="28"/>
      <c r="D103" s="29"/>
      <c r="E103" s="30"/>
      <c r="F103" s="31"/>
      <c r="G103" s="32"/>
    </row>
    <row r="104" spans="1:7" s="45" customFormat="1" ht="15">
      <c r="A104" s="42"/>
      <c r="B104" s="41" t="s">
        <v>53</v>
      </c>
      <c r="C104" s="43"/>
      <c r="D104" s="44"/>
      <c r="F104" s="46"/>
      <c r="G104" s="47"/>
    </row>
    <row r="105" spans="1:7" s="45" customFormat="1" ht="15">
      <c r="A105" s="42"/>
      <c r="B105" s="56" t="s">
        <v>54</v>
      </c>
      <c r="C105" s="43"/>
      <c r="D105" s="44"/>
      <c r="F105" s="46"/>
      <c r="G105" s="47"/>
    </row>
    <row r="106" spans="1:7" s="33" customFormat="1" ht="6.75" customHeight="1" thickBot="1">
      <c r="A106" s="40"/>
      <c r="B106" s="17"/>
      <c r="C106" s="41"/>
      <c r="D106" s="53"/>
      <c r="F106" s="19"/>
      <c r="G106" s="39"/>
    </row>
    <row r="107" spans="1:7" s="58" customFormat="1" ht="13.5" thickBot="1">
      <c r="A107" s="57"/>
      <c r="B107" s="58" t="s">
        <v>215</v>
      </c>
      <c r="D107" s="59"/>
      <c r="E107" s="60" t="s">
        <v>2</v>
      </c>
      <c r="F107" s="54"/>
      <c r="G107" s="61"/>
    </row>
    <row r="108" spans="1:7" s="58" customFormat="1" ht="6.75" customHeight="1" thickBot="1">
      <c r="A108" s="57"/>
      <c r="D108" s="59"/>
      <c r="F108" s="62"/>
      <c r="G108" s="61"/>
    </row>
    <row r="109" spans="1:7" s="58" customFormat="1" ht="13.5" thickBot="1">
      <c r="A109" s="57"/>
      <c r="B109" s="58" t="s">
        <v>31</v>
      </c>
      <c r="D109" s="59"/>
      <c r="E109" s="60" t="s">
        <v>2</v>
      </c>
      <c r="F109" s="156"/>
      <c r="G109" s="61"/>
    </row>
    <row r="110" spans="1:7" s="58" customFormat="1" ht="6.75" customHeight="1" thickBot="1">
      <c r="A110" s="57"/>
      <c r="D110" s="59"/>
      <c r="F110" s="62"/>
      <c r="G110" s="61"/>
    </row>
    <row r="111" spans="1:7" s="58" customFormat="1" ht="13.5" thickBot="1">
      <c r="A111" s="57"/>
      <c r="B111" s="58" t="s">
        <v>32</v>
      </c>
      <c r="D111" s="59"/>
      <c r="E111" s="60" t="s">
        <v>2</v>
      </c>
      <c r="F111" s="156"/>
      <c r="G111" s="61"/>
    </row>
    <row r="112" spans="1:7" s="58" customFormat="1" ht="6.75" customHeight="1" thickBot="1">
      <c r="A112" s="57"/>
      <c r="D112" s="59"/>
      <c r="F112" s="63"/>
      <c r="G112" s="61"/>
    </row>
    <row r="113" spans="1:7" s="58" customFormat="1" ht="13.5" thickBot="1">
      <c r="A113" s="57"/>
      <c r="C113" s="58" t="s">
        <v>221</v>
      </c>
      <c r="D113" s="59"/>
      <c r="F113" s="156" t="str">
        <f>IF(F109&lt;F111,(F109/F111)*100,"")</f>
        <v/>
      </c>
      <c r="G113" s="61"/>
    </row>
    <row r="114" spans="1:7" s="58" customFormat="1" ht="6.75" customHeight="1">
      <c r="A114" s="57"/>
      <c r="D114" s="59"/>
      <c r="F114" s="158"/>
      <c r="G114" s="61"/>
    </row>
    <row r="115" spans="1:7" ht="12.75" customHeight="1">
      <c r="A115" s="34"/>
      <c r="B115" s="336" t="s">
        <v>305</v>
      </c>
      <c r="C115" s="337"/>
      <c r="D115" s="337"/>
      <c r="E115" s="45"/>
      <c r="F115" s="46"/>
      <c r="G115" s="36"/>
    </row>
    <row r="116" spans="1:7" ht="24.75" customHeight="1">
      <c r="A116" s="34"/>
      <c r="B116" s="337"/>
      <c r="C116" s="337"/>
      <c r="D116" s="337"/>
      <c r="E116" s="45"/>
      <c r="F116" s="46"/>
      <c r="G116" s="36"/>
    </row>
    <row r="117" spans="1:7" ht="6.75" customHeight="1">
      <c r="A117" s="34"/>
      <c r="G117" s="36"/>
    </row>
    <row r="118" spans="1:7" ht="15">
      <c r="A118" s="34"/>
      <c r="B118" s="316"/>
      <c r="C118" s="317"/>
      <c r="D118" s="318"/>
      <c r="G118" s="36"/>
    </row>
    <row r="119" spans="1:7" ht="15">
      <c r="A119" s="34"/>
      <c r="B119" s="319"/>
      <c r="C119" s="320"/>
      <c r="D119" s="321"/>
      <c r="G119" s="36"/>
    </row>
    <row r="120" spans="1:7" ht="15">
      <c r="A120" s="34"/>
      <c r="B120" s="319"/>
      <c r="C120" s="320"/>
      <c r="D120" s="321"/>
      <c r="G120" s="36"/>
    </row>
    <row r="121" spans="1:7" ht="15">
      <c r="A121" s="34"/>
      <c r="B121" s="319"/>
      <c r="C121" s="320"/>
      <c r="D121" s="321"/>
      <c r="G121" s="36"/>
    </row>
    <row r="122" spans="1:7" ht="15">
      <c r="A122" s="34"/>
      <c r="B122" s="319"/>
      <c r="C122" s="320"/>
      <c r="D122" s="321"/>
      <c r="G122" s="36"/>
    </row>
    <row r="123" spans="1:7" ht="15">
      <c r="A123" s="34"/>
      <c r="B123" s="319"/>
      <c r="C123" s="320"/>
      <c r="D123" s="321"/>
      <c r="G123" s="36"/>
    </row>
    <row r="124" spans="1:7" ht="15">
      <c r="A124" s="34"/>
      <c r="B124" s="322"/>
      <c r="C124" s="323"/>
      <c r="D124" s="324"/>
      <c r="G124" s="36"/>
    </row>
    <row r="125" spans="1:7" s="58" customFormat="1" ht="6.75" customHeight="1" thickBot="1">
      <c r="A125" s="57"/>
      <c r="D125" s="59"/>
      <c r="F125" s="63"/>
      <c r="G125" s="61"/>
    </row>
    <row r="126" spans="1:7" s="58" customFormat="1" ht="13.5" thickBot="1">
      <c r="A126" s="57"/>
      <c r="C126" s="58" t="s">
        <v>14</v>
      </c>
      <c r="D126" s="59"/>
      <c r="F126" s="143" t="str">
        <f>IF(OR(F113="",B118=""),"N/A","Yes")</f>
        <v>N/A</v>
      </c>
      <c r="G126" s="61"/>
    </row>
    <row r="127" spans="1:7" ht="6.75" customHeight="1" thickBot="1">
      <c r="A127" s="34"/>
      <c r="G127" s="36"/>
    </row>
    <row r="128" spans="1:7" ht="13.5" thickBot="1">
      <c r="A128" s="34"/>
      <c r="C128" s="35" t="s">
        <v>15</v>
      </c>
      <c r="F128" s="18" t="str">
        <f>IF(F126="yes",1,"")</f>
        <v/>
      </c>
      <c r="G128" s="36"/>
    </row>
    <row r="129" spans="1:7" ht="6.75" customHeight="1">
      <c r="A129" s="48"/>
      <c r="B129" s="49"/>
      <c r="C129" s="49"/>
      <c r="D129" s="50"/>
      <c r="E129" s="49"/>
      <c r="F129" s="51"/>
      <c r="G129" s="52"/>
    </row>
    <row r="130" spans="1:7" s="33" customFormat="1" ht="15">
      <c r="A130" s="27"/>
      <c r="B130" s="28"/>
      <c r="C130" s="28"/>
      <c r="D130" s="29"/>
      <c r="E130" s="30"/>
      <c r="F130" s="31"/>
      <c r="G130" s="32"/>
    </row>
    <row r="131" spans="1:7" s="45" customFormat="1" ht="15">
      <c r="A131" s="42"/>
      <c r="B131" s="41" t="s">
        <v>55</v>
      </c>
      <c r="C131" s="43"/>
      <c r="D131" s="44"/>
      <c r="F131" s="46"/>
      <c r="G131" s="47"/>
    </row>
    <row r="132" spans="1:7" s="33" customFormat="1" ht="6.75" customHeight="1" thickBot="1">
      <c r="A132" s="40"/>
      <c r="B132" s="17"/>
      <c r="C132" s="41"/>
      <c r="D132" s="53"/>
      <c r="F132" s="19"/>
      <c r="G132" s="39"/>
    </row>
    <row r="133" spans="1:7" s="58" customFormat="1" ht="13.5" thickBot="1">
      <c r="A133" s="57"/>
      <c r="B133" s="58" t="s">
        <v>215</v>
      </c>
      <c r="D133" s="59"/>
      <c r="E133" s="60" t="s">
        <v>2</v>
      </c>
      <c r="F133" s="54"/>
      <c r="G133" s="61"/>
    </row>
    <row r="134" spans="1:7" s="58" customFormat="1" ht="6.75" customHeight="1" thickBot="1">
      <c r="A134" s="57"/>
      <c r="D134" s="59"/>
      <c r="F134" s="62"/>
      <c r="G134" s="61"/>
    </row>
    <row r="135" spans="1:7" s="58" customFormat="1" ht="13.5" thickBot="1">
      <c r="A135" s="57"/>
      <c r="B135" s="58" t="s">
        <v>31</v>
      </c>
      <c r="D135" s="59"/>
      <c r="E135" s="60" t="s">
        <v>2</v>
      </c>
      <c r="F135" s="156"/>
      <c r="G135" s="61"/>
    </row>
    <row r="136" spans="1:7" s="58" customFormat="1" ht="6.75" customHeight="1" thickBot="1">
      <c r="A136" s="57"/>
      <c r="D136" s="59"/>
      <c r="F136" s="62"/>
      <c r="G136" s="61"/>
    </row>
    <row r="137" spans="1:7" s="58" customFormat="1" ht="13.5" thickBot="1">
      <c r="A137" s="57"/>
      <c r="B137" s="58" t="s">
        <v>32</v>
      </c>
      <c r="D137" s="59"/>
      <c r="E137" s="60" t="s">
        <v>2</v>
      </c>
      <c r="F137" s="156"/>
      <c r="G137" s="61"/>
    </row>
    <row r="138" spans="1:7" s="58" customFormat="1" ht="6.75" customHeight="1" thickBot="1">
      <c r="A138" s="57"/>
      <c r="D138" s="59"/>
      <c r="F138" s="63"/>
      <c r="G138" s="61"/>
    </row>
    <row r="139" spans="1:7" s="58" customFormat="1" ht="13.5" thickBot="1">
      <c r="A139" s="57"/>
      <c r="C139" s="58" t="s">
        <v>221</v>
      </c>
      <c r="D139" s="59"/>
      <c r="F139" s="156" t="str">
        <f>IF(F135&lt;F137,(F135/F137)*100,"")</f>
        <v/>
      </c>
      <c r="G139" s="61"/>
    </row>
    <row r="140" spans="1:7" s="58" customFormat="1" ht="6.75" customHeight="1">
      <c r="A140" s="57"/>
      <c r="D140" s="59"/>
      <c r="F140" s="158"/>
      <c r="G140" s="61"/>
    </row>
    <row r="141" spans="1:7" ht="12.75" customHeight="1">
      <c r="A141" s="34"/>
      <c r="B141" s="336" t="s">
        <v>305</v>
      </c>
      <c r="C141" s="337"/>
      <c r="D141" s="337"/>
      <c r="E141" s="45"/>
      <c r="F141" s="46"/>
      <c r="G141" s="36"/>
    </row>
    <row r="142" spans="1:7" ht="24.75" customHeight="1">
      <c r="A142" s="34"/>
      <c r="B142" s="337"/>
      <c r="C142" s="337"/>
      <c r="D142" s="337"/>
      <c r="E142" s="45"/>
      <c r="F142" s="46"/>
      <c r="G142" s="36"/>
    </row>
    <row r="143" spans="1:7" ht="6.75" customHeight="1">
      <c r="A143" s="34"/>
      <c r="G143" s="36"/>
    </row>
    <row r="144" spans="1:7" ht="15">
      <c r="A144" s="34"/>
      <c r="B144" s="316"/>
      <c r="C144" s="317"/>
      <c r="D144" s="318"/>
      <c r="G144" s="36"/>
    </row>
    <row r="145" spans="1:7" ht="15">
      <c r="A145" s="34"/>
      <c r="B145" s="319"/>
      <c r="C145" s="320"/>
      <c r="D145" s="321"/>
      <c r="G145" s="36"/>
    </row>
    <row r="146" spans="1:7" ht="15">
      <c r="A146" s="34"/>
      <c r="B146" s="319"/>
      <c r="C146" s="320"/>
      <c r="D146" s="321"/>
      <c r="G146" s="36"/>
    </row>
    <row r="147" spans="1:7" ht="15">
      <c r="A147" s="34"/>
      <c r="B147" s="319"/>
      <c r="C147" s="320"/>
      <c r="D147" s="321"/>
      <c r="G147" s="36"/>
    </row>
    <row r="148" spans="1:7" ht="15">
      <c r="A148" s="34"/>
      <c r="B148" s="319"/>
      <c r="C148" s="320"/>
      <c r="D148" s="321"/>
      <c r="G148" s="36"/>
    </row>
    <row r="149" spans="1:7" ht="15">
      <c r="A149" s="34"/>
      <c r="B149" s="319"/>
      <c r="C149" s="320"/>
      <c r="D149" s="321"/>
      <c r="G149" s="36"/>
    </row>
    <row r="150" spans="1:7" ht="15">
      <c r="A150" s="34"/>
      <c r="B150" s="322"/>
      <c r="C150" s="323"/>
      <c r="D150" s="324"/>
      <c r="G150" s="36"/>
    </row>
    <row r="151" spans="1:7" s="58" customFormat="1" ht="6.75" customHeight="1" thickBot="1">
      <c r="A151" s="57"/>
      <c r="D151" s="59"/>
      <c r="F151" s="63"/>
      <c r="G151" s="61"/>
    </row>
    <row r="152" spans="1:7" s="58" customFormat="1" ht="13.5" thickBot="1">
      <c r="A152" s="57"/>
      <c r="C152" s="58" t="s">
        <v>14</v>
      </c>
      <c r="D152" s="59"/>
      <c r="F152" s="143" t="str">
        <f>IF(OR(F139="",B144=""),"N/A","Yes")</f>
        <v>N/A</v>
      </c>
      <c r="G152" s="61"/>
    </row>
    <row r="153" spans="1:7" ht="6.75" customHeight="1" thickBot="1">
      <c r="A153" s="34"/>
      <c r="G153" s="36"/>
    </row>
    <row r="154" spans="1:7" ht="13.5" thickBot="1">
      <c r="A154" s="34"/>
      <c r="C154" s="35" t="s">
        <v>15</v>
      </c>
      <c r="F154" s="18" t="str">
        <f>IF(F152="yes",1,"")</f>
        <v/>
      </c>
      <c r="G154" s="36"/>
    </row>
    <row r="155" spans="1:7" ht="6.75" customHeight="1">
      <c r="A155" s="48"/>
      <c r="B155" s="49"/>
      <c r="C155" s="49"/>
      <c r="D155" s="50"/>
      <c r="E155" s="49"/>
      <c r="F155" s="51"/>
      <c r="G155" s="52"/>
    </row>
    <row r="156" spans="1:7" s="33" customFormat="1" ht="15">
      <c r="A156" s="27"/>
      <c r="B156" s="28"/>
      <c r="C156" s="28"/>
      <c r="D156" s="29"/>
      <c r="E156" s="30"/>
      <c r="F156" s="31"/>
      <c r="G156" s="32"/>
    </row>
    <row r="157" spans="1:7" s="45" customFormat="1" ht="15">
      <c r="A157" s="42"/>
      <c r="B157" s="41" t="s">
        <v>56</v>
      </c>
      <c r="C157" s="43"/>
      <c r="D157" s="44"/>
      <c r="F157" s="46"/>
      <c r="G157" s="47"/>
    </row>
    <row r="158" spans="1:7" s="33" customFormat="1" ht="6.75" customHeight="1" thickBot="1">
      <c r="A158" s="40"/>
      <c r="B158" s="17"/>
      <c r="C158" s="41"/>
      <c r="D158" s="53"/>
      <c r="F158" s="19"/>
      <c r="G158" s="39"/>
    </row>
    <row r="159" spans="1:7" s="58" customFormat="1" ht="13.5" thickBot="1">
      <c r="A159" s="57"/>
      <c r="B159" s="58" t="s">
        <v>215</v>
      </c>
      <c r="D159" s="59"/>
      <c r="E159" s="60" t="s">
        <v>2</v>
      </c>
      <c r="F159" s="54"/>
      <c r="G159" s="61"/>
    </row>
    <row r="160" spans="1:7" s="58" customFormat="1" ht="6.75" customHeight="1" thickBot="1">
      <c r="A160" s="57"/>
      <c r="D160" s="59"/>
      <c r="F160" s="62"/>
      <c r="G160" s="61"/>
    </row>
    <row r="161" spans="1:7" s="58" customFormat="1" ht="13.5" thickBot="1">
      <c r="A161" s="57"/>
      <c r="B161" s="58" t="s">
        <v>31</v>
      </c>
      <c r="D161" s="59"/>
      <c r="E161" s="60" t="s">
        <v>2</v>
      </c>
      <c r="F161" s="156"/>
      <c r="G161" s="61"/>
    </row>
    <row r="162" spans="1:7" s="58" customFormat="1" ht="6.75" customHeight="1" thickBot="1">
      <c r="A162" s="57"/>
      <c r="D162" s="59"/>
      <c r="F162" s="62"/>
      <c r="G162" s="61"/>
    </row>
    <row r="163" spans="1:7" s="58" customFormat="1" ht="13.5" thickBot="1">
      <c r="A163" s="57"/>
      <c r="B163" s="58" t="s">
        <v>32</v>
      </c>
      <c r="D163" s="59"/>
      <c r="E163" s="60" t="s">
        <v>2</v>
      </c>
      <c r="F163" s="156"/>
      <c r="G163" s="61"/>
    </row>
    <row r="164" spans="1:7" s="58" customFormat="1" ht="6.75" customHeight="1" thickBot="1">
      <c r="A164" s="57"/>
      <c r="D164" s="59"/>
      <c r="F164" s="63"/>
      <c r="G164" s="61"/>
    </row>
    <row r="165" spans="1:7" s="58" customFormat="1" ht="13.5" thickBot="1">
      <c r="A165" s="57"/>
      <c r="C165" s="58" t="s">
        <v>221</v>
      </c>
      <c r="D165" s="59"/>
      <c r="F165" s="156" t="str">
        <f>IF(F161&lt;F163,(F161/F163)*100,"")</f>
        <v/>
      </c>
      <c r="G165" s="61"/>
    </row>
    <row r="166" spans="1:7" s="58" customFormat="1" ht="6.75" customHeight="1">
      <c r="A166" s="57"/>
      <c r="D166" s="59"/>
      <c r="F166" s="158"/>
      <c r="G166" s="61"/>
    </row>
    <row r="167" spans="1:7" ht="12.75" customHeight="1">
      <c r="A167" s="34"/>
      <c r="B167" s="336" t="s">
        <v>305</v>
      </c>
      <c r="C167" s="337"/>
      <c r="D167" s="337"/>
      <c r="E167" s="45"/>
      <c r="F167" s="46"/>
      <c r="G167" s="36"/>
    </row>
    <row r="168" spans="1:7" ht="24.75" customHeight="1">
      <c r="A168" s="34"/>
      <c r="B168" s="337"/>
      <c r="C168" s="337"/>
      <c r="D168" s="337"/>
      <c r="E168" s="45"/>
      <c r="F168" s="46"/>
      <c r="G168" s="36"/>
    </row>
    <row r="169" spans="1:7" ht="6.75" customHeight="1">
      <c r="A169" s="34"/>
      <c r="G169" s="36"/>
    </row>
    <row r="170" spans="1:7" ht="15">
      <c r="A170" s="34"/>
      <c r="B170" s="316"/>
      <c r="C170" s="317"/>
      <c r="D170" s="318"/>
      <c r="G170" s="36"/>
    </row>
    <row r="171" spans="1:7" ht="15">
      <c r="A171" s="34"/>
      <c r="B171" s="319"/>
      <c r="C171" s="320"/>
      <c r="D171" s="321"/>
      <c r="G171" s="36"/>
    </row>
    <row r="172" spans="1:7" ht="15">
      <c r="A172" s="34"/>
      <c r="B172" s="319"/>
      <c r="C172" s="320"/>
      <c r="D172" s="321"/>
      <c r="G172" s="36"/>
    </row>
    <row r="173" spans="1:7" ht="15">
      <c r="A173" s="34"/>
      <c r="B173" s="319"/>
      <c r="C173" s="320"/>
      <c r="D173" s="321"/>
      <c r="G173" s="36"/>
    </row>
    <row r="174" spans="1:7" ht="15">
      <c r="A174" s="34"/>
      <c r="B174" s="319"/>
      <c r="C174" s="320"/>
      <c r="D174" s="321"/>
      <c r="G174" s="36"/>
    </row>
    <row r="175" spans="1:7" ht="15">
      <c r="A175" s="34"/>
      <c r="B175" s="319"/>
      <c r="C175" s="320"/>
      <c r="D175" s="321"/>
      <c r="G175" s="36"/>
    </row>
    <row r="176" spans="1:7" ht="15">
      <c r="A176" s="34"/>
      <c r="B176" s="322"/>
      <c r="C176" s="323"/>
      <c r="D176" s="324"/>
      <c r="G176" s="36"/>
    </row>
    <row r="177" spans="1:7" s="58" customFormat="1" ht="6.75" customHeight="1" thickBot="1">
      <c r="A177" s="57"/>
      <c r="D177" s="59"/>
      <c r="F177" s="63"/>
      <c r="G177" s="61"/>
    </row>
    <row r="178" spans="1:7" s="58" customFormat="1" ht="13.5" thickBot="1">
      <c r="A178" s="57"/>
      <c r="C178" s="58" t="s">
        <v>14</v>
      </c>
      <c r="D178" s="59"/>
      <c r="F178" s="143" t="str">
        <f>IF(OR(F165="",B170=""),"N/A","Yes")</f>
        <v>N/A</v>
      </c>
      <c r="G178" s="61"/>
    </row>
    <row r="179" spans="1:7" ht="6.75" customHeight="1" thickBot="1">
      <c r="A179" s="34"/>
      <c r="G179" s="36"/>
    </row>
    <row r="180" spans="1:7" ht="13.5" thickBot="1">
      <c r="A180" s="34"/>
      <c r="C180" s="35" t="s">
        <v>15</v>
      </c>
      <c r="F180" s="18" t="str">
        <f>IF(F178="yes",1,"")</f>
        <v/>
      </c>
      <c r="G180" s="36"/>
    </row>
    <row r="181" spans="1:7" ht="6.75" customHeight="1">
      <c r="A181" s="48"/>
      <c r="B181" s="49"/>
      <c r="C181" s="49"/>
      <c r="D181" s="50"/>
      <c r="E181" s="49"/>
      <c r="F181" s="51"/>
      <c r="G181" s="52"/>
    </row>
    <row r="182" spans="1:7" s="33" customFormat="1" ht="15">
      <c r="A182" s="27"/>
      <c r="B182" s="28"/>
      <c r="C182" s="28"/>
      <c r="D182" s="29"/>
      <c r="E182" s="30"/>
      <c r="F182" s="31"/>
      <c r="G182" s="32"/>
    </row>
    <row r="183" spans="1:7" s="45" customFormat="1" ht="15">
      <c r="A183" s="42"/>
      <c r="B183" s="41" t="s">
        <v>57</v>
      </c>
      <c r="C183" s="43"/>
      <c r="D183" s="44"/>
      <c r="F183" s="46"/>
      <c r="G183" s="47"/>
    </row>
    <row r="184" spans="1:7" s="33" customFormat="1" ht="6.75" customHeight="1" thickBot="1">
      <c r="A184" s="40"/>
      <c r="B184" s="17"/>
      <c r="C184" s="41"/>
      <c r="D184" s="53"/>
      <c r="F184" s="19"/>
      <c r="G184" s="39"/>
    </row>
    <row r="185" spans="1:7" s="58" customFormat="1" ht="13.5" thickBot="1">
      <c r="A185" s="57"/>
      <c r="B185" s="58" t="s">
        <v>215</v>
      </c>
      <c r="D185" s="59"/>
      <c r="E185" s="60" t="s">
        <v>2</v>
      </c>
      <c r="F185" s="54"/>
      <c r="G185" s="61"/>
    </row>
    <row r="186" spans="1:7" s="58" customFormat="1" ht="6.75" customHeight="1" thickBot="1">
      <c r="A186" s="57"/>
      <c r="D186" s="59"/>
      <c r="F186" s="62"/>
      <c r="G186" s="61"/>
    </row>
    <row r="187" spans="1:7" s="58" customFormat="1" ht="13.5" thickBot="1">
      <c r="A187" s="57"/>
      <c r="B187" s="58" t="s">
        <v>31</v>
      </c>
      <c r="D187" s="59"/>
      <c r="E187" s="60" t="s">
        <v>2</v>
      </c>
      <c r="F187" s="156"/>
      <c r="G187" s="61"/>
    </row>
    <row r="188" spans="1:7" s="58" customFormat="1" ht="6.75" customHeight="1" thickBot="1">
      <c r="A188" s="57"/>
      <c r="D188" s="59"/>
      <c r="F188" s="62"/>
      <c r="G188" s="61"/>
    </row>
    <row r="189" spans="1:7" s="58" customFormat="1" ht="13.5" thickBot="1">
      <c r="A189" s="57"/>
      <c r="B189" s="58" t="s">
        <v>32</v>
      </c>
      <c r="D189" s="59"/>
      <c r="E189" s="60" t="s">
        <v>2</v>
      </c>
      <c r="F189" s="156"/>
      <c r="G189" s="61"/>
    </row>
    <row r="190" spans="1:7" s="58" customFormat="1" ht="6.75" customHeight="1" thickBot="1">
      <c r="A190" s="57"/>
      <c r="D190" s="59"/>
      <c r="F190" s="63"/>
      <c r="G190" s="61"/>
    </row>
    <row r="191" spans="1:7" s="58" customFormat="1" ht="13.5" thickBot="1">
      <c r="A191" s="57"/>
      <c r="C191" s="58" t="s">
        <v>221</v>
      </c>
      <c r="D191" s="59"/>
      <c r="F191" s="156" t="str">
        <f>IF(F187&lt;F189,(F187/F189)*100,"")</f>
        <v/>
      </c>
      <c r="G191" s="61"/>
    </row>
    <row r="192" spans="1:7" s="58" customFormat="1" ht="6.75" customHeight="1">
      <c r="A192" s="57"/>
      <c r="D192" s="59"/>
      <c r="F192" s="158"/>
      <c r="G192" s="61"/>
    </row>
    <row r="193" spans="1:7" ht="12.75" customHeight="1">
      <c r="A193" s="34"/>
      <c r="B193" s="336" t="s">
        <v>305</v>
      </c>
      <c r="C193" s="337"/>
      <c r="D193" s="337"/>
      <c r="E193" s="45"/>
      <c r="F193" s="46"/>
      <c r="G193" s="36"/>
    </row>
    <row r="194" spans="1:7" ht="24.75" customHeight="1">
      <c r="A194" s="34"/>
      <c r="B194" s="337"/>
      <c r="C194" s="337"/>
      <c r="D194" s="337"/>
      <c r="E194" s="45"/>
      <c r="F194" s="46"/>
      <c r="G194" s="36"/>
    </row>
    <row r="195" spans="1:7" ht="6.75" customHeight="1">
      <c r="A195" s="34"/>
      <c r="G195" s="36"/>
    </row>
    <row r="196" spans="1:7" ht="15">
      <c r="A196" s="34"/>
      <c r="B196" s="316"/>
      <c r="C196" s="317"/>
      <c r="D196" s="318"/>
      <c r="G196" s="36"/>
    </row>
    <row r="197" spans="1:7" ht="15">
      <c r="A197" s="34"/>
      <c r="B197" s="319"/>
      <c r="C197" s="320"/>
      <c r="D197" s="321"/>
      <c r="G197" s="36"/>
    </row>
    <row r="198" spans="1:7" ht="15">
      <c r="A198" s="34"/>
      <c r="B198" s="319"/>
      <c r="C198" s="320"/>
      <c r="D198" s="321"/>
      <c r="G198" s="36"/>
    </row>
    <row r="199" spans="1:7" ht="15">
      <c r="A199" s="34"/>
      <c r="B199" s="319"/>
      <c r="C199" s="320"/>
      <c r="D199" s="321"/>
      <c r="G199" s="36"/>
    </row>
    <row r="200" spans="1:7" ht="15">
      <c r="A200" s="34"/>
      <c r="B200" s="319"/>
      <c r="C200" s="320"/>
      <c r="D200" s="321"/>
      <c r="G200" s="36"/>
    </row>
    <row r="201" spans="1:7" ht="15">
      <c r="A201" s="34"/>
      <c r="B201" s="319"/>
      <c r="C201" s="320"/>
      <c r="D201" s="321"/>
      <c r="G201" s="36"/>
    </row>
    <row r="202" spans="1:7" ht="15">
      <c r="A202" s="34"/>
      <c r="B202" s="322"/>
      <c r="C202" s="323"/>
      <c r="D202" s="324"/>
      <c r="G202" s="36"/>
    </row>
    <row r="203" spans="1:7" s="58" customFormat="1" ht="6.75" customHeight="1" thickBot="1">
      <c r="A203" s="57"/>
      <c r="D203" s="59"/>
      <c r="F203" s="63"/>
      <c r="G203" s="61"/>
    </row>
    <row r="204" spans="1:7" s="58" customFormat="1" ht="13.5" thickBot="1">
      <c r="A204" s="57"/>
      <c r="C204" s="58" t="s">
        <v>14</v>
      </c>
      <c r="D204" s="59"/>
      <c r="F204" s="143" t="str">
        <f>IF(OR(F191="",B196=""),"N/A","Yes")</f>
        <v>N/A</v>
      </c>
      <c r="G204" s="61"/>
    </row>
    <row r="205" spans="1:7" ht="6.75" customHeight="1" thickBot="1">
      <c r="A205" s="34"/>
      <c r="G205" s="36"/>
    </row>
    <row r="206" spans="1:7" ht="13.5" thickBot="1">
      <c r="A206" s="34"/>
      <c r="C206" s="35" t="s">
        <v>15</v>
      </c>
      <c r="F206" s="18" t="str">
        <f>IF(F204="yes",1,"")</f>
        <v/>
      </c>
      <c r="G206" s="36"/>
    </row>
    <row r="207" spans="1:7" ht="6.75" customHeight="1">
      <c r="A207" s="48"/>
      <c r="B207" s="49"/>
      <c r="C207" s="49"/>
      <c r="D207" s="50"/>
      <c r="E207" s="49"/>
      <c r="F207" s="51"/>
      <c r="G207" s="52"/>
    </row>
  </sheetData>
  <sheetProtection selectLockedCells="1" selectUnlockedCells="1"/>
  <mergeCells count="14">
    <mergeCell ref="B34:D35"/>
    <mergeCell ref="B61:D62"/>
    <mergeCell ref="B88:D89"/>
    <mergeCell ref="B115:D116"/>
    <mergeCell ref="B141:D142"/>
    <mergeCell ref="B196:D202"/>
    <mergeCell ref="B37:D43"/>
    <mergeCell ref="B64:D70"/>
    <mergeCell ref="B91:D97"/>
    <mergeCell ref="B118:D124"/>
    <mergeCell ref="B144:D150"/>
    <mergeCell ref="B170:D176"/>
    <mergeCell ref="B167:D168"/>
    <mergeCell ref="B193:D194"/>
  </mergeCells>
  <dataValidations count="1">
    <dataValidation type="list" allowBlank="1" showInputMessage="1" showErrorMessage="1" sqref="F185 F159 F133 F107 F80 F53 F26">
      <formula1>Source</formula1>
    </dataValidation>
  </dataValidations>
  <hyperlinks>
    <hyperlink ref="B34:D35" location="Instructions!A29:G41" display="Provide an in-depth description of milestone progress as stated in the instructions. (If no data is entered, then a 0 Achievement Value is assumed for applicable DY. If so, please explain why data is not available):"/>
    <hyperlink ref="B61:D62" location="Instructions!A29:G41" display="Provide an in-depth description of milestone progress as stated in the instructions. (If no data is entered, then a 0 Achievement Value is assumed for applicable DY. If so, please explain why data is not available):"/>
    <hyperlink ref="B88:D89" location="Instructions!A29:G41" display="Provide an in-depth description of milestone progress as stated in the instructions. (If no data is entered, then a 0 Achievement Value is assumed for applicable DY. If so, please explain why data is not available):"/>
    <hyperlink ref="B115:D116" location="Instructions!A29:G41" display="Provide an in-depth description of milestone progress as stated in the instructions. (If no data is entered, then a 0 Achievement Value is assumed for applicable DY. If so, please explain why data is not available):"/>
    <hyperlink ref="B141:D142" location="Instructions!A29:G41" display="Provide an in-depth description of milestone progress as stated in the instructions. (If no data is entered, then a 0 Achievement Value is assumed for applicable DY. If so, please explain why data is not available):"/>
    <hyperlink ref="B167:D168" location="Instructions!A29:G41" display="Provide an in-depth description of milestone progress as stated in the instructions. (If no data is entered, then a 0 Achievement Value is assumed for applicable DY. If so, please explain why data is not available):"/>
    <hyperlink ref="B193:D194"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5" max="16383" man="1"/>
    <brk id="155" max="16383" man="1"/>
  </row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95"/>
  <sheetViews>
    <sheetView showGridLines="0" zoomScale="75" zoomScaleNormal="75" zoomScaleSheetLayoutView="85" zoomScalePageLayoutView="90" workbookViewId="0" topLeftCell="A1">
      <selection activeCell="F35" sqref="F35"/>
    </sheetView>
  </sheetViews>
  <sheetFormatPr defaultColWidth="10.00390625" defaultRowHeight="15"/>
  <cols>
    <col min="1" max="1" width="1.7109375" style="5" customWidth="1"/>
    <col min="2" max="2" width="2.140625" style="5" customWidth="1"/>
    <col min="3" max="3" width="20.8515625" style="5" customWidth="1"/>
    <col min="4" max="4" width="75.57421875" style="11" customWidth="1"/>
    <col min="5" max="5" width="2.7109375" style="5" customWidth="1"/>
    <col min="6" max="6" width="17.8515625" style="7" customWidth="1"/>
    <col min="7" max="7" width="3.14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Ventura County Medical Center</v>
      </c>
    </row>
    <row r="3" spans="1:4" ht="15">
      <c r="A3" s="1" t="str">
        <f>'Total Payment Amount'!B3</f>
        <v>REPORTING YEAR:</v>
      </c>
      <c r="C3" s="1"/>
      <c r="D3" s="147"/>
    </row>
    <row r="4" spans="1:4" ht="15">
      <c r="A4" s="1" t="str">
        <f>'Total Payment Amount'!B4</f>
        <v xml:space="preserve">DATE OF SUBMISSION: </v>
      </c>
      <c r="D4" s="8"/>
    </row>
    <row r="5" ht="15">
      <c r="A5" s="64" t="s">
        <v>172</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173</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1391500</v>
      </c>
      <c r="G17" s="36"/>
    </row>
    <row r="18" spans="1:7" s="2" customFormat="1" ht="13.5" thickBot="1">
      <c r="A18" s="34"/>
      <c r="C18" s="35"/>
      <c r="D18" s="3"/>
      <c r="F18" s="4"/>
      <c r="G18" s="36"/>
    </row>
    <row r="19" spans="1:7" s="2" customFormat="1" ht="13.5" thickBot="1">
      <c r="A19" s="34"/>
      <c r="B19" s="2" t="s">
        <v>11</v>
      </c>
      <c r="C19" s="35"/>
      <c r="D19" s="3"/>
      <c r="E19" s="14" t="s">
        <v>2</v>
      </c>
      <c r="F19" s="15">
        <v>1391500</v>
      </c>
      <c r="G19" s="36"/>
    </row>
    <row r="20" spans="1:7" s="2" customFormat="1" ht="15">
      <c r="A20" s="34"/>
      <c r="C20" s="35"/>
      <c r="D20" s="3"/>
      <c r="E20" s="14"/>
      <c r="F20" s="149"/>
      <c r="G20" s="36"/>
    </row>
    <row r="21" spans="1:7" s="73" customFormat="1" ht="15">
      <c r="A21" s="76"/>
      <c r="B21" s="77" t="s">
        <v>174</v>
      </c>
      <c r="C21" s="77"/>
      <c r="D21" s="72"/>
      <c r="G21" s="75"/>
    </row>
    <row r="22" spans="1:7" s="73" customFormat="1" ht="6.75" customHeight="1" thickBot="1">
      <c r="A22" s="76"/>
      <c r="B22" s="10"/>
      <c r="C22" s="77"/>
      <c r="D22" s="72"/>
      <c r="F22" s="74"/>
      <c r="G22" s="75"/>
    </row>
    <row r="23" spans="1:7" ht="13.5" thickBot="1">
      <c r="A23" s="79"/>
      <c r="B23" s="5" t="s">
        <v>31</v>
      </c>
      <c r="E23" s="14" t="s">
        <v>2</v>
      </c>
      <c r="F23" s="137">
        <v>152</v>
      </c>
      <c r="G23" s="80"/>
    </row>
    <row r="24" spans="1:7" ht="6.75" customHeight="1" thickBot="1">
      <c r="A24" s="79"/>
      <c r="G24" s="80"/>
    </row>
    <row r="25" spans="1:7" ht="13.5" thickBot="1">
      <c r="A25" s="79"/>
      <c r="B25" s="5" t="s">
        <v>32</v>
      </c>
      <c r="E25" s="14" t="s">
        <v>2</v>
      </c>
      <c r="F25" s="137">
        <v>311</v>
      </c>
      <c r="G25" s="80"/>
    </row>
    <row r="26" spans="1:7" ht="6.75" customHeight="1" thickBot="1">
      <c r="A26" s="79"/>
      <c r="G26" s="80"/>
    </row>
    <row r="27" spans="1:7" ht="13.5" thickBot="1">
      <c r="A27" s="79"/>
      <c r="C27" s="5" t="s">
        <v>175</v>
      </c>
      <c r="F27" s="16">
        <f>IF(F25&gt;F23,F23/F25,"N/A")</f>
        <v>0.4887459807073955</v>
      </c>
      <c r="G27" s="80"/>
    </row>
    <row r="28" spans="1:7" s="58" customFormat="1" ht="6.75" customHeight="1">
      <c r="A28" s="57"/>
      <c r="D28" s="59"/>
      <c r="F28" s="158"/>
      <c r="G28" s="61"/>
    </row>
    <row r="29" spans="1:7" s="2" customFormat="1" ht="12.75" customHeight="1">
      <c r="A29" s="34"/>
      <c r="B29" s="336" t="s">
        <v>305</v>
      </c>
      <c r="C29" s="337"/>
      <c r="D29" s="337"/>
      <c r="E29" s="45"/>
      <c r="F29" s="46"/>
      <c r="G29" s="36"/>
    </row>
    <row r="30" spans="1:7" s="2" customFormat="1" ht="15">
      <c r="A30" s="34"/>
      <c r="B30" s="337"/>
      <c r="C30" s="337"/>
      <c r="D30" s="337"/>
      <c r="E30" s="45"/>
      <c r="F30" s="46"/>
      <c r="G30" s="36"/>
    </row>
    <row r="31" spans="1:7" s="2" customFormat="1" ht="6.75" customHeight="1">
      <c r="A31" s="34"/>
      <c r="D31" s="3"/>
      <c r="F31" s="4"/>
      <c r="G31" s="36"/>
    </row>
    <row r="32" spans="1:7" s="2" customFormat="1" ht="24.75" customHeight="1">
      <c r="A32" s="34"/>
      <c r="B32" s="338" t="s">
        <v>361</v>
      </c>
      <c r="C32" s="339"/>
      <c r="D32" s="340"/>
      <c r="F32" s="4"/>
      <c r="G32" s="36"/>
    </row>
    <row r="33" spans="1:7" s="2" customFormat="1" ht="24.75" customHeight="1">
      <c r="A33" s="34"/>
      <c r="B33" s="341"/>
      <c r="C33" s="342"/>
      <c r="D33" s="343"/>
      <c r="F33" s="4"/>
      <c r="G33" s="36"/>
    </row>
    <row r="34" spans="1:7" s="2" customFormat="1" ht="24.75" customHeight="1">
      <c r="A34" s="34"/>
      <c r="B34" s="341"/>
      <c r="C34" s="342"/>
      <c r="D34" s="343"/>
      <c r="F34" s="4"/>
      <c r="G34" s="36"/>
    </row>
    <row r="35" spans="1:7" s="2" customFormat="1" ht="24.75" customHeight="1">
      <c r="A35" s="34"/>
      <c r="B35" s="341"/>
      <c r="C35" s="342"/>
      <c r="D35" s="343"/>
      <c r="F35" s="4"/>
      <c r="G35" s="36"/>
    </row>
    <row r="36" spans="1:7" s="2" customFormat="1" ht="24.75" customHeight="1">
      <c r="A36" s="34"/>
      <c r="B36" s="341"/>
      <c r="C36" s="342"/>
      <c r="D36" s="343"/>
      <c r="F36" s="4"/>
      <c r="G36" s="36"/>
    </row>
    <row r="37" spans="1:7" s="2" customFormat="1" ht="24.75" customHeight="1">
      <c r="A37" s="34"/>
      <c r="B37" s="341"/>
      <c r="C37" s="342"/>
      <c r="D37" s="343"/>
      <c r="F37" s="4"/>
      <c r="G37" s="36"/>
    </row>
    <row r="38" spans="1:7" s="2" customFormat="1" ht="70.5" customHeight="1">
      <c r="A38" s="34"/>
      <c r="B38" s="344"/>
      <c r="C38" s="345"/>
      <c r="D38" s="346"/>
      <c r="F38" s="4"/>
      <c r="G38" s="36"/>
    </row>
    <row r="39" spans="1:7" ht="6.75" customHeight="1" thickBot="1">
      <c r="A39" s="79"/>
      <c r="G39" s="80"/>
    </row>
    <row r="40" spans="1:7" ht="13.5" customHeight="1" thickBot="1">
      <c r="A40" s="79"/>
      <c r="B40" s="5" t="s">
        <v>230</v>
      </c>
      <c r="E40" s="14" t="s">
        <v>2</v>
      </c>
      <c r="F40" s="150"/>
      <c r="G40" s="80"/>
    </row>
    <row r="41" spans="1:7" ht="6.75" customHeight="1" thickBot="1">
      <c r="A41" s="79"/>
      <c r="G41" s="80"/>
    </row>
    <row r="42" spans="1:7" ht="14.25" customHeight="1" thickBot="1">
      <c r="A42" s="79"/>
      <c r="B42" s="5" t="s">
        <v>231</v>
      </c>
      <c r="F42" s="150" t="str">
        <f>IF(ISNUMBER(F40),F40/F27,"N/A")</f>
        <v>N/A</v>
      </c>
      <c r="G42" s="80"/>
    </row>
    <row r="43" spans="1:7" ht="7.5" customHeight="1" thickBot="1">
      <c r="A43" s="79"/>
      <c r="C43" s="78"/>
      <c r="F43" s="148"/>
      <c r="G43" s="80"/>
    </row>
    <row r="44" spans="1:7" ht="14.25" customHeight="1" thickBot="1">
      <c r="A44" s="79"/>
      <c r="C44" s="78" t="s">
        <v>15</v>
      </c>
      <c r="F44" s="18">
        <f>IF(ISNUMBER(F40),LOOKUP(F42,$H$7:$H$11),IF(F23&lt;F25,1,0))</f>
        <v>1</v>
      </c>
      <c r="G44" s="80"/>
    </row>
    <row r="45" spans="1:7" s="2" customFormat="1" ht="8.25" customHeight="1">
      <c r="A45" s="34"/>
      <c r="D45" s="3"/>
      <c r="F45" s="4"/>
      <c r="G45" s="36"/>
    </row>
    <row r="46" spans="1:7" s="2" customFormat="1" ht="12" customHeight="1">
      <c r="A46" s="161"/>
      <c r="B46" s="162"/>
      <c r="C46" s="162"/>
      <c r="D46" s="163"/>
      <c r="E46" s="162"/>
      <c r="F46" s="164"/>
      <c r="G46" s="165"/>
    </row>
    <row r="47" spans="1:7" s="33" customFormat="1" ht="15">
      <c r="A47" s="40"/>
      <c r="B47" s="41" t="s">
        <v>234</v>
      </c>
      <c r="C47" s="41"/>
      <c r="D47" s="269" t="s">
        <v>349</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5" t="s">
        <v>306</v>
      </c>
      <c r="C56" s="315"/>
      <c r="D56" s="315"/>
      <c r="F56" s="4"/>
      <c r="G56" s="36"/>
    </row>
    <row r="57" spans="1:7" s="2" customFormat="1" ht="13.5" thickBot="1">
      <c r="A57" s="34"/>
      <c r="B57" s="315"/>
      <c r="C57" s="315"/>
      <c r="D57" s="315"/>
      <c r="E57" s="14" t="s">
        <v>2</v>
      </c>
      <c r="F57" s="15" t="s">
        <v>191</v>
      </c>
      <c r="G57" s="36"/>
    </row>
    <row r="58" spans="1:7" s="2" customFormat="1" ht="6.75" customHeight="1">
      <c r="A58" s="34"/>
      <c r="D58" s="3"/>
      <c r="F58" s="4"/>
      <c r="G58" s="36"/>
    </row>
    <row r="59" spans="1:7" s="2" customFormat="1" ht="117.75" customHeight="1">
      <c r="A59" s="34"/>
      <c r="B59" s="338" t="s">
        <v>351</v>
      </c>
      <c r="C59" s="347"/>
      <c r="D59" s="348"/>
      <c r="F59" s="4"/>
      <c r="G59" s="36"/>
    </row>
    <row r="60" spans="1:7" s="2" customFormat="1" ht="117.75" customHeight="1">
      <c r="A60" s="34"/>
      <c r="B60" s="349"/>
      <c r="C60" s="350"/>
      <c r="D60" s="351"/>
      <c r="F60" s="4"/>
      <c r="G60" s="36"/>
    </row>
    <row r="61" spans="1:7" s="2" customFormat="1" ht="117.75" customHeight="1">
      <c r="A61" s="34"/>
      <c r="B61" s="349"/>
      <c r="C61" s="350"/>
      <c r="D61" s="351"/>
      <c r="F61" s="4"/>
      <c r="G61" s="36"/>
    </row>
    <row r="62" spans="1:7" s="2" customFormat="1" ht="117.75" customHeight="1">
      <c r="A62" s="34"/>
      <c r="B62" s="349"/>
      <c r="C62" s="350"/>
      <c r="D62" s="351"/>
      <c r="F62" s="4"/>
      <c r="G62" s="36"/>
    </row>
    <row r="63" spans="1:7" s="2" customFormat="1" ht="117.75" customHeight="1">
      <c r="A63" s="34"/>
      <c r="B63" s="349"/>
      <c r="C63" s="350"/>
      <c r="D63" s="351"/>
      <c r="F63" s="4"/>
      <c r="G63" s="36"/>
    </row>
    <row r="64" spans="1:7" s="2" customFormat="1" ht="117.75" customHeight="1">
      <c r="A64" s="34"/>
      <c r="B64" s="349"/>
      <c r="C64" s="350"/>
      <c r="D64" s="351"/>
      <c r="F64" s="4"/>
      <c r="G64" s="36"/>
    </row>
    <row r="65" spans="1:7" s="2" customFormat="1" ht="117.75" customHeight="1">
      <c r="A65" s="34"/>
      <c r="B65" s="352"/>
      <c r="C65" s="353"/>
      <c r="D65" s="354"/>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22.5">
      <c r="A72" s="40"/>
      <c r="B72" s="41" t="s">
        <v>234</v>
      </c>
      <c r="C72" s="41"/>
      <c r="D72" s="269" t="s">
        <v>341</v>
      </c>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Yes</v>
      </c>
      <c r="G79" s="36"/>
    </row>
    <row r="80" spans="1:7" s="2" customFormat="1" ht="6.75" customHeight="1">
      <c r="A80" s="34"/>
      <c r="D80" s="3"/>
      <c r="F80" s="4"/>
      <c r="G80" s="36"/>
    </row>
    <row r="81" spans="1:7" s="2" customFormat="1" ht="13.5" customHeight="1" thickBot="1">
      <c r="A81" s="34"/>
      <c r="B81" s="315" t="s">
        <v>306</v>
      </c>
      <c r="C81" s="315"/>
      <c r="D81" s="315"/>
      <c r="F81" s="4"/>
      <c r="G81" s="36"/>
    </row>
    <row r="82" spans="1:7" s="2" customFormat="1" ht="13.5" thickBot="1">
      <c r="A82" s="34"/>
      <c r="B82" s="315"/>
      <c r="C82" s="315"/>
      <c r="D82" s="315"/>
      <c r="E82" s="14" t="s">
        <v>2</v>
      </c>
      <c r="F82" s="15" t="s">
        <v>191</v>
      </c>
      <c r="G82" s="36"/>
    </row>
    <row r="83" spans="1:7" s="2" customFormat="1" ht="6.75" customHeight="1">
      <c r="A83" s="34"/>
      <c r="D83" s="3"/>
      <c r="F83" s="4"/>
      <c r="G83" s="36"/>
    </row>
    <row r="84" spans="1:7" s="2" customFormat="1" ht="21" customHeight="1">
      <c r="A84" s="34"/>
      <c r="B84" s="316" t="s">
        <v>313</v>
      </c>
      <c r="C84" s="317"/>
      <c r="D84" s="318"/>
      <c r="F84" s="4"/>
      <c r="G84" s="36"/>
    </row>
    <row r="85" spans="1:7" s="2" customFormat="1" ht="21" customHeight="1">
      <c r="A85" s="34"/>
      <c r="B85" s="319"/>
      <c r="C85" s="320"/>
      <c r="D85" s="321"/>
      <c r="F85" s="4"/>
      <c r="G85" s="36"/>
    </row>
    <row r="86" spans="1:7" s="2" customFormat="1" ht="21" customHeight="1">
      <c r="A86" s="34"/>
      <c r="B86" s="319"/>
      <c r="C86" s="320"/>
      <c r="D86" s="321"/>
      <c r="F86" s="4"/>
      <c r="G86" s="36"/>
    </row>
    <row r="87" spans="1:7" s="2" customFormat="1" ht="21" customHeight="1">
      <c r="A87" s="34"/>
      <c r="B87" s="319"/>
      <c r="C87" s="320"/>
      <c r="D87" s="321"/>
      <c r="F87" s="4"/>
      <c r="G87" s="36"/>
    </row>
    <row r="88" spans="1:7" s="2" customFormat="1" ht="21" customHeight="1">
      <c r="A88" s="34"/>
      <c r="B88" s="319"/>
      <c r="C88" s="320"/>
      <c r="D88" s="321"/>
      <c r="F88" s="4"/>
      <c r="G88" s="36"/>
    </row>
    <row r="89" spans="1:7" s="2" customFormat="1" ht="21" customHeight="1">
      <c r="A89" s="34"/>
      <c r="B89" s="319"/>
      <c r="C89" s="320"/>
      <c r="D89" s="321"/>
      <c r="F89" s="4"/>
      <c r="G89" s="36"/>
    </row>
    <row r="90" spans="1:7" s="2" customFormat="1" ht="21" customHeight="1">
      <c r="A90" s="34"/>
      <c r="B90" s="322"/>
      <c r="C90" s="323"/>
      <c r="D90" s="324"/>
      <c r="F90" s="4"/>
      <c r="G90" s="36"/>
    </row>
    <row r="91" spans="1:7" s="2" customFormat="1" ht="6.75" customHeight="1" thickBot="1">
      <c r="A91" s="34"/>
      <c r="D91" s="3"/>
      <c r="F91" s="4"/>
      <c r="G91" s="36"/>
    </row>
    <row r="92" spans="1:7" s="2" customFormat="1" ht="13.5" thickBot="1">
      <c r="A92" s="34"/>
      <c r="B92" s="2" t="s">
        <v>20</v>
      </c>
      <c r="D92" s="3"/>
      <c r="E92" s="14" t="s">
        <v>2</v>
      </c>
      <c r="F92" s="54" t="s">
        <v>191</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IF(F82="Yes",1,IF(F82="No",0,IF(AND(ISBLANK(F92),ISNUMBER(F79)),1,IF(F92&gt;0,LOOKUP(F79/F92,$H$7:$H$11),IF(ISTEXT(#REF!),0,"")))))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
        <v>347</v>
      </c>
      <c r="G104" s="36"/>
    </row>
    <row r="105" spans="1:7" s="2" customFormat="1" ht="6.75" customHeight="1">
      <c r="A105" s="34"/>
      <c r="D105" s="3"/>
      <c r="F105" s="4"/>
      <c r="G105" s="36"/>
    </row>
    <row r="106" spans="1:7" s="2" customFormat="1" ht="13.5" customHeight="1" thickBot="1">
      <c r="A106" s="34"/>
      <c r="B106" s="315" t="s">
        <v>306</v>
      </c>
      <c r="C106" s="315"/>
      <c r="D106" s="315"/>
      <c r="F106" s="4"/>
      <c r="G106" s="36"/>
    </row>
    <row r="107" spans="1:7" s="2" customFormat="1" ht="13.5" thickBot="1">
      <c r="A107" s="34"/>
      <c r="B107" s="315"/>
      <c r="C107" s="315"/>
      <c r="D107" s="315"/>
      <c r="E107" s="14" t="s">
        <v>2</v>
      </c>
      <c r="F107" s="15"/>
      <c r="G107" s="36"/>
    </row>
    <row r="108" spans="1:7" s="2" customFormat="1" ht="6.75" customHeight="1">
      <c r="A108" s="34"/>
      <c r="D108" s="3"/>
      <c r="F108" s="4"/>
      <c r="G108" s="36"/>
    </row>
    <row r="109" spans="1:7" s="2" customFormat="1" ht="15">
      <c r="A109" s="34"/>
      <c r="F109" s="4"/>
      <c r="G109" s="36"/>
    </row>
    <row r="110" spans="1:7" s="2" customFormat="1" ht="15">
      <c r="A110" s="34"/>
      <c r="F110" s="4"/>
      <c r="G110" s="36"/>
    </row>
    <row r="111" spans="1:7" s="2" customFormat="1" ht="15">
      <c r="A111" s="34"/>
      <c r="F111" s="4"/>
      <c r="G111" s="36"/>
    </row>
    <row r="112" spans="1:7" s="2" customFormat="1" ht="15">
      <c r="A112" s="34"/>
      <c r="F112" s="4"/>
      <c r="G112" s="36"/>
    </row>
    <row r="113" spans="1:7" s="2" customFormat="1" ht="15">
      <c r="A113" s="34"/>
      <c r="F113" s="4"/>
      <c r="G113" s="36"/>
    </row>
    <row r="114" spans="1:7" s="2" customFormat="1" ht="15">
      <c r="A114" s="34"/>
      <c r="F114" s="4"/>
      <c r="G114" s="36"/>
    </row>
    <row r="115" spans="1:7" s="2" customFormat="1" ht="15">
      <c r="A115" s="34"/>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c r="G119" s="36"/>
    </row>
    <row r="120" spans="1:7" s="2" customFormat="1" ht="9.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281"/>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
        <v>347</v>
      </c>
      <c r="G129" s="36"/>
    </row>
    <row r="130" spans="1:7" s="2" customFormat="1" ht="6.75" customHeight="1">
      <c r="A130" s="34"/>
      <c r="D130" s="3"/>
      <c r="F130" s="4"/>
      <c r="G130" s="36"/>
    </row>
    <row r="131" spans="1:7" s="2" customFormat="1" ht="13.5" customHeight="1" thickBot="1">
      <c r="A131" s="34"/>
      <c r="B131" s="315" t="s">
        <v>306</v>
      </c>
      <c r="C131" s="315"/>
      <c r="D131" s="315"/>
      <c r="F131" s="4"/>
      <c r="G131" s="36"/>
    </row>
    <row r="132" spans="1:7" s="2" customFormat="1" ht="13.5" thickBot="1">
      <c r="A132" s="34"/>
      <c r="B132" s="315"/>
      <c r="C132" s="315"/>
      <c r="D132" s="315"/>
      <c r="E132" s="14" t="s">
        <v>2</v>
      </c>
      <c r="F132" s="15"/>
      <c r="G132" s="36"/>
    </row>
    <row r="133" spans="1:7" s="2" customFormat="1" ht="6.75" customHeight="1">
      <c r="A133" s="34"/>
      <c r="D133" s="3"/>
      <c r="F133" s="4"/>
      <c r="G133" s="36"/>
    </row>
    <row r="134" spans="1:7" s="2" customFormat="1" ht="15">
      <c r="A134" s="34"/>
      <c r="B134" s="316"/>
      <c r="C134" s="317"/>
      <c r="D134" s="318"/>
      <c r="F134" s="4"/>
      <c r="G134" s="36"/>
    </row>
    <row r="135" spans="1:7" s="2" customFormat="1" ht="15">
      <c r="A135" s="34"/>
      <c r="B135" s="319"/>
      <c r="C135" s="320"/>
      <c r="D135" s="321"/>
      <c r="F135" s="4"/>
      <c r="G135" s="36"/>
    </row>
    <row r="136" spans="1:7" s="2" customFormat="1" ht="15">
      <c r="A136" s="34"/>
      <c r="B136" s="319"/>
      <c r="C136" s="320"/>
      <c r="D136" s="321"/>
      <c r="F136" s="4"/>
      <c r="G136" s="36"/>
    </row>
    <row r="137" spans="1:7" s="2" customFormat="1" ht="15">
      <c r="A137" s="34"/>
      <c r="B137" s="319"/>
      <c r="C137" s="320"/>
      <c r="D137" s="321"/>
      <c r="F137" s="4"/>
      <c r="G137" s="36"/>
    </row>
    <row r="138" spans="1:7" s="2" customFormat="1" ht="15">
      <c r="A138" s="34"/>
      <c r="B138" s="319"/>
      <c r="C138" s="320"/>
      <c r="D138" s="321"/>
      <c r="F138" s="4"/>
      <c r="G138" s="36"/>
    </row>
    <row r="139" spans="1:7" s="2" customFormat="1" ht="15">
      <c r="A139" s="34"/>
      <c r="B139" s="319"/>
      <c r="C139" s="320"/>
      <c r="D139" s="321"/>
      <c r="F139" s="4"/>
      <c r="G139" s="36"/>
    </row>
    <row r="140" spans="1:7" s="2" customFormat="1" ht="15">
      <c r="A140" s="34"/>
      <c r="B140" s="322"/>
      <c r="C140" s="323"/>
      <c r="D140" s="324"/>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5" t="s">
        <v>306</v>
      </c>
      <c r="C156" s="315"/>
      <c r="D156" s="315"/>
      <c r="F156" s="4"/>
      <c r="G156" s="36"/>
    </row>
    <row r="157" spans="1:7" s="2" customFormat="1" ht="13.5" thickBot="1">
      <c r="A157" s="34"/>
      <c r="B157" s="315"/>
      <c r="C157" s="315"/>
      <c r="D157" s="315"/>
      <c r="E157" s="14" t="s">
        <v>2</v>
      </c>
      <c r="F157" s="15"/>
      <c r="G157" s="36"/>
    </row>
    <row r="158" spans="1:7" s="2" customFormat="1" ht="6.75" customHeight="1">
      <c r="A158" s="34"/>
      <c r="D158" s="3"/>
      <c r="F158" s="4"/>
      <c r="G158" s="36"/>
    </row>
    <row r="159" spans="1:7" s="2" customFormat="1" ht="15">
      <c r="A159" s="34"/>
      <c r="B159" s="316"/>
      <c r="C159" s="317"/>
      <c r="D159" s="318"/>
      <c r="F159" s="4"/>
      <c r="G159" s="36"/>
    </row>
    <row r="160" spans="1:7" s="2" customFormat="1" ht="15">
      <c r="A160" s="34"/>
      <c r="B160" s="319"/>
      <c r="C160" s="320"/>
      <c r="D160" s="321"/>
      <c r="F160" s="4"/>
      <c r="G160" s="36"/>
    </row>
    <row r="161" spans="1:7" s="2" customFormat="1" ht="15">
      <c r="A161" s="34"/>
      <c r="B161" s="319"/>
      <c r="C161" s="320"/>
      <c r="D161" s="321"/>
      <c r="F161" s="4"/>
      <c r="G161" s="36"/>
    </row>
    <row r="162" spans="1:7" s="2" customFormat="1" ht="15">
      <c r="A162" s="34"/>
      <c r="B162" s="319"/>
      <c r="C162" s="320"/>
      <c r="D162" s="321"/>
      <c r="F162" s="4"/>
      <c r="G162" s="36"/>
    </row>
    <row r="163" spans="1:7" s="2" customFormat="1" ht="15">
      <c r="A163" s="34"/>
      <c r="B163" s="319"/>
      <c r="C163" s="320"/>
      <c r="D163" s="321"/>
      <c r="F163" s="4"/>
      <c r="G163" s="36"/>
    </row>
    <row r="164" spans="1:7" s="2" customFormat="1" ht="15">
      <c r="A164" s="34"/>
      <c r="B164" s="319"/>
      <c r="C164" s="320"/>
      <c r="D164" s="321"/>
      <c r="F164" s="4"/>
      <c r="G164" s="36"/>
    </row>
    <row r="165" spans="1:7" s="2" customFormat="1" ht="15">
      <c r="A165" s="34"/>
      <c r="B165" s="322"/>
      <c r="C165" s="323"/>
      <c r="D165" s="324"/>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IF(F157="Yes",1,IF(F157="No",0,IF(AND(ISBLANK(F167),ISNUMBER(F154)),1,IF(F167&gt;0,LOOKUP(F154/F167,$H$7:$H$11),IF(ISTEXT(D147),0,"")))))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38"/>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5" t="s">
        <v>306</v>
      </c>
      <c r="C181" s="315"/>
      <c r="D181" s="315"/>
      <c r="F181" s="4"/>
      <c r="G181" s="36"/>
    </row>
    <row r="182" spans="1:7" s="2" customFormat="1" ht="13.5" thickBot="1">
      <c r="A182" s="34"/>
      <c r="B182" s="315"/>
      <c r="C182" s="315"/>
      <c r="D182" s="315"/>
      <c r="E182" s="14" t="s">
        <v>2</v>
      </c>
      <c r="F182" s="15"/>
      <c r="G182" s="36"/>
    </row>
    <row r="183" spans="1:7" s="2" customFormat="1" ht="6.75" customHeight="1">
      <c r="A183" s="34"/>
      <c r="D183" s="3"/>
      <c r="F183" s="4"/>
      <c r="G183" s="36"/>
    </row>
    <row r="184" spans="1:7" s="2" customFormat="1" ht="15">
      <c r="A184" s="34"/>
      <c r="B184" s="316"/>
      <c r="C184" s="317"/>
      <c r="D184" s="318"/>
      <c r="F184" s="4"/>
      <c r="G184" s="36"/>
    </row>
    <row r="185" spans="1:7" s="2" customFormat="1" ht="15">
      <c r="A185" s="34"/>
      <c r="B185" s="319"/>
      <c r="C185" s="320"/>
      <c r="D185" s="321"/>
      <c r="F185" s="4"/>
      <c r="G185" s="36"/>
    </row>
    <row r="186" spans="1:7" s="2" customFormat="1" ht="15">
      <c r="A186" s="34"/>
      <c r="B186" s="319"/>
      <c r="C186" s="320"/>
      <c r="D186" s="321"/>
      <c r="F186" s="4"/>
      <c r="G186" s="36"/>
    </row>
    <row r="187" spans="1:7" s="2" customFormat="1" ht="15">
      <c r="A187" s="34"/>
      <c r="B187" s="319"/>
      <c r="C187" s="320"/>
      <c r="D187" s="321"/>
      <c r="F187" s="4"/>
      <c r="G187" s="36"/>
    </row>
    <row r="188" spans="1:7" s="2" customFormat="1" ht="15">
      <c r="A188" s="34"/>
      <c r="B188" s="319"/>
      <c r="C188" s="320"/>
      <c r="D188" s="321"/>
      <c r="F188" s="4"/>
      <c r="G188" s="36"/>
    </row>
    <row r="189" spans="1:7" s="2" customFormat="1" ht="15">
      <c r="A189" s="34"/>
      <c r="B189" s="319"/>
      <c r="C189" s="320"/>
      <c r="D189" s="321"/>
      <c r="F189" s="4"/>
      <c r="G189" s="36"/>
    </row>
    <row r="190" spans="1:7" s="2" customFormat="1" ht="15">
      <c r="A190" s="34"/>
      <c r="B190" s="322"/>
      <c r="C190" s="323"/>
      <c r="D190" s="324"/>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IF(F182="Yes",1,IF(F182="No",0,IF(AND(ISBLANK(F192),ISNUMBER(F179)),1,IF(F192&gt;0,LOOKUP(F179/F192,$H$7:$H$11),IF(ISTEXT(D172),0,"")))))</f>
        <v/>
      </c>
      <c r="G194" s="36"/>
    </row>
    <row r="195" spans="1:7" s="2" customFormat="1" ht="15">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234</v>
      </c>
      <c r="C197" s="41"/>
      <c r="D197" s="154"/>
      <c r="G197" s="39"/>
    </row>
    <row r="198" spans="1:7" s="45" customFormat="1" ht="12">
      <c r="A198" s="42"/>
      <c r="B198" s="135"/>
      <c r="C198" s="43"/>
      <c r="D198" s="155" t="s">
        <v>147</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9"/>
      <c r="G200" s="36"/>
    </row>
    <row r="201" spans="1:7" s="2" customFormat="1" ht="6.75" customHeight="1" thickBot="1">
      <c r="A201" s="34"/>
      <c r="D201" s="3"/>
      <c r="F201" s="4"/>
      <c r="G201" s="36"/>
    </row>
    <row r="202" spans="1:7" s="2" customFormat="1" ht="13.5" thickBot="1">
      <c r="A202" s="34"/>
      <c r="B202" s="2" t="s">
        <v>19</v>
      </c>
      <c r="D202" s="3"/>
      <c r="E202" s="14" t="s">
        <v>2</v>
      </c>
      <c r="F202" s="139"/>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315" t="s">
        <v>306</v>
      </c>
      <c r="C206" s="315"/>
      <c r="D206" s="315"/>
      <c r="F206" s="4"/>
      <c r="G206" s="36"/>
    </row>
    <row r="207" spans="1:7" s="2" customFormat="1" ht="13.5" thickBot="1">
      <c r="A207" s="34"/>
      <c r="B207" s="315"/>
      <c r="C207" s="315"/>
      <c r="D207" s="315"/>
      <c r="E207" s="14" t="s">
        <v>2</v>
      </c>
      <c r="F207" s="15"/>
      <c r="G207" s="36"/>
    </row>
    <row r="208" spans="1:7" s="2" customFormat="1" ht="6.75" customHeight="1">
      <c r="A208" s="34"/>
      <c r="D208" s="3"/>
      <c r="F208" s="4"/>
      <c r="G208" s="36"/>
    </row>
    <row r="209" spans="1:7" s="2" customFormat="1" ht="15">
      <c r="A209" s="34"/>
      <c r="B209" s="316"/>
      <c r="C209" s="317"/>
      <c r="D209" s="318"/>
      <c r="F209" s="4"/>
      <c r="G209" s="36"/>
    </row>
    <row r="210" spans="1:7" s="2" customFormat="1" ht="15">
      <c r="A210" s="34"/>
      <c r="B210" s="319"/>
      <c r="C210" s="320"/>
      <c r="D210" s="321"/>
      <c r="F210" s="4"/>
      <c r="G210" s="36"/>
    </row>
    <row r="211" spans="1:7" s="2" customFormat="1" ht="15">
      <c r="A211" s="34"/>
      <c r="B211" s="319"/>
      <c r="C211" s="320"/>
      <c r="D211" s="321"/>
      <c r="F211" s="4"/>
      <c r="G211" s="36"/>
    </row>
    <row r="212" spans="1:7" s="2" customFormat="1" ht="15">
      <c r="A212" s="34"/>
      <c r="B212" s="319"/>
      <c r="C212" s="320"/>
      <c r="D212" s="321"/>
      <c r="F212" s="4"/>
      <c r="G212" s="36"/>
    </row>
    <row r="213" spans="1:7" s="2" customFormat="1" ht="15">
      <c r="A213" s="34"/>
      <c r="B213" s="319"/>
      <c r="C213" s="320"/>
      <c r="D213" s="321"/>
      <c r="F213" s="4"/>
      <c r="G213" s="36"/>
    </row>
    <row r="214" spans="1:7" s="2" customFormat="1" ht="15">
      <c r="A214" s="34"/>
      <c r="B214" s="319"/>
      <c r="C214" s="320"/>
      <c r="D214" s="321"/>
      <c r="F214" s="4"/>
      <c r="G214" s="36"/>
    </row>
    <row r="215" spans="1:7" s="2" customFormat="1" ht="15">
      <c r="A215" s="34"/>
      <c r="B215" s="322"/>
      <c r="C215" s="323"/>
      <c r="D215" s="324"/>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IF(F207="Yes",1,IF(F207="No",0,IF(AND(ISBLANK(F217),ISNUMBER(F204)),1,IF(F217&gt;0,LOOKUP(F204/F217,$H$7:$H$11),IF(ISTEXT(D197),0,"")))))</f>
        <v/>
      </c>
      <c r="G219" s="36"/>
    </row>
    <row r="220" spans="1:7" s="2" customFormat="1"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234</v>
      </c>
      <c r="C222" s="41"/>
      <c r="D222" s="154"/>
      <c r="G222" s="39"/>
    </row>
    <row r="223" spans="1:7" s="45" customFormat="1" ht="12">
      <c r="A223" s="42"/>
      <c r="B223" s="135"/>
      <c r="C223" s="43"/>
      <c r="D223" s="155" t="s">
        <v>147</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9"/>
      <c r="G225" s="36"/>
    </row>
    <row r="226" spans="1:7" s="2" customFormat="1" ht="6.75" customHeight="1" thickBot="1">
      <c r="A226" s="34"/>
      <c r="D226" s="3"/>
      <c r="F226" s="4"/>
      <c r="G226" s="36"/>
    </row>
    <row r="227" spans="1:7" s="2" customFormat="1" ht="13.5" thickBot="1">
      <c r="A227" s="34"/>
      <c r="B227" s="2" t="s">
        <v>19</v>
      </c>
      <c r="D227" s="3"/>
      <c r="E227" s="14" t="s">
        <v>2</v>
      </c>
      <c r="F227" s="139"/>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315" t="s">
        <v>306</v>
      </c>
      <c r="C231" s="315"/>
      <c r="D231" s="315"/>
      <c r="F231" s="4"/>
      <c r="G231" s="36"/>
    </row>
    <row r="232" spans="1:7" s="2" customFormat="1" ht="13.5" thickBot="1">
      <c r="A232" s="34"/>
      <c r="B232" s="315"/>
      <c r="C232" s="315"/>
      <c r="D232" s="315"/>
      <c r="E232" s="14" t="s">
        <v>2</v>
      </c>
      <c r="F232" s="15"/>
      <c r="G232" s="36"/>
    </row>
    <row r="233" spans="1:7" s="2" customFormat="1" ht="6.75" customHeight="1">
      <c r="A233" s="34"/>
      <c r="D233" s="3"/>
      <c r="F233" s="4"/>
      <c r="G233" s="36"/>
    </row>
    <row r="234" spans="1:7" s="2" customFormat="1" ht="15">
      <c r="A234" s="34"/>
      <c r="B234" s="316"/>
      <c r="C234" s="317"/>
      <c r="D234" s="318"/>
      <c r="F234" s="4"/>
      <c r="G234" s="36"/>
    </row>
    <row r="235" spans="1:7" s="2" customFormat="1" ht="15">
      <c r="A235" s="34"/>
      <c r="B235" s="319"/>
      <c r="C235" s="320"/>
      <c r="D235" s="321"/>
      <c r="F235" s="4"/>
      <c r="G235" s="36"/>
    </row>
    <row r="236" spans="1:7" s="2" customFormat="1" ht="15">
      <c r="A236" s="34"/>
      <c r="B236" s="319"/>
      <c r="C236" s="320"/>
      <c r="D236" s="321"/>
      <c r="F236" s="4"/>
      <c r="G236" s="36"/>
    </row>
    <row r="237" spans="1:7" s="2" customFormat="1" ht="15">
      <c r="A237" s="34"/>
      <c r="B237" s="319"/>
      <c r="C237" s="320"/>
      <c r="D237" s="321"/>
      <c r="F237" s="4"/>
      <c r="G237" s="36"/>
    </row>
    <row r="238" spans="1:7" s="2" customFormat="1" ht="15">
      <c r="A238" s="34"/>
      <c r="B238" s="319"/>
      <c r="C238" s="320"/>
      <c r="D238" s="321"/>
      <c r="F238" s="4"/>
      <c r="G238" s="36"/>
    </row>
    <row r="239" spans="1:7" s="2" customFormat="1" ht="15">
      <c r="A239" s="34"/>
      <c r="B239" s="319"/>
      <c r="C239" s="320"/>
      <c r="D239" s="321"/>
      <c r="F239" s="4"/>
      <c r="G239" s="36"/>
    </row>
    <row r="240" spans="1:7" s="2" customFormat="1" ht="15">
      <c r="A240" s="34"/>
      <c r="B240" s="322"/>
      <c r="C240" s="323"/>
      <c r="D240" s="324"/>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IF(F232="Yes",1,IF(F232="No",0,IF(AND(ISBLANK(F242),ISNUMBER(F229)),1,IF(F242&gt;0,LOOKUP(F229/F242,$H$7:$H$11),IF(ISTEXT(D222),0,"")))))</f>
        <v/>
      </c>
      <c r="G244" s="36"/>
    </row>
    <row r="245" spans="1:7" s="2" customFormat="1"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234</v>
      </c>
      <c r="C247" s="41"/>
      <c r="D247" s="154"/>
      <c r="G247" s="39"/>
    </row>
    <row r="248" spans="1:7" s="45" customFormat="1" ht="12">
      <c r="A248" s="42"/>
      <c r="B248" s="135"/>
      <c r="C248" s="43"/>
      <c r="D248" s="155" t="s">
        <v>147</v>
      </c>
      <c r="F248" s="46"/>
      <c r="G248" s="47"/>
    </row>
    <row r="249" spans="1:7" s="33" customFormat="1" ht="6.75" customHeight="1" thickBot="1">
      <c r="A249" s="40"/>
      <c r="B249" s="17"/>
      <c r="C249" s="41"/>
      <c r="D249" s="53"/>
      <c r="F249" s="19"/>
      <c r="G249" s="39"/>
    </row>
    <row r="250" spans="1:7" s="2" customFormat="1" ht="13.5" thickBot="1">
      <c r="A250" s="34"/>
      <c r="B250" s="2" t="s">
        <v>18</v>
      </c>
      <c r="D250" s="3"/>
      <c r="E250" s="14" t="s">
        <v>2</v>
      </c>
      <c r="F250" s="139"/>
      <c r="G250" s="36"/>
    </row>
    <row r="251" spans="1:7" s="2" customFormat="1" ht="6.75" customHeight="1" thickBot="1">
      <c r="A251" s="34"/>
      <c r="D251" s="3"/>
      <c r="F251" s="4"/>
      <c r="G251" s="36"/>
    </row>
    <row r="252" spans="1:7" s="2" customFormat="1" ht="13.5" thickBot="1">
      <c r="A252" s="34"/>
      <c r="B252" s="2" t="s">
        <v>19</v>
      </c>
      <c r="D252" s="3"/>
      <c r="E252" s="14" t="s">
        <v>2</v>
      </c>
      <c r="F252" s="139"/>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315" t="s">
        <v>306</v>
      </c>
      <c r="C256" s="315"/>
      <c r="D256" s="315"/>
      <c r="F256" s="4"/>
      <c r="G256" s="36"/>
    </row>
    <row r="257" spans="1:7" s="2" customFormat="1" ht="13.5" thickBot="1">
      <c r="A257" s="34"/>
      <c r="B257" s="315"/>
      <c r="C257" s="315"/>
      <c r="D257" s="315"/>
      <c r="E257" s="14" t="s">
        <v>2</v>
      </c>
      <c r="F257" s="15"/>
      <c r="G257" s="36"/>
    </row>
    <row r="258" spans="1:7" s="2" customFormat="1" ht="6.75" customHeight="1">
      <c r="A258" s="34"/>
      <c r="D258" s="3"/>
      <c r="F258" s="4"/>
      <c r="G258" s="36"/>
    </row>
    <row r="259" spans="1:7" s="2" customFormat="1" ht="15">
      <c r="A259" s="34"/>
      <c r="B259" s="316"/>
      <c r="C259" s="317"/>
      <c r="D259" s="318"/>
      <c r="F259" s="4"/>
      <c r="G259" s="36"/>
    </row>
    <row r="260" spans="1:7" s="2" customFormat="1" ht="15">
      <c r="A260" s="34"/>
      <c r="B260" s="319"/>
      <c r="C260" s="320"/>
      <c r="D260" s="321"/>
      <c r="F260" s="4"/>
      <c r="G260" s="36"/>
    </row>
    <row r="261" spans="1:7" s="2" customFormat="1" ht="15">
      <c r="A261" s="34"/>
      <c r="B261" s="319"/>
      <c r="C261" s="320"/>
      <c r="D261" s="321"/>
      <c r="F261" s="4"/>
      <c r="G261" s="36"/>
    </row>
    <row r="262" spans="1:7" s="2" customFormat="1" ht="15">
      <c r="A262" s="34"/>
      <c r="B262" s="319"/>
      <c r="C262" s="320"/>
      <c r="D262" s="321"/>
      <c r="F262" s="4"/>
      <c r="G262" s="36"/>
    </row>
    <row r="263" spans="1:7" s="2" customFormat="1" ht="15">
      <c r="A263" s="34"/>
      <c r="B263" s="319"/>
      <c r="C263" s="320"/>
      <c r="D263" s="321"/>
      <c r="F263" s="4"/>
      <c r="G263" s="36"/>
    </row>
    <row r="264" spans="1:7" s="2" customFormat="1" ht="15">
      <c r="A264" s="34"/>
      <c r="B264" s="319"/>
      <c r="C264" s="320"/>
      <c r="D264" s="321"/>
      <c r="F264" s="4"/>
      <c r="G264" s="36"/>
    </row>
    <row r="265" spans="1:7" s="2" customFormat="1" ht="15">
      <c r="A265" s="34"/>
      <c r="B265" s="322"/>
      <c r="C265" s="323"/>
      <c r="D265" s="324"/>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IF(F257="Yes",1,IF(F257="No",0,IF(AND(ISBLANK(F267),ISNUMBER(F254)),1,IF(F267&gt;0,LOOKUP(F254/F267,$H$7:$H$11),IF(ISTEXT(D247),0,"")))))</f>
        <v/>
      </c>
      <c r="G269" s="36"/>
    </row>
    <row r="270" spans="1:7" s="2" customFormat="1" ht="10.5" customHeight="1">
      <c r="A270" s="48"/>
      <c r="B270" s="49"/>
      <c r="C270" s="49"/>
      <c r="D270" s="50"/>
      <c r="E270" s="49"/>
      <c r="F270" s="51"/>
      <c r="G270" s="52"/>
    </row>
    <row r="271" spans="1:7" s="33" customFormat="1" ht="15">
      <c r="A271" s="27"/>
      <c r="B271" s="28"/>
      <c r="C271" s="28"/>
      <c r="D271" s="29"/>
      <c r="E271" s="30"/>
      <c r="F271" s="31"/>
      <c r="G271" s="32"/>
    </row>
    <row r="272" spans="1:7" s="33" customFormat="1" ht="15">
      <c r="A272" s="40"/>
      <c r="B272" s="41" t="s">
        <v>234</v>
      </c>
      <c r="C272" s="41"/>
      <c r="D272" s="154"/>
      <c r="G272" s="39"/>
    </row>
    <row r="273" spans="1:7" s="45" customFormat="1" ht="12">
      <c r="A273" s="42"/>
      <c r="B273" s="135"/>
      <c r="C273" s="43"/>
      <c r="D273" s="155" t="s">
        <v>147</v>
      </c>
      <c r="F273" s="46"/>
      <c r="G273" s="47"/>
    </row>
    <row r="274" spans="1:7" s="33" customFormat="1" ht="6.75" customHeight="1" thickBot="1">
      <c r="A274" s="40"/>
      <c r="B274" s="17"/>
      <c r="C274" s="41"/>
      <c r="D274" s="38"/>
      <c r="F274" s="19"/>
      <c r="G274" s="39"/>
    </row>
    <row r="275" spans="1:7" s="2" customFormat="1" ht="13.5" thickBot="1">
      <c r="A275" s="34"/>
      <c r="B275" s="2" t="s">
        <v>18</v>
      </c>
      <c r="D275" s="3"/>
      <c r="E275" s="14" t="s">
        <v>2</v>
      </c>
      <c r="F275" s="139"/>
      <c r="G275" s="36"/>
    </row>
    <row r="276" spans="1:7" s="2" customFormat="1" ht="6.75" customHeight="1" thickBot="1">
      <c r="A276" s="34"/>
      <c r="D276" s="3"/>
      <c r="F276" s="4"/>
      <c r="G276" s="36"/>
    </row>
    <row r="277" spans="1:7" s="2" customFormat="1" ht="13.5" thickBot="1">
      <c r="A277" s="34"/>
      <c r="B277" s="2" t="s">
        <v>19</v>
      </c>
      <c r="D277" s="3"/>
      <c r="E277" s="14" t="s">
        <v>2</v>
      </c>
      <c r="F277" s="139"/>
      <c r="G277" s="36"/>
    </row>
    <row r="278" spans="1:7" s="2" customFormat="1" ht="6.75" customHeight="1" thickBot="1">
      <c r="A278" s="34"/>
      <c r="D278" s="3"/>
      <c r="F278" s="4"/>
      <c r="G278" s="36"/>
    </row>
    <row r="279" spans="1:7" s="2" customFormat="1" ht="13.5" thickBot="1">
      <c r="A279" s="34"/>
      <c r="C279" s="2" t="s">
        <v>14</v>
      </c>
      <c r="D279" s="3"/>
      <c r="F279" s="16" t="str">
        <f>IF(F277&gt;F275,F275/F277,IF(F282&gt;0,F282,"N/A"))</f>
        <v>N/A</v>
      </c>
      <c r="G279" s="36"/>
    </row>
    <row r="280" spans="1:7" s="2" customFormat="1" ht="6.75" customHeight="1">
      <c r="A280" s="34"/>
      <c r="D280" s="3"/>
      <c r="F280" s="4"/>
      <c r="G280" s="36"/>
    </row>
    <row r="281" spans="1:7" s="2" customFormat="1" ht="13.5" customHeight="1" thickBot="1">
      <c r="A281" s="34"/>
      <c r="B281" s="315" t="s">
        <v>306</v>
      </c>
      <c r="C281" s="315"/>
      <c r="D281" s="315"/>
      <c r="F281" s="4"/>
      <c r="G281" s="36"/>
    </row>
    <row r="282" spans="1:7" s="2" customFormat="1" ht="13.5" thickBot="1">
      <c r="A282" s="34"/>
      <c r="B282" s="315"/>
      <c r="C282" s="315"/>
      <c r="D282" s="315"/>
      <c r="E282" s="14" t="s">
        <v>2</v>
      </c>
      <c r="F282" s="15"/>
      <c r="G282" s="36"/>
    </row>
    <row r="283" spans="1:7" s="2" customFormat="1" ht="6.75" customHeight="1">
      <c r="A283" s="34"/>
      <c r="D283" s="3"/>
      <c r="F283" s="4"/>
      <c r="G283" s="36"/>
    </row>
    <row r="284" spans="1:7" s="2" customFormat="1" ht="15">
      <c r="A284" s="34"/>
      <c r="B284" s="316"/>
      <c r="C284" s="317"/>
      <c r="D284" s="318"/>
      <c r="F284" s="4"/>
      <c r="G284" s="36"/>
    </row>
    <row r="285" spans="1:7" s="2" customFormat="1" ht="15">
      <c r="A285" s="34"/>
      <c r="B285" s="319"/>
      <c r="C285" s="320"/>
      <c r="D285" s="321"/>
      <c r="F285" s="4"/>
      <c r="G285" s="36"/>
    </row>
    <row r="286" spans="1:7" s="2" customFormat="1" ht="15">
      <c r="A286" s="34"/>
      <c r="B286" s="319"/>
      <c r="C286" s="320"/>
      <c r="D286" s="321"/>
      <c r="F286" s="4"/>
      <c r="G286" s="36"/>
    </row>
    <row r="287" spans="1:7" s="2" customFormat="1" ht="15">
      <c r="A287" s="34"/>
      <c r="B287" s="319"/>
      <c r="C287" s="320"/>
      <c r="D287" s="321"/>
      <c r="F287" s="4"/>
      <c r="G287" s="36"/>
    </row>
    <row r="288" spans="1:7" s="2" customFormat="1" ht="15">
      <c r="A288" s="34"/>
      <c r="B288" s="319"/>
      <c r="C288" s="320"/>
      <c r="D288" s="321"/>
      <c r="F288" s="4"/>
      <c r="G288" s="36"/>
    </row>
    <row r="289" spans="1:7" s="2" customFormat="1" ht="15">
      <c r="A289" s="34"/>
      <c r="B289" s="319"/>
      <c r="C289" s="320"/>
      <c r="D289" s="321"/>
      <c r="F289" s="4"/>
      <c r="G289" s="36"/>
    </row>
    <row r="290" spans="1:7" s="2" customFormat="1" ht="15">
      <c r="A290" s="34"/>
      <c r="B290" s="322"/>
      <c r="C290" s="323"/>
      <c r="D290" s="324"/>
      <c r="F290" s="4"/>
      <c r="G290" s="36"/>
    </row>
    <row r="291" spans="1:7" s="2" customFormat="1" ht="6.75" customHeight="1" thickBot="1">
      <c r="A291" s="34"/>
      <c r="D291" s="3"/>
      <c r="F291" s="4"/>
      <c r="G291" s="36"/>
    </row>
    <row r="292" spans="1:7" s="2" customFormat="1" ht="13.5" thickBot="1">
      <c r="A292" s="34"/>
      <c r="B292" s="2" t="s">
        <v>20</v>
      </c>
      <c r="D292" s="3"/>
      <c r="E292" s="14" t="s">
        <v>2</v>
      </c>
      <c r="F292" s="54"/>
      <c r="G292" s="36"/>
    </row>
    <row r="293" spans="1:7" s="2" customFormat="1" ht="6.75" customHeight="1" thickBot="1">
      <c r="A293" s="34"/>
      <c r="D293" s="3"/>
      <c r="F293" s="4"/>
      <c r="G293" s="36"/>
    </row>
    <row r="294" spans="1:7" s="2" customFormat="1" ht="13.5" thickBot="1">
      <c r="A294" s="34"/>
      <c r="C294" s="35" t="s">
        <v>15</v>
      </c>
      <c r="D294" s="3"/>
      <c r="F294" s="18" t="str">
        <f>IF(F282="Yes",1,IF(F282="No",0,IF(AND(ISBLANK(F292),ISNUMBER(F279)),1,IF(F292&gt;0,LOOKUP(F279/F292,$H$7:$H$11),IF(ISTEXT(D272),0,"")))))</f>
        <v/>
      </c>
      <c r="G294" s="36"/>
    </row>
    <row r="295" spans="1:7" s="2" customFormat="1" ht="15">
      <c r="A295" s="48"/>
      <c r="B295" s="49"/>
      <c r="C295" s="49"/>
      <c r="D295" s="50"/>
      <c r="E295" s="49"/>
      <c r="F295" s="51"/>
      <c r="G295" s="52"/>
    </row>
  </sheetData>
  <mergeCells count="21">
    <mergeCell ref="B256:D257"/>
    <mergeCell ref="B284:D290"/>
    <mergeCell ref="B32:D38"/>
    <mergeCell ref="B184:D190"/>
    <mergeCell ref="B59:D65"/>
    <mergeCell ref="B84:D90"/>
    <mergeCell ref="B134:D140"/>
    <mergeCell ref="B159:D165"/>
    <mergeCell ref="B156:D157"/>
    <mergeCell ref="B181:D182"/>
    <mergeCell ref="B259:D265"/>
    <mergeCell ref="B29:D30"/>
    <mergeCell ref="B56:D57"/>
    <mergeCell ref="B81:D82"/>
    <mergeCell ref="B106:D107"/>
    <mergeCell ref="B131:D132"/>
    <mergeCell ref="B281:D282"/>
    <mergeCell ref="B209:D215"/>
    <mergeCell ref="B234:D240"/>
    <mergeCell ref="B206:D207"/>
    <mergeCell ref="B231:D232"/>
  </mergeCells>
  <dataValidations count="1">
    <dataValidation type="list" showInputMessage="1" showErrorMessage="1" sqref="F57 F157 F132 F107 F82 F182 F257 F232 F207 F2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3" manualBreakCount="3">
    <brk id="70" max="16383" man="1"/>
    <brk id="145" max="16383" man="1"/>
    <brk id="220" max="16383"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70"/>
  <sheetViews>
    <sheetView showGridLines="0" zoomScale="50" zoomScaleNormal="50" zoomScaleSheetLayoutView="85" zoomScalePageLayoutView="90" workbookViewId="0" topLeftCell="A1">
      <selection activeCell="F37" sqref="F37"/>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7.2812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Ventura County Medical Center</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
      <c r="A5" s="64" t="s">
        <v>177</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178</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1391500</v>
      </c>
      <c r="G17" s="36"/>
    </row>
    <row r="18" spans="1:7" s="2" customFormat="1" ht="13.5" thickBot="1">
      <c r="A18" s="34"/>
      <c r="C18" s="35"/>
      <c r="D18" s="3"/>
      <c r="F18" s="4"/>
      <c r="G18" s="36"/>
    </row>
    <row r="19" spans="1:7" s="2" customFormat="1" ht="13.5" thickBot="1">
      <c r="A19" s="34"/>
      <c r="B19" s="2" t="s">
        <v>11</v>
      </c>
      <c r="C19" s="35"/>
      <c r="D19" s="3"/>
      <c r="E19" s="14" t="s">
        <v>2</v>
      </c>
      <c r="F19" s="15">
        <v>1391500</v>
      </c>
      <c r="G19" s="36"/>
    </row>
    <row r="20" spans="1:7" s="73" customFormat="1" ht="15">
      <c r="A20" s="81"/>
      <c r="B20" s="64"/>
      <c r="C20" s="64"/>
      <c r="D20" s="72"/>
      <c r="F20" s="74"/>
      <c r="G20" s="75"/>
    </row>
    <row r="21" spans="1:7" s="73" customFormat="1" ht="15">
      <c r="A21" s="76"/>
      <c r="B21" s="77" t="s">
        <v>179</v>
      </c>
      <c r="C21" s="77"/>
      <c r="D21" s="72"/>
      <c r="G21" s="75"/>
    </row>
    <row r="22" spans="1:7" s="73" customFormat="1" ht="6.75" customHeight="1" thickBot="1">
      <c r="A22" s="76"/>
      <c r="B22" s="10"/>
      <c r="C22" s="77"/>
      <c r="D22" s="72"/>
      <c r="F22" s="74"/>
      <c r="G22" s="75"/>
    </row>
    <row r="23" spans="1:7" ht="13.5" thickBot="1">
      <c r="A23" s="79"/>
      <c r="B23" s="5" t="s">
        <v>31</v>
      </c>
      <c r="E23" s="14" t="s">
        <v>2</v>
      </c>
      <c r="F23" s="139">
        <v>214</v>
      </c>
      <c r="G23" s="80"/>
    </row>
    <row r="24" spans="1:7" ht="6.75" customHeight="1" thickBot="1">
      <c r="A24" s="79"/>
      <c r="G24" s="80"/>
    </row>
    <row r="25" spans="1:7" ht="13.5" thickBot="1">
      <c r="A25" s="79"/>
      <c r="B25" s="5" t="s">
        <v>32</v>
      </c>
      <c r="E25" s="14" t="s">
        <v>2</v>
      </c>
      <c r="F25" s="139">
        <v>241</v>
      </c>
      <c r="G25" s="80"/>
    </row>
    <row r="26" spans="1:7" ht="6.75" customHeight="1" thickBot="1">
      <c r="A26" s="79"/>
      <c r="G26" s="80"/>
    </row>
    <row r="27" spans="1:7" ht="13.5" thickBot="1">
      <c r="A27" s="79"/>
      <c r="C27" s="5" t="s">
        <v>175</v>
      </c>
      <c r="F27" s="279">
        <f>IF(F25&gt;F23,F23/F25,"N/A")</f>
        <v>0.8879668049792531</v>
      </c>
      <c r="G27" s="80"/>
    </row>
    <row r="28" spans="1:7" ht="6.75" customHeight="1">
      <c r="A28" s="79"/>
      <c r="G28" s="80"/>
    </row>
    <row r="29" spans="1:7" s="2" customFormat="1" ht="15">
      <c r="A29" s="34"/>
      <c r="B29" s="336" t="s">
        <v>305</v>
      </c>
      <c r="C29" s="337"/>
      <c r="D29" s="337"/>
      <c r="E29" s="45"/>
      <c r="F29" s="46"/>
      <c r="G29" s="36"/>
    </row>
    <row r="30" spans="1:7" s="2" customFormat="1" ht="15">
      <c r="A30" s="34"/>
      <c r="B30" s="337"/>
      <c r="C30" s="337"/>
      <c r="D30" s="337"/>
      <c r="E30" s="45"/>
      <c r="F30" s="46"/>
      <c r="G30" s="36"/>
    </row>
    <row r="31" spans="1:7" s="2" customFormat="1" ht="6.75" customHeight="1">
      <c r="A31" s="34"/>
      <c r="D31" s="3"/>
      <c r="F31" s="4"/>
      <c r="G31" s="36"/>
    </row>
    <row r="32" spans="1:7" s="2" customFormat="1" ht="66" customHeight="1">
      <c r="A32" s="34"/>
      <c r="B32" s="355" t="s">
        <v>362</v>
      </c>
      <c r="C32" s="356"/>
      <c r="D32" s="357"/>
      <c r="F32" s="4"/>
      <c r="G32" s="36"/>
    </row>
    <row r="33" spans="1:7" s="2" customFormat="1" ht="66" customHeight="1">
      <c r="A33" s="34"/>
      <c r="B33" s="358"/>
      <c r="C33" s="359"/>
      <c r="D33" s="360"/>
      <c r="F33" s="4"/>
      <c r="G33" s="36"/>
    </row>
    <row r="34" spans="1:7" s="2" customFormat="1" ht="66" customHeight="1">
      <c r="A34" s="34"/>
      <c r="B34" s="358"/>
      <c r="C34" s="359"/>
      <c r="D34" s="360"/>
      <c r="F34" s="4"/>
      <c r="G34" s="36"/>
    </row>
    <row r="35" spans="1:7" s="2" customFormat="1" ht="66" customHeight="1">
      <c r="A35" s="34"/>
      <c r="B35" s="358"/>
      <c r="C35" s="359"/>
      <c r="D35" s="360"/>
      <c r="F35" s="4"/>
      <c r="G35" s="36"/>
    </row>
    <row r="36" spans="1:7" s="2" customFormat="1" ht="66" customHeight="1">
      <c r="A36" s="34"/>
      <c r="B36" s="358"/>
      <c r="C36" s="359"/>
      <c r="D36" s="360"/>
      <c r="F36" s="4"/>
      <c r="G36" s="36"/>
    </row>
    <row r="37" spans="1:7" s="2" customFormat="1" ht="214.5" customHeight="1">
      <c r="A37" s="34"/>
      <c r="B37" s="358"/>
      <c r="C37" s="359"/>
      <c r="D37" s="360"/>
      <c r="F37" s="4"/>
      <c r="G37" s="36"/>
    </row>
    <row r="38" spans="1:7" s="2" customFormat="1" ht="66" customHeight="1">
      <c r="A38" s="34"/>
      <c r="B38" s="361"/>
      <c r="C38" s="362"/>
      <c r="D38" s="363"/>
      <c r="F38" s="4"/>
      <c r="G38" s="36"/>
    </row>
    <row r="39" spans="1:7" ht="71.25" customHeight="1" thickBot="1">
      <c r="A39" s="79"/>
      <c r="G39" s="80"/>
    </row>
    <row r="40" spans="1:7" ht="13.5" thickBot="1">
      <c r="A40" s="79"/>
      <c r="B40" s="5" t="s">
        <v>176</v>
      </c>
      <c r="E40" s="14" t="s">
        <v>2</v>
      </c>
      <c r="F40" s="54"/>
      <c r="G40" s="80"/>
    </row>
    <row r="41" spans="1:7" ht="6.75" customHeight="1" thickBot="1">
      <c r="A41" s="79"/>
      <c r="G41" s="80"/>
    </row>
    <row r="42" spans="1:7" ht="14.25" customHeight="1" thickBot="1">
      <c r="A42" s="79"/>
      <c r="B42" s="5" t="s">
        <v>231</v>
      </c>
      <c r="F42" s="150" t="str">
        <f>IF(ISNUMBER(F40),F27/F40,"N/A")</f>
        <v>N/A</v>
      </c>
      <c r="G42" s="80"/>
    </row>
    <row r="43" spans="1:7" ht="6.75" customHeight="1" thickBot="1">
      <c r="A43" s="79"/>
      <c r="G43" s="80"/>
    </row>
    <row r="44" spans="1:7" ht="13.5" thickBot="1">
      <c r="A44" s="79"/>
      <c r="C44" s="78" t="s">
        <v>15</v>
      </c>
      <c r="F44" s="280">
        <f>IF(ISNUMBER(F40),LOOKUP(F42,$H$7:$H$11),IF(F23&lt;F25,1,0))</f>
        <v>1</v>
      </c>
      <c r="G44" s="80"/>
    </row>
    <row r="45" spans="1:7" s="2" customFormat="1" ht="11.25" customHeight="1">
      <c r="A45" s="48"/>
      <c r="B45" s="49"/>
      <c r="C45" s="49"/>
      <c r="D45" s="50"/>
      <c r="E45" s="49"/>
      <c r="F45" s="51"/>
      <c r="G45" s="52"/>
    </row>
    <row r="46" spans="1:7" s="2" customFormat="1" ht="6.75" customHeight="1">
      <c r="A46" s="161"/>
      <c r="B46" s="162"/>
      <c r="C46" s="162"/>
      <c r="D46" s="163"/>
      <c r="E46" s="162"/>
      <c r="F46" s="164"/>
      <c r="G46" s="165"/>
    </row>
    <row r="47" spans="1:7" s="33" customFormat="1" ht="24">
      <c r="A47" s="40"/>
      <c r="B47" s="41" t="s">
        <v>234</v>
      </c>
      <c r="C47" s="41"/>
      <c r="D47" s="270" t="s">
        <v>342</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5" t="s">
        <v>306</v>
      </c>
      <c r="C56" s="315"/>
      <c r="D56" s="315"/>
      <c r="F56" s="4"/>
      <c r="G56" s="36"/>
    </row>
    <row r="57" spans="1:7" s="2" customFormat="1" ht="13.5" thickBot="1">
      <c r="A57" s="34"/>
      <c r="B57" s="315"/>
      <c r="C57" s="315"/>
      <c r="D57" s="315"/>
      <c r="E57" s="14" t="s">
        <v>2</v>
      </c>
      <c r="F57" s="15" t="s">
        <v>191</v>
      </c>
      <c r="G57" s="36"/>
    </row>
    <row r="58" spans="1:7" s="2" customFormat="1" ht="6.75" customHeight="1">
      <c r="A58" s="34"/>
      <c r="D58" s="3"/>
      <c r="F58" s="4"/>
      <c r="G58" s="36"/>
    </row>
    <row r="59" spans="1:7" s="2" customFormat="1" ht="15">
      <c r="A59" s="34"/>
      <c r="B59" s="316" t="s">
        <v>318</v>
      </c>
      <c r="C59" s="317"/>
      <c r="D59" s="318"/>
      <c r="F59" s="4"/>
      <c r="G59" s="36"/>
    </row>
    <row r="60" spans="1:7" s="2" customFormat="1" ht="15">
      <c r="A60" s="34"/>
      <c r="B60" s="319"/>
      <c r="C60" s="320"/>
      <c r="D60" s="321"/>
      <c r="F60" s="4"/>
      <c r="G60" s="36"/>
    </row>
    <row r="61" spans="1:7" s="2" customFormat="1" ht="15">
      <c r="A61" s="34"/>
      <c r="B61" s="319"/>
      <c r="C61" s="320"/>
      <c r="D61" s="321"/>
      <c r="F61" s="4"/>
      <c r="G61" s="36"/>
    </row>
    <row r="62" spans="1:7" s="2" customFormat="1" ht="15">
      <c r="A62" s="34"/>
      <c r="B62" s="319"/>
      <c r="C62" s="320"/>
      <c r="D62" s="321"/>
      <c r="F62" s="4"/>
      <c r="G62" s="36"/>
    </row>
    <row r="63" spans="1:7" s="2" customFormat="1" ht="15">
      <c r="A63" s="34"/>
      <c r="B63" s="319"/>
      <c r="C63" s="320"/>
      <c r="D63" s="321"/>
      <c r="F63" s="4"/>
      <c r="G63" s="36"/>
    </row>
    <row r="64" spans="1:7" s="2" customFormat="1" ht="15">
      <c r="A64" s="34"/>
      <c r="B64" s="319"/>
      <c r="C64" s="320"/>
      <c r="D64" s="321"/>
      <c r="F64" s="4"/>
      <c r="G64" s="36"/>
    </row>
    <row r="65" spans="1:7" s="2" customFormat="1" ht="15">
      <c r="A65" s="34"/>
      <c r="B65" s="322"/>
      <c r="C65" s="323"/>
      <c r="D65" s="324"/>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22.5">
      <c r="A72" s="40"/>
      <c r="B72" s="41" t="s">
        <v>234</v>
      </c>
      <c r="C72" s="41"/>
      <c r="D72" s="269" t="s">
        <v>343</v>
      </c>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Yes</v>
      </c>
      <c r="G79" s="36"/>
    </row>
    <row r="80" spans="1:7" s="2" customFormat="1" ht="6.75" customHeight="1">
      <c r="A80" s="34"/>
      <c r="D80" s="3"/>
      <c r="F80" s="4"/>
      <c r="G80" s="36"/>
    </row>
    <row r="81" spans="1:7" s="2" customFormat="1" ht="13.5" customHeight="1" thickBot="1">
      <c r="A81" s="34"/>
      <c r="B81" s="315" t="s">
        <v>306</v>
      </c>
      <c r="C81" s="315"/>
      <c r="D81" s="315"/>
      <c r="F81" s="4"/>
      <c r="G81" s="36"/>
    </row>
    <row r="82" spans="1:7" s="2" customFormat="1" ht="13.5" thickBot="1">
      <c r="A82" s="34"/>
      <c r="B82" s="315"/>
      <c r="C82" s="315"/>
      <c r="D82" s="315"/>
      <c r="E82" s="14" t="s">
        <v>2</v>
      </c>
      <c r="F82" s="15" t="s">
        <v>191</v>
      </c>
      <c r="G82" s="36"/>
    </row>
    <row r="83" spans="1:7" s="2" customFormat="1" ht="6.75" customHeight="1">
      <c r="A83" s="34"/>
      <c r="D83" s="3"/>
      <c r="F83" s="4"/>
      <c r="G83" s="36"/>
    </row>
    <row r="84" spans="1:7" s="2" customFormat="1" ht="18.75" customHeight="1">
      <c r="A84" s="34"/>
      <c r="B84" s="316" t="s">
        <v>317</v>
      </c>
      <c r="C84" s="317"/>
      <c r="D84" s="318"/>
      <c r="F84" s="4"/>
      <c r="G84" s="36"/>
    </row>
    <row r="85" spans="1:7" s="2" customFormat="1" ht="18.75" customHeight="1">
      <c r="A85" s="34"/>
      <c r="B85" s="319"/>
      <c r="C85" s="320"/>
      <c r="D85" s="321"/>
      <c r="F85" s="4"/>
      <c r="G85" s="36"/>
    </row>
    <row r="86" spans="1:7" s="2" customFormat="1" ht="18.75" customHeight="1">
      <c r="A86" s="34"/>
      <c r="B86" s="319"/>
      <c r="C86" s="320"/>
      <c r="D86" s="321"/>
      <c r="F86" s="4"/>
      <c r="G86" s="36"/>
    </row>
    <row r="87" spans="1:7" s="2" customFormat="1" ht="18.75" customHeight="1">
      <c r="A87" s="34"/>
      <c r="B87" s="319"/>
      <c r="C87" s="320"/>
      <c r="D87" s="321"/>
      <c r="F87" s="4"/>
      <c r="G87" s="36"/>
    </row>
    <row r="88" spans="1:7" s="2" customFormat="1" ht="18.75" customHeight="1">
      <c r="A88" s="34"/>
      <c r="B88" s="319"/>
      <c r="C88" s="320"/>
      <c r="D88" s="321"/>
      <c r="F88" s="4"/>
      <c r="G88" s="36"/>
    </row>
    <row r="89" spans="1:7" s="2" customFormat="1" ht="18.75" customHeight="1">
      <c r="A89" s="34"/>
      <c r="B89" s="319"/>
      <c r="C89" s="320"/>
      <c r="D89" s="321"/>
      <c r="F89" s="4"/>
      <c r="G89" s="36"/>
    </row>
    <row r="90" spans="1:7" s="2" customFormat="1" ht="18.75" customHeight="1">
      <c r="A90" s="34"/>
      <c r="B90" s="322"/>
      <c r="C90" s="323"/>
      <c r="D90" s="324"/>
      <c r="F90" s="4"/>
      <c r="G90" s="36"/>
    </row>
    <row r="91" spans="1:7" s="2" customFormat="1" ht="6.75" customHeight="1" thickBot="1">
      <c r="A91" s="34"/>
      <c r="D91" s="3"/>
      <c r="F91" s="4"/>
      <c r="G91" s="36"/>
    </row>
    <row r="92" spans="1:7" s="2" customFormat="1" ht="13.5" thickBot="1">
      <c r="A92" s="34"/>
      <c r="B92" s="2" t="s">
        <v>20</v>
      </c>
      <c r="D92" s="3"/>
      <c r="E92" s="14" t="s">
        <v>2</v>
      </c>
      <c r="F92" s="54" t="s">
        <v>191</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IF(F82="Yes",1,IF(F82="No",0,IF(AND(ISBLANK(F92),ISNUMBER(F79)),1,IF(F92&gt;0,LOOKUP(F79/F92,$H$7:$H$11),IF(ISTEXT(D72),0,"")))))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24">
      <c r="A97" s="40"/>
      <c r="B97" s="41" t="s">
        <v>234</v>
      </c>
      <c r="C97" s="41"/>
      <c r="D97" s="275" t="s">
        <v>346</v>
      </c>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Yes</v>
      </c>
      <c r="G104" s="36"/>
    </row>
    <row r="105" spans="1:7" s="2" customFormat="1" ht="6.75" customHeight="1">
      <c r="A105" s="34"/>
      <c r="D105" s="3"/>
      <c r="F105" s="4"/>
      <c r="G105" s="36"/>
    </row>
    <row r="106" spans="1:7" s="2" customFormat="1" ht="13.5" customHeight="1" thickBot="1">
      <c r="A106" s="34"/>
      <c r="B106" s="315" t="s">
        <v>306</v>
      </c>
      <c r="C106" s="315"/>
      <c r="D106" s="315"/>
      <c r="F106" s="4"/>
      <c r="G106" s="36"/>
    </row>
    <row r="107" spans="1:7" s="2" customFormat="1" ht="13.5" thickBot="1">
      <c r="A107" s="34"/>
      <c r="B107" s="315"/>
      <c r="C107" s="315"/>
      <c r="D107" s="315"/>
      <c r="E107" s="14" t="s">
        <v>2</v>
      </c>
      <c r="F107" s="15" t="s">
        <v>191</v>
      </c>
      <c r="G107" s="36"/>
    </row>
    <row r="108" spans="1:7" s="2" customFormat="1" ht="6.75" customHeight="1">
      <c r="A108" s="34"/>
      <c r="D108" s="3"/>
      <c r="F108" s="4"/>
      <c r="G108" s="36"/>
    </row>
    <row r="109" spans="1:7" s="2" customFormat="1" ht="111.75" customHeight="1">
      <c r="A109" s="34"/>
      <c r="B109" s="338" t="s">
        <v>353</v>
      </c>
      <c r="C109" s="347"/>
      <c r="D109" s="348"/>
      <c r="F109" s="4"/>
      <c r="G109" s="36"/>
    </row>
    <row r="110" spans="1:7" s="2" customFormat="1" ht="111.75" customHeight="1">
      <c r="A110" s="34"/>
      <c r="B110" s="349"/>
      <c r="C110" s="350"/>
      <c r="D110" s="351"/>
      <c r="F110" s="4"/>
      <c r="G110" s="36"/>
    </row>
    <row r="111" spans="1:7" s="2" customFormat="1" ht="111.75" customHeight="1">
      <c r="A111" s="34"/>
      <c r="B111" s="349"/>
      <c r="C111" s="350"/>
      <c r="D111" s="351"/>
      <c r="F111" s="4"/>
      <c r="G111" s="36"/>
    </row>
    <row r="112" spans="1:7" s="2" customFormat="1" ht="111.75" customHeight="1">
      <c r="A112" s="34"/>
      <c r="B112" s="349"/>
      <c r="C112" s="350"/>
      <c r="D112" s="351"/>
      <c r="F112" s="4"/>
      <c r="G112" s="36"/>
    </row>
    <row r="113" spans="1:7" s="2" customFormat="1" ht="111.75" customHeight="1">
      <c r="A113" s="34"/>
      <c r="B113" s="349"/>
      <c r="C113" s="350"/>
      <c r="D113" s="351"/>
      <c r="F113" s="4"/>
      <c r="G113" s="36"/>
    </row>
    <row r="114" spans="1:7" s="2" customFormat="1" ht="111.75" customHeight="1">
      <c r="A114" s="34"/>
      <c r="B114" s="349"/>
      <c r="C114" s="350"/>
      <c r="D114" s="351"/>
      <c r="F114" s="4"/>
      <c r="G114" s="36"/>
    </row>
    <row r="115" spans="1:7" s="2" customFormat="1" ht="231.75" customHeight="1">
      <c r="A115" s="34"/>
      <c r="B115" s="352"/>
      <c r="C115" s="353"/>
      <c r="D115" s="354"/>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276">
        <f>IF(F107="Yes",1,IF(F107="No",0,IF(AND(ISBLANK(F117),ISNUMBER(F104)),1,IF(F117&gt;0,LOOKUP(F104/F117,$H$7:$H$11),IF(ISTEXT(D97),0,"")))))</f>
        <v>1</v>
      </c>
      <c r="G119" s="36"/>
    </row>
    <row r="120" spans="1:7" s="2" customFormat="1" ht="12"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5" t="s">
        <v>306</v>
      </c>
      <c r="C131" s="315"/>
      <c r="D131" s="315"/>
      <c r="F131" s="4"/>
      <c r="G131" s="36"/>
    </row>
    <row r="132" spans="1:7" s="2" customFormat="1" ht="13.5" thickBot="1">
      <c r="A132" s="34"/>
      <c r="B132" s="315"/>
      <c r="C132" s="315"/>
      <c r="D132" s="315"/>
      <c r="E132" s="14" t="s">
        <v>2</v>
      </c>
      <c r="F132" s="15"/>
      <c r="G132" s="36"/>
    </row>
    <row r="133" spans="1:7" s="2" customFormat="1" ht="6.75" customHeight="1">
      <c r="A133" s="34"/>
      <c r="D133" s="3"/>
      <c r="F133" s="4"/>
      <c r="G133" s="36"/>
    </row>
    <row r="134" spans="1:7" s="2" customFormat="1" ht="15">
      <c r="A134" s="34"/>
      <c r="B134" s="316"/>
      <c r="C134" s="317"/>
      <c r="D134" s="318"/>
      <c r="F134" s="4"/>
      <c r="G134" s="36"/>
    </row>
    <row r="135" spans="1:7" s="2" customFormat="1" ht="15">
      <c r="A135" s="34"/>
      <c r="B135" s="319"/>
      <c r="C135" s="320"/>
      <c r="D135" s="321"/>
      <c r="F135" s="4"/>
      <c r="G135" s="36"/>
    </row>
    <row r="136" spans="1:7" s="2" customFormat="1" ht="15">
      <c r="A136" s="34"/>
      <c r="B136" s="319"/>
      <c r="C136" s="320"/>
      <c r="D136" s="321"/>
      <c r="F136" s="4"/>
      <c r="G136" s="36"/>
    </row>
    <row r="137" spans="1:7" s="2" customFormat="1" ht="15">
      <c r="A137" s="34"/>
      <c r="B137" s="319"/>
      <c r="C137" s="320"/>
      <c r="D137" s="321"/>
      <c r="F137" s="4"/>
      <c r="G137" s="36"/>
    </row>
    <row r="138" spans="1:7" s="2" customFormat="1" ht="15">
      <c r="A138" s="34"/>
      <c r="B138" s="319"/>
      <c r="C138" s="320"/>
      <c r="D138" s="321"/>
      <c r="F138" s="4"/>
      <c r="G138" s="36"/>
    </row>
    <row r="139" spans="1:7" s="2" customFormat="1" ht="15">
      <c r="A139" s="34"/>
      <c r="B139" s="319"/>
      <c r="C139" s="320"/>
      <c r="D139" s="321"/>
      <c r="F139" s="4"/>
      <c r="G139" s="36"/>
    </row>
    <row r="140" spans="1:7" s="2" customFormat="1" ht="15">
      <c r="A140" s="34"/>
      <c r="B140" s="322"/>
      <c r="C140" s="323"/>
      <c r="D140" s="324"/>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IF(F132="Yes",1,IF(F132="No",0,IF(AND(ISBLANK(F142),ISNUMBER(F129)),1,IF(F142&gt;0,LOOKUP(F129/F142,$H$7:$H$11),IF(ISTEXT(D122),0,"")))))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5" t="s">
        <v>306</v>
      </c>
      <c r="C156" s="315"/>
      <c r="D156" s="315"/>
      <c r="F156" s="4"/>
      <c r="G156" s="36"/>
    </row>
    <row r="157" spans="1:7" s="2" customFormat="1" ht="13.5" thickBot="1">
      <c r="A157" s="34"/>
      <c r="B157" s="315"/>
      <c r="C157" s="315"/>
      <c r="D157" s="315"/>
      <c r="E157" s="14" t="s">
        <v>2</v>
      </c>
      <c r="F157" s="15"/>
      <c r="G157" s="36"/>
    </row>
    <row r="158" spans="1:7" s="2" customFormat="1" ht="6.75" customHeight="1">
      <c r="A158" s="34"/>
      <c r="D158" s="3"/>
      <c r="F158" s="4"/>
      <c r="G158" s="36"/>
    </row>
    <row r="159" spans="1:7" s="2" customFormat="1" ht="15">
      <c r="A159" s="34"/>
      <c r="B159" s="316"/>
      <c r="C159" s="317"/>
      <c r="D159" s="318"/>
      <c r="F159" s="4"/>
      <c r="G159" s="36"/>
    </row>
    <row r="160" spans="1:7" s="2" customFormat="1" ht="15">
      <c r="A160" s="34"/>
      <c r="B160" s="319"/>
      <c r="C160" s="320"/>
      <c r="D160" s="321"/>
      <c r="F160" s="4"/>
      <c r="G160" s="36"/>
    </row>
    <row r="161" spans="1:7" s="2" customFormat="1" ht="15">
      <c r="A161" s="34"/>
      <c r="B161" s="319"/>
      <c r="C161" s="320"/>
      <c r="D161" s="321"/>
      <c r="F161" s="4"/>
      <c r="G161" s="36"/>
    </row>
    <row r="162" spans="1:7" s="2" customFormat="1" ht="15">
      <c r="A162" s="34"/>
      <c r="B162" s="319"/>
      <c r="C162" s="320"/>
      <c r="D162" s="321"/>
      <c r="F162" s="4"/>
      <c r="G162" s="36"/>
    </row>
    <row r="163" spans="1:7" s="2" customFormat="1" ht="15">
      <c r="A163" s="34"/>
      <c r="B163" s="319"/>
      <c r="C163" s="320"/>
      <c r="D163" s="321"/>
      <c r="F163" s="4"/>
      <c r="G163" s="36"/>
    </row>
    <row r="164" spans="1:7" s="2" customFormat="1" ht="15">
      <c r="A164" s="34"/>
      <c r="B164" s="319"/>
      <c r="C164" s="320"/>
      <c r="D164" s="321"/>
      <c r="F164" s="4"/>
      <c r="G164" s="36"/>
    </row>
    <row r="165" spans="1:7" s="2" customFormat="1" ht="15">
      <c r="A165" s="34"/>
      <c r="B165" s="322"/>
      <c r="C165" s="323"/>
      <c r="D165" s="324"/>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IF(F157="Yes",1,IF(F157="No",0,IF(AND(ISBLANK(F167),ISNUMBER(F154)),1,IF(F167&gt;0,LOOKUP(F154/F167,$H$7:$H$11),IF(ISTEXT(D147),0,"")))))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38"/>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5" t="s">
        <v>306</v>
      </c>
      <c r="C181" s="315"/>
      <c r="D181" s="315"/>
      <c r="F181" s="4"/>
      <c r="G181" s="36"/>
    </row>
    <row r="182" spans="1:7" s="2" customFormat="1" ht="13.5" thickBot="1">
      <c r="A182" s="34"/>
      <c r="B182" s="315"/>
      <c r="C182" s="315"/>
      <c r="D182" s="315"/>
      <c r="E182" s="14" t="s">
        <v>2</v>
      </c>
      <c r="F182" s="15"/>
      <c r="G182" s="36"/>
    </row>
    <row r="183" spans="1:7" s="2" customFormat="1" ht="6.75" customHeight="1">
      <c r="A183" s="34"/>
      <c r="D183" s="3"/>
      <c r="F183" s="4"/>
      <c r="G183" s="36"/>
    </row>
    <row r="184" spans="1:7" s="2" customFormat="1" ht="15">
      <c r="A184" s="34"/>
      <c r="B184" s="316"/>
      <c r="C184" s="317"/>
      <c r="D184" s="318"/>
      <c r="F184" s="4"/>
      <c r="G184" s="36"/>
    </row>
    <row r="185" spans="1:7" s="2" customFormat="1" ht="15">
      <c r="A185" s="34"/>
      <c r="B185" s="319"/>
      <c r="C185" s="320"/>
      <c r="D185" s="321"/>
      <c r="F185" s="4"/>
      <c r="G185" s="36"/>
    </row>
    <row r="186" spans="1:7" s="2" customFormat="1" ht="15">
      <c r="A186" s="34"/>
      <c r="B186" s="319"/>
      <c r="C186" s="320"/>
      <c r="D186" s="321"/>
      <c r="F186" s="4"/>
      <c r="G186" s="36"/>
    </row>
    <row r="187" spans="1:7" s="2" customFormat="1" ht="15">
      <c r="A187" s="34"/>
      <c r="B187" s="319"/>
      <c r="C187" s="320"/>
      <c r="D187" s="321"/>
      <c r="F187" s="4"/>
      <c r="G187" s="36"/>
    </row>
    <row r="188" spans="1:7" s="2" customFormat="1" ht="15">
      <c r="A188" s="34"/>
      <c r="B188" s="319"/>
      <c r="C188" s="320"/>
      <c r="D188" s="321"/>
      <c r="F188" s="4"/>
      <c r="G188" s="36"/>
    </row>
    <row r="189" spans="1:7" s="2" customFormat="1" ht="15">
      <c r="A189" s="34"/>
      <c r="B189" s="319"/>
      <c r="C189" s="320"/>
      <c r="D189" s="321"/>
      <c r="F189" s="4"/>
      <c r="G189" s="36"/>
    </row>
    <row r="190" spans="1:7" s="2" customFormat="1" ht="15">
      <c r="A190" s="34"/>
      <c r="B190" s="322"/>
      <c r="C190" s="323"/>
      <c r="D190" s="324"/>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IF(F182="Yes",1,IF(F182="No",0,IF(AND(ISBLANK(F192),ISNUMBER(F179)),1,IF(F192&gt;0,LOOKUP(F179/F192,$H$7:$H$11),IF(ISTEXT(D172),0,"")))))</f>
        <v/>
      </c>
      <c r="G194" s="36"/>
    </row>
    <row r="195" spans="1:7" s="2" customFormat="1" ht="15">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234</v>
      </c>
      <c r="C197" s="41"/>
      <c r="D197" s="154"/>
      <c r="G197" s="39"/>
    </row>
    <row r="198" spans="1:7" s="45" customFormat="1" ht="12">
      <c r="A198" s="42"/>
      <c r="B198" s="135"/>
      <c r="C198" s="43"/>
      <c r="D198" s="155" t="s">
        <v>147</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9"/>
      <c r="G200" s="36"/>
    </row>
    <row r="201" spans="1:7" s="2" customFormat="1" ht="6.75" customHeight="1" thickBot="1">
      <c r="A201" s="34"/>
      <c r="D201" s="3"/>
      <c r="F201" s="4"/>
      <c r="G201" s="36"/>
    </row>
    <row r="202" spans="1:7" s="2" customFormat="1" ht="13.5" thickBot="1">
      <c r="A202" s="34"/>
      <c r="B202" s="2" t="s">
        <v>19</v>
      </c>
      <c r="D202" s="3"/>
      <c r="E202" s="14" t="s">
        <v>2</v>
      </c>
      <c r="F202" s="139"/>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315" t="s">
        <v>306</v>
      </c>
      <c r="C206" s="315"/>
      <c r="D206" s="315"/>
      <c r="F206" s="4"/>
      <c r="G206" s="36"/>
    </row>
    <row r="207" spans="1:7" s="2" customFormat="1" ht="13.5" thickBot="1">
      <c r="A207" s="34"/>
      <c r="B207" s="315"/>
      <c r="C207" s="315"/>
      <c r="D207" s="315"/>
      <c r="E207" s="14" t="s">
        <v>2</v>
      </c>
      <c r="F207" s="15"/>
      <c r="G207" s="36"/>
    </row>
    <row r="208" spans="1:7" s="2" customFormat="1" ht="6.75" customHeight="1">
      <c r="A208" s="34"/>
      <c r="D208" s="3"/>
      <c r="F208" s="4"/>
      <c r="G208" s="36"/>
    </row>
    <row r="209" spans="1:7" s="2" customFormat="1" ht="15">
      <c r="A209" s="34"/>
      <c r="B209" s="316"/>
      <c r="C209" s="317"/>
      <c r="D209" s="318"/>
      <c r="F209" s="4"/>
      <c r="G209" s="36"/>
    </row>
    <row r="210" spans="1:7" s="2" customFormat="1" ht="15">
      <c r="A210" s="34"/>
      <c r="B210" s="319"/>
      <c r="C210" s="320"/>
      <c r="D210" s="321"/>
      <c r="F210" s="4"/>
      <c r="G210" s="36"/>
    </row>
    <row r="211" spans="1:7" s="2" customFormat="1" ht="15">
      <c r="A211" s="34"/>
      <c r="B211" s="319"/>
      <c r="C211" s="320"/>
      <c r="D211" s="321"/>
      <c r="F211" s="4"/>
      <c r="G211" s="36"/>
    </row>
    <row r="212" spans="1:7" s="2" customFormat="1" ht="15">
      <c r="A212" s="34"/>
      <c r="B212" s="319"/>
      <c r="C212" s="320"/>
      <c r="D212" s="321"/>
      <c r="F212" s="4"/>
      <c r="G212" s="36"/>
    </row>
    <row r="213" spans="1:7" s="2" customFormat="1" ht="15">
      <c r="A213" s="34"/>
      <c r="B213" s="319"/>
      <c r="C213" s="320"/>
      <c r="D213" s="321"/>
      <c r="F213" s="4"/>
      <c r="G213" s="36"/>
    </row>
    <row r="214" spans="1:7" s="2" customFormat="1" ht="15">
      <c r="A214" s="34"/>
      <c r="B214" s="319"/>
      <c r="C214" s="320"/>
      <c r="D214" s="321"/>
      <c r="F214" s="4"/>
      <c r="G214" s="36"/>
    </row>
    <row r="215" spans="1:7" s="2" customFormat="1" ht="15">
      <c r="A215" s="34"/>
      <c r="B215" s="322"/>
      <c r="C215" s="323"/>
      <c r="D215" s="324"/>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IF(F207="Yes",1,IF(F207="No",0,IF(AND(ISBLANK(F217),ISNUMBER(F204)),1,IF(F217&gt;0,LOOKUP(F204/F217,$H$7:$H$11),IF(ISTEXT(D197),0,"")))))</f>
        <v/>
      </c>
      <c r="G219" s="36"/>
    </row>
    <row r="220" spans="1:7" s="2" customFormat="1"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234</v>
      </c>
      <c r="C222" s="41"/>
      <c r="D222" s="154"/>
      <c r="G222" s="39"/>
    </row>
    <row r="223" spans="1:7" s="45" customFormat="1" ht="12">
      <c r="A223" s="42"/>
      <c r="B223" s="135"/>
      <c r="C223" s="43"/>
      <c r="D223" s="155" t="s">
        <v>147</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9"/>
      <c r="G225" s="36"/>
    </row>
    <row r="226" spans="1:7" s="2" customFormat="1" ht="6.75" customHeight="1" thickBot="1">
      <c r="A226" s="34"/>
      <c r="D226" s="3"/>
      <c r="F226" s="4"/>
      <c r="G226" s="36"/>
    </row>
    <row r="227" spans="1:7" s="2" customFormat="1" ht="13.5" thickBot="1">
      <c r="A227" s="34"/>
      <c r="B227" s="2" t="s">
        <v>19</v>
      </c>
      <c r="D227" s="3"/>
      <c r="E227" s="14" t="s">
        <v>2</v>
      </c>
      <c r="F227" s="139"/>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315" t="s">
        <v>306</v>
      </c>
      <c r="C231" s="315"/>
      <c r="D231" s="315"/>
      <c r="F231" s="4"/>
      <c r="G231" s="36"/>
    </row>
    <row r="232" spans="1:7" s="2" customFormat="1" ht="13.5" thickBot="1">
      <c r="A232" s="34"/>
      <c r="B232" s="315"/>
      <c r="C232" s="315"/>
      <c r="D232" s="315"/>
      <c r="E232" s="14" t="s">
        <v>2</v>
      </c>
      <c r="F232" s="15"/>
      <c r="G232" s="36"/>
    </row>
    <row r="233" spans="1:7" s="2" customFormat="1" ht="6.75" customHeight="1">
      <c r="A233" s="34"/>
      <c r="D233" s="3"/>
      <c r="F233" s="4"/>
      <c r="G233" s="36"/>
    </row>
    <row r="234" spans="1:7" s="2" customFormat="1" ht="15">
      <c r="A234" s="34"/>
      <c r="B234" s="316"/>
      <c r="C234" s="317"/>
      <c r="D234" s="318"/>
      <c r="F234" s="4"/>
      <c r="G234" s="36"/>
    </row>
    <row r="235" spans="1:7" s="2" customFormat="1" ht="15">
      <c r="A235" s="34"/>
      <c r="B235" s="319"/>
      <c r="C235" s="320"/>
      <c r="D235" s="321"/>
      <c r="F235" s="4"/>
      <c r="G235" s="36"/>
    </row>
    <row r="236" spans="1:7" s="2" customFormat="1" ht="15">
      <c r="A236" s="34"/>
      <c r="B236" s="319"/>
      <c r="C236" s="320"/>
      <c r="D236" s="321"/>
      <c r="F236" s="4"/>
      <c r="G236" s="36"/>
    </row>
    <row r="237" spans="1:7" s="2" customFormat="1" ht="15">
      <c r="A237" s="34"/>
      <c r="B237" s="319"/>
      <c r="C237" s="320"/>
      <c r="D237" s="321"/>
      <c r="F237" s="4"/>
      <c r="G237" s="36"/>
    </row>
    <row r="238" spans="1:7" s="2" customFormat="1" ht="15">
      <c r="A238" s="34"/>
      <c r="B238" s="319"/>
      <c r="C238" s="320"/>
      <c r="D238" s="321"/>
      <c r="F238" s="4"/>
      <c r="G238" s="36"/>
    </row>
    <row r="239" spans="1:7" s="2" customFormat="1" ht="15">
      <c r="A239" s="34"/>
      <c r="B239" s="319"/>
      <c r="C239" s="320"/>
      <c r="D239" s="321"/>
      <c r="F239" s="4"/>
      <c r="G239" s="36"/>
    </row>
    <row r="240" spans="1:7" s="2" customFormat="1" ht="15">
      <c r="A240" s="34"/>
      <c r="B240" s="322"/>
      <c r="C240" s="323"/>
      <c r="D240" s="324"/>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IF(F232="Yes",1,IF(F232="No",0,IF(AND(ISBLANK(F242),ISNUMBER(F229)),1,IF(F242&gt;0,LOOKUP(F229/F242,$H$7:$H$11),IF(ISTEXT(D222),0,"")))))</f>
        <v/>
      </c>
      <c r="G244" s="36"/>
    </row>
    <row r="245" spans="1:7" s="2" customFormat="1"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234</v>
      </c>
      <c r="C247" s="41"/>
      <c r="D247" s="154"/>
      <c r="G247" s="39"/>
    </row>
    <row r="248" spans="1:7" s="45" customFormat="1" ht="12">
      <c r="A248" s="42"/>
      <c r="B248" s="135"/>
      <c r="C248" s="43"/>
      <c r="D248" s="155" t="s">
        <v>147</v>
      </c>
      <c r="F248" s="46"/>
      <c r="G248" s="47"/>
    </row>
    <row r="249" spans="1:7" s="33" customFormat="1" ht="6.75" customHeight="1" thickBot="1">
      <c r="A249" s="40"/>
      <c r="B249" s="17"/>
      <c r="C249" s="41"/>
      <c r="D249" s="38"/>
      <c r="F249" s="19"/>
      <c r="G249" s="39"/>
    </row>
    <row r="250" spans="1:7" s="2" customFormat="1" ht="13.5" thickBot="1">
      <c r="A250" s="34"/>
      <c r="B250" s="2" t="s">
        <v>18</v>
      </c>
      <c r="D250" s="3"/>
      <c r="E250" s="14" t="s">
        <v>2</v>
      </c>
      <c r="F250" s="139"/>
      <c r="G250" s="36"/>
    </row>
    <row r="251" spans="1:7" s="2" customFormat="1" ht="6.75" customHeight="1" thickBot="1">
      <c r="A251" s="34"/>
      <c r="D251" s="3"/>
      <c r="F251" s="4"/>
      <c r="G251" s="36"/>
    </row>
    <row r="252" spans="1:7" s="2" customFormat="1" ht="13.5" thickBot="1">
      <c r="A252" s="34"/>
      <c r="B252" s="2" t="s">
        <v>19</v>
      </c>
      <c r="D252" s="3"/>
      <c r="E252" s="14" t="s">
        <v>2</v>
      </c>
      <c r="F252" s="139"/>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315" t="s">
        <v>306</v>
      </c>
      <c r="C256" s="315"/>
      <c r="D256" s="315"/>
      <c r="F256" s="4"/>
      <c r="G256" s="36"/>
    </row>
    <row r="257" spans="1:7" s="2" customFormat="1" ht="13.5" thickBot="1">
      <c r="A257" s="34"/>
      <c r="B257" s="315"/>
      <c r="C257" s="315"/>
      <c r="D257" s="315"/>
      <c r="E257" s="14" t="s">
        <v>2</v>
      </c>
      <c r="F257" s="15"/>
      <c r="G257" s="36"/>
    </row>
    <row r="258" spans="1:7" s="2" customFormat="1" ht="6.75" customHeight="1">
      <c r="A258" s="34"/>
      <c r="D258" s="3"/>
      <c r="F258" s="4"/>
      <c r="G258" s="36"/>
    </row>
    <row r="259" spans="1:7" s="2" customFormat="1" ht="15">
      <c r="A259" s="34"/>
      <c r="B259" s="316"/>
      <c r="C259" s="317"/>
      <c r="D259" s="318"/>
      <c r="F259" s="4"/>
      <c r="G259" s="36"/>
    </row>
    <row r="260" spans="1:7" s="2" customFormat="1" ht="15">
      <c r="A260" s="34"/>
      <c r="B260" s="319"/>
      <c r="C260" s="320"/>
      <c r="D260" s="321"/>
      <c r="F260" s="4"/>
      <c r="G260" s="36"/>
    </row>
    <row r="261" spans="1:7" s="2" customFormat="1" ht="15">
      <c r="A261" s="34"/>
      <c r="B261" s="319"/>
      <c r="C261" s="320"/>
      <c r="D261" s="321"/>
      <c r="F261" s="4"/>
      <c r="G261" s="36"/>
    </row>
    <row r="262" spans="1:7" s="2" customFormat="1" ht="15">
      <c r="A262" s="34"/>
      <c r="B262" s="319"/>
      <c r="C262" s="320"/>
      <c r="D262" s="321"/>
      <c r="F262" s="4"/>
      <c r="G262" s="36"/>
    </row>
    <row r="263" spans="1:7" s="2" customFormat="1" ht="15">
      <c r="A263" s="34"/>
      <c r="B263" s="319"/>
      <c r="C263" s="320"/>
      <c r="D263" s="321"/>
      <c r="F263" s="4"/>
      <c r="G263" s="36"/>
    </row>
    <row r="264" spans="1:7" s="2" customFormat="1" ht="15">
      <c r="A264" s="34"/>
      <c r="B264" s="319"/>
      <c r="C264" s="320"/>
      <c r="D264" s="321"/>
      <c r="F264" s="4"/>
      <c r="G264" s="36"/>
    </row>
    <row r="265" spans="1:7" s="2" customFormat="1" ht="15">
      <c r="A265" s="34"/>
      <c r="B265" s="322"/>
      <c r="C265" s="323"/>
      <c r="D265" s="324"/>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IF(F257="Yes",1,IF(F257="No",0,IF(AND(ISBLANK(F267),ISNUMBER(F254)),1,IF(F267&gt;0,LOOKUP(F254/F267,$H$7:$H$11),IF(ISTEXT(D247),0,"")))))</f>
        <v/>
      </c>
      <c r="G269" s="36"/>
    </row>
    <row r="270" spans="1:7" s="2" customFormat="1" ht="15">
      <c r="A270" s="48"/>
      <c r="B270" s="49"/>
      <c r="C270" s="49"/>
      <c r="D270" s="50"/>
      <c r="E270" s="49"/>
      <c r="F270" s="51"/>
      <c r="G270" s="52"/>
    </row>
  </sheetData>
  <mergeCells count="20">
    <mergeCell ref="B256:D257"/>
    <mergeCell ref="B234:D240"/>
    <mergeCell ref="B259:D265"/>
    <mergeCell ref="B32:D38"/>
    <mergeCell ref="B184:D190"/>
    <mergeCell ref="B59:D65"/>
    <mergeCell ref="B84:D90"/>
    <mergeCell ref="B109:D115"/>
    <mergeCell ref="B134:D140"/>
    <mergeCell ref="B159:D165"/>
    <mergeCell ref="B29:D30"/>
    <mergeCell ref="B56:D57"/>
    <mergeCell ref="B81:D82"/>
    <mergeCell ref="B106:D107"/>
    <mergeCell ref="B131:D132"/>
    <mergeCell ref="B231:D232"/>
    <mergeCell ref="B156:D157"/>
    <mergeCell ref="B209:D215"/>
    <mergeCell ref="B181:D182"/>
    <mergeCell ref="B206:D207"/>
  </mergeCells>
  <dataValidations count="1">
    <dataValidation type="list" showInputMessage="1" showErrorMessage="1" sqref="F57 F157 F132 F107 F82 F182 F232 F207 F2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3" manualBreakCount="3">
    <brk id="70" max="16383" man="1"/>
    <brk id="145" max="16383" man="1"/>
    <brk id="22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7"/>
  <sheetViews>
    <sheetView showGridLines="0" zoomScale="65" zoomScaleNormal="65" zoomScaleSheetLayoutView="85" zoomScalePageLayoutView="90" workbookViewId="0" topLeftCell="A26">
      <selection activeCell="A14" sqref="A14:G61"/>
    </sheetView>
  </sheetViews>
  <sheetFormatPr defaultColWidth="10.00390625" defaultRowHeight="15"/>
  <cols>
    <col min="1" max="1" width="1.7109375" style="5" customWidth="1"/>
    <col min="2" max="2" width="2.140625" style="5" customWidth="1"/>
    <col min="3" max="3" width="20.8515625" style="5" customWidth="1"/>
    <col min="4" max="4" width="74.57421875" style="11" customWidth="1"/>
    <col min="5" max="5" width="2.7109375" style="5" customWidth="1"/>
    <col min="6" max="6" width="14.421875" style="7" customWidth="1"/>
    <col min="7" max="7" width="10.57421875" style="5" customWidth="1"/>
    <col min="8" max="8" width="3.140625" style="5" customWidth="1"/>
    <col min="9" max="16384" width="10.00390625" style="5" customWidth="1"/>
  </cols>
  <sheetData>
    <row r="1" ht="15">
      <c r="A1" s="1" t="s">
        <v>71</v>
      </c>
    </row>
    <row r="2" spans="1:4" ht="15">
      <c r="A2" s="1" t="str">
        <f>'Total Payment Amount'!B2</f>
        <v xml:space="preserve">DPH SYSTEM: </v>
      </c>
      <c r="C2" s="1"/>
      <c r="D2" s="6" t="s">
        <v>209</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
      <c r="A5" s="64" t="s">
        <v>304</v>
      </c>
    </row>
    <row r="6" ht="6.75" customHeight="1">
      <c r="A6" s="64"/>
    </row>
    <row r="7" ht="14.25">
      <c r="A7" s="10" t="s">
        <v>136</v>
      </c>
    </row>
    <row r="8" spans="1:2" ht="14.25">
      <c r="A8" s="12" t="s">
        <v>2</v>
      </c>
      <c r="B8" s="10" t="s">
        <v>302</v>
      </c>
    </row>
    <row r="9" spans="1:2" ht="14.25">
      <c r="A9" s="10" t="s">
        <v>303</v>
      </c>
      <c r="B9" s="10"/>
    </row>
    <row r="10" spans="1:2" ht="14.25">
      <c r="A10" s="10" t="s">
        <v>308</v>
      </c>
      <c r="B10" s="10"/>
    </row>
    <row r="11" spans="1:2" ht="14.25">
      <c r="A11" s="10" t="s">
        <v>309</v>
      </c>
      <c r="B11" s="10"/>
    </row>
    <row r="12" ht="6.75" customHeight="1"/>
    <row r="13" spans="1:7" s="71" customFormat="1" ht="15">
      <c r="A13" s="65" t="s">
        <v>137</v>
      </c>
      <c r="B13" s="66"/>
      <c r="C13" s="66"/>
      <c r="D13" s="67"/>
      <c r="E13" s="68"/>
      <c r="F13" s="69"/>
      <c r="G13" s="70"/>
    </row>
    <row r="14" spans="1:7" s="73" customFormat="1" ht="409.5" customHeight="1">
      <c r="A14" s="305" t="s">
        <v>365</v>
      </c>
      <c r="B14" s="306"/>
      <c r="C14" s="306"/>
      <c r="D14" s="306"/>
      <c r="E14" s="306"/>
      <c r="F14" s="306"/>
      <c r="G14" s="307"/>
    </row>
    <row r="15" spans="1:7" s="73" customFormat="1" ht="303.75" customHeight="1">
      <c r="A15" s="308"/>
      <c r="B15" s="309"/>
      <c r="C15" s="309"/>
      <c r="D15" s="309"/>
      <c r="E15" s="309"/>
      <c r="F15" s="309"/>
      <c r="G15" s="310"/>
    </row>
    <row r="16" spans="1:7" s="73" customFormat="1" ht="408.75" customHeight="1">
      <c r="A16" s="308"/>
      <c r="B16" s="309"/>
      <c r="C16" s="309"/>
      <c r="D16" s="309"/>
      <c r="E16" s="309"/>
      <c r="F16" s="309"/>
      <c r="G16" s="310"/>
    </row>
    <row r="17" spans="1:7" s="73" customFormat="1" ht="408.75" customHeight="1">
      <c r="A17" s="308"/>
      <c r="B17" s="309"/>
      <c r="C17" s="309"/>
      <c r="D17" s="309"/>
      <c r="E17" s="309"/>
      <c r="F17" s="309"/>
      <c r="G17" s="310"/>
    </row>
    <row r="18" spans="1:7" s="73" customFormat="1" ht="303.75" customHeight="1">
      <c r="A18" s="308"/>
      <c r="B18" s="309"/>
      <c r="C18" s="309"/>
      <c r="D18" s="309"/>
      <c r="E18" s="309"/>
      <c r="F18" s="309"/>
      <c r="G18" s="310"/>
    </row>
    <row r="19" spans="1:7" s="73" customFormat="1" ht="408.75" customHeight="1">
      <c r="A19" s="308"/>
      <c r="B19" s="309"/>
      <c r="C19" s="309"/>
      <c r="D19" s="309"/>
      <c r="E19" s="309"/>
      <c r="F19" s="309"/>
      <c r="G19" s="310"/>
    </row>
    <row r="20" spans="1:7" s="73" customFormat="1" ht="408.75" customHeight="1">
      <c r="A20" s="308"/>
      <c r="B20" s="309"/>
      <c r="C20" s="309"/>
      <c r="D20" s="309"/>
      <c r="E20" s="309"/>
      <c r="F20" s="309"/>
      <c r="G20" s="310"/>
    </row>
    <row r="21" spans="1:7" s="73" customFormat="1" ht="408.75" customHeight="1">
      <c r="A21" s="308"/>
      <c r="B21" s="309"/>
      <c r="C21" s="309"/>
      <c r="D21" s="309"/>
      <c r="E21" s="309"/>
      <c r="F21" s="309"/>
      <c r="G21" s="310"/>
    </row>
    <row r="22" spans="1:7" s="73" customFormat="1" ht="231" customHeight="1">
      <c r="A22" s="308"/>
      <c r="B22" s="309"/>
      <c r="C22" s="309"/>
      <c r="D22" s="309"/>
      <c r="E22" s="309"/>
      <c r="F22" s="309"/>
      <c r="G22" s="310"/>
    </row>
    <row r="23" spans="1:7" s="73" customFormat="1" ht="16.5" customHeight="1">
      <c r="A23" s="308"/>
      <c r="B23" s="309"/>
      <c r="C23" s="309"/>
      <c r="D23" s="309"/>
      <c r="E23" s="309"/>
      <c r="F23" s="309"/>
      <c r="G23" s="310"/>
    </row>
    <row r="24" spans="1:7" s="73" customFormat="1" ht="14.25" customHeight="1">
      <c r="A24" s="308"/>
      <c r="B24" s="309"/>
      <c r="C24" s="309"/>
      <c r="D24" s="309"/>
      <c r="E24" s="309"/>
      <c r="F24" s="309"/>
      <c r="G24" s="310"/>
    </row>
    <row r="25" spans="1:7" s="73" customFormat="1" ht="188.25" customHeight="1">
      <c r="A25" s="308"/>
      <c r="B25" s="309"/>
      <c r="C25" s="309"/>
      <c r="D25" s="309"/>
      <c r="E25" s="309"/>
      <c r="F25" s="309"/>
      <c r="G25" s="310"/>
    </row>
    <row r="26" spans="1:7" s="73" customFormat="1" ht="37.5" customHeight="1">
      <c r="A26" s="308"/>
      <c r="B26" s="309"/>
      <c r="C26" s="309"/>
      <c r="D26" s="309"/>
      <c r="E26" s="309"/>
      <c r="F26" s="309"/>
      <c r="G26" s="310"/>
    </row>
    <row r="27" spans="1:7" s="73" customFormat="1" ht="14.25">
      <c r="A27" s="308"/>
      <c r="B27" s="309"/>
      <c r="C27" s="309"/>
      <c r="D27" s="309"/>
      <c r="E27" s="309"/>
      <c r="F27" s="309"/>
      <c r="G27" s="310"/>
    </row>
    <row r="28" spans="1:7" s="73" customFormat="1" ht="14.25">
      <c r="A28" s="308"/>
      <c r="B28" s="309"/>
      <c r="C28" s="309"/>
      <c r="D28" s="309"/>
      <c r="E28" s="309"/>
      <c r="F28" s="309"/>
      <c r="G28" s="310"/>
    </row>
    <row r="29" spans="1:7" s="73" customFormat="1" ht="14.25">
      <c r="A29" s="308"/>
      <c r="B29" s="309"/>
      <c r="C29" s="309"/>
      <c r="D29" s="309"/>
      <c r="E29" s="309"/>
      <c r="F29" s="309"/>
      <c r="G29" s="310"/>
    </row>
    <row r="30" spans="1:7" s="73" customFormat="1" ht="14.25">
      <c r="A30" s="308"/>
      <c r="B30" s="309"/>
      <c r="C30" s="309"/>
      <c r="D30" s="309"/>
      <c r="E30" s="309"/>
      <c r="F30" s="309"/>
      <c r="G30" s="310"/>
    </row>
    <row r="31" spans="1:7" s="73" customFormat="1" ht="12.75" customHeight="1">
      <c r="A31" s="308"/>
      <c r="B31" s="309"/>
      <c r="C31" s="309"/>
      <c r="D31" s="309"/>
      <c r="E31" s="309"/>
      <c r="F31" s="309"/>
      <c r="G31" s="310"/>
    </row>
    <row r="32" spans="1:7" s="73" customFormat="1" ht="14.25">
      <c r="A32" s="308"/>
      <c r="B32" s="309"/>
      <c r="C32" s="309"/>
      <c r="D32" s="309"/>
      <c r="E32" s="309"/>
      <c r="F32" s="309"/>
      <c r="G32" s="310"/>
    </row>
    <row r="33" spans="1:7" s="73" customFormat="1" ht="14.25">
      <c r="A33" s="308"/>
      <c r="B33" s="309"/>
      <c r="C33" s="309"/>
      <c r="D33" s="309"/>
      <c r="E33" s="309"/>
      <c r="F33" s="309"/>
      <c r="G33" s="310"/>
    </row>
    <row r="34" spans="1:7" s="73" customFormat="1" ht="14.25">
      <c r="A34" s="308"/>
      <c r="B34" s="309"/>
      <c r="C34" s="309"/>
      <c r="D34" s="309"/>
      <c r="E34" s="309"/>
      <c r="F34" s="309"/>
      <c r="G34" s="310"/>
    </row>
    <row r="35" spans="1:7" s="73" customFormat="1" ht="14.25">
      <c r="A35" s="308"/>
      <c r="B35" s="309"/>
      <c r="C35" s="309"/>
      <c r="D35" s="309"/>
      <c r="E35" s="309"/>
      <c r="F35" s="309"/>
      <c r="G35" s="310"/>
    </row>
    <row r="36" spans="1:7" s="73" customFormat="1" ht="14.25">
      <c r="A36" s="308"/>
      <c r="B36" s="309"/>
      <c r="C36" s="309"/>
      <c r="D36" s="309"/>
      <c r="E36" s="309"/>
      <c r="F36" s="309"/>
      <c r="G36" s="310"/>
    </row>
    <row r="37" spans="1:7" s="73" customFormat="1" ht="14.25">
      <c r="A37" s="308"/>
      <c r="B37" s="309"/>
      <c r="C37" s="309"/>
      <c r="D37" s="309"/>
      <c r="E37" s="309"/>
      <c r="F37" s="309"/>
      <c r="G37" s="310"/>
    </row>
    <row r="38" spans="1:7" s="73" customFormat="1" ht="15.75" customHeight="1">
      <c r="A38" s="308"/>
      <c r="B38" s="309"/>
      <c r="C38" s="309"/>
      <c r="D38" s="309"/>
      <c r="E38" s="309"/>
      <c r="F38" s="309"/>
      <c r="G38" s="310"/>
    </row>
    <row r="39" spans="1:7" s="73" customFormat="1" ht="29.25" customHeight="1">
      <c r="A39" s="308"/>
      <c r="B39" s="309"/>
      <c r="C39" s="309"/>
      <c r="D39" s="309"/>
      <c r="E39" s="309"/>
      <c r="F39" s="309"/>
      <c r="G39" s="310"/>
    </row>
    <row r="40" spans="1:7" s="73" customFormat="1" ht="27.75" customHeight="1">
      <c r="A40" s="308"/>
      <c r="B40" s="309"/>
      <c r="C40" s="309"/>
      <c r="D40" s="309"/>
      <c r="E40" s="309"/>
      <c r="F40" s="309"/>
      <c r="G40" s="310"/>
    </row>
    <row r="41" spans="1:7" s="73" customFormat="1" ht="14.25">
      <c r="A41" s="308"/>
      <c r="B41" s="309"/>
      <c r="C41" s="309"/>
      <c r="D41" s="309"/>
      <c r="E41" s="309"/>
      <c r="F41" s="309"/>
      <c r="G41" s="310"/>
    </row>
    <row r="42" spans="1:7" s="73" customFormat="1" ht="130.5" customHeight="1">
      <c r="A42" s="308"/>
      <c r="B42" s="309"/>
      <c r="C42" s="309"/>
      <c r="D42" s="309"/>
      <c r="E42" s="309"/>
      <c r="F42" s="309"/>
      <c r="G42" s="310"/>
    </row>
    <row r="43" spans="1:7" s="73" customFormat="1" ht="17.25" customHeight="1">
      <c r="A43" s="308"/>
      <c r="B43" s="309"/>
      <c r="C43" s="309"/>
      <c r="D43" s="309"/>
      <c r="E43" s="309"/>
      <c r="F43" s="309"/>
      <c r="G43" s="310"/>
    </row>
    <row r="44" spans="1:7" s="73" customFormat="1" ht="24" customHeight="1">
      <c r="A44" s="308"/>
      <c r="B44" s="309"/>
      <c r="C44" s="309"/>
      <c r="D44" s="309"/>
      <c r="E44" s="309"/>
      <c r="F44" s="309"/>
      <c r="G44" s="310"/>
    </row>
    <row r="45" spans="1:7" s="73" customFormat="1" ht="14.25">
      <c r="A45" s="308"/>
      <c r="B45" s="309"/>
      <c r="C45" s="309"/>
      <c r="D45" s="309"/>
      <c r="E45" s="309"/>
      <c r="F45" s="309"/>
      <c r="G45" s="310"/>
    </row>
    <row r="46" spans="1:7" s="73" customFormat="1" ht="16.5" customHeight="1">
      <c r="A46" s="308"/>
      <c r="B46" s="309"/>
      <c r="C46" s="309"/>
      <c r="D46" s="309"/>
      <c r="E46" s="309"/>
      <c r="F46" s="309"/>
      <c r="G46" s="310"/>
    </row>
    <row r="47" spans="1:7" s="73" customFormat="1" ht="14.25">
      <c r="A47" s="308"/>
      <c r="B47" s="309"/>
      <c r="C47" s="309"/>
      <c r="D47" s="309"/>
      <c r="E47" s="309"/>
      <c r="F47" s="309"/>
      <c r="G47" s="310"/>
    </row>
    <row r="48" spans="1:7" s="73" customFormat="1" ht="15" customHeight="1">
      <c r="A48" s="308"/>
      <c r="B48" s="309"/>
      <c r="C48" s="309"/>
      <c r="D48" s="309"/>
      <c r="E48" s="309"/>
      <c r="F48" s="309"/>
      <c r="G48" s="310"/>
    </row>
    <row r="49" spans="1:7" s="73" customFormat="1" ht="14.25">
      <c r="A49" s="308"/>
      <c r="B49" s="309"/>
      <c r="C49" s="309"/>
      <c r="D49" s="309"/>
      <c r="E49" s="309"/>
      <c r="F49" s="309"/>
      <c r="G49" s="310"/>
    </row>
    <row r="50" spans="1:7" s="73" customFormat="1" ht="17.25" customHeight="1">
      <c r="A50" s="308"/>
      <c r="B50" s="309"/>
      <c r="C50" s="309"/>
      <c r="D50" s="309"/>
      <c r="E50" s="309"/>
      <c r="F50" s="309"/>
      <c r="G50" s="310"/>
    </row>
    <row r="51" spans="1:7" s="73" customFormat="1" ht="15" customHeight="1">
      <c r="A51" s="308"/>
      <c r="B51" s="309"/>
      <c r="C51" s="309"/>
      <c r="D51" s="309"/>
      <c r="E51" s="309"/>
      <c r="F51" s="309"/>
      <c r="G51" s="310"/>
    </row>
    <row r="52" spans="1:7" s="73" customFormat="1" ht="51" customHeight="1">
      <c r="A52" s="308"/>
      <c r="B52" s="309"/>
      <c r="C52" s="309"/>
      <c r="D52" s="309"/>
      <c r="E52" s="309"/>
      <c r="F52" s="309"/>
      <c r="G52" s="310"/>
    </row>
    <row r="53" spans="1:7" s="73" customFormat="1" ht="25.5" customHeight="1">
      <c r="A53" s="308"/>
      <c r="B53" s="309"/>
      <c r="C53" s="309"/>
      <c r="D53" s="309"/>
      <c r="E53" s="309"/>
      <c r="F53" s="309"/>
      <c r="G53" s="310"/>
    </row>
    <row r="54" spans="1:7" s="73" customFormat="1" ht="21" customHeight="1">
      <c r="A54" s="308"/>
      <c r="B54" s="309"/>
      <c r="C54" s="309"/>
      <c r="D54" s="309"/>
      <c r="E54" s="309"/>
      <c r="F54" s="309"/>
      <c r="G54" s="310"/>
    </row>
    <row r="55" spans="1:7" s="73" customFormat="1" ht="21" customHeight="1">
      <c r="A55" s="308"/>
      <c r="B55" s="309"/>
      <c r="C55" s="309"/>
      <c r="D55" s="309"/>
      <c r="E55" s="309"/>
      <c r="F55" s="309"/>
      <c r="G55" s="310"/>
    </row>
    <row r="56" spans="1:7" s="73" customFormat="1" ht="13.5" customHeight="1">
      <c r="A56" s="308"/>
      <c r="B56" s="309"/>
      <c r="C56" s="309"/>
      <c r="D56" s="309"/>
      <c r="E56" s="309"/>
      <c r="F56" s="309"/>
      <c r="G56" s="310"/>
    </row>
    <row r="57" spans="1:7" s="73" customFormat="1" ht="15" customHeight="1">
      <c r="A57" s="308"/>
      <c r="B57" s="309"/>
      <c r="C57" s="309"/>
      <c r="D57" s="309"/>
      <c r="E57" s="309"/>
      <c r="F57" s="309"/>
      <c r="G57" s="310"/>
    </row>
    <row r="58" spans="1:7" s="73" customFormat="1" ht="15.75" customHeight="1">
      <c r="A58" s="308"/>
      <c r="B58" s="309"/>
      <c r="C58" s="309"/>
      <c r="D58" s="309"/>
      <c r="E58" s="309"/>
      <c r="F58" s="309"/>
      <c r="G58" s="310"/>
    </row>
    <row r="59" spans="1:7" s="73" customFormat="1" ht="15.75" customHeight="1">
      <c r="A59" s="308"/>
      <c r="B59" s="309"/>
      <c r="C59" s="309"/>
      <c r="D59" s="309"/>
      <c r="E59" s="309"/>
      <c r="F59" s="309"/>
      <c r="G59" s="310"/>
    </row>
    <row r="60" spans="1:7" s="73" customFormat="1" ht="15.75" customHeight="1">
      <c r="A60" s="308"/>
      <c r="B60" s="309"/>
      <c r="C60" s="309"/>
      <c r="D60" s="309"/>
      <c r="E60" s="309"/>
      <c r="F60" s="309"/>
      <c r="G60" s="310"/>
    </row>
    <row r="61" spans="1:7" s="73" customFormat="1" ht="0.75" customHeight="1">
      <c r="A61" s="311"/>
      <c r="B61" s="312"/>
      <c r="C61" s="312"/>
      <c r="D61" s="312"/>
      <c r="E61" s="312"/>
      <c r="F61" s="312"/>
      <c r="G61" s="313"/>
    </row>
    <row r="62" spans="1:7" s="71" customFormat="1" ht="15">
      <c r="A62" s="166" t="s">
        <v>138</v>
      </c>
      <c r="B62" s="167"/>
      <c r="C62" s="167"/>
      <c r="D62" s="168"/>
      <c r="E62" s="169"/>
      <c r="F62" s="170"/>
      <c r="G62" s="171"/>
    </row>
    <row r="63" spans="1:7" s="73" customFormat="1" ht="14.25">
      <c r="A63" s="296" t="s">
        <v>354</v>
      </c>
      <c r="B63" s="297"/>
      <c r="C63" s="297"/>
      <c r="D63" s="297"/>
      <c r="E63" s="297"/>
      <c r="F63" s="297"/>
      <c r="G63" s="298"/>
    </row>
    <row r="64" spans="1:7" s="73" customFormat="1" ht="14.25">
      <c r="A64" s="299"/>
      <c r="B64" s="300"/>
      <c r="C64" s="300"/>
      <c r="D64" s="300"/>
      <c r="E64" s="300"/>
      <c r="F64" s="300"/>
      <c r="G64" s="301"/>
    </row>
    <row r="65" spans="1:7" s="73" customFormat="1" ht="14.25">
      <c r="A65" s="299"/>
      <c r="B65" s="300"/>
      <c r="C65" s="300"/>
      <c r="D65" s="300"/>
      <c r="E65" s="300"/>
      <c r="F65" s="300"/>
      <c r="G65" s="301"/>
    </row>
    <row r="66" spans="1:7" s="73" customFormat="1" ht="14.25">
      <c r="A66" s="299"/>
      <c r="B66" s="300"/>
      <c r="C66" s="300"/>
      <c r="D66" s="300"/>
      <c r="E66" s="300"/>
      <c r="F66" s="300"/>
      <c r="G66" s="301"/>
    </row>
    <row r="67" spans="1:7" s="73" customFormat="1" ht="14.25">
      <c r="A67" s="299"/>
      <c r="B67" s="300"/>
      <c r="C67" s="300"/>
      <c r="D67" s="300"/>
      <c r="E67" s="300"/>
      <c r="F67" s="300"/>
      <c r="G67" s="301"/>
    </row>
    <row r="68" spans="1:7" s="73" customFormat="1" ht="14.25">
      <c r="A68" s="299"/>
      <c r="B68" s="300"/>
      <c r="C68" s="300"/>
      <c r="D68" s="300"/>
      <c r="E68" s="300"/>
      <c r="F68" s="300"/>
      <c r="G68" s="301"/>
    </row>
    <row r="69" spans="1:7" s="73" customFormat="1" ht="14.25">
      <c r="A69" s="299"/>
      <c r="B69" s="300"/>
      <c r="C69" s="300"/>
      <c r="D69" s="300"/>
      <c r="E69" s="300"/>
      <c r="F69" s="300"/>
      <c r="G69" s="301"/>
    </row>
    <row r="70" spans="1:7" s="73" customFormat="1" ht="14.25">
      <c r="A70" s="299"/>
      <c r="B70" s="300"/>
      <c r="C70" s="300"/>
      <c r="D70" s="300"/>
      <c r="E70" s="300"/>
      <c r="F70" s="300"/>
      <c r="G70" s="301"/>
    </row>
    <row r="71" spans="1:7" s="73" customFormat="1" ht="14.25">
      <c r="A71" s="299"/>
      <c r="B71" s="300"/>
      <c r="C71" s="300"/>
      <c r="D71" s="300"/>
      <c r="E71" s="300"/>
      <c r="F71" s="300"/>
      <c r="G71" s="301"/>
    </row>
    <row r="72" spans="1:7" s="73" customFormat="1" ht="14.25">
      <c r="A72" s="299"/>
      <c r="B72" s="300"/>
      <c r="C72" s="300"/>
      <c r="D72" s="300"/>
      <c r="E72" s="300"/>
      <c r="F72" s="300"/>
      <c r="G72" s="301"/>
    </row>
    <row r="73" spans="1:7" s="73" customFormat="1" ht="14.25">
      <c r="A73" s="299"/>
      <c r="B73" s="300"/>
      <c r="C73" s="300"/>
      <c r="D73" s="300"/>
      <c r="E73" s="300"/>
      <c r="F73" s="300"/>
      <c r="G73" s="301"/>
    </row>
    <row r="74" spans="1:7" s="73" customFormat="1" ht="14.25">
      <c r="A74" s="299"/>
      <c r="B74" s="300"/>
      <c r="C74" s="300"/>
      <c r="D74" s="300"/>
      <c r="E74" s="300"/>
      <c r="F74" s="300"/>
      <c r="G74" s="301"/>
    </row>
    <row r="75" spans="1:7" s="73" customFormat="1" ht="14.25">
      <c r="A75" s="299"/>
      <c r="B75" s="300"/>
      <c r="C75" s="300"/>
      <c r="D75" s="300"/>
      <c r="E75" s="300"/>
      <c r="F75" s="300"/>
      <c r="G75" s="301"/>
    </row>
    <row r="76" spans="1:7" s="73" customFormat="1" ht="14.25">
      <c r="A76" s="299"/>
      <c r="B76" s="300"/>
      <c r="C76" s="300"/>
      <c r="D76" s="300"/>
      <c r="E76" s="300"/>
      <c r="F76" s="300"/>
      <c r="G76" s="301"/>
    </row>
    <row r="77" spans="1:7" ht="409.6" customHeight="1">
      <c r="A77" s="302"/>
      <c r="B77" s="303"/>
      <c r="C77" s="303"/>
      <c r="D77" s="303"/>
      <c r="E77" s="303"/>
      <c r="F77" s="303"/>
      <c r="G77" s="304"/>
    </row>
  </sheetData>
  <mergeCells count="2">
    <mergeCell ref="A63:G77"/>
    <mergeCell ref="A14:G61"/>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61" max="16383"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tabSelected="1" zoomScale="75" zoomScaleNormal="75" zoomScaleSheetLayoutView="85" zoomScalePageLayoutView="90" workbookViewId="0" topLeftCell="A1">
      <selection activeCell="F61" sqref="F61"/>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8.140625" style="7" customWidth="1"/>
    <col min="7" max="7" width="3.281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Ventura County Medical Center</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180</v>
      </c>
    </row>
    <row r="6" spans="4:8" ht="15" thickBot="1">
      <c r="D6" s="93" t="s">
        <v>143</v>
      </c>
      <c r="E6" s="12" t="s">
        <v>2</v>
      </c>
      <c r="F6" s="15" t="s">
        <v>191</v>
      </c>
      <c r="H6" s="73">
        <v>0</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129</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1391500</v>
      </c>
      <c r="G17" s="36"/>
    </row>
    <row r="18" spans="1:7" s="2" customFormat="1" ht="13.5" thickBot="1">
      <c r="A18" s="34"/>
      <c r="C18" s="35"/>
      <c r="D18" s="3"/>
      <c r="F18" s="4"/>
      <c r="G18" s="36"/>
    </row>
    <row r="19" spans="1:7" s="2" customFormat="1" ht="13.5" thickBot="1">
      <c r="A19" s="34"/>
      <c r="B19" s="2" t="s">
        <v>11</v>
      </c>
      <c r="C19" s="35"/>
      <c r="D19" s="3"/>
      <c r="E19" s="14" t="s">
        <v>2</v>
      </c>
      <c r="F19" s="15">
        <v>1391500</v>
      </c>
      <c r="G19" s="36"/>
    </row>
    <row r="20" spans="1:7" s="73" customFormat="1" ht="15">
      <c r="A20" s="81"/>
      <c r="B20" s="64"/>
      <c r="C20" s="64"/>
      <c r="D20" s="72"/>
      <c r="F20" s="74"/>
      <c r="G20" s="75"/>
    </row>
    <row r="21" spans="1:7" s="73" customFormat="1" ht="15">
      <c r="A21" s="76"/>
      <c r="B21" s="77" t="s">
        <v>181</v>
      </c>
      <c r="C21" s="77"/>
      <c r="D21" s="72"/>
      <c r="G21" s="75"/>
    </row>
    <row r="22" spans="1:7" s="73" customFormat="1" ht="6.75" customHeight="1" thickBot="1">
      <c r="A22" s="76"/>
      <c r="B22" s="10"/>
      <c r="C22" s="77"/>
      <c r="D22" s="72"/>
      <c r="F22" s="74"/>
      <c r="G22" s="75"/>
    </row>
    <row r="23" spans="1:7" ht="13.5" thickBot="1">
      <c r="A23" s="79"/>
      <c r="B23" s="5" t="s">
        <v>31</v>
      </c>
      <c r="E23" s="14" t="s">
        <v>2</v>
      </c>
      <c r="F23" s="139">
        <v>9</v>
      </c>
      <c r="G23" s="80"/>
    </row>
    <row r="24" spans="1:7" ht="6.75" customHeight="1" thickBot="1">
      <c r="A24" s="79"/>
      <c r="G24" s="80"/>
    </row>
    <row r="25" spans="1:7" ht="13.5" thickBot="1">
      <c r="A25" s="79"/>
      <c r="B25" s="5" t="s">
        <v>32</v>
      </c>
      <c r="E25" s="14" t="s">
        <v>2</v>
      </c>
      <c r="F25" s="278">
        <v>184</v>
      </c>
      <c r="G25" s="80"/>
    </row>
    <row r="26" spans="1:7" ht="6.75" customHeight="1" thickBot="1">
      <c r="A26" s="79"/>
      <c r="G26" s="80"/>
    </row>
    <row r="27" spans="1:7" ht="13.5" thickBot="1">
      <c r="A27" s="79"/>
      <c r="C27" s="5" t="s">
        <v>182</v>
      </c>
      <c r="F27" s="277">
        <f>IF(F25&gt;F23,F23/F25,"N/A")</f>
        <v>0.04891304347826087</v>
      </c>
      <c r="G27" s="80"/>
    </row>
    <row r="28" spans="1:7" ht="6.75" customHeight="1">
      <c r="A28" s="79"/>
      <c r="G28" s="80"/>
    </row>
    <row r="29" spans="1:7" s="2" customFormat="1" ht="15">
      <c r="A29" s="34"/>
      <c r="B29" s="336" t="s">
        <v>305</v>
      </c>
      <c r="C29" s="337"/>
      <c r="D29" s="337"/>
      <c r="E29" s="45"/>
      <c r="F29" s="46"/>
      <c r="G29" s="36"/>
    </row>
    <row r="30" spans="1:7" s="2" customFormat="1" ht="15">
      <c r="A30" s="34"/>
      <c r="B30" s="337"/>
      <c r="C30" s="337"/>
      <c r="D30" s="337"/>
      <c r="E30" s="45"/>
      <c r="F30" s="46"/>
      <c r="G30" s="36"/>
    </row>
    <row r="31" spans="1:7" s="2" customFormat="1" ht="6.75" customHeight="1">
      <c r="A31" s="34"/>
      <c r="D31" s="3"/>
      <c r="F31" s="4"/>
      <c r="G31" s="36"/>
    </row>
    <row r="32" spans="1:7" s="2" customFormat="1" ht="122.25" customHeight="1">
      <c r="A32" s="34"/>
      <c r="B32" s="338" t="s">
        <v>348</v>
      </c>
      <c r="C32" s="347"/>
      <c r="D32" s="348"/>
      <c r="F32" s="4"/>
      <c r="G32" s="36"/>
    </row>
    <row r="33" spans="1:7" s="2" customFormat="1" ht="122.25" customHeight="1">
      <c r="A33" s="34"/>
      <c r="B33" s="349"/>
      <c r="C33" s="350"/>
      <c r="D33" s="351"/>
      <c r="F33" s="4"/>
      <c r="G33" s="36"/>
    </row>
    <row r="34" spans="1:7" s="2" customFormat="1" ht="122.25" customHeight="1">
      <c r="A34" s="34"/>
      <c r="B34" s="349"/>
      <c r="C34" s="350"/>
      <c r="D34" s="351"/>
      <c r="F34" s="4"/>
      <c r="G34" s="36"/>
    </row>
    <row r="35" spans="1:7" s="2" customFormat="1" ht="122.25" customHeight="1">
      <c r="A35" s="34"/>
      <c r="B35" s="349"/>
      <c r="C35" s="350"/>
      <c r="D35" s="351"/>
      <c r="F35" s="4"/>
      <c r="G35" s="36"/>
    </row>
    <row r="36" spans="1:7" s="2" customFormat="1" ht="122.25" customHeight="1">
      <c r="A36" s="34"/>
      <c r="B36" s="349"/>
      <c r="C36" s="350"/>
      <c r="D36" s="351"/>
      <c r="F36" s="4"/>
      <c r="G36" s="36"/>
    </row>
    <row r="37" spans="1:7" s="2" customFormat="1" ht="122.25" customHeight="1">
      <c r="A37" s="34"/>
      <c r="B37" s="349"/>
      <c r="C37" s="350"/>
      <c r="D37" s="351"/>
      <c r="F37" s="4"/>
      <c r="G37" s="36"/>
    </row>
    <row r="38" spans="1:7" s="2" customFormat="1" ht="122.25" customHeight="1">
      <c r="A38" s="34"/>
      <c r="B38" s="352"/>
      <c r="C38" s="353"/>
      <c r="D38" s="354"/>
      <c r="F38" s="4"/>
      <c r="G38" s="36"/>
    </row>
    <row r="39" spans="1:7" ht="18" customHeight="1" thickBot="1">
      <c r="A39" s="79"/>
      <c r="G39" s="80"/>
    </row>
    <row r="40" spans="1:7" ht="13.5" thickBot="1">
      <c r="A40" s="79"/>
      <c r="B40" s="5" t="s">
        <v>176</v>
      </c>
      <c r="E40" s="14" t="s">
        <v>2</v>
      </c>
      <c r="F40" s="54" t="s">
        <v>191</v>
      </c>
      <c r="G40" s="80"/>
    </row>
    <row r="41" spans="1:7" ht="6.75" customHeight="1" thickBot="1">
      <c r="A41" s="79"/>
      <c r="G41" s="80"/>
    </row>
    <row r="42" spans="1:7" ht="14.25" customHeight="1" thickBot="1">
      <c r="A42" s="79"/>
      <c r="B42" s="5" t="s">
        <v>231</v>
      </c>
      <c r="F42" s="150"/>
      <c r="G42" s="80"/>
    </row>
    <row r="43" spans="1:7" ht="6.75" customHeight="1" thickBot="1">
      <c r="A43" s="79"/>
      <c r="G43" s="80"/>
    </row>
    <row r="44" spans="1:7" ht="13.5" thickBot="1">
      <c r="A44" s="79"/>
      <c r="C44" s="78" t="s">
        <v>15</v>
      </c>
      <c r="F44" s="18">
        <f>IF(ISNUMBER(F40),LOOKUP(F42,$H$6:$H$10),IF(F23&lt;F25,1,IF(F6="Yes",0,"")))</f>
        <v>1</v>
      </c>
      <c r="G44" s="80"/>
    </row>
    <row r="45" spans="1:7" s="2" customFormat="1" ht="6.75" customHeight="1">
      <c r="A45" s="48"/>
      <c r="B45" s="49"/>
      <c r="C45" s="49"/>
      <c r="D45" s="50"/>
      <c r="E45" s="49"/>
      <c r="F45" s="51"/>
      <c r="G45" s="52"/>
    </row>
    <row r="46" spans="1:7" s="2" customFormat="1" ht="6.75" customHeight="1">
      <c r="A46" s="34"/>
      <c r="D46" s="3"/>
      <c r="F46" s="4"/>
      <c r="G46" s="36"/>
    </row>
    <row r="47" spans="1:7" s="33" customFormat="1" ht="25.5">
      <c r="A47" s="40"/>
      <c r="B47" s="41" t="s">
        <v>234</v>
      </c>
      <c r="C47" s="41"/>
      <c r="D47" s="271" t="s">
        <v>344</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t="s">
        <v>191</v>
      </c>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5" t="s">
        <v>306</v>
      </c>
      <c r="C56" s="315"/>
      <c r="D56" s="315"/>
      <c r="F56" s="4"/>
      <c r="G56" s="36"/>
    </row>
    <row r="57" spans="1:7" s="2" customFormat="1" ht="13.5" thickBot="1">
      <c r="A57" s="34"/>
      <c r="B57" s="315"/>
      <c r="C57" s="315"/>
      <c r="D57" s="315"/>
      <c r="E57" s="14" t="s">
        <v>2</v>
      </c>
      <c r="F57" s="15" t="s">
        <v>191</v>
      </c>
      <c r="G57" s="36"/>
    </row>
    <row r="58" spans="1:7" s="2" customFormat="1" ht="6.75" customHeight="1">
      <c r="A58" s="34"/>
      <c r="D58" s="3"/>
      <c r="F58" s="4"/>
      <c r="G58" s="36"/>
    </row>
    <row r="59" spans="1:7" s="2" customFormat="1" ht="104.25" customHeight="1">
      <c r="A59" s="34"/>
      <c r="B59" s="316" t="s">
        <v>363</v>
      </c>
      <c r="C59" s="317"/>
      <c r="D59" s="318"/>
      <c r="F59" s="4"/>
      <c r="G59" s="36"/>
    </row>
    <row r="60" spans="1:7" s="2" customFormat="1" ht="104.25" customHeight="1">
      <c r="A60" s="34"/>
      <c r="B60" s="319"/>
      <c r="C60" s="320"/>
      <c r="D60" s="321"/>
      <c r="F60" s="4"/>
      <c r="G60" s="36"/>
    </row>
    <row r="61" spans="1:7" s="2" customFormat="1" ht="104.25" customHeight="1">
      <c r="A61" s="34"/>
      <c r="B61" s="319"/>
      <c r="C61" s="320"/>
      <c r="D61" s="321"/>
      <c r="F61" s="4"/>
      <c r="G61" s="36"/>
    </row>
    <row r="62" spans="1:7" s="2" customFormat="1" ht="104.25" customHeight="1">
      <c r="A62" s="34"/>
      <c r="B62" s="319"/>
      <c r="C62" s="320"/>
      <c r="D62" s="321"/>
      <c r="F62" s="4"/>
      <c r="G62" s="36"/>
    </row>
    <row r="63" spans="1:7" s="2" customFormat="1" ht="104.25" customHeight="1">
      <c r="A63" s="34"/>
      <c r="B63" s="319"/>
      <c r="C63" s="320"/>
      <c r="D63" s="321"/>
      <c r="F63" s="4"/>
      <c r="G63" s="36"/>
    </row>
    <row r="64" spans="1:7" s="2" customFormat="1" ht="104.25" customHeight="1">
      <c r="A64" s="34"/>
      <c r="B64" s="319"/>
      <c r="C64" s="320"/>
      <c r="D64" s="321"/>
      <c r="F64" s="4"/>
      <c r="G64" s="36"/>
    </row>
    <row r="65" spans="1:7" s="2" customFormat="1" ht="104.25" customHeight="1">
      <c r="A65" s="34"/>
      <c r="B65" s="322"/>
      <c r="C65" s="323"/>
      <c r="D65" s="324"/>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IF(F57="Yes",1,IF(F57="No",0,IF(AND(ISBLANK(F67),ISNUMBER(F54)),1,IF(F67&gt;0,LOOKUP(F54/F67,$H$6:$H$10),IF(ISTEXT(D47),0,"")))))</f>
        <v>1</v>
      </c>
      <c r="G69" s="36"/>
    </row>
    <row r="70" spans="1:7" s="2" customFormat="1" ht="10.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283"/>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279" t="s">
        <v>347</v>
      </c>
      <c r="G79" s="36"/>
    </row>
    <row r="80" spans="1:7" s="2" customFormat="1" ht="6.75" customHeight="1">
      <c r="A80" s="34"/>
      <c r="D80" s="3"/>
      <c r="F80" s="4"/>
      <c r="G80" s="36"/>
    </row>
    <row r="81" spans="1:7" s="2" customFormat="1" ht="13.5" customHeight="1" thickBot="1">
      <c r="A81" s="34"/>
      <c r="B81" s="315" t="s">
        <v>306</v>
      </c>
      <c r="C81" s="315"/>
      <c r="D81" s="315"/>
      <c r="F81" s="4"/>
      <c r="G81" s="36"/>
    </row>
    <row r="82" spans="1:7" s="2" customFormat="1" ht="13.5" thickBot="1">
      <c r="A82" s="34"/>
      <c r="B82" s="315"/>
      <c r="C82" s="315"/>
      <c r="D82" s="315"/>
      <c r="E82" s="14" t="s">
        <v>2</v>
      </c>
      <c r="F82" s="15"/>
      <c r="G82" s="36"/>
    </row>
    <row r="83" spans="1:7" s="2" customFormat="1" ht="6.75" customHeight="1">
      <c r="A83" s="34"/>
      <c r="D83" s="3"/>
      <c r="F83" s="4"/>
      <c r="G83" s="36"/>
    </row>
    <row r="84" spans="1:7" s="2" customFormat="1" ht="13.5" customHeight="1">
      <c r="A84" s="34"/>
      <c r="B84" s="316"/>
      <c r="C84" s="317"/>
      <c r="D84" s="318"/>
      <c r="F84" s="4"/>
      <c r="G84" s="36"/>
    </row>
    <row r="85" spans="1:7" s="2" customFormat="1" ht="24" customHeight="1">
      <c r="A85" s="34"/>
      <c r="B85" s="319"/>
      <c r="C85" s="320"/>
      <c r="D85" s="321"/>
      <c r="F85" s="4"/>
      <c r="G85" s="36"/>
    </row>
    <row r="86" spans="1:7" s="2" customFormat="1" ht="15" hidden="1">
      <c r="A86" s="34"/>
      <c r="B86" s="319"/>
      <c r="C86" s="320"/>
      <c r="D86" s="321"/>
      <c r="F86" s="4"/>
      <c r="G86" s="36"/>
    </row>
    <row r="87" spans="1:7" s="2" customFormat="1" ht="15" hidden="1">
      <c r="A87" s="34"/>
      <c r="B87" s="319"/>
      <c r="C87" s="320"/>
      <c r="D87" s="321"/>
      <c r="F87" s="4"/>
      <c r="G87" s="36"/>
    </row>
    <row r="88" spans="1:7" s="2" customFormat="1" ht="15" hidden="1">
      <c r="A88" s="34"/>
      <c r="B88" s="319"/>
      <c r="C88" s="320"/>
      <c r="D88" s="321"/>
      <c r="F88" s="4"/>
      <c r="G88" s="36"/>
    </row>
    <row r="89" spans="1:7" s="2" customFormat="1" ht="12.75" customHeight="1">
      <c r="A89" s="34"/>
      <c r="B89" s="319"/>
      <c r="C89" s="320"/>
      <c r="D89" s="321"/>
      <c r="F89" s="4"/>
      <c r="G89" s="36"/>
    </row>
    <row r="90" spans="1:7" s="2" customFormat="1" ht="12" customHeight="1">
      <c r="A90" s="34"/>
      <c r="B90" s="322"/>
      <c r="C90" s="323"/>
      <c r="D90" s="324"/>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280"/>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5" t="s">
        <v>306</v>
      </c>
      <c r="C106" s="315"/>
      <c r="D106" s="315"/>
      <c r="F106" s="4"/>
      <c r="G106" s="36"/>
    </row>
    <row r="107" spans="1:7" s="2" customFormat="1" ht="13.5" thickBot="1">
      <c r="A107" s="34"/>
      <c r="B107" s="315"/>
      <c r="C107" s="315"/>
      <c r="D107" s="315"/>
      <c r="E107" s="14" t="s">
        <v>2</v>
      </c>
      <c r="F107" s="15"/>
      <c r="G107" s="36"/>
    </row>
    <row r="108" spans="1:7" s="2" customFormat="1" ht="6.75" customHeight="1">
      <c r="A108" s="34"/>
      <c r="D108" s="3"/>
      <c r="F108" s="4"/>
      <c r="G108" s="36"/>
    </row>
    <row r="109" spans="1:7" s="2" customFormat="1" ht="15">
      <c r="A109" s="34"/>
      <c r="B109" s="316"/>
      <c r="C109" s="317"/>
      <c r="D109" s="318"/>
      <c r="F109" s="4"/>
      <c r="G109" s="36"/>
    </row>
    <row r="110" spans="1:7" s="2" customFormat="1" ht="15">
      <c r="A110" s="34"/>
      <c r="B110" s="319"/>
      <c r="C110" s="320"/>
      <c r="D110" s="321"/>
      <c r="F110" s="4"/>
      <c r="G110" s="36"/>
    </row>
    <row r="111" spans="1:7" s="2" customFormat="1" ht="15">
      <c r="A111" s="34"/>
      <c r="B111" s="319"/>
      <c r="C111" s="320"/>
      <c r="D111" s="321"/>
      <c r="F111" s="4"/>
      <c r="G111" s="36"/>
    </row>
    <row r="112" spans="1:7" s="2" customFormat="1" ht="15">
      <c r="A112" s="34"/>
      <c r="B112" s="319"/>
      <c r="C112" s="320"/>
      <c r="D112" s="321"/>
      <c r="F112" s="4"/>
      <c r="G112" s="36"/>
    </row>
    <row r="113" spans="1:7" s="2" customFormat="1" ht="15">
      <c r="A113" s="34"/>
      <c r="B113" s="319"/>
      <c r="C113" s="320"/>
      <c r="D113" s="321"/>
      <c r="F113" s="4"/>
      <c r="G113" s="36"/>
    </row>
    <row r="114" spans="1:7" s="2" customFormat="1" ht="15">
      <c r="A114" s="34"/>
      <c r="B114" s="319"/>
      <c r="C114" s="320"/>
      <c r="D114" s="321"/>
      <c r="F114" s="4"/>
      <c r="G114" s="36"/>
    </row>
    <row r="115" spans="1:7" s="2" customFormat="1" ht="15">
      <c r="A115" s="34"/>
      <c r="B115" s="322"/>
      <c r="C115" s="323"/>
      <c r="D115" s="324"/>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IF(F107="Yes",1,IF(F107="No",0,IF(AND(ISBLANK(F117),ISNUMBER(F104)),1,IF(F117&gt;0,LOOKUP(F104/F117,$H$6:$H$10),IF(ISTEXT(D97),0,"")))))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5" t="s">
        <v>306</v>
      </c>
      <c r="C131" s="315"/>
      <c r="D131" s="315"/>
      <c r="F131" s="4"/>
      <c r="G131" s="36"/>
    </row>
    <row r="132" spans="1:7" s="2" customFormat="1" ht="13.5" thickBot="1">
      <c r="A132" s="34"/>
      <c r="B132" s="315"/>
      <c r="C132" s="315"/>
      <c r="D132" s="315"/>
      <c r="E132" s="14" t="s">
        <v>2</v>
      </c>
      <c r="F132" s="15"/>
      <c r="G132" s="36"/>
    </row>
    <row r="133" spans="1:7" s="2" customFormat="1" ht="6.75" customHeight="1">
      <c r="A133" s="34"/>
      <c r="D133" s="3"/>
      <c r="F133" s="4"/>
      <c r="G133" s="36"/>
    </row>
    <row r="134" spans="1:7" s="2" customFormat="1" ht="15">
      <c r="A134" s="34"/>
      <c r="B134" s="316"/>
      <c r="C134" s="317"/>
      <c r="D134" s="318"/>
      <c r="F134" s="4"/>
      <c r="G134" s="36"/>
    </row>
    <row r="135" spans="1:7" s="2" customFormat="1" ht="15">
      <c r="A135" s="34"/>
      <c r="B135" s="319"/>
      <c r="C135" s="320"/>
      <c r="D135" s="321"/>
      <c r="F135" s="4"/>
      <c r="G135" s="36"/>
    </row>
    <row r="136" spans="1:7" s="2" customFormat="1" ht="15">
      <c r="A136" s="34"/>
      <c r="B136" s="319"/>
      <c r="C136" s="320"/>
      <c r="D136" s="321"/>
      <c r="F136" s="4"/>
      <c r="G136" s="36"/>
    </row>
    <row r="137" spans="1:7" s="2" customFormat="1" ht="15">
      <c r="A137" s="34"/>
      <c r="B137" s="319"/>
      <c r="C137" s="320"/>
      <c r="D137" s="321"/>
      <c r="F137" s="4"/>
      <c r="G137" s="36"/>
    </row>
    <row r="138" spans="1:7" s="2" customFormat="1" ht="15">
      <c r="A138" s="34"/>
      <c r="B138" s="319"/>
      <c r="C138" s="320"/>
      <c r="D138" s="321"/>
      <c r="F138" s="4"/>
      <c r="G138" s="36"/>
    </row>
    <row r="139" spans="1:7" s="2" customFormat="1" ht="15">
      <c r="A139" s="34"/>
      <c r="B139" s="319"/>
      <c r="C139" s="320"/>
      <c r="D139" s="321"/>
      <c r="F139" s="4"/>
      <c r="G139" s="36"/>
    </row>
    <row r="140" spans="1:7" s="2" customFormat="1" ht="15">
      <c r="A140" s="34"/>
      <c r="B140" s="322"/>
      <c r="C140" s="323"/>
      <c r="D140" s="324"/>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IF(F132="Yes",1,IF(F132="No",0,IF(AND(ISBLANK(F142),ISNUMBER(F129)),1,IF(F142&gt;0,LOOKUP(F129/F142,$H$6:$H$10),IF(ISTEXT(D122),0,"")))))</f>
        <v/>
      </c>
      <c r="G144" s="36"/>
    </row>
    <row r="145" spans="1:7" s="2" customFormat="1" ht="10.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5" t="s">
        <v>306</v>
      </c>
      <c r="C156" s="315"/>
      <c r="D156" s="315"/>
      <c r="F156" s="4"/>
      <c r="G156" s="36"/>
    </row>
    <row r="157" spans="1:7" s="2" customFormat="1" ht="13.5" thickBot="1">
      <c r="A157" s="34"/>
      <c r="B157" s="315"/>
      <c r="C157" s="315"/>
      <c r="D157" s="315"/>
      <c r="E157" s="14" t="s">
        <v>2</v>
      </c>
      <c r="F157" s="15"/>
      <c r="G157" s="36"/>
    </row>
    <row r="158" spans="1:7" s="2" customFormat="1" ht="6.75" customHeight="1">
      <c r="A158" s="34"/>
      <c r="D158" s="3"/>
      <c r="F158" s="4"/>
      <c r="G158" s="36"/>
    </row>
    <row r="159" spans="1:7" s="2" customFormat="1" ht="15">
      <c r="A159" s="34"/>
      <c r="B159" s="316"/>
      <c r="C159" s="317"/>
      <c r="D159" s="318"/>
      <c r="F159" s="4"/>
      <c r="G159" s="36"/>
    </row>
    <row r="160" spans="1:7" s="2" customFormat="1" ht="15">
      <c r="A160" s="34"/>
      <c r="B160" s="319"/>
      <c r="C160" s="320"/>
      <c r="D160" s="321"/>
      <c r="F160" s="4"/>
      <c r="G160" s="36"/>
    </row>
    <row r="161" spans="1:7" s="2" customFormat="1" ht="15">
      <c r="A161" s="34"/>
      <c r="B161" s="319"/>
      <c r="C161" s="320"/>
      <c r="D161" s="321"/>
      <c r="F161" s="4"/>
      <c r="G161" s="36"/>
    </row>
    <row r="162" spans="1:7" s="2" customFormat="1" ht="15">
      <c r="A162" s="34"/>
      <c r="B162" s="319"/>
      <c r="C162" s="320"/>
      <c r="D162" s="321"/>
      <c r="F162" s="4"/>
      <c r="G162" s="36"/>
    </row>
    <row r="163" spans="1:7" s="2" customFormat="1" ht="15">
      <c r="A163" s="34"/>
      <c r="B163" s="319"/>
      <c r="C163" s="320"/>
      <c r="D163" s="321"/>
      <c r="F163" s="4"/>
      <c r="G163" s="36"/>
    </row>
    <row r="164" spans="1:7" s="2" customFormat="1" ht="15">
      <c r="A164" s="34"/>
      <c r="B164" s="319"/>
      <c r="C164" s="320"/>
      <c r="D164" s="321"/>
      <c r="F164" s="4"/>
      <c r="G164" s="36"/>
    </row>
    <row r="165" spans="1:7" s="2" customFormat="1" ht="15">
      <c r="A165" s="34"/>
      <c r="B165" s="322"/>
      <c r="C165" s="323"/>
      <c r="D165" s="324"/>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IF(F157="Yes",1,IF(F157="No",0,IF(AND(ISBLANK(F167),ISNUMBER(F154)),1,IF(F167&gt;0,LOOKUP(F154/F167,$H$6:$H$10),IF(ISTEXT(D147),0,"")))))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5" t="s">
        <v>306</v>
      </c>
      <c r="C181" s="315"/>
      <c r="D181" s="315"/>
      <c r="F181" s="4"/>
      <c r="G181" s="36"/>
    </row>
    <row r="182" spans="1:7" s="2" customFormat="1" ht="13.5" thickBot="1">
      <c r="A182" s="34"/>
      <c r="B182" s="315"/>
      <c r="C182" s="315"/>
      <c r="D182" s="315"/>
      <c r="E182" s="14" t="s">
        <v>2</v>
      </c>
      <c r="F182" s="15"/>
      <c r="G182" s="36"/>
    </row>
    <row r="183" spans="1:7" s="2" customFormat="1" ht="6.75" customHeight="1">
      <c r="A183" s="34"/>
      <c r="D183" s="3"/>
      <c r="F183" s="4"/>
      <c r="G183" s="36"/>
    </row>
    <row r="184" spans="1:7" s="2" customFormat="1" ht="15">
      <c r="A184" s="34"/>
      <c r="B184" s="316"/>
      <c r="C184" s="317"/>
      <c r="D184" s="318"/>
      <c r="F184" s="4"/>
      <c r="G184" s="36"/>
    </row>
    <row r="185" spans="1:7" s="2" customFormat="1" ht="15">
      <c r="A185" s="34"/>
      <c r="B185" s="319"/>
      <c r="C185" s="320"/>
      <c r="D185" s="321"/>
      <c r="F185" s="4"/>
      <c r="G185" s="36"/>
    </row>
    <row r="186" spans="1:7" s="2" customFormat="1" ht="15">
      <c r="A186" s="34"/>
      <c r="B186" s="319"/>
      <c r="C186" s="320"/>
      <c r="D186" s="321"/>
      <c r="F186" s="4"/>
      <c r="G186" s="36"/>
    </row>
    <row r="187" spans="1:7" s="2" customFormat="1" ht="15">
      <c r="A187" s="34"/>
      <c r="B187" s="319"/>
      <c r="C187" s="320"/>
      <c r="D187" s="321"/>
      <c r="F187" s="4"/>
      <c r="G187" s="36"/>
    </row>
    <row r="188" spans="1:7" s="2" customFormat="1" ht="15">
      <c r="A188" s="34"/>
      <c r="B188" s="319"/>
      <c r="C188" s="320"/>
      <c r="D188" s="321"/>
      <c r="F188" s="4"/>
      <c r="G188" s="36"/>
    </row>
    <row r="189" spans="1:7" s="2" customFormat="1" ht="15">
      <c r="A189" s="34"/>
      <c r="B189" s="319"/>
      <c r="C189" s="320"/>
      <c r="D189" s="321"/>
      <c r="F189" s="4"/>
      <c r="G189" s="36"/>
    </row>
    <row r="190" spans="1:7" s="2" customFormat="1" ht="15">
      <c r="A190" s="34"/>
      <c r="B190" s="322"/>
      <c r="C190" s="323"/>
      <c r="D190" s="324"/>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IF(F182="Yes",1,IF(F182="No",0,IF(AND(ISBLANK(F192),ISNUMBER(F179)),1,IF(F192&gt;0,LOOKUP(F179/F192,$H$6:$H$10),IF(ISTEXT(D172),0,"")))))</f>
        <v/>
      </c>
      <c r="G194" s="36"/>
    </row>
    <row r="195" spans="1:7" s="2" customFormat="1" ht="15">
      <c r="A195" s="48"/>
      <c r="B195" s="49"/>
      <c r="C195" s="49"/>
      <c r="D195" s="50"/>
      <c r="E195" s="49"/>
      <c r="F195" s="51"/>
      <c r="G195" s="52"/>
    </row>
  </sheetData>
  <mergeCells count="14">
    <mergeCell ref="B184:D190"/>
    <mergeCell ref="B59:D65"/>
    <mergeCell ref="B84:D90"/>
    <mergeCell ref="B109:D115"/>
    <mergeCell ref="B134:D140"/>
    <mergeCell ref="B159:D165"/>
    <mergeCell ref="B156:D157"/>
    <mergeCell ref="B181:D182"/>
    <mergeCell ref="B29:D30"/>
    <mergeCell ref="B56:D57"/>
    <mergeCell ref="B81:D82"/>
    <mergeCell ref="B106:D107"/>
    <mergeCell ref="B131:D132"/>
    <mergeCell ref="B32:D38"/>
  </mergeCells>
  <dataValidations count="1">
    <dataValidation type="list" showInputMessage="1" showErrorMessage="1" sqref="F57 F157 F132 F107 F82 F182 F6">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2" manualBreakCount="2">
    <brk id="70" max="16383" man="1"/>
    <brk id="145"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370"/>
  <sheetViews>
    <sheetView showGridLines="0" zoomScale="85" zoomScaleNormal="85" zoomScaleSheetLayoutView="85" zoomScalePageLayoutView="90" workbookViewId="0" topLeftCell="A11">
      <selection activeCell="F35" sqref="F35"/>
    </sheetView>
  </sheetViews>
  <sheetFormatPr defaultColWidth="10.00390625" defaultRowHeight="15"/>
  <cols>
    <col min="1" max="1" width="1.7109375" style="5" customWidth="1"/>
    <col min="2" max="2" width="2.140625" style="5" customWidth="1"/>
    <col min="3" max="3" width="20.8515625" style="5" customWidth="1"/>
    <col min="4" max="4" width="76.00390625" style="11" customWidth="1"/>
    <col min="5" max="5" width="2.7109375" style="5" customWidth="1"/>
    <col min="6" max="6" width="16.0039062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Ventura County Medical Center</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183</v>
      </c>
    </row>
    <row r="6" spans="1:6" s="90" customFormat="1" ht="13.5" thickBot="1">
      <c r="A6" s="89"/>
      <c r="D6" s="93" t="s">
        <v>143</v>
      </c>
      <c r="E6" s="12" t="s">
        <v>2</v>
      </c>
      <c r="F6" s="15" t="s">
        <v>191</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130</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1391500</v>
      </c>
      <c r="G17" s="36"/>
    </row>
    <row r="18" spans="1:7" s="2" customFormat="1" ht="13.5" thickBot="1">
      <c r="A18" s="34"/>
      <c r="C18" s="35"/>
      <c r="D18" s="3"/>
      <c r="F18" s="4"/>
      <c r="G18" s="36"/>
    </row>
    <row r="19" spans="1:7" s="2" customFormat="1" ht="13.5" thickBot="1">
      <c r="A19" s="34"/>
      <c r="B19" s="2" t="s">
        <v>11</v>
      </c>
      <c r="C19" s="35"/>
      <c r="D19" s="3"/>
      <c r="E19" s="14" t="s">
        <v>2</v>
      </c>
      <c r="F19" s="15">
        <v>1391500</v>
      </c>
      <c r="G19" s="36"/>
    </row>
    <row r="20" spans="1:7" s="73" customFormat="1" ht="15">
      <c r="A20" s="81"/>
      <c r="B20" s="64"/>
      <c r="C20" s="64"/>
      <c r="D20" s="72"/>
      <c r="F20" s="74"/>
      <c r="G20" s="75"/>
    </row>
    <row r="21" spans="1:7" s="73" customFormat="1" ht="15">
      <c r="A21" s="76"/>
      <c r="B21" s="77" t="s">
        <v>184</v>
      </c>
      <c r="C21" s="77"/>
      <c r="D21" s="72"/>
      <c r="G21" s="75"/>
    </row>
    <row r="22" spans="1:7" s="73" customFormat="1" ht="6.75" customHeight="1" thickBot="1">
      <c r="A22" s="76"/>
      <c r="B22" s="10"/>
      <c r="C22" s="77"/>
      <c r="D22" s="72"/>
      <c r="F22" s="74"/>
      <c r="G22" s="75"/>
    </row>
    <row r="23" spans="1:7" ht="13.5" thickBot="1">
      <c r="A23" s="79"/>
      <c r="B23" s="5" t="s">
        <v>31</v>
      </c>
      <c r="E23" s="14" t="s">
        <v>2</v>
      </c>
      <c r="F23" s="139">
        <v>12</v>
      </c>
      <c r="G23" s="80"/>
    </row>
    <row r="24" spans="1:7" ht="6.75" customHeight="1" thickBot="1">
      <c r="A24" s="79"/>
      <c r="G24" s="80"/>
    </row>
    <row r="25" spans="1:7" ht="13.5" thickBot="1">
      <c r="A25" s="79"/>
      <c r="B25" s="5" t="s">
        <v>32</v>
      </c>
      <c r="E25" s="14" t="s">
        <v>2</v>
      </c>
      <c r="F25" s="139">
        <v>688</v>
      </c>
      <c r="G25" s="80"/>
    </row>
    <row r="26" spans="1:7" ht="6.75" customHeight="1" thickBot="1">
      <c r="A26" s="79"/>
      <c r="G26" s="80"/>
    </row>
    <row r="27" spans="1:7" ht="13.5" thickBot="1">
      <c r="A27" s="79"/>
      <c r="C27" s="5" t="s">
        <v>185</v>
      </c>
      <c r="F27" s="16">
        <f>IF(F25&gt;F23,F23/F25,"N/A")</f>
        <v>0.01744186046511628</v>
      </c>
      <c r="G27" s="80"/>
    </row>
    <row r="28" spans="1:7" ht="6.75" customHeight="1">
      <c r="A28" s="79"/>
      <c r="G28" s="80"/>
    </row>
    <row r="29" spans="1:7" s="2" customFormat="1" ht="15">
      <c r="A29" s="34"/>
      <c r="B29" s="336" t="s">
        <v>305</v>
      </c>
      <c r="C29" s="337"/>
      <c r="D29" s="337"/>
      <c r="E29" s="45"/>
      <c r="F29" s="46"/>
      <c r="G29" s="36"/>
    </row>
    <row r="30" spans="1:7" s="2" customFormat="1" ht="15">
      <c r="A30" s="34"/>
      <c r="B30" s="337"/>
      <c r="C30" s="337"/>
      <c r="D30" s="337"/>
      <c r="E30" s="45"/>
      <c r="F30" s="46"/>
      <c r="G30" s="36"/>
    </row>
    <row r="31" spans="1:7" s="2" customFormat="1" ht="6.75" customHeight="1">
      <c r="A31" s="34"/>
      <c r="D31" s="3"/>
      <c r="F31" s="4"/>
      <c r="G31" s="36"/>
    </row>
    <row r="32" spans="1:7" s="2" customFormat="1" ht="40.5" customHeight="1">
      <c r="A32" s="34"/>
      <c r="B32" s="364" t="s">
        <v>364</v>
      </c>
      <c r="C32" s="365"/>
      <c r="D32" s="366"/>
      <c r="F32" s="4"/>
      <c r="G32" s="36"/>
    </row>
    <row r="33" spans="1:7" s="2" customFormat="1" ht="40.5" customHeight="1">
      <c r="A33" s="34"/>
      <c r="B33" s="367"/>
      <c r="C33" s="368"/>
      <c r="D33" s="369"/>
      <c r="F33" s="4"/>
      <c r="G33" s="36"/>
    </row>
    <row r="34" spans="1:7" s="2" customFormat="1" ht="40.5" customHeight="1">
      <c r="A34" s="34"/>
      <c r="B34" s="367"/>
      <c r="C34" s="368"/>
      <c r="D34" s="369"/>
      <c r="F34" s="4"/>
      <c r="G34" s="36"/>
    </row>
    <row r="35" spans="1:7" s="2" customFormat="1" ht="40.5" customHeight="1">
      <c r="A35" s="34"/>
      <c r="B35" s="367"/>
      <c r="C35" s="368"/>
      <c r="D35" s="369"/>
      <c r="F35" s="4"/>
      <c r="G35" s="36"/>
    </row>
    <row r="36" spans="1:7" s="2" customFormat="1" ht="40.5" customHeight="1">
      <c r="A36" s="34"/>
      <c r="B36" s="367"/>
      <c r="C36" s="368"/>
      <c r="D36" s="369"/>
      <c r="F36" s="4"/>
      <c r="G36" s="36"/>
    </row>
    <row r="37" spans="1:7" s="2" customFormat="1" ht="63.75" customHeight="1">
      <c r="A37" s="34"/>
      <c r="B37" s="367"/>
      <c r="C37" s="368"/>
      <c r="D37" s="369"/>
      <c r="F37" s="4"/>
      <c r="G37" s="36"/>
    </row>
    <row r="38" spans="1:7" s="2" customFormat="1" ht="40.5" customHeight="1">
      <c r="A38" s="34"/>
      <c r="B38" s="370"/>
      <c r="C38" s="371"/>
      <c r="D38" s="372"/>
      <c r="F38" s="4"/>
      <c r="G38" s="36"/>
    </row>
    <row r="39" spans="1:7" ht="6.75" customHeight="1" thickBot="1">
      <c r="A39" s="79"/>
      <c r="B39" s="5">
        <v>9</v>
      </c>
      <c r="G39" s="80"/>
    </row>
    <row r="40" spans="1:7" ht="13.5" thickBot="1">
      <c r="A40" s="79"/>
      <c r="B40" s="5" t="s">
        <v>176</v>
      </c>
      <c r="E40" s="14" t="s">
        <v>2</v>
      </c>
      <c r="F40" s="138"/>
      <c r="G40" s="80"/>
    </row>
    <row r="41" spans="1:7" ht="6.75" customHeight="1" thickBot="1">
      <c r="A41" s="79"/>
      <c r="G41" s="80"/>
    </row>
    <row r="42" spans="1:7" ht="14.25" customHeight="1" thickBot="1">
      <c r="A42" s="79"/>
      <c r="B42" s="5" t="s">
        <v>231</v>
      </c>
      <c r="F42" s="150" t="str">
        <f>IF(ISNUMBER(F40),F27/F40,"N/A")</f>
        <v>N/A</v>
      </c>
      <c r="G42" s="80"/>
    </row>
    <row r="43" spans="1:7" ht="6.75" customHeight="1" thickBot="1">
      <c r="A43" s="79"/>
      <c r="G43" s="80"/>
    </row>
    <row r="44" spans="1:7" ht="13.5" thickBot="1">
      <c r="A44" s="79"/>
      <c r="C44" s="78" t="s">
        <v>15</v>
      </c>
      <c r="F44" s="18">
        <f>IF(ISNUMBER(F40),LOOKUP(F42,$H$7:$H$10),IF(F23&lt;F25,1,IF(F6="Yes",0,"")))</f>
        <v>1</v>
      </c>
      <c r="G44" s="80"/>
    </row>
    <row r="45" spans="1:7" s="2" customFormat="1" ht="9.75" customHeight="1">
      <c r="A45" s="48"/>
      <c r="B45" s="49"/>
      <c r="C45" s="49"/>
      <c r="D45" s="50"/>
      <c r="E45" s="49"/>
      <c r="F45" s="51"/>
      <c r="G45" s="52"/>
    </row>
    <row r="46" spans="1:7" s="2" customFormat="1" ht="6.75" customHeight="1">
      <c r="A46" s="34"/>
      <c r="D46" s="3"/>
      <c r="F46" s="4"/>
      <c r="G46" s="36"/>
    </row>
    <row r="47" spans="1:7" s="33" customFormat="1" ht="22.5">
      <c r="A47" s="40"/>
      <c r="B47" s="41" t="s">
        <v>234</v>
      </c>
      <c r="C47" s="41"/>
      <c r="D47" s="269" t="s">
        <v>345</v>
      </c>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5" t="s">
        <v>306</v>
      </c>
      <c r="C56" s="315"/>
      <c r="D56" s="315"/>
      <c r="F56" s="4"/>
      <c r="G56" s="36"/>
    </row>
    <row r="57" spans="1:7" s="2" customFormat="1" ht="13.5" thickBot="1">
      <c r="A57" s="34"/>
      <c r="B57" s="315"/>
      <c r="C57" s="315"/>
      <c r="D57" s="315"/>
      <c r="E57" s="14" t="s">
        <v>2</v>
      </c>
      <c r="F57" s="15" t="s">
        <v>191</v>
      </c>
      <c r="G57" s="36"/>
    </row>
    <row r="58" spans="1:7" s="2" customFormat="1" ht="6.75" customHeight="1">
      <c r="A58" s="34"/>
      <c r="D58" s="3"/>
      <c r="F58" s="4"/>
      <c r="G58" s="36"/>
    </row>
    <row r="59" spans="1:7" s="2" customFormat="1" ht="21" customHeight="1">
      <c r="A59" s="34"/>
      <c r="B59" s="325" t="s">
        <v>315</v>
      </c>
      <c r="C59" s="326"/>
      <c r="D59" s="327"/>
      <c r="F59" s="4"/>
      <c r="G59" s="36"/>
    </row>
    <row r="60" spans="1:7" s="2" customFormat="1" ht="21" customHeight="1">
      <c r="A60" s="34"/>
      <c r="B60" s="328"/>
      <c r="C60" s="329"/>
      <c r="D60" s="330"/>
      <c r="F60" s="4"/>
      <c r="G60" s="36"/>
    </row>
    <row r="61" spans="1:7" s="2" customFormat="1" ht="21" customHeight="1">
      <c r="A61" s="34"/>
      <c r="B61" s="328"/>
      <c r="C61" s="329"/>
      <c r="D61" s="330"/>
      <c r="F61" s="4"/>
      <c r="G61" s="36"/>
    </row>
    <row r="62" spans="1:7" s="2" customFormat="1" ht="21" customHeight="1">
      <c r="A62" s="34"/>
      <c r="B62" s="328"/>
      <c r="C62" s="329"/>
      <c r="D62" s="330"/>
      <c r="F62" s="4"/>
      <c r="G62" s="36"/>
    </row>
    <row r="63" spans="1:7" s="2" customFormat="1" ht="21" customHeight="1">
      <c r="A63" s="34"/>
      <c r="B63" s="328"/>
      <c r="C63" s="329"/>
      <c r="D63" s="330"/>
      <c r="F63" s="4"/>
      <c r="G63" s="36"/>
    </row>
    <row r="64" spans="1:7" s="2" customFormat="1" ht="21" customHeight="1">
      <c r="A64" s="34"/>
      <c r="B64" s="328"/>
      <c r="C64" s="329"/>
      <c r="D64" s="330"/>
      <c r="F64" s="4"/>
      <c r="G64" s="36"/>
    </row>
    <row r="65" spans="1:7" s="2" customFormat="1" ht="21" customHeight="1">
      <c r="A65" s="34"/>
      <c r="B65" s="331"/>
      <c r="C65" s="332"/>
      <c r="D65" s="333"/>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IF(F57="Yes",1,IF(F57="No",0,IF(AND(ISBLANK(F67),ISNUMBER(F54)),1,IF(F67&gt;0,LOOKUP(F54/F67,$H$7:$H$10),IF(ISTEXT(D47),0,"")))))</f>
        <v>1</v>
      </c>
      <c r="G69" s="36"/>
    </row>
    <row r="70" spans="1:7" s="2" customFormat="1" ht="10.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286"/>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285" t="str">
        <f>"N/A"</f>
        <v>N/A</v>
      </c>
      <c r="G79" s="36"/>
    </row>
    <row r="80" spans="1:7" s="2" customFormat="1" ht="6.75" customHeight="1">
      <c r="A80" s="34"/>
      <c r="D80" s="3"/>
      <c r="F80" s="4"/>
      <c r="G80" s="36"/>
    </row>
    <row r="81" spans="1:7" s="2" customFormat="1" ht="13.5" customHeight="1" thickBot="1">
      <c r="A81" s="34"/>
      <c r="B81" s="315" t="s">
        <v>306</v>
      </c>
      <c r="C81" s="315"/>
      <c r="D81" s="315"/>
      <c r="F81" s="4"/>
      <c r="G81" s="36"/>
    </row>
    <row r="82" spans="1:7" s="2" customFormat="1" ht="13.5" thickBot="1">
      <c r="A82" s="34"/>
      <c r="B82" s="315"/>
      <c r="C82" s="315"/>
      <c r="D82" s="315"/>
      <c r="E82" s="14" t="s">
        <v>2</v>
      </c>
      <c r="F82" s="15"/>
      <c r="G82" s="36"/>
    </row>
    <row r="83" spans="1:7" s="2" customFormat="1" ht="6.75" customHeight="1">
      <c r="A83" s="34"/>
      <c r="D83" s="3"/>
      <c r="F83" s="4"/>
      <c r="G83" s="36"/>
    </row>
    <row r="84" spans="1:7" s="2" customFormat="1" ht="14.25" customHeight="1">
      <c r="A84" s="34"/>
      <c r="B84" s="316"/>
      <c r="C84" s="317"/>
      <c r="D84" s="318"/>
      <c r="F84" s="4"/>
      <c r="G84" s="36"/>
    </row>
    <row r="85" spans="1:7" s="2" customFormat="1" ht="14.25" customHeight="1">
      <c r="A85" s="34"/>
      <c r="B85" s="319"/>
      <c r="C85" s="320"/>
      <c r="D85" s="321"/>
      <c r="F85" s="4"/>
      <c r="G85" s="36"/>
    </row>
    <row r="86" spans="1:7" s="2" customFormat="1" ht="14.25" customHeight="1">
      <c r="A86" s="34"/>
      <c r="B86" s="319"/>
      <c r="C86" s="320"/>
      <c r="D86" s="321"/>
      <c r="F86" s="4"/>
      <c r="G86" s="36"/>
    </row>
    <row r="87" spans="1:7" s="2" customFormat="1" ht="14.25" customHeight="1">
      <c r="A87" s="34"/>
      <c r="B87" s="319"/>
      <c r="C87" s="320"/>
      <c r="D87" s="321"/>
      <c r="F87" s="4"/>
      <c r="G87" s="36"/>
    </row>
    <row r="88" spans="1:7" s="2" customFormat="1" ht="14.25" customHeight="1">
      <c r="A88" s="34"/>
      <c r="B88" s="319"/>
      <c r="C88" s="320"/>
      <c r="D88" s="321"/>
      <c r="F88" s="4"/>
      <c r="G88" s="36"/>
    </row>
    <row r="89" spans="1:7" s="2" customFormat="1" ht="14.25" customHeight="1">
      <c r="A89" s="34"/>
      <c r="B89" s="319"/>
      <c r="C89" s="320"/>
      <c r="D89" s="321"/>
      <c r="F89" s="4"/>
      <c r="G89" s="36"/>
    </row>
    <row r="90" spans="1:7" s="2" customFormat="1" ht="14.25" customHeight="1">
      <c r="A90" s="34"/>
      <c r="B90" s="322"/>
      <c r="C90" s="323"/>
      <c r="D90" s="324"/>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284"/>
      <c r="G94" s="36"/>
    </row>
    <row r="95" spans="1:7" s="2" customFormat="1" ht="10.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5" t="s">
        <v>306</v>
      </c>
      <c r="C106" s="315"/>
      <c r="D106" s="315"/>
      <c r="F106" s="4"/>
      <c r="G106" s="36"/>
    </row>
    <row r="107" spans="1:7" s="2" customFormat="1" ht="13.5" thickBot="1">
      <c r="A107" s="34"/>
      <c r="B107" s="315"/>
      <c r="C107" s="315"/>
      <c r="D107" s="315"/>
      <c r="E107" s="14" t="s">
        <v>2</v>
      </c>
      <c r="F107" s="15"/>
      <c r="G107" s="36"/>
    </row>
    <row r="108" spans="1:7" s="2" customFormat="1" ht="6.75" customHeight="1">
      <c r="A108" s="34"/>
      <c r="D108" s="3"/>
      <c r="F108" s="4"/>
      <c r="G108" s="36"/>
    </row>
    <row r="109" spans="1:7" s="2" customFormat="1" ht="15">
      <c r="A109" s="34"/>
      <c r="B109" s="316"/>
      <c r="C109" s="317"/>
      <c r="D109" s="318"/>
      <c r="F109" s="4"/>
      <c r="G109" s="36"/>
    </row>
    <row r="110" spans="1:7" s="2" customFormat="1" ht="15">
      <c r="A110" s="34"/>
      <c r="B110" s="319"/>
      <c r="C110" s="320"/>
      <c r="D110" s="321"/>
      <c r="F110" s="4"/>
      <c r="G110" s="36"/>
    </row>
    <row r="111" spans="1:7" s="2" customFormat="1" ht="15">
      <c r="A111" s="34"/>
      <c r="B111" s="319"/>
      <c r="C111" s="320"/>
      <c r="D111" s="321"/>
      <c r="F111" s="4"/>
      <c r="G111" s="36"/>
    </row>
    <row r="112" spans="1:7" s="2" customFormat="1" ht="15">
      <c r="A112" s="34"/>
      <c r="B112" s="319"/>
      <c r="C112" s="320"/>
      <c r="D112" s="321"/>
      <c r="F112" s="4"/>
      <c r="G112" s="36"/>
    </row>
    <row r="113" spans="1:7" s="2" customFormat="1" ht="15">
      <c r="A113" s="34"/>
      <c r="B113" s="319"/>
      <c r="C113" s="320"/>
      <c r="D113" s="321"/>
      <c r="F113" s="4"/>
      <c r="G113" s="36"/>
    </row>
    <row r="114" spans="1:7" s="2" customFormat="1" ht="15">
      <c r="A114" s="34"/>
      <c r="B114" s="319"/>
      <c r="C114" s="320"/>
      <c r="D114" s="321"/>
      <c r="F114" s="4"/>
      <c r="G114" s="36"/>
    </row>
    <row r="115" spans="1:7" s="2" customFormat="1" ht="15">
      <c r="A115" s="34"/>
      <c r="B115" s="322"/>
      <c r="C115" s="323"/>
      <c r="D115" s="324"/>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12"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5" t="s">
        <v>306</v>
      </c>
      <c r="C131" s="315"/>
      <c r="D131" s="315"/>
      <c r="F131" s="4"/>
      <c r="G131" s="36"/>
    </row>
    <row r="132" spans="1:7" s="2" customFormat="1" ht="13.5" thickBot="1">
      <c r="A132" s="34"/>
      <c r="B132" s="315"/>
      <c r="C132" s="315"/>
      <c r="D132" s="315"/>
      <c r="E132" s="14" t="s">
        <v>2</v>
      </c>
      <c r="F132" s="15"/>
      <c r="G132" s="36"/>
    </row>
    <row r="133" spans="1:7" s="2" customFormat="1" ht="6.75" customHeight="1">
      <c r="A133" s="34"/>
      <c r="D133" s="3"/>
      <c r="F133" s="4"/>
      <c r="G133" s="36"/>
    </row>
    <row r="134" spans="1:7" s="2" customFormat="1" ht="15">
      <c r="A134" s="34"/>
      <c r="B134" s="316"/>
      <c r="C134" s="317"/>
      <c r="D134" s="318"/>
      <c r="F134" s="4"/>
      <c r="G134" s="36"/>
    </row>
    <row r="135" spans="1:7" s="2" customFormat="1" ht="15">
      <c r="A135" s="34"/>
      <c r="B135" s="319"/>
      <c r="C135" s="320"/>
      <c r="D135" s="321"/>
      <c r="F135" s="4"/>
      <c r="G135" s="36"/>
    </row>
    <row r="136" spans="1:7" s="2" customFormat="1" ht="15">
      <c r="A136" s="34"/>
      <c r="B136" s="319"/>
      <c r="C136" s="320"/>
      <c r="D136" s="321"/>
      <c r="F136" s="4"/>
      <c r="G136" s="36"/>
    </row>
    <row r="137" spans="1:7" s="2" customFormat="1" ht="15">
      <c r="A137" s="34"/>
      <c r="B137" s="319"/>
      <c r="C137" s="320"/>
      <c r="D137" s="321"/>
      <c r="F137" s="4"/>
      <c r="G137" s="36"/>
    </row>
    <row r="138" spans="1:7" s="2" customFormat="1" ht="15">
      <c r="A138" s="34"/>
      <c r="B138" s="319"/>
      <c r="C138" s="320"/>
      <c r="D138" s="321"/>
      <c r="F138" s="4"/>
      <c r="G138" s="36"/>
    </row>
    <row r="139" spans="1:7" s="2" customFormat="1" ht="15">
      <c r="A139" s="34"/>
      <c r="B139" s="319"/>
      <c r="C139" s="320"/>
      <c r="D139" s="321"/>
      <c r="F139" s="4"/>
      <c r="G139" s="36"/>
    </row>
    <row r="140" spans="1:7" s="2" customFormat="1" ht="15">
      <c r="A140" s="34"/>
      <c r="B140" s="322"/>
      <c r="C140" s="323"/>
      <c r="D140" s="324"/>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12"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5" t="s">
        <v>306</v>
      </c>
      <c r="C156" s="315"/>
      <c r="D156" s="315"/>
      <c r="F156" s="4"/>
      <c r="G156" s="36"/>
    </row>
    <row r="157" spans="1:7" s="2" customFormat="1" ht="13.5" thickBot="1">
      <c r="A157" s="34"/>
      <c r="B157" s="315"/>
      <c r="C157" s="315"/>
      <c r="D157" s="315"/>
      <c r="E157" s="14" t="s">
        <v>2</v>
      </c>
      <c r="F157" s="15"/>
      <c r="G157" s="36"/>
    </row>
    <row r="158" spans="1:7" s="2" customFormat="1" ht="6.75" customHeight="1">
      <c r="A158" s="34"/>
      <c r="D158" s="3"/>
      <c r="F158" s="4"/>
      <c r="G158" s="36"/>
    </row>
    <row r="159" spans="1:7" s="2" customFormat="1" ht="15">
      <c r="A159" s="34"/>
      <c r="B159" s="316"/>
      <c r="C159" s="317"/>
      <c r="D159" s="318"/>
      <c r="F159" s="4"/>
      <c r="G159" s="36"/>
    </row>
    <row r="160" spans="1:7" s="2" customFormat="1" ht="15">
      <c r="A160" s="34"/>
      <c r="B160" s="319"/>
      <c r="C160" s="320"/>
      <c r="D160" s="321"/>
      <c r="F160" s="4"/>
      <c r="G160" s="36"/>
    </row>
    <row r="161" spans="1:7" s="2" customFormat="1" ht="15">
      <c r="A161" s="34"/>
      <c r="B161" s="319"/>
      <c r="C161" s="320"/>
      <c r="D161" s="321"/>
      <c r="F161" s="4"/>
      <c r="G161" s="36"/>
    </row>
    <row r="162" spans="1:7" s="2" customFormat="1" ht="15">
      <c r="A162" s="34"/>
      <c r="B162" s="319"/>
      <c r="C162" s="320"/>
      <c r="D162" s="321"/>
      <c r="F162" s="4"/>
      <c r="G162" s="36"/>
    </row>
    <row r="163" spans="1:7" s="2" customFormat="1" ht="15">
      <c r="A163" s="34"/>
      <c r="B163" s="319"/>
      <c r="C163" s="320"/>
      <c r="D163" s="321"/>
      <c r="F163" s="4"/>
      <c r="G163" s="36"/>
    </row>
    <row r="164" spans="1:7" s="2" customFormat="1" ht="15">
      <c r="A164" s="34"/>
      <c r="B164" s="319"/>
      <c r="C164" s="320"/>
      <c r="D164" s="321"/>
      <c r="F164" s="4"/>
      <c r="G164" s="36"/>
    </row>
    <row r="165" spans="1:7" s="2" customFormat="1" ht="15">
      <c r="A165" s="34"/>
      <c r="B165" s="322"/>
      <c r="C165" s="323"/>
      <c r="D165" s="324"/>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1.2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5" t="s">
        <v>306</v>
      </c>
      <c r="C181" s="315"/>
      <c r="D181" s="315"/>
      <c r="F181" s="4"/>
      <c r="G181" s="36"/>
    </row>
    <row r="182" spans="1:7" s="2" customFormat="1" ht="13.5" thickBot="1">
      <c r="A182" s="34"/>
      <c r="B182" s="315"/>
      <c r="C182" s="315"/>
      <c r="D182" s="315"/>
      <c r="E182" s="14" t="s">
        <v>2</v>
      </c>
      <c r="F182" s="15"/>
      <c r="G182" s="36"/>
    </row>
    <row r="183" spans="1:7" s="2" customFormat="1" ht="6.75" customHeight="1">
      <c r="A183" s="34"/>
      <c r="D183" s="3"/>
      <c r="F183" s="4"/>
      <c r="G183" s="36"/>
    </row>
    <row r="184" spans="1:7" s="2" customFormat="1" ht="15">
      <c r="A184" s="34"/>
      <c r="B184" s="316"/>
      <c r="C184" s="317"/>
      <c r="D184" s="318"/>
      <c r="F184" s="4"/>
      <c r="G184" s="36"/>
    </row>
    <row r="185" spans="1:7" s="2" customFormat="1" ht="15">
      <c r="A185" s="34"/>
      <c r="B185" s="319"/>
      <c r="C185" s="320"/>
      <c r="D185" s="321"/>
      <c r="F185" s="4"/>
      <c r="G185" s="36"/>
    </row>
    <row r="186" spans="1:7" s="2" customFormat="1" ht="15">
      <c r="A186" s="34"/>
      <c r="B186" s="319"/>
      <c r="C186" s="320"/>
      <c r="D186" s="321"/>
      <c r="F186" s="4"/>
      <c r="G186" s="36"/>
    </row>
    <row r="187" spans="1:7" s="2" customFormat="1" ht="15">
      <c r="A187" s="34"/>
      <c r="B187" s="319"/>
      <c r="C187" s="320"/>
      <c r="D187" s="321"/>
      <c r="F187" s="4"/>
      <c r="G187" s="36"/>
    </row>
    <row r="188" spans="1:7" s="2" customFormat="1" ht="15">
      <c r="A188" s="34"/>
      <c r="B188" s="319"/>
      <c r="C188" s="320"/>
      <c r="D188" s="321"/>
      <c r="F188" s="4"/>
      <c r="G188" s="36"/>
    </row>
    <row r="189" spans="1:7" s="2" customFormat="1" ht="15">
      <c r="A189" s="34"/>
      <c r="B189" s="319"/>
      <c r="C189" s="320"/>
      <c r="D189" s="321"/>
      <c r="F189" s="4"/>
      <c r="G189" s="36"/>
    </row>
    <row r="190" spans="1:7" s="2" customFormat="1" ht="15">
      <c r="A190" s="34"/>
      <c r="B190" s="322"/>
      <c r="C190" s="323"/>
      <c r="D190" s="324"/>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row r="196" spans="1:7" s="2" customFormat="1" ht="6.75" customHeight="1">
      <c r="A196" s="34"/>
      <c r="D196" s="3"/>
      <c r="F196" s="4"/>
      <c r="G196" s="36"/>
    </row>
    <row r="197" spans="1:7" s="33" customFormat="1" ht="15">
      <c r="A197" s="40"/>
      <c r="B197" s="41" t="s">
        <v>234</v>
      </c>
      <c r="C197" s="41"/>
      <c r="D197" s="154"/>
      <c r="G197" s="39"/>
    </row>
    <row r="198" spans="1:7" s="45" customFormat="1" ht="12">
      <c r="A198" s="42"/>
      <c r="B198" s="135"/>
      <c r="C198" s="43"/>
      <c r="D198" s="155" t="s">
        <v>147</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9"/>
      <c r="G200" s="36"/>
    </row>
    <row r="201" spans="1:7" s="2" customFormat="1" ht="6.75" customHeight="1" thickBot="1">
      <c r="A201" s="34"/>
      <c r="D201" s="3"/>
      <c r="F201" s="4"/>
      <c r="G201" s="36"/>
    </row>
    <row r="202" spans="1:7" s="2" customFormat="1" ht="13.5" thickBot="1">
      <c r="A202" s="34"/>
      <c r="B202" s="2" t="s">
        <v>19</v>
      </c>
      <c r="D202" s="3"/>
      <c r="E202" s="14" t="s">
        <v>2</v>
      </c>
      <c r="F202" s="139"/>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315" t="s">
        <v>306</v>
      </c>
      <c r="C206" s="315"/>
      <c r="D206" s="315"/>
      <c r="F206" s="4"/>
      <c r="G206" s="36"/>
    </row>
    <row r="207" spans="1:7" s="2" customFormat="1" ht="13.5" thickBot="1">
      <c r="A207" s="34"/>
      <c r="B207" s="315"/>
      <c r="C207" s="315"/>
      <c r="D207" s="315"/>
      <c r="E207" s="14" t="s">
        <v>2</v>
      </c>
      <c r="F207" s="15"/>
      <c r="G207" s="36"/>
    </row>
    <row r="208" spans="1:7" s="2" customFormat="1" ht="6.75" customHeight="1">
      <c r="A208" s="34"/>
      <c r="D208" s="3"/>
      <c r="F208" s="4"/>
      <c r="G208" s="36"/>
    </row>
    <row r="209" spans="1:7" s="2" customFormat="1" ht="15">
      <c r="A209" s="34"/>
      <c r="B209" s="316"/>
      <c r="C209" s="317"/>
      <c r="D209" s="318"/>
      <c r="F209" s="4"/>
      <c r="G209" s="36"/>
    </row>
    <row r="210" spans="1:7" s="2" customFormat="1" ht="15">
      <c r="A210" s="34"/>
      <c r="B210" s="319"/>
      <c r="C210" s="320"/>
      <c r="D210" s="321"/>
      <c r="F210" s="4"/>
      <c r="G210" s="36"/>
    </row>
    <row r="211" spans="1:7" s="2" customFormat="1" ht="15">
      <c r="A211" s="34"/>
      <c r="B211" s="319"/>
      <c r="C211" s="320"/>
      <c r="D211" s="321"/>
      <c r="F211" s="4"/>
      <c r="G211" s="36"/>
    </row>
    <row r="212" spans="1:7" s="2" customFormat="1" ht="15">
      <c r="A212" s="34"/>
      <c r="B212" s="319"/>
      <c r="C212" s="320"/>
      <c r="D212" s="321"/>
      <c r="F212" s="4"/>
      <c r="G212" s="36"/>
    </row>
    <row r="213" spans="1:7" s="2" customFormat="1" ht="15">
      <c r="A213" s="34"/>
      <c r="B213" s="319"/>
      <c r="C213" s="320"/>
      <c r="D213" s="321"/>
      <c r="F213" s="4"/>
      <c r="G213" s="36"/>
    </row>
    <row r="214" spans="1:7" s="2" customFormat="1" ht="15">
      <c r="A214" s="34"/>
      <c r="B214" s="319"/>
      <c r="C214" s="320"/>
      <c r="D214" s="321"/>
      <c r="F214" s="4"/>
      <c r="G214" s="36"/>
    </row>
    <row r="215" spans="1:7" s="2" customFormat="1" ht="15">
      <c r="A215" s="34"/>
      <c r="B215" s="322"/>
      <c r="C215" s="323"/>
      <c r="D215" s="324"/>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IF(F207="Yes",1,IF(F207="No",0,IF(AND(ISBLANK(F217),ISNUMBER(F204)),1,IF(F217&gt;0,LOOKUP(F204/F217,$H$7:$H$10),IF(ISTEXT(D197),0,"")))))</f>
        <v/>
      </c>
      <c r="G219" s="36"/>
    </row>
    <row r="220" spans="1:7" s="2" customFormat="1" ht="12"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234</v>
      </c>
      <c r="C222" s="41"/>
      <c r="D222" s="154"/>
      <c r="G222" s="39"/>
    </row>
    <row r="223" spans="1:7" s="45" customFormat="1" ht="12">
      <c r="A223" s="42"/>
      <c r="B223" s="135"/>
      <c r="C223" s="43"/>
      <c r="D223" s="155" t="s">
        <v>147</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9"/>
      <c r="G225" s="36"/>
    </row>
    <row r="226" spans="1:7" s="2" customFormat="1" ht="6.75" customHeight="1" thickBot="1">
      <c r="A226" s="34"/>
      <c r="D226" s="3"/>
      <c r="F226" s="4"/>
      <c r="G226" s="36"/>
    </row>
    <row r="227" spans="1:7" s="2" customFormat="1" ht="13.5" thickBot="1">
      <c r="A227" s="34"/>
      <c r="B227" s="2" t="s">
        <v>19</v>
      </c>
      <c r="D227" s="3"/>
      <c r="E227" s="14" t="s">
        <v>2</v>
      </c>
      <c r="F227" s="139"/>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315" t="s">
        <v>306</v>
      </c>
      <c r="C231" s="315"/>
      <c r="D231" s="315"/>
      <c r="F231" s="4"/>
      <c r="G231" s="36"/>
    </row>
    <row r="232" spans="1:7" s="2" customFormat="1" ht="13.5" thickBot="1">
      <c r="A232" s="34"/>
      <c r="B232" s="315"/>
      <c r="C232" s="315"/>
      <c r="D232" s="315"/>
      <c r="E232" s="14" t="s">
        <v>2</v>
      </c>
      <c r="F232" s="15"/>
      <c r="G232" s="36"/>
    </row>
    <row r="233" spans="1:7" s="2" customFormat="1" ht="6.75" customHeight="1">
      <c r="A233" s="34"/>
      <c r="D233" s="3"/>
      <c r="F233" s="4"/>
      <c r="G233" s="36"/>
    </row>
    <row r="234" spans="1:7" s="2" customFormat="1" ht="15">
      <c r="A234" s="34"/>
      <c r="B234" s="316"/>
      <c r="C234" s="317"/>
      <c r="D234" s="318"/>
      <c r="F234" s="4"/>
      <c r="G234" s="36"/>
    </row>
    <row r="235" spans="1:7" s="2" customFormat="1" ht="15">
      <c r="A235" s="34"/>
      <c r="B235" s="319"/>
      <c r="C235" s="320"/>
      <c r="D235" s="321"/>
      <c r="F235" s="4"/>
      <c r="G235" s="36"/>
    </row>
    <row r="236" spans="1:7" s="2" customFormat="1" ht="15">
      <c r="A236" s="34"/>
      <c r="B236" s="319"/>
      <c r="C236" s="320"/>
      <c r="D236" s="321"/>
      <c r="F236" s="4"/>
      <c r="G236" s="36"/>
    </row>
    <row r="237" spans="1:7" s="2" customFormat="1" ht="15">
      <c r="A237" s="34"/>
      <c r="B237" s="319"/>
      <c r="C237" s="320"/>
      <c r="D237" s="321"/>
      <c r="F237" s="4"/>
      <c r="G237" s="36"/>
    </row>
    <row r="238" spans="1:7" s="2" customFormat="1" ht="15">
      <c r="A238" s="34"/>
      <c r="B238" s="319"/>
      <c r="C238" s="320"/>
      <c r="D238" s="321"/>
      <c r="F238" s="4"/>
      <c r="G238" s="36"/>
    </row>
    <row r="239" spans="1:7" s="2" customFormat="1" ht="15">
      <c r="A239" s="34"/>
      <c r="B239" s="319"/>
      <c r="C239" s="320"/>
      <c r="D239" s="321"/>
      <c r="F239" s="4"/>
      <c r="G239" s="36"/>
    </row>
    <row r="240" spans="1:7" s="2" customFormat="1" ht="15">
      <c r="A240" s="34"/>
      <c r="B240" s="322"/>
      <c r="C240" s="323"/>
      <c r="D240" s="324"/>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IF(F232="Yes",1,IF(F232="No",0,IF(AND(ISBLANK(F242),ISNUMBER(F229)),1,IF(F242&gt;0,LOOKUP(F229/F242,$H$7:$H$10),IF(ISTEXT(D222),0,"")))))</f>
        <v/>
      </c>
      <c r="G244" s="36"/>
    </row>
    <row r="245" spans="1:7" s="2" customFormat="1" ht="12"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234</v>
      </c>
      <c r="C247" s="41"/>
      <c r="D247" s="154"/>
      <c r="G247" s="39"/>
    </row>
    <row r="248" spans="1:7" s="45" customFormat="1" ht="12">
      <c r="A248" s="42"/>
      <c r="B248" s="135"/>
      <c r="C248" s="43"/>
      <c r="D248" s="155" t="s">
        <v>147</v>
      </c>
      <c r="F248" s="46"/>
      <c r="G248" s="47"/>
    </row>
    <row r="249" spans="1:7" s="33" customFormat="1" ht="6.75" customHeight="1" thickBot="1">
      <c r="A249" s="40"/>
      <c r="B249" s="17"/>
      <c r="C249" s="41"/>
      <c r="D249" s="53"/>
      <c r="F249" s="19"/>
      <c r="G249" s="39"/>
    </row>
    <row r="250" spans="1:7" s="2" customFormat="1" ht="13.5" thickBot="1">
      <c r="A250" s="34"/>
      <c r="B250" s="2" t="s">
        <v>18</v>
      </c>
      <c r="D250" s="3"/>
      <c r="E250" s="14" t="s">
        <v>2</v>
      </c>
      <c r="F250" s="139"/>
      <c r="G250" s="36"/>
    </row>
    <row r="251" spans="1:7" s="2" customFormat="1" ht="6.75" customHeight="1" thickBot="1">
      <c r="A251" s="34"/>
      <c r="D251" s="3"/>
      <c r="F251" s="4"/>
      <c r="G251" s="36"/>
    </row>
    <row r="252" spans="1:7" s="2" customFormat="1" ht="13.5" thickBot="1">
      <c r="A252" s="34"/>
      <c r="B252" s="2" t="s">
        <v>19</v>
      </c>
      <c r="D252" s="3"/>
      <c r="E252" s="14" t="s">
        <v>2</v>
      </c>
      <c r="F252" s="139"/>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315" t="s">
        <v>306</v>
      </c>
      <c r="C256" s="315"/>
      <c r="D256" s="315"/>
      <c r="F256" s="4"/>
      <c r="G256" s="36"/>
    </row>
    <row r="257" spans="1:7" s="2" customFormat="1" ht="13.5" thickBot="1">
      <c r="A257" s="34"/>
      <c r="B257" s="315"/>
      <c r="C257" s="315"/>
      <c r="D257" s="315"/>
      <c r="E257" s="14" t="s">
        <v>2</v>
      </c>
      <c r="F257" s="15"/>
      <c r="G257" s="36"/>
    </row>
    <row r="258" spans="1:7" s="2" customFormat="1" ht="6.75" customHeight="1">
      <c r="A258" s="34"/>
      <c r="D258" s="3"/>
      <c r="F258" s="4"/>
      <c r="G258" s="36"/>
    </row>
    <row r="259" spans="1:7" s="2" customFormat="1" ht="15">
      <c r="A259" s="34"/>
      <c r="B259" s="316"/>
      <c r="C259" s="317"/>
      <c r="D259" s="318"/>
      <c r="F259" s="4"/>
      <c r="G259" s="36"/>
    </row>
    <row r="260" spans="1:7" s="2" customFormat="1" ht="15">
      <c r="A260" s="34"/>
      <c r="B260" s="319"/>
      <c r="C260" s="320"/>
      <c r="D260" s="321"/>
      <c r="F260" s="4"/>
      <c r="G260" s="36"/>
    </row>
    <row r="261" spans="1:7" s="2" customFormat="1" ht="15">
      <c r="A261" s="34"/>
      <c r="B261" s="319"/>
      <c r="C261" s="320"/>
      <c r="D261" s="321"/>
      <c r="F261" s="4"/>
      <c r="G261" s="36"/>
    </row>
    <row r="262" spans="1:7" s="2" customFormat="1" ht="15">
      <c r="A262" s="34"/>
      <c r="B262" s="319"/>
      <c r="C262" s="320"/>
      <c r="D262" s="321"/>
      <c r="F262" s="4"/>
      <c r="G262" s="36"/>
    </row>
    <row r="263" spans="1:7" s="2" customFormat="1" ht="15">
      <c r="A263" s="34"/>
      <c r="B263" s="319"/>
      <c r="C263" s="320"/>
      <c r="D263" s="321"/>
      <c r="F263" s="4"/>
      <c r="G263" s="36"/>
    </row>
    <row r="264" spans="1:7" s="2" customFormat="1" ht="15">
      <c r="A264" s="34"/>
      <c r="B264" s="319"/>
      <c r="C264" s="320"/>
      <c r="D264" s="321"/>
      <c r="F264" s="4"/>
      <c r="G264" s="36"/>
    </row>
    <row r="265" spans="1:7" s="2" customFormat="1" ht="15">
      <c r="A265" s="34"/>
      <c r="B265" s="322"/>
      <c r="C265" s="323"/>
      <c r="D265" s="324"/>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IF(F257="Yes",1,IF(F257="No",0,IF(AND(ISBLANK(F267),ISNUMBER(F254)),1,IF(F267&gt;0,LOOKUP(F254/F267,$H$7:$H$10),IF(ISTEXT(D247),0,"")))))</f>
        <v/>
      </c>
      <c r="G269" s="36"/>
    </row>
    <row r="270" spans="1:7" s="2" customFormat="1" ht="11.25" customHeight="1">
      <c r="A270" s="48"/>
      <c r="B270" s="49"/>
      <c r="C270" s="49"/>
      <c r="D270" s="50"/>
      <c r="E270" s="49"/>
      <c r="F270" s="51"/>
      <c r="G270" s="52"/>
    </row>
    <row r="271" spans="1:7" s="33" customFormat="1" ht="15">
      <c r="A271" s="27"/>
      <c r="B271" s="28"/>
      <c r="C271" s="28"/>
      <c r="D271" s="29"/>
      <c r="E271" s="30"/>
      <c r="F271" s="31"/>
      <c r="G271" s="32"/>
    </row>
    <row r="272" spans="1:7" s="33" customFormat="1" ht="15">
      <c r="A272" s="40"/>
      <c r="B272" s="41" t="s">
        <v>234</v>
      </c>
      <c r="C272" s="41"/>
      <c r="D272" s="154"/>
      <c r="G272" s="39"/>
    </row>
    <row r="273" spans="1:7" s="45" customFormat="1" ht="12">
      <c r="A273" s="42"/>
      <c r="B273" s="135"/>
      <c r="C273" s="43"/>
      <c r="D273" s="155" t="s">
        <v>147</v>
      </c>
      <c r="F273" s="46"/>
      <c r="G273" s="47"/>
    </row>
    <row r="274" spans="1:7" s="33" customFormat="1" ht="6.75" customHeight="1" thickBot="1">
      <c r="A274" s="40"/>
      <c r="B274" s="17"/>
      <c r="C274" s="41"/>
      <c r="D274" s="53"/>
      <c r="F274" s="19"/>
      <c r="G274" s="39"/>
    </row>
    <row r="275" spans="1:7" s="2" customFormat="1" ht="13.5" thickBot="1">
      <c r="A275" s="34"/>
      <c r="B275" s="2" t="s">
        <v>18</v>
      </c>
      <c r="D275" s="3"/>
      <c r="E275" s="14" t="s">
        <v>2</v>
      </c>
      <c r="F275" s="139"/>
      <c r="G275" s="36"/>
    </row>
    <row r="276" spans="1:7" s="2" customFormat="1" ht="6.75" customHeight="1" thickBot="1">
      <c r="A276" s="34"/>
      <c r="D276" s="3"/>
      <c r="F276" s="4"/>
      <c r="G276" s="36"/>
    </row>
    <row r="277" spans="1:7" s="2" customFormat="1" ht="13.5" thickBot="1">
      <c r="A277" s="34"/>
      <c r="B277" s="2" t="s">
        <v>19</v>
      </c>
      <c r="D277" s="3"/>
      <c r="E277" s="14" t="s">
        <v>2</v>
      </c>
      <c r="F277" s="139"/>
      <c r="G277" s="36"/>
    </row>
    <row r="278" spans="1:7" s="2" customFormat="1" ht="6.75" customHeight="1" thickBot="1">
      <c r="A278" s="34"/>
      <c r="D278" s="3"/>
      <c r="F278" s="4"/>
      <c r="G278" s="36"/>
    </row>
    <row r="279" spans="1:7" s="2" customFormat="1" ht="13.5" thickBot="1">
      <c r="A279" s="34"/>
      <c r="C279" s="2" t="s">
        <v>14</v>
      </c>
      <c r="D279" s="3"/>
      <c r="F279" s="16" t="str">
        <f>IF(F277&gt;F275,F275/F277,IF(F282&gt;0,F282,"N/A"))</f>
        <v>N/A</v>
      </c>
      <c r="G279" s="36"/>
    </row>
    <row r="280" spans="1:7" s="2" customFormat="1" ht="6.75" customHeight="1">
      <c r="A280" s="34"/>
      <c r="D280" s="3"/>
      <c r="F280" s="4"/>
      <c r="G280" s="36"/>
    </row>
    <row r="281" spans="1:7" s="2" customFormat="1" ht="13.5" customHeight="1" thickBot="1">
      <c r="A281" s="34"/>
      <c r="B281" s="315" t="s">
        <v>306</v>
      </c>
      <c r="C281" s="315"/>
      <c r="D281" s="315"/>
      <c r="F281" s="4"/>
      <c r="G281" s="36"/>
    </row>
    <row r="282" spans="1:7" s="2" customFormat="1" ht="13.5" thickBot="1">
      <c r="A282" s="34"/>
      <c r="B282" s="315"/>
      <c r="C282" s="315"/>
      <c r="D282" s="315"/>
      <c r="E282" s="14" t="s">
        <v>2</v>
      </c>
      <c r="F282" s="15"/>
      <c r="G282" s="36"/>
    </row>
    <row r="283" spans="1:7" s="2" customFormat="1" ht="6.75" customHeight="1">
      <c r="A283" s="34"/>
      <c r="D283" s="3"/>
      <c r="F283" s="4"/>
      <c r="G283" s="36"/>
    </row>
    <row r="284" spans="1:7" s="2" customFormat="1" ht="15">
      <c r="A284" s="34"/>
      <c r="B284" s="316"/>
      <c r="C284" s="317"/>
      <c r="D284" s="318"/>
      <c r="F284" s="4"/>
      <c r="G284" s="36"/>
    </row>
    <row r="285" spans="1:7" s="2" customFormat="1" ht="15">
      <c r="A285" s="34"/>
      <c r="B285" s="319"/>
      <c r="C285" s="320"/>
      <c r="D285" s="321"/>
      <c r="F285" s="4"/>
      <c r="G285" s="36"/>
    </row>
    <row r="286" spans="1:7" s="2" customFormat="1" ht="15">
      <c r="A286" s="34"/>
      <c r="B286" s="319"/>
      <c r="C286" s="320"/>
      <c r="D286" s="321"/>
      <c r="F286" s="4"/>
      <c r="G286" s="36"/>
    </row>
    <row r="287" spans="1:7" s="2" customFormat="1" ht="15">
      <c r="A287" s="34"/>
      <c r="B287" s="319"/>
      <c r="C287" s="320"/>
      <c r="D287" s="321"/>
      <c r="F287" s="4"/>
      <c r="G287" s="36"/>
    </row>
    <row r="288" spans="1:7" s="2" customFormat="1" ht="15">
      <c r="A288" s="34"/>
      <c r="B288" s="319"/>
      <c r="C288" s="320"/>
      <c r="D288" s="321"/>
      <c r="F288" s="4"/>
      <c r="G288" s="36"/>
    </row>
    <row r="289" spans="1:7" s="2" customFormat="1" ht="15">
      <c r="A289" s="34"/>
      <c r="B289" s="319"/>
      <c r="C289" s="320"/>
      <c r="D289" s="321"/>
      <c r="F289" s="4"/>
      <c r="G289" s="36"/>
    </row>
    <row r="290" spans="1:7" s="2" customFormat="1" ht="15">
      <c r="A290" s="34"/>
      <c r="B290" s="322"/>
      <c r="C290" s="323"/>
      <c r="D290" s="324"/>
      <c r="F290" s="4"/>
      <c r="G290" s="36"/>
    </row>
    <row r="291" spans="1:7" s="2" customFormat="1" ht="6.75" customHeight="1" thickBot="1">
      <c r="A291" s="34"/>
      <c r="D291" s="3"/>
      <c r="F291" s="4"/>
      <c r="G291" s="36"/>
    </row>
    <row r="292" spans="1:7" s="2" customFormat="1" ht="13.5" thickBot="1">
      <c r="A292" s="34"/>
      <c r="B292" s="2" t="s">
        <v>20</v>
      </c>
      <c r="D292" s="3"/>
      <c r="E292" s="14" t="s">
        <v>2</v>
      </c>
      <c r="F292" s="54"/>
      <c r="G292" s="36"/>
    </row>
    <row r="293" spans="1:7" s="2" customFormat="1" ht="6.75" customHeight="1" thickBot="1">
      <c r="A293" s="34"/>
      <c r="D293" s="3"/>
      <c r="F293" s="4"/>
      <c r="G293" s="36"/>
    </row>
    <row r="294" spans="1:7" s="2" customFormat="1" ht="13.5" thickBot="1">
      <c r="A294" s="34"/>
      <c r="C294" s="35" t="s">
        <v>15</v>
      </c>
      <c r="D294" s="3"/>
      <c r="F294" s="18" t="str">
        <f>IF(F282="Yes",1,IF(F282="No",0,IF(AND(ISBLANK(F292),ISNUMBER(F279)),1,IF(F292&gt;0,LOOKUP(F279/F292,$H$7:$H$10),IF(ISTEXT(D272),0,"")))))</f>
        <v/>
      </c>
      <c r="G294" s="36"/>
    </row>
    <row r="295" spans="1:7" s="2" customFormat="1" ht="12.75" customHeight="1">
      <c r="A295" s="48"/>
      <c r="B295" s="49"/>
      <c r="C295" s="49"/>
      <c r="D295" s="50"/>
      <c r="E295" s="49"/>
      <c r="F295" s="51"/>
      <c r="G295" s="52"/>
    </row>
    <row r="296" spans="1:7" s="33" customFormat="1" ht="15">
      <c r="A296" s="27"/>
      <c r="B296" s="28"/>
      <c r="C296" s="28"/>
      <c r="D296" s="29"/>
      <c r="E296" s="30"/>
      <c r="F296" s="31"/>
      <c r="G296" s="32"/>
    </row>
    <row r="297" spans="1:7" s="33" customFormat="1" ht="15">
      <c r="A297" s="40"/>
      <c r="B297" s="41" t="s">
        <v>234</v>
      </c>
      <c r="C297" s="41"/>
      <c r="D297" s="154"/>
      <c r="G297" s="39"/>
    </row>
    <row r="298" spans="1:7" s="45" customFormat="1" ht="12">
      <c r="A298" s="42"/>
      <c r="B298" s="135"/>
      <c r="C298" s="43"/>
      <c r="D298" s="155" t="s">
        <v>147</v>
      </c>
      <c r="F298" s="46"/>
      <c r="G298" s="47"/>
    </row>
    <row r="299" spans="1:7" s="33" customFormat="1" ht="6.75" customHeight="1" thickBot="1">
      <c r="A299" s="40"/>
      <c r="B299" s="17"/>
      <c r="C299" s="41"/>
      <c r="D299" s="53"/>
      <c r="F299" s="19"/>
      <c r="G299" s="39"/>
    </row>
    <row r="300" spans="1:7" s="2" customFormat="1" ht="13.5" thickBot="1">
      <c r="A300" s="34"/>
      <c r="B300" s="2" t="s">
        <v>18</v>
      </c>
      <c r="D300" s="3"/>
      <c r="E300" s="14" t="s">
        <v>2</v>
      </c>
      <c r="F300" s="139"/>
      <c r="G300" s="36"/>
    </row>
    <row r="301" spans="1:7" s="2" customFormat="1" ht="6.75" customHeight="1" thickBot="1">
      <c r="A301" s="34"/>
      <c r="D301" s="3"/>
      <c r="F301" s="4"/>
      <c r="G301" s="36"/>
    </row>
    <row r="302" spans="1:7" s="2" customFormat="1" ht="13.5" thickBot="1">
      <c r="A302" s="34"/>
      <c r="B302" s="2" t="s">
        <v>19</v>
      </c>
      <c r="D302" s="3"/>
      <c r="E302" s="14" t="s">
        <v>2</v>
      </c>
      <c r="F302" s="139"/>
      <c r="G302" s="36"/>
    </row>
    <row r="303" spans="1:7" s="2" customFormat="1" ht="6.75" customHeight="1" thickBot="1">
      <c r="A303" s="34"/>
      <c r="D303" s="3"/>
      <c r="F303" s="4"/>
      <c r="G303" s="36"/>
    </row>
    <row r="304" spans="1:7" s="2" customFormat="1" ht="13.5" thickBot="1">
      <c r="A304" s="34"/>
      <c r="C304" s="2" t="s">
        <v>14</v>
      </c>
      <c r="D304" s="3"/>
      <c r="F304" s="16" t="str">
        <f>IF(F302&gt;F300,F300/F302,IF(F307&gt;0,F307,"N/A"))</f>
        <v>N/A</v>
      </c>
      <c r="G304" s="36"/>
    </row>
    <row r="305" spans="1:7" s="2" customFormat="1" ht="6.75" customHeight="1">
      <c r="A305" s="34"/>
      <c r="D305" s="3"/>
      <c r="F305" s="4"/>
      <c r="G305" s="36"/>
    </row>
    <row r="306" spans="1:7" s="2" customFormat="1" ht="13.5" customHeight="1" thickBot="1">
      <c r="A306" s="34"/>
      <c r="B306" s="315" t="s">
        <v>306</v>
      </c>
      <c r="C306" s="315"/>
      <c r="D306" s="315"/>
      <c r="F306" s="4"/>
      <c r="G306" s="36"/>
    </row>
    <row r="307" spans="1:7" s="2" customFormat="1" ht="13.5" thickBot="1">
      <c r="A307" s="34"/>
      <c r="B307" s="315"/>
      <c r="C307" s="315"/>
      <c r="D307" s="315"/>
      <c r="E307" s="14" t="s">
        <v>2</v>
      </c>
      <c r="F307" s="15"/>
      <c r="G307" s="36"/>
    </row>
    <row r="308" spans="1:7" s="2" customFormat="1" ht="6.75" customHeight="1">
      <c r="A308" s="34"/>
      <c r="D308" s="3"/>
      <c r="F308" s="4"/>
      <c r="G308" s="36"/>
    </row>
    <row r="309" spans="1:7" s="2" customFormat="1" ht="15">
      <c r="A309" s="34"/>
      <c r="B309" s="316"/>
      <c r="C309" s="317"/>
      <c r="D309" s="318"/>
      <c r="F309" s="4"/>
      <c r="G309" s="36"/>
    </row>
    <row r="310" spans="1:7" s="2" customFormat="1" ht="15">
      <c r="A310" s="34"/>
      <c r="B310" s="319"/>
      <c r="C310" s="320"/>
      <c r="D310" s="321"/>
      <c r="F310" s="4"/>
      <c r="G310" s="36"/>
    </row>
    <row r="311" spans="1:7" s="2" customFormat="1" ht="15">
      <c r="A311" s="34"/>
      <c r="B311" s="319"/>
      <c r="C311" s="320"/>
      <c r="D311" s="321"/>
      <c r="F311" s="4"/>
      <c r="G311" s="36"/>
    </row>
    <row r="312" spans="1:7" s="2" customFormat="1" ht="15">
      <c r="A312" s="34"/>
      <c r="B312" s="319"/>
      <c r="C312" s="320"/>
      <c r="D312" s="321"/>
      <c r="F312" s="4"/>
      <c r="G312" s="36"/>
    </row>
    <row r="313" spans="1:7" s="2" customFormat="1" ht="15">
      <c r="A313" s="34"/>
      <c r="B313" s="319"/>
      <c r="C313" s="320"/>
      <c r="D313" s="321"/>
      <c r="F313" s="4"/>
      <c r="G313" s="36"/>
    </row>
    <row r="314" spans="1:7" s="2" customFormat="1" ht="15">
      <c r="A314" s="34"/>
      <c r="B314" s="319"/>
      <c r="C314" s="320"/>
      <c r="D314" s="321"/>
      <c r="F314" s="4"/>
      <c r="G314" s="36"/>
    </row>
    <row r="315" spans="1:7" s="2" customFormat="1" ht="15">
      <c r="A315" s="34"/>
      <c r="B315" s="322"/>
      <c r="C315" s="323"/>
      <c r="D315" s="324"/>
      <c r="F315" s="4"/>
      <c r="G315" s="36"/>
    </row>
    <row r="316" spans="1:7" s="2" customFormat="1" ht="6.75" customHeight="1" thickBot="1">
      <c r="A316" s="34"/>
      <c r="D316" s="3"/>
      <c r="F316" s="4"/>
      <c r="G316" s="36"/>
    </row>
    <row r="317" spans="1:7" s="2" customFormat="1" ht="13.5" thickBot="1">
      <c r="A317" s="34"/>
      <c r="B317" s="2" t="s">
        <v>20</v>
      </c>
      <c r="D317" s="3"/>
      <c r="E317" s="14" t="s">
        <v>2</v>
      </c>
      <c r="F317" s="54"/>
      <c r="G317" s="36"/>
    </row>
    <row r="318" spans="1:7" s="2" customFormat="1" ht="6.75" customHeight="1" thickBot="1">
      <c r="A318" s="34"/>
      <c r="D318" s="3"/>
      <c r="F318" s="4"/>
      <c r="G318" s="36"/>
    </row>
    <row r="319" spans="1:7" s="2" customFormat="1" ht="13.5" thickBot="1">
      <c r="A319" s="34"/>
      <c r="C319" s="35" t="s">
        <v>15</v>
      </c>
      <c r="D319" s="3"/>
      <c r="F319" s="18" t="str">
        <f>IF(F307="Yes",1,IF(F307="No",0,IF(AND(ISBLANK(F317),ISNUMBER(F304)),1,IF(F317&gt;0,LOOKUP(F304/F317,$H$7:$H$10),IF(ISTEXT(D297),0,"")))))</f>
        <v/>
      </c>
      <c r="G319" s="36"/>
    </row>
    <row r="320" spans="1:7" s="2" customFormat="1" ht="9.75" customHeight="1">
      <c r="A320" s="48"/>
      <c r="B320" s="49"/>
      <c r="C320" s="49"/>
      <c r="D320" s="50"/>
      <c r="E320" s="49"/>
      <c r="F320" s="51"/>
      <c r="G320" s="52"/>
    </row>
    <row r="321" spans="1:7" s="33" customFormat="1" ht="15">
      <c r="A321" s="27"/>
      <c r="B321" s="28"/>
      <c r="C321" s="28"/>
      <c r="D321" s="29"/>
      <c r="E321" s="30"/>
      <c r="F321" s="31"/>
      <c r="G321" s="32"/>
    </row>
    <row r="322" spans="1:7" s="33" customFormat="1" ht="15">
      <c r="A322" s="40"/>
      <c r="B322" s="41" t="s">
        <v>234</v>
      </c>
      <c r="C322" s="41"/>
      <c r="D322" s="154"/>
      <c r="G322" s="39"/>
    </row>
    <row r="323" spans="1:7" s="45" customFormat="1" ht="12">
      <c r="A323" s="42"/>
      <c r="B323" s="135"/>
      <c r="C323" s="43"/>
      <c r="D323" s="155" t="s">
        <v>147</v>
      </c>
      <c r="F323" s="46"/>
      <c r="G323" s="47"/>
    </row>
    <row r="324" spans="1:7" s="33" customFormat="1" ht="6.75" customHeight="1" thickBot="1">
      <c r="A324" s="40"/>
      <c r="B324" s="17"/>
      <c r="C324" s="41"/>
      <c r="D324" s="53"/>
      <c r="F324" s="19"/>
      <c r="G324" s="39"/>
    </row>
    <row r="325" spans="1:7" s="2" customFormat="1" ht="13.5" thickBot="1">
      <c r="A325" s="34"/>
      <c r="B325" s="2" t="s">
        <v>18</v>
      </c>
      <c r="D325" s="3"/>
      <c r="E325" s="14" t="s">
        <v>2</v>
      </c>
      <c r="F325" s="139"/>
      <c r="G325" s="36"/>
    </row>
    <row r="326" spans="1:7" s="2" customFormat="1" ht="6.75" customHeight="1" thickBot="1">
      <c r="A326" s="34"/>
      <c r="D326" s="3"/>
      <c r="F326" s="4"/>
      <c r="G326" s="36"/>
    </row>
    <row r="327" spans="1:7" s="2" customFormat="1" ht="13.5" thickBot="1">
      <c r="A327" s="34"/>
      <c r="B327" s="2" t="s">
        <v>19</v>
      </c>
      <c r="D327" s="3"/>
      <c r="E327" s="14" t="s">
        <v>2</v>
      </c>
      <c r="F327" s="139"/>
      <c r="G327" s="36"/>
    </row>
    <row r="328" spans="1:7" s="2" customFormat="1" ht="6.75" customHeight="1" thickBot="1">
      <c r="A328" s="34"/>
      <c r="D328" s="3"/>
      <c r="F328" s="4"/>
      <c r="G328" s="36"/>
    </row>
    <row r="329" spans="1:7" s="2" customFormat="1" ht="13.5" thickBot="1">
      <c r="A329" s="34"/>
      <c r="C329" s="2" t="s">
        <v>14</v>
      </c>
      <c r="D329" s="3"/>
      <c r="F329" s="16" t="str">
        <f>IF(F327&gt;F325,F325/F327,IF(F332&gt;0,F332,"N/A"))</f>
        <v>N/A</v>
      </c>
      <c r="G329" s="36"/>
    </row>
    <row r="330" spans="1:7" s="2" customFormat="1" ht="6.75" customHeight="1">
      <c r="A330" s="34"/>
      <c r="D330" s="3"/>
      <c r="F330" s="4"/>
      <c r="G330" s="36"/>
    </row>
    <row r="331" spans="1:7" s="2" customFormat="1" ht="13.5" customHeight="1" thickBot="1">
      <c r="A331" s="34"/>
      <c r="B331" s="315" t="s">
        <v>306</v>
      </c>
      <c r="C331" s="315"/>
      <c r="D331" s="315"/>
      <c r="F331" s="4"/>
      <c r="G331" s="36"/>
    </row>
    <row r="332" spans="1:7" s="2" customFormat="1" ht="13.5" thickBot="1">
      <c r="A332" s="34"/>
      <c r="B332" s="315"/>
      <c r="C332" s="315"/>
      <c r="D332" s="315"/>
      <c r="E332" s="14" t="s">
        <v>2</v>
      </c>
      <c r="F332" s="15"/>
      <c r="G332" s="36"/>
    </row>
    <row r="333" spans="1:7" s="2" customFormat="1" ht="6.75" customHeight="1">
      <c r="A333" s="34"/>
      <c r="D333" s="3"/>
      <c r="F333" s="4"/>
      <c r="G333" s="36"/>
    </row>
    <row r="334" spans="1:7" s="2" customFormat="1" ht="15">
      <c r="A334" s="34"/>
      <c r="B334" s="316"/>
      <c r="C334" s="317"/>
      <c r="D334" s="318"/>
      <c r="F334" s="4"/>
      <c r="G334" s="36"/>
    </row>
    <row r="335" spans="1:7" s="2" customFormat="1" ht="15">
      <c r="A335" s="34"/>
      <c r="B335" s="319"/>
      <c r="C335" s="320"/>
      <c r="D335" s="321"/>
      <c r="F335" s="4"/>
      <c r="G335" s="36"/>
    </row>
    <row r="336" spans="1:7" s="2" customFormat="1" ht="15">
      <c r="A336" s="34"/>
      <c r="B336" s="319"/>
      <c r="C336" s="320"/>
      <c r="D336" s="321"/>
      <c r="F336" s="4"/>
      <c r="G336" s="36"/>
    </row>
    <row r="337" spans="1:7" s="2" customFormat="1" ht="15">
      <c r="A337" s="34"/>
      <c r="B337" s="319"/>
      <c r="C337" s="320"/>
      <c r="D337" s="321"/>
      <c r="F337" s="4"/>
      <c r="G337" s="36"/>
    </row>
    <row r="338" spans="1:7" s="2" customFormat="1" ht="15">
      <c r="A338" s="34"/>
      <c r="B338" s="319"/>
      <c r="C338" s="320"/>
      <c r="D338" s="321"/>
      <c r="F338" s="4"/>
      <c r="G338" s="36"/>
    </row>
    <row r="339" spans="1:7" s="2" customFormat="1" ht="15">
      <c r="A339" s="34"/>
      <c r="B339" s="319"/>
      <c r="C339" s="320"/>
      <c r="D339" s="321"/>
      <c r="F339" s="4"/>
      <c r="G339" s="36"/>
    </row>
    <row r="340" spans="1:7" s="2" customFormat="1" ht="15">
      <c r="A340" s="34"/>
      <c r="B340" s="322"/>
      <c r="C340" s="323"/>
      <c r="D340" s="324"/>
      <c r="F340" s="4"/>
      <c r="G340" s="36"/>
    </row>
    <row r="341" spans="1:7" s="2" customFormat="1" ht="6.75" customHeight="1" thickBot="1">
      <c r="A341" s="34"/>
      <c r="D341" s="3"/>
      <c r="F341" s="4"/>
      <c r="G341" s="36"/>
    </row>
    <row r="342" spans="1:7" s="2" customFormat="1" ht="13.5" thickBot="1">
      <c r="A342" s="34"/>
      <c r="B342" s="2" t="s">
        <v>20</v>
      </c>
      <c r="D342" s="3"/>
      <c r="E342" s="14" t="s">
        <v>2</v>
      </c>
      <c r="F342" s="54"/>
      <c r="G342" s="36"/>
    </row>
    <row r="343" spans="1:7" s="2" customFormat="1" ht="6.75" customHeight="1" thickBot="1">
      <c r="A343" s="34"/>
      <c r="D343" s="3"/>
      <c r="F343" s="4"/>
      <c r="G343" s="36"/>
    </row>
    <row r="344" spans="1:7" s="2" customFormat="1" ht="13.5" thickBot="1">
      <c r="A344" s="34"/>
      <c r="C344" s="35" t="s">
        <v>15</v>
      </c>
      <c r="D344" s="3"/>
      <c r="F344" s="18" t="str">
        <f>IF(F332="Yes",1,IF(F332="No",0,IF(AND(ISBLANK(F342),ISNUMBER(F329)),1,IF(F342&gt;0,LOOKUP(F329/F342,$H$7:$H$10),IF(ISTEXT(D322),0,"")))))</f>
        <v/>
      </c>
      <c r="G344" s="36"/>
    </row>
    <row r="345" spans="1:7" s="2" customFormat="1" ht="15">
      <c r="A345" s="48"/>
      <c r="B345" s="49"/>
      <c r="C345" s="49"/>
      <c r="D345" s="50"/>
      <c r="E345" s="49"/>
      <c r="F345" s="51"/>
      <c r="G345" s="52"/>
    </row>
    <row r="346" spans="1:7" s="33" customFormat="1" ht="15">
      <c r="A346" s="27"/>
      <c r="B346" s="28"/>
      <c r="C346" s="28"/>
      <c r="D346" s="29"/>
      <c r="E346" s="30"/>
      <c r="F346" s="31"/>
      <c r="G346" s="32"/>
    </row>
    <row r="347" spans="1:7" s="33" customFormat="1" ht="15">
      <c r="A347" s="40"/>
      <c r="B347" s="41" t="s">
        <v>234</v>
      </c>
      <c r="C347" s="41"/>
      <c r="D347" s="154"/>
      <c r="G347" s="39"/>
    </row>
    <row r="348" spans="1:7" s="45" customFormat="1" ht="12">
      <c r="A348" s="42"/>
      <c r="B348" s="135"/>
      <c r="C348" s="43"/>
      <c r="D348" s="155" t="s">
        <v>147</v>
      </c>
      <c r="F348" s="46"/>
      <c r="G348" s="47"/>
    </row>
    <row r="349" spans="1:7" s="33" customFormat="1" ht="6.75" customHeight="1" thickBot="1">
      <c r="A349" s="40"/>
      <c r="B349" s="17"/>
      <c r="C349" s="41"/>
      <c r="D349" s="53"/>
      <c r="F349" s="19"/>
      <c r="G349" s="39"/>
    </row>
    <row r="350" spans="1:7" s="2" customFormat="1" ht="13.5" thickBot="1">
      <c r="A350" s="34"/>
      <c r="B350" s="2" t="s">
        <v>18</v>
      </c>
      <c r="D350" s="3"/>
      <c r="E350" s="14" t="s">
        <v>2</v>
      </c>
      <c r="F350" s="139"/>
      <c r="G350" s="36"/>
    </row>
    <row r="351" spans="1:7" s="2" customFormat="1" ht="6.75" customHeight="1" thickBot="1">
      <c r="A351" s="34"/>
      <c r="D351" s="3"/>
      <c r="F351" s="4"/>
      <c r="G351" s="36"/>
    </row>
    <row r="352" spans="1:7" s="2" customFormat="1" ht="13.5" thickBot="1">
      <c r="A352" s="34"/>
      <c r="B352" s="2" t="s">
        <v>19</v>
      </c>
      <c r="D352" s="3"/>
      <c r="E352" s="14" t="s">
        <v>2</v>
      </c>
      <c r="F352" s="139"/>
      <c r="G352" s="36"/>
    </row>
    <row r="353" spans="1:7" s="2" customFormat="1" ht="6.75" customHeight="1" thickBot="1">
      <c r="A353" s="34"/>
      <c r="D353" s="3"/>
      <c r="F353" s="4"/>
      <c r="G353" s="36"/>
    </row>
    <row r="354" spans="1:7" s="2" customFormat="1" ht="13.5" thickBot="1">
      <c r="A354" s="34"/>
      <c r="C354" s="2" t="s">
        <v>14</v>
      </c>
      <c r="D354" s="3"/>
      <c r="F354" s="16" t="str">
        <f>IF(F352&gt;F350,F350/F352,IF(F357&gt;0,F357,"N/A"))</f>
        <v>N/A</v>
      </c>
      <c r="G354" s="36"/>
    </row>
    <row r="355" spans="1:7" s="2" customFormat="1" ht="6.75" customHeight="1">
      <c r="A355" s="34"/>
      <c r="D355" s="3"/>
      <c r="F355" s="4"/>
      <c r="G355" s="36"/>
    </row>
    <row r="356" spans="1:7" s="2" customFormat="1" ht="13.5" customHeight="1" thickBot="1">
      <c r="A356" s="34"/>
      <c r="B356" s="315" t="s">
        <v>306</v>
      </c>
      <c r="C356" s="315"/>
      <c r="D356" s="315"/>
      <c r="F356" s="4"/>
      <c r="G356" s="36"/>
    </row>
    <row r="357" spans="1:7" s="2" customFormat="1" ht="13.5" thickBot="1">
      <c r="A357" s="34"/>
      <c r="B357" s="315"/>
      <c r="C357" s="315"/>
      <c r="D357" s="315"/>
      <c r="E357" s="14" t="s">
        <v>2</v>
      </c>
      <c r="F357" s="15"/>
      <c r="G357" s="36"/>
    </row>
    <row r="358" spans="1:7" s="2" customFormat="1" ht="6.75" customHeight="1">
      <c r="A358" s="34"/>
      <c r="D358" s="3"/>
      <c r="F358" s="4"/>
      <c r="G358" s="36"/>
    </row>
    <row r="359" spans="1:7" s="2" customFormat="1" ht="15">
      <c r="A359" s="34"/>
      <c r="B359" s="316"/>
      <c r="C359" s="317"/>
      <c r="D359" s="318"/>
      <c r="F359" s="4"/>
      <c r="G359" s="36"/>
    </row>
    <row r="360" spans="1:7" s="2" customFormat="1" ht="15">
      <c r="A360" s="34"/>
      <c r="B360" s="319"/>
      <c r="C360" s="320"/>
      <c r="D360" s="321"/>
      <c r="F360" s="4"/>
      <c r="G360" s="36"/>
    </row>
    <row r="361" spans="1:7" s="2" customFormat="1" ht="15">
      <c r="A361" s="34"/>
      <c r="B361" s="319"/>
      <c r="C361" s="320"/>
      <c r="D361" s="321"/>
      <c r="F361" s="4"/>
      <c r="G361" s="36"/>
    </row>
    <row r="362" spans="1:7" s="2" customFormat="1" ht="15">
      <c r="A362" s="34"/>
      <c r="B362" s="319"/>
      <c r="C362" s="320"/>
      <c r="D362" s="321"/>
      <c r="F362" s="4"/>
      <c r="G362" s="36"/>
    </row>
    <row r="363" spans="1:7" s="2" customFormat="1" ht="15">
      <c r="A363" s="34"/>
      <c r="B363" s="319"/>
      <c r="C363" s="320"/>
      <c r="D363" s="321"/>
      <c r="F363" s="4"/>
      <c r="G363" s="36"/>
    </row>
    <row r="364" spans="1:7" s="2" customFormat="1" ht="15">
      <c r="A364" s="34"/>
      <c r="B364" s="319"/>
      <c r="C364" s="320"/>
      <c r="D364" s="321"/>
      <c r="F364" s="4"/>
      <c r="G364" s="36"/>
    </row>
    <row r="365" spans="1:7" s="2" customFormat="1" ht="15">
      <c r="A365" s="34"/>
      <c r="B365" s="322"/>
      <c r="C365" s="323"/>
      <c r="D365" s="324"/>
      <c r="F365" s="4"/>
      <c r="G365" s="36"/>
    </row>
    <row r="366" spans="1:7" s="2" customFormat="1" ht="6.75" customHeight="1" thickBot="1">
      <c r="A366" s="34"/>
      <c r="D366" s="3"/>
      <c r="F366" s="4"/>
      <c r="G366" s="36"/>
    </row>
    <row r="367" spans="1:7" s="2" customFormat="1" ht="13.5" thickBot="1">
      <c r="A367" s="34"/>
      <c r="B367" s="2" t="s">
        <v>20</v>
      </c>
      <c r="D367" s="3"/>
      <c r="E367" s="14" t="s">
        <v>2</v>
      </c>
      <c r="F367" s="54"/>
      <c r="G367" s="36"/>
    </row>
    <row r="368" spans="1:7" s="2" customFormat="1" ht="6.75" customHeight="1" thickBot="1">
      <c r="A368" s="34"/>
      <c r="D368" s="3"/>
      <c r="F368" s="4"/>
      <c r="G368" s="36"/>
    </row>
    <row r="369" spans="1:7" s="2" customFormat="1" ht="13.5" thickBot="1">
      <c r="A369" s="34"/>
      <c r="C369" s="35" t="s">
        <v>15</v>
      </c>
      <c r="D369" s="3"/>
      <c r="F369" s="18" t="str">
        <f>IF(F357="Yes",1,IF(F357="No",0,IF(AND(ISBLANK(F367),ISNUMBER(F354)),1,IF(F367&gt;0,LOOKUP(F354/F367,$H$7:$H$10),IF(ISTEXT(D347),0,"")))))</f>
        <v/>
      </c>
      <c r="G369" s="36"/>
    </row>
    <row r="370" spans="1:7" s="2" customFormat="1" ht="15">
      <c r="A370" s="48"/>
      <c r="B370" s="49"/>
      <c r="C370" s="49"/>
      <c r="D370" s="50"/>
      <c r="E370" s="49"/>
      <c r="F370" s="51"/>
      <c r="G370" s="52"/>
    </row>
  </sheetData>
  <mergeCells count="28">
    <mergeCell ref="B309:D315"/>
    <mergeCell ref="B331:D332"/>
    <mergeCell ref="B356:D357"/>
    <mergeCell ref="B134:D140"/>
    <mergeCell ref="B159:D165"/>
    <mergeCell ref="B156:D157"/>
    <mergeCell ref="B181:D182"/>
    <mergeCell ref="B334:D340"/>
    <mergeCell ref="B359:D365"/>
    <mergeCell ref="B209:D215"/>
    <mergeCell ref="B234:D240"/>
    <mergeCell ref="B259:D265"/>
    <mergeCell ref="B284:D290"/>
    <mergeCell ref="B206:D207"/>
    <mergeCell ref="B231:D232"/>
    <mergeCell ref="B256:D257"/>
    <mergeCell ref="B281:D282"/>
    <mergeCell ref="B306:D307"/>
    <mergeCell ref="B184:D190"/>
    <mergeCell ref="B29:D30"/>
    <mergeCell ref="B56:D57"/>
    <mergeCell ref="B81:D82"/>
    <mergeCell ref="B106:D107"/>
    <mergeCell ref="B131:D132"/>
    <mergeCell ref="B32:D38"/>
    <mergeCell ref="B59:D65"/>
    <mergeCell ref="B84:D90"/>
    <mergeCell ref="B109:D115"/>
  </mergeCells>
  <dataValidations count="1">
    <dataValidation type="list" showInputMessage="1" showErrorMessage="1" sqref="F57 F157 F132 F107 F82 F182 F6 F207 F307 F282 F257 F232 F332 F3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 ref="B306:B307" location="Instructions!A29" display="If &quot;yes/no&quot; as to whether the milestone has been achieved, select &quot;yes&quot; or &quot;no&quot; from the dropdown "/>
    <hyperlink ref="B306:D307" location="Instructions!A29:G40" display="If &quot;yes/no&quot; as to whether the milestone has been achieved, select &quot;yes&quot; or &quot;no&quot; from the dropdown menu, and provide an in-depth description of progress towards milestone achievement as stated in the instructions:"/>
    <hyperlink ref="B331:B332" location="Instructions!A29" display="If &quot;yes/no&quot; as to whether the milestone has been achieved, select &quot;yes&quot; or &quot;no&quot; from the dropdown "/>
    <hyperlink ref="B331:D332" location="Instructions!A29:G40" display="If &quot;yes/no&quot; as to whether the milestone has been achieved, select &quot;yes&quot; or &quot;no&quot; from the dropdown menu, and provide an in-depth description of progress towards milestone achievement as stated in the instructions:"/>
    <hyperlink ref="B356:B357" location="Instructions!A29" display="If &quot;yes/no&quot; as to whether the milestone has been achieved, select &quot;yes&quot; or &quot;no&quot; from the dropdown "/>
    <hyperlink ref="B356:D3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70" max="16383" man="1"/>
    <brk id="145" max="16383" man="1"/>
    <brk id="220" max="16383" man="1"/>
    <brk id="295" max="16383"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70"/>
  <sheetViews>
    <sheetView showGridLines="0" view="pageBreakPreview" zoomScale="85" zoomScaleSheetLayoutView="85"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Ventura County Medical Center</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186</v>
      </c>
    </row>
    <row r="6" spans="1:6" s="90" customFormat="1" ht="13.5" thickBot="1">
      <c r="A6" s="89"/>
      <c r="D6" s="93" t="s">
        <v>143</v>
      </c>
      <c r="E6" s="12" t="s">
        <v>2</v>
      </c>
      <c r="F6" s="15"/>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131</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2" customFormat="1" ht="15">
      <c r="A20" s="34"/>
      <c r="C20" s="35"/>
      <c r="D20" s="3"/>
      <c r="E20" s="14"/>
      <c r="F20" s="149"/>
      <c r="G20" s="36"/>
    </row>
    <row r="21" spans="1:7" s="73" customFormat="1" ht="9.75" customHeight="1">
      <c r="A21" s="81"/>
      <c r="B21" s="64"/>
      <c r="C21" s="64"/>
      <c r="D21" s="72"/>
      <c r="F21" s="74"/>
      <c r="G21" s="75"/>
    </row>
    <row r="22" spans="1:7" s="33" customFormat="1" ht="15">
      <c r="A22" s="40"/>
      <c r="B22" s="41" t="s">
        <v>234</v>
      </c>
      <c r="C22" s="41"/>
      <c r="D22" s="154"/>
      <c r="G22" s="39"/>
    </row>
    <row r="23" spans="1:7" s="45" customFormat="1" ht="12">
      <c r="A23" s="42"/>
      <c r="B23" s="135"/>
      <c r="C23" s="43"/>
      <c r="D23" s="155" t="s">
        <v>147</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9"/>
      <c r="G25" s="36"/>
    </row>
    <row r="26" spans="1:7" s="2" customFormat="1" ht="6.75" customHeight="1" thickBot="1">
      <c r="A26" s="34"/>
      <c r="D26" s="3"/>
      <c r="F26" s="4"/>
      <c r="G26" s="36"/>
    </row>
    <row r="27" spans="1:7" s="2" customFormat="1" ht="13.5" thickBot="1">
      <c r="A27" s="34"/>
      <c r="B27" s="2" t="s">
        <v>19</v>
      </c>
      <c r="D27" s="3"/>
      <c r="E27" s="14" t="s">
        <v>2</v>
      </c>
      <c r="F27" s="139"/>
      <c r="G27" s="36"/>
    </row>
    <row r="28" spans="1:7" s="2" customFormat="1" ht="6.75" customHeight="1" thickBot="1">
      <c r="A28" s="34"/>
      <c r="D28" s="3"/>
      <c r="F28" s="4"/>
      <c r="G28" s="36"/>
    </row>
    <row r="29" spans="1:7" s="2" customFormat="1" ht="13.5" thickBot="1">
      <c r="A29" s="34"/>
      <c r="C29" s="2" t="s">
        <v>14</v>
      </c>
      <c r="D29" s="3"/>
      <c r="F29" s="16" t="str">
        <f>IF(F27&gt;F25,F25/F27,IF(F32&gt;0,F32,"N/A"))</f>
        <v>N/A</v>
      </c>
      <c r="G29" s="36"/>
    </row>
    <row r="30" spans="1:7" s="2" customFormat="1" ht="6.75" customHeight="1">
      <c r="A30" s="34"/>
      <c r="D30" s="3"/>
      <c r="F30" s="4"/>
      <c r="G30" s="36"/>
    </row>
    <row r="31" spans="1:7" s="2" customFormat="1" ht="13.5" customHeight="1" thickBot="1">
      <c r="A31" s="34"/>
      <c r="B31" s="315" t="s">
        <v>306</v>
      </c>
      <c r="C31" s="315"/>
      <c r="D31" s="315"/>
      <c r="F31" s="4"/>
      <c r="G31" s="36"/>
    </row>
    <row r="32" spans="1:7" s="2" customFormat="1" ht="13.5" thickBot="1">
      <c r="A32" s="34"/>
      <c r="B32" s="315"/>
      <c r="C32" s="315"/>
      <c r="D32" s="315"/>
      <c r="E32" s="14" t="s">
        <v>2</v>
      </c>
      <c r="F32" s="15"/>
      <c r="G32" s="36"/>
    </row>
    <row r="33" spans="1:7" s="2" customFormat="1" ht="6.75" customHeight="1">
      <c r="A33" s="34"/>
      <c r="D33" s="3"/>
      <c r="F33" s="4"/>
      <c r="G33" s="36"/>
    </row>
    <row r="34" spans="1:7" s="2" customFormat="1" ht="15">
      <c r="A34" s="34"/>
      <c r="B34" s="316"/>
      <c r="C34" s="317"/>
      <c r="D34" s="318"/>
      <c r="F34" s="4"/>
      <c r="G34" s="36"/>
    </row>
    <row r="35" spans="1:7" s="2" customFormat="1" ht="15">
      <c r="A35" s="34"/>
      <c r="B35" s="319"/>
      <c r="C35" s="320"/>
      <c r="D35" s="321"/>
      <c r="F35" s="4"/>
      <c r="G35" s="36"/>
    </row>
    <row r="36" spans="1:7" s="2" customFormat="1" ht="15">
      <c r="A36" s="34"/>
      <c r="B36" s="319"/>
      <c r="C36" s="320"/>
      <c r="D36" s="321"/>
      <c r="F36" s="4"/>
      <c r="G36" s="36"/>
    </row>
    <row r="37" spans="1:7" s="2" customFormat="1" ht="15">
      <c r="A37" s="34"/>
      <c r="B37" s="319"/>
      <c r="C37" s="320"/>
      <c r="D37" s="321"/>
      <c r="F37" s="4"/>
      <c r="G37" s="36"/>
    </row>
    <row r="38" spans="1:7" s="2" customFormat="1" ht="15">
      <c r="A38" s="34"/>
      <c r="B38" s="319"/>
      <c r="C38" s="320"/>
      <c r="D38" s="321"/>
      <c r="F38" s="4"/>
      <c r="G38" s="36"/>
    </row>
    <row r="39" spans="1:7" s="2" customFormat="1" ht="15">
      <c r="A39" s="34"/>
      <c r="B39" s="319"/>
      <c r="C39" s="320"/>
      <c r="D39" s="321"/>
      <c r="F39" s="4"/>
      <c r="G39" s="36"/>
    </row>
    <row r="40" spans="1:7" s="2" customFormat="1" ht="15">
      <c r="A40" s="34"/>
      <c r="B40" s="322"/>
      <c r="C40" s="323"/>
      <c r="D40" s="324"/>
      <c r="F40" s="4"/>
      <c r="G40" s="36"/>
    </row>
    <row r="41" spans="1:7" s="2" customFormat="1" ht="6.75" customHeight="1" thickBot="1">
      <c r="A41" s="34"/>
      <c r="D41" s="3"/>
      <c r="F41" s="4"/>
      <c r="G41" s="36"/>
    </row>
    <row r="42" spans="1:7" s="2" customFormat="1" ht="13.5" thickBot="1">
      <c r="A42" s="34"/>
      <c r="B42" s="2" t="s">
        <v>20</v>
      </c>
      <c r="D42" s="3"/>
      <c r="E42" s="14" t="s">
        <v>2</v>
      </c>
      <c r="F42" s="54"/>
      <c r="G42" s="36"/>
    </row>
    <row r="43" spans="1:7" s="2" customFormat="1" ht="6.75" customHeight="1" thickBot="1">
      <c r="A43" s="34"/>
      <c r="D43" s="3"/>
      <c r="F43" s="4"/>
      <c r="G43" s="36"/>
    </row>
    <row r="44" spans="1:7" s="2" customFormat="1" ht="13.5" thickBot="1">
      <c r="A44" s="34"/>
      <c r="C44" s="35" t="s">
        <v>15</v>
      </c>
      <c r="D44" s="3"/>
      <c r="F44" s="18" t="str">
        <f>IF(F32="Yes",1,IF(F32="No",0,IF(AND(ISBLANK(F42),ISNUMBER(F29)),1,IF(F42&gt;0,LOOKUP(F29/F42,$H$7:$H$10),IF(ISTEXT(D22),0,"")))))</f>
        <v/>
      </c>
      <c r="G44" s="36"/>
    </row>
    <row r="45" spans="1:7" s="2" customFormat="1"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234</v>
      </c>
      <c r="C47" s="41"/>
      <c r="D47" s="154"/>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5" t="s">
        <v>306</v>
      </c>
      <c r="C56" s="315"/>
      <c r="D56" s="315"/>
      <c r="F56" s="4"/>
      <c r="G56" s="36"/>
    </row>
    <row r="57" spans="1:7" s="2" customFormat="1" ht="13.5" thickBot="1">
      <c r="A57" s="34"/>
      <c r="B57" s="315"/>
      <c r="C57" s="315"/>
      <c r="D57" s="315"/>
      <c r="E57" s="14" t="s">
        <v>2</v>
      </c>
      <c r="F57" s="15"/>
      <c r="G57" s="36"/>
    </row>
    <row r="58" spans="1:7" s="2" customFormat="1" ht="6.75" customHeight="1">
      <c r="A58" s="34"/>
      <c r="D58" s="3"/>
      <c r="F58" s="4"/>
      <c r="G58" s="36"/>
    </row>
    <row r="59" spans="1:7" s="2" customFormat="1" ht="15">
      <c r="A59" s="34"/>
      <c r="B59" s="316"/>
      <c r="C59" s="317"/>
      <c r="D59" s="318"/>
      <c r="F59" s="4"/>
      <c r="G59" s="36"/>
    </row>
    <row r="60" spans="1:7" s="2" customFormat="1" ht="15">
      <c r="A60" s="34"/>
      <c r="B60" s="319"/>
      <c r="C60" s="320"/>
      <c r="D60" s="321"/>
      <c r="F60" s="4"/>
      <c r="G60" s="36"/>
    </row>
    <row r="61" spans="1:7" s="2" customFormat="1" ht="15">
      <c r="A61" s="34"/>
      <c r="B61" s="319"/>
      <c r="C61" s="320"/>
      <c r="D61" s="321"/>
      <c r="F61" s="4"/>
      <c r="G61" s="36"/>
    </row>
    <row r="62" spans="1:7" s="2" customFormat="1" ht="15">
      <c r="A62" s="34"/>
      <c r="B62" s="319"/>
      <c r="C62" s="320"/>
      <c r="D62" s="321"/>
      <c r="F62" s="4"/>
      <c r="G62" s="36"/>
    </row>
    <row r="63" spans="1:7" s="2" customFormat="1" ht="15">
      <c r="A63" s="34"/>
      <c r="B63" s="319"/>
      <c r="C63" s="320"/>
      <c r="D63" s="321"/>
      <c r="F63" s="4"/>
      <c r="G63" s="36"/>
    </row>
    <row r="64" spans="1:7" s="2" customFormat="1" ht="15">
      <c r="A64" s="34"/>
      <c r="B64" s="319"/>
      <c r="C64" s="320"/>
      <c r="D64" s="321"/>
      <c r="F64" s="4"/>
      <c r="G64" s="36"/>
    </row>
    <row r="65" spans="1:7" s="2" customFormat="1" ht="15">
      <c r="A65" s="34"/>
      <c r="B65" s="322"/>
      <c r="C65" s="323"/>
      <c r="D65" s="324"/>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4"/>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5" t="s">
        <v>306</v>
      </c>
      <c r="C81" s="315"/>
      <c r="D81" s="315"/>
      <c r="F81" s="4"/>
      <c r="G81" s="36"/>
    </row>
    <row r="82" spans="1:7" s="2" customFormat="1" ht="13.5" thickBot="1">
      <c r="A82" s="34"/>
      <c r="B82" s="315"/>
      <c r="C82" s="315"/>
      <c r="D82" s="315"/>
      <c r="E82" s="14" t="s">
        <v>2</v>
      </c>
      <c r="F82" s="15"/>
      <c r="G82" s="36"/>
    </row>
    <row r="83" spans="1:7" s="2" customFormat="1" ht="6.75" customHeight="1">
      <c r="A83" s="34"/>
      <c r="D83" s="3"/>
      <c r="F83" s="4"/>
      <c r="G83" s="36"/>
    </row>
    <row r="84" spans="1:7" s="2" customFormat="1" ht="15">
      <c r="A84" s="34"/>
      <c r="B84" s="316"/>
      <c r="C84" s="317"/>
      <c r="D84" s="318"/>
      <c r="F84" s="4"/>
      <c r="G84" s="36"/>
    </row>
    <row r="85" spans="1:7" s="2" customFormat="1" ht="15">
      <c r="A85" s="34"/>
      <c r="B85" s="319"/>
      <c r="C85" s="320"/>
      <c r="D85" s="321"/>
      <c r="F85" s="4"/>
      <c r="G85" s="36"/>
    </row>
    <row r="86" spans="1:7" s="2" customFormat="1" ht="15">
      <c r="A86" s="34"/>
      <c r="B86" s="319"/>
      <c r="C86" s="320"/>
      <c r="D86" s="321"/>
      <c r="F86" s="4"/>
      <c r="G86" s="36"/>
    </row>
    <row r="87" spans="1:7" s="2" customFormat="1" ht="15">
      <c r="A87" s="34"/>
      <c r="B87" s="319"/>
      <c r="C87" s="320"/>
      <c r="D87" s="321"/>
      <c r="F87" s="4"/>
      <c r="G87" s="36"/>
    </row>
    <row r="88" spans="1:7" s="2" customFormat="1" ht="15">
      <c r="A88" s="34"/>
      <c r="B88" s="319"/>
      <c r="C88" s="320"/>
      <c r="D88" s="321"/>
      <c r="F88" s="4"/>
      <c r="G88" s="36"/>
    </row>
    <row r="89" spans="1:7" s="2" customFormat="1" ht="15">
      <c r="A89" s="34"/>
      <c r="B89" s="319"/>
      <c r="C89" s="320"/>
      <c r="D89" s="321"/>
      <c r="F89" s="4"/>
      <c r="G89" s="36"/>
    </row>
    <row r="90" spans="1:7" s="2" customFormat="1" ht="15">
      <c r="A90" s="34"/>
      <c r="B90" s="322"/>
      <c r="C90" s="323"/>
      <c r="D90" s="324"/>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5" t="s">
        <v>306</v>
      </c>
      <c r="C106" s="315"/>
      <c r="D106" s="315"/>
      <c r="F106" s="4"/>
      <c r="G106" s="36"/>
    </row>
    <row r="107" spans="1:7" s="2" customFormat="1" ht="13.5" thickBot="1">
      <c r="A107" s="34"/>
      <c r="B107" s="315"/>
      <c r="C107" s="315"/>
      <c r="D107" s="315"/>
      <c r="E107" s="14" t="s">
        <v>2</v>
      </c>
      <c r="F107" s="15"/>
      <c r="G107" s="36"/>
    </row>
    <row r="108" spans="1:7" s="2" customFormat="1" ht="6.75" customHeight="1">
      <c r="A108" s="34"/>
      <c r="D108" s="3"/>
      <c r="F108" s="4"/>
      <c r="G108" s="36"/>
    </row>
    <row r="109" spans="1:7" s="2" customFormat="1" ht="15">
      <c r="A109" s="34"/>
      <c r="B109" s="316"/>
      <c r="C109" s="317"/>
      <c r="D109" s="318"/>
      <c r="F109" s="4"/>
      <c r="G109" s="36"/>
    </row>
    <row r="110" spans="1:7" s="2" customFormat="1" ht="15">
      <c r="A110" s="34"/>
      <c r="B110" s="319"/>
      <c r="C110" s="320"/>
      <c r="D110" s="321"/>
      <c r="F110" s="4"/>
      <c r="G110" s="36"/>
    </row>
    <row r="111" spans="1:7" s="2" customFormat="1" ht="15">
      <c r="A111" s="34"/>
      <c r="B111" s="319"/>
      <c r="C111" s="320"/>
      <c r="D111" s="321"/>
      <c r="F111" s="4"/>
      <c r="G111" s="36"/>
    </row>
    <row r="112" spans="1:7" s="2" customFormat="1" ht="15">
      <c r="A112" s="34"/>
      <c r="B112" s="319"/>
      <c r="C112" s="320"/>
      <c r="D112" s="321"/>
      <c r="F112" s="4"/>
      <c r="G112" s="36"/>
    </row>
    <row r="113" spans="1:7" s="2" customFormat="1" ht="15">
      <c r="A113" s="34"/>
      <c r="B113" s="319"/>
      <c r="C113" s="320"/>
      <c r="D113" s="321"/>
      <c r="F113" s="4"/>
      <c r="G113" s="36"/>
    </row>
    <row r="114" spans="1:7" s="2" customFormat="1" ht="15">
      <c r="A114" s="34"/>
      <c r="B114" s="319"/>
      <c r="C114" s="320"/>
      <c r="D114" s="321"/>
      <c r="F114" s="4"/>
      <c r="G114" s="36"/>
    </row>
    <row r="115" spans="1:7" s="2" customFormat="1" ht="15">
      <c r="A115" s="34"/>
      <c r="B115" s="322"/>
      <c r="C115" s="323"/>
      <c r="D115" s="324"/>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5" t="s">
        <v>306</v>
      </c>
      <c r="C131" s="315"/>
      <c r="D131" s="315"/>
      <c r="F131" s="4"/>
      <c r="G131" s="36"/>
    </row>
    <row r="132" spans="1:7" s="2" customFormat="1" ht="13.5" thickBot="1">
      <c r="A132" s="34"/>
      <c r="B132" s="315"/>
      <c r="C132" s="315"/>
      <c r="D132" s="315"/>
      <c r="E132" s="14" t="s">
        <v>2</v>
      </c>
      <c r="F132" s="15"/>
      <c r="G132" s="36"/>
    </row>
    <row r="133" spans="1:7" s="2" customFormat="1" ht="6.75" customHeight="1">
      <c r="A133" s="34"/>
      <c r="D133" s="3"/>
      <c r="F133" s="4"/>
      <c r="G133" s="36"/>
    </row>
    <row r="134" spans="1:7" s="2" customFormat="1" ht="15">
      <c r="A134" s="34"/>
      <c r="B134" s="316"/>
      <c r="C134" s="317"/>
      <c r="D134" s="318"/>
      <c r="F134" s="4"/>
      <c r="G134" s="36"/>
    </row>
    <row r="135" spans="1:7" s="2" customFormat="1" ht="15">
      <c r="A135" s="34"/>
      <c r="B135" s="319"/>
      <c r="C135" s="320"/>
      <c r="D135" s="321"/>
      <c r="F135" s="4"/>
      <c r="G135" s="36"/>
    </row>
    <row r="136" spans="1:7" s="2" customFormat="1" ht="15">
      <c r="A136" s="34"/>
      <c r="B136" s="319"/>
      <c r="C136" s="320"/>
      <c r="D136" s="321"/>
      <c r="F136" s="4"/>
      <c r="G136" s="36"/>
    </row>
    <row r="137" spans="1:7" s="2" customFormat="1" ht="15">
      <c r="A137" s="34"/>
      <c r="B137" s="319"/>
      <c r="C137" s="320"/>
      <c r="D137" s="321"/>
      <c r="F137" s="4"/>
      <c r="G137" s="36"/>
    </row>
    <row r="138" spans="1:7" s="2" customFormat="1" ht="15">
      <c r="A138" s="34"/>
      <c r="B138" s="319"/>
      <c r="C138" s="320"/>
      <c r="D138" s="321"/>
      <c r="F138" s="4"/>
      <c r="G138" s="36"/>
    </row>
    <row r="139" spans="1:7" s="2" customFormat="1" ht="15">
      <c r="A139" s="34"/>
      <c r="B139" s="319"/>
      <c r="C139" s="320"/>
      <c r="D139" s="321"/>
      <c r="F139" s="4"/>
      <c r="G139" s="36"/>
    </row>
    <row r="140" spans="1:7" s="2" customFormat="1" ht="15">
      <c r="A140" s="34"/>
      <c r="B140" s="322"/>
      <c r="C140" s="323"/>
      <c r="D140" s="324"/>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5" t="s">
        <v>306</v>
      </c>
      <c r="C156" s="315"/>
      <c r="D156" s="315"/>
      <c r="F156" s="4"/>
      <c r="G156" s="36"/>
    </row>
    <row r="157" spans="1:7" s="2" customFormat="1" ht="13.5" thickBot="1">
      <c r="A157" s="34"/>
      <c r="B157" s="315"/>
      <c r="C157" s="315"/>
      <c r="D157" s="315"/>
      <c r="E157" s="14" t="s">
        <v>2</v>
      </c>
      <c r="F157" s="15"/>
      <c r="G157" s="36"/>
    </row>
    <row r="158" spans="1:7" s="2" customFormat="1" ht="6.75" customHeight="1">
      <c r="A158" s="34"/>
      <c r="D158" s="3"/>
      <c r="F158" s="4"/>
      <c r="G158" s="36"/>
    </row>
    <row r="159" spans="1:7" s="2" customFormat="1" ht="15">
      <c r="A159" s="34"/>
      <c r="B159" s="316"/>
      <c r="C159" s="317"/>
      <c r="D159" s="318"/>
      <c r="F159" s="4"/>
      <c r="G159" s="36"/>
    </row>
    <row r="160" spans="1:7" s="2" customFormat="1" ht="15">
      <c r="A160" s="34"/>
      <c r="B160" s="319"/>
      <c r="C160" s="320"/>
      <c r="D160" s="321"/>
      <c r="F160" s="4"/>
      <c r="G160" s="36"/>
    </row>
    <row r="161" spans="1:7" s="2" customFormat="1" ht="15">
      <c r="A161" s="34"/>
      <c r="B161" s="319"/>
      <c r="C161" s="320"/>
      <c r="D161" s="321"/>
      <c r="F161" s="4"/>
      <c r="G161" s="36"/>
    </row>
    <row r="162" spans="1:7" s="2" customFormat="1" ht="15">
      <c r="A162" s="34"/>
      <c r="B162" s="319"/>
      <c r="C162" s="320"/>
      <c r="D162" s="321"/>
      <c r="F162" s="4"/>
      <c r="G162" s="36"/>
    </row>
    <row r="163" spans="1:7" s="2" customFormat="1" ht="15">
      <c r="A163" s="34"/>
      <c r="B163" s="319"/>
      <c r="C163" s="320"/>
      <c r="D163" s="321"/>
      <c r="F163" s="4"/>
      <c r="G163" s="36"/>
    </row>
    <row r="164" spans="1:7" s="2" customFormat="1" ht="15">
      <c r="A164" s="34"/>
      <c r="B164" s="319"/>
      <c r="C164" s="320"/>
      <c r="D164" s="321"/>
      <c r="F164" s="4"/>
      <c r="G164" s="36"/>
    </row>
    <row r="165" spans="1:7" s="2" customFormat="1" ht="15">
      <c r="A165" s="34"/>
      <c r="B165" s="322"/>
      <c r="C165" s="323"/>
      <c r="D165" s="324"/>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5">
      <c r="A170" s="48"/>
      <c r="B170" s="49"/>
      <c r="C170" s="49"/>
      <c r="D170" s="50"/>
      <c r="E170" s="49"/>
      <c r="F170" s="51"/>
      <c r="G170" s="52"/>
    </row>
  </sheetData>
  <mergeCells count="12">
    <mergeCell ref="B31:D32"/>
    <mergeCell ref="B56:D57"/>
    <mergeCell ref="B81:D82"/>
    <mergeCell ref="B106:D107"/>
    <mergeCell ref="B131:D132"/>
    <mergeCell ref="B159:D165"/>
    <mergeCell ref="B34:D40"/>
    <mergeCell ref="B59:D65"/>
    <mergeCell ref="B84:D90"/>
    <mergeCell ref="B109:D115"/>
    <mergeCell ref="B134:D140"/>
    <mergeCell ref="B156:D157"/>
  </mergeCells>
  <dataValidations count="1">
    <dataValidation type="list" showInputMessage="1" showErrorMessage="1" sqref="F32 F132 F107 F82 F57 F157 F6">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95"/>
  <sheetViews>
    <sheetView showGridLines="0" view="pageBreakPreview" zoomScale="85" zoomScaleSheetLayoutView="85" zoomScalePageLayoutView="90" workbookViewId="0" topLeftCell="A121">
      <selection activeCell="B31" sqref="B31:D32"/>
    </sheetView>
  </sheetViews>
  <sheetFormatPr defaultColWidth="10.00390625" defaultRowHeight="15"/>
  <cols>
    <col min="1" max="1" width="1.7109375" style="5" customWidth="1"/>
    <col min="2" max="2" width="2.140625" style="5" customWidth="1"/>
    <col min="3" max="3" width="20.8515625" style="5" customWidth="1"/>
    <col min="4" max="4" width="75.7109375" style="11" customWidth="1"/>
    <col min="5" max="5" width="2.7109375" style="5" customWidth="1"/>
    <col min="6" max="6" width="14.42187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Ventura County Medical Center</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187</v>
      </c>
    </row>
    <row r="6" spans="1:6" s="90" customFormat="1" ht="13.5" thickBot="1">
      <c r="A6" s="89"/>
      <c r="D6" s="93" t="s">
        <v>143</v>
      </c>
      <c r="E6" s="12" t="s">
        <v>2</v>
      </c>
      <c r="F6" s="15"/>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132</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2" customFormat="1" ht="15">
      <c r="A20" s="34"/>
      <c r="C20" s="35"/>
      <c r="D20" s="3"/>
      <c r="E20" s="14"/>
      <c r="F20" s="149"/>
      <c r="G20" s="36"/>
    </row>
    <row r="21" spans="1:7" s="73" customFormat="1" ht="9.75" customHeight="1">
      <c r="A21" s="81"/>
      <c r="B21" s="64"/>
      <c r="C21" s="64"/>
      <c r="D21" s="72"/>
      <c r="F21" s="74"/>
      <c r="G21" s="75"/>
    </row>
    <row r="22" spans="1:7" s="33" customFormat="1" ht="15">
      <c r="A22" s="40"/>
      <c r="B22" s="41" t="s">
        <v>234</v>
      </c>
      <c r="C22" s="41"/>
      <c r="D22" s="154"/>
      <c r="G22" s="39"/>
    </row>
    <row r="23" spans="1:7" s="45" customFormat="1" ht="12">
      <c r="A23" s="42"/>
      <c r="B23" s="135"/>
      <c r="C23" s="43"/>
      <c r="D23" s="155" t="s">
        <v>147</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9"/>
      <c r="G25" s="36"/>
    </row>
    <row r="26" spans="1:7" s="2" customFormat="1" ht="6.75" customHeight="1" thickBot="1">
      <c r="A26" s="34"/>
      <c r="D26" s="3"/>
      <c r="F26" s="4"/>
      <c r="G26" s="36"/>
    </row>
    <row r="27" spans="1:7" s="2" customFormat="1" ht="13.5" thickBot="1">
      <c r="A27" s="34"/>
      <c r="B27" s="2" t="s">
        <v>19</v>
      </c>
      <c r="D27" s="3"/>
      <c r="E27" s="14" t="s">
        <v>2</v>
      </c>
      <c r="F27" s="139"/>
      <c r="G27" s="36"/>
    </row>
    <row r="28" spans="1:7" s="2" customFormat="1" ht="6.75" customHeight="1" thickBot="1">
      <c r="A28" s="34"/>
      <c r="D28" s="3"/>
      <c r="F28" s="4"/>
      <c r="G28" s="36"/>
    </row>
    <row r="29" spans="1:7" s="2" customFormat="1" ht="13.5" thickBot="1">
      <c r="A29" s="34"/>
      <c r="C29" s="2" t="s">
        <v>14</v>
      </c>
      <c r="D29" s="3"/>
      <c r="F29" s="16" t="str">
        <f>IF(F27&gt;F25,F25/F27,IF(F32&gt;0,F32,"N/A"))</f>
        <v>N/A</v>
      </c>
      <c r="G29" s="36"/>
    </row>
    <row r="30" spans="1:7" s="2" customFormat="1" ht="6.75" customHeight="1">
      <c r="A30" s="34"/>
      <c r="D30" s="3"/>
      <c r="F30" s="4"/>
      <c r="G30" s="36"/>
    </row>
    <row r="31" spans="1:7" s="2" customFormat="1" ht="13.5" customHeight="1" thickBot="1">
      <c r="A31" s="34"/>
      <c r="B31" s="315" t="s">
        <v>306</v>
      </c>
      <c r="C31" s="315"/>
      <c r="D31" s="315"/>
      <c r="F31" s="4"/>
      <c r="G31" s="36"/>
    </row>
    <row r="32" spans="1:7" s="2" customFormat="1" ht="13.5" thickBot="1">
      <c r="A32" s="34"/>
      <c r="B32" s="315"/>
      <c r="C32" s="315"/>
      <c r="D32" s="315"/>
      <c r="E32" s="14" t="s">
        <v>2</v>
      </c>
      <c r="F32" s="15"/>
      <c r="G32" s="36"/>
    </row>
    <row r="33" spans="1:7" s="2" customFormat="1" ht="6.75" customHeight="1">
      <c r="A33" s="34"/>
      <c r="D33" s="3"/>
      <c r="F33" s="4"/>
      <c r="G33" s="36"/>
    </row>
    <row r="34" spans="1:7" s="2" customFormat="1" ht="15">
      <c r="A34" s="34"/>
      <c r="B34" s="316"/>
      <c r="C34" s="317"/>
      <c r="D34" s="318"/>
      <c r="F34" s="4"/>
      <c r="G34" s="36"/>
    </row>
    <row r="35" spans="1:7" s="2" customFormat="1" ht="15">
      <c r="A35" s="34"/>
      <c r="B35" s="319"/>
      <c r="C35" s="320"/>
      <c r="D35" s="321"/>
      <c r="F35" s="4"/>
      <c r="G35" s="36"/>
    </row>
    <row r="36" spans="1:7" s="2" customFormat="1" ht="15">
      <c r="A36" s="34"/>
      <c r="B36" s="319"/>
      <c r="C36" s="320"/>
      <c r="D36" s="321"/>
      <c r="F36" s="4"/>
      <c r="G36" s="36"/>
    </row>
    <row r="37" spans="1:7" s="2" customFormat="1" ht="15">
      <c r="A37" s="34"/>
      <c r="B37" s="319"/>
      <c r="C37" s="320"/>
      <c r="D37" s="321"/>
      <c r="F37" s="4"/>
      <c r="G37" s="36"/>
    </row>
    <row r="38" spans="1:7" s="2" customFormat="1" ht="15">
      <c r="A38" s="34"/>
      <c r="B38" s="319"/>
      <c r="C38" s="320"/>
      <c r="D38" s="321"/>
      <c r="F38" s="4"/>
      <c r="G38" s="36"/>
    </row>
    <row r="39" spans="1:7" s="2" customFormat="1" ht="15">
      <c r="A39" s="34"/>
      <c r="B39" s="319"/>
      <c r="C39" s="320"/>
      <c r="D39" s="321"/>
      <c r="F39" s="4"/>
      <c r="G39" s="36"/>
    </row>
    <row r="40" spans="1:7" s="2" customFormat="1" ht="15">
      <c r="A40" s="34"/>
      <c r="B40" s="322"/>
      <c r="C40" s="323"/>
      <c r="D40" s="324"/>
      <c r="F40" s="4"/>
      <c r="G40" s="36"/>
    </row>
    <row r="41" spans="1:7" s="2" customFormat="1" ht="6.75" customHeight="1" thickBot="1">
      <c r="A41" s="34"/>
      <c r="D41" s="3"/>
      <c r="F41" s="4"/>
      <c r="G41" s="36"/>
    </row>
    <row r="42" spans="1:7" s="2" customFormat="1" ht="13.5" thickBot="1">
      <c r="A42" s="34"/>
      <c r="B42" s="2" t="s">
        <v>20</v>
      </c>
      <c r="D42" s="3"/>
      <c r="E42" s="14" t="s">
        <v>2</v>
      </c>
      <c r="F42" s="54"/>
      <c r="G42" s="36"/>
    </row>
    <row r="43" spans="1:7" s="2" customFormat="1" ht="6.75" customHeight="1" thickBot="1">
      <c r="A43" s="34"/>
      <c r="D43" s="3"/>
      <c r="F43" s="4"/>
      <c r="G43" s="36"/>
    </row>
    <row r="44" spans="1:7" s="2" customFormat="1" ht="13.5" thickBot="1">
      <c r="A44" s="34"/>
      <c r="C44" s="35" t="s">
        <v>15</v>
      </c>
      <c r="D44" s="3"/>
      <c r="F44" s="18" t="str">
        <f>IF(F32="Yes",1,IF(F32="No",0,IF(AND(ISBLANK(F42),ISNUMBER(F29)),1,IF(F42&gt;0,LOOKUP(F29/F42,$H$7:$H$10),IF(ISTEXT(D22),0,"")))))</f>
        <v/>
      </c>
      <c r="G44" s="36"/>
    </row>
    <row r="45" spans="1:7" s="2" customFormat="1" ht="9.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234</v>
      </c>
      <c r="C47" s="41"/>
      <c r="D47" s="154"/>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5" t="s">
        <v>306</v>
      </c>
      <c r="C56" s="315"/>
      <c r="D56" s="315"/>
      <c r="F56" s="4"/>
      <c r="G56" s="36"/>
    </row>
    <row r="57" spans="1:7" s="2" customFormat="1" ht="13.5" thickBot="1">
      <c r="A57" s="34"/>
      <c r="B57" s="315"/>
      <c r="C57" s="315"/>
      <c r="D57" s="315"/>
      <c r="E57" s="14" t="s">
        <v>2</v>
      </c>
      <c r="F57" s="15"/>
      <c r="G57" s="36"/>
    </row>
    <row r="58" spans="1:7" s="2" customFormat="1" ht="6.75" customHeight="1">
      <c r="A58" s="34"/>
      <c r="D58" s="3"/>
      <c r="F58" s="4"/>
      <c r="G58" s="36"/>
    </row>
    <row r="59" spans="1:7" s="2" customFormat="1" ht="15">
      <c r="A59" s="34"/>
      <c r="B59" s="316"/>
      <c r="C59" s="317"/>
      <c r="D59" s="318"/>
      <c r="F59" s="4"/>
      <c r="G59" s="36"/>
    </row>
    <row r="60" spans="1:7" s="2" customFormat="1" ht="15">
      <c r="A60" s="34"/>
      <c r="B60" s="319"/>
      <c r="C60" s="320"/>
      <c r="D60" s="321"/>
      <c r="F60" s="4"/>
      <c r="G60" s="36"/>
    </row>
    <row r="61" spans="1:7" s="2" customFormat="1" ht="15">
      <c r="A61" s="34"/>
      <c r="B61" s="319"/>
      <c r="C61" s="320"/>
      <c r="D61" s="321"/>
      <c r="F61" s="4"/>
      <c r="G61" s="36"/>
    </row>
    <row r="62" spans="1:7" s="2" customFormat="1" ht="15">
      <c r="A62" s="34"/>
      <c r="B62" s="319"/>
      <c r="C62" s="320"/>
      <c r="D62" s="321"/>
      <c r="F62" s="4"/>
      <c r="G62" s="36"/>
    </row>
    <row r="63" spans="1:7" s="2" customFormat="1" ht="15">
      <c r="A63" s="34"/>
      <c r="B63" s="319"/>
      <c r="C63" s="320"/>
      <c r="D63" s="321"/>
      <c r="F63" s="4"/>
      <c r="G63" s="36"/>
    </row>
    <row r="64" spans="1:7" s="2" customFormat="1" ht="15">
      <c r="A64" s="34"/>
      <c r="B64" s="319"/>
      <c r="C64" s="320"/>
      <c r="D64" s="321"/>
      <c r="F64" s="4"/>
      <c r="G64" s="36"/>
    </row>
    <row r="65" spans="1:7" s="2" customFormat="1" ht="15">
      <c r="A65" s="34"/>
      <c r="B65" s="322"/>
      <c r="C65" s="323"/>
      <c r="D65" s="324"/>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12.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4"/>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5" t="s">
        <v>306</v>
      </c>
      <c r="C81" s="315"/>
      <c r="D81" s="315"/>
      <c r="F81" s="4"/>
      <c r="G81" s="36"/>
    </row>
    <row r="82" spans="1:7" s="2" customFormat="1" ht="13.5" thickBot="1">
      <c r="A82" s="34"/>
      <c r="B82" s="315"/>
      <c r="C82" s="315"/>
      <c r="D82" s="315"/>
      <c r="E82" s="14" t="s">
        <v>2</v>
      </c>
      <c r="F82" s="15"/>
      <c r="G82" s="36"/>
    </row>
    <row r="83" spans="1:7" s="2" customFormat="1" ht="6.75" customHeight="1">
      <c r="A83" s="34"/>
      <c r="D83" s="3"/>
      <c r="F83" s="4"/>
      <c r="G83" s="36"/>
    </row>
    <row r="84" spans="1:7" s="2" customFormat="1" ht="15">
      <c r="A84" s="34"/>
      <c r="B84" s="316"/>
      <c r="C84" s="317"/>
      <c r="D84" s="318"/>
      <c r="F84" s="4"/>
      <c r="G84" s="36"/>
    </row>
    <row r="85" spans="1:7" s="2" customFormat="1" ht="15">
      <c r="A85" s="34"/>
      <c r="B85" s="319"/>
      <c r="C85" s="320"/>
      <c r="D85" s="321"/>
      <c r="F85" s="4"/>
      <c r="G85" s="36"/>
    </row>
    <row r="86" spans="1:7" s="2" customFormat="1" ht="15">
      <c r="A86" s="34"/>
      <c r="B86" s="319"/>
      <c r="C86" s="320"/>
      <c r="D86" s="321"/>
      <c r="F86" s="4"/>
      <c r="G86" s="36"/>
    </row>
    <row r="87" spans="1:7" s="2" customFormat="1" ht="15">
      <c r="A87" s="34"/>
      <c r="B87" s="319"/>
      <c r="C87" s="320"/>
      <c r="D87" s="321"/>
      <c r="F87" s="4"/>
      <c r="G87" s="36"/>
    </row>
    <row r="88" spans="1:7" s="2" customFormat="1" ht="15">
      <c r="A88" s="34"/>
      <c r="B88" s="319"/>
      <c r="C88" s="320"/>
      <c r="D88" s="321"/>
      <c r="F88" s="4"/>
      <c r="G88" s="36"/>
    </row>
    <row r="89" spans="1:7" s="2" customFormat="1" ht="15">
      <c r="A89" s="34"/>
      <c r="B89" s="319"/>
      <c r="C89" s="320"/>
      <c r="D89" s="321"/>
      <c r="F89" s="4"/>
      <c r="G89" s="36"/>
    </row>
    <row r="90" spans="1:7" s="2" customFormat="1" ht="15">
      <c r="A90" s="34"/>
      <c r="B90" s="322"/>
      <c r="C90" s="323"/>
      <c r="D90" s="324"/>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9.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5" t="s">
        <v>306</v>
      </c>
      <c r="C106" s="315"/>
      <c r="D106" s="315"/>
      <c r="F106" s="4"/>
      <c r="G106" s="36"/>
    </row>
    <row r="107" spans="1:7" s="2" customFormat="1" ht="13.5" thickBot="1">
      <c r="A107" s="34"/>
      <c r="B107" s="315"/>
      <c r="C107" s="315"/>
      <c r="D107" s="315"/>
      <c r="E107" s="14" t="s">
        <v>2</v>
      </c>
      <c r="F107" s="15"/>
      <c r="G107" s="36"/>
    </row>
    <row r="108" spans="1:7" s="2" customFormat="1" ht="6.75" customHeight="1">
      <c r="A108" s="34"/>
      <c r="D108" s="3"/>
      <c r="F108" s="4"/>
      <c r="G108" s="36"/>
    </row>
    <row r="109" spans="1:7" s="2" customFormat="1" ht="15">
      <c r="A109" s="34"/>
      <c r="B109" s="316"/>
      <c r="C109" s="317"/>
      <c r="D109" s="318"/>
      <c r="F109" s="4"/>
      <c r="G109" s="36"/>
    </row>
    <row r="110" spans="1:7" s="2" customFormat="1" ht="15">
      <c r="A110" s="34"/>
      <c r="B110" s="319"/>
      <c r="C110" s="320"/>
      <c r="D110" s="321"/>
      <c r="F110" s="4"/>
      <c r="G110" s="36"/>
    </row>
    <row r="111" spans="1:7" s="2" customFormat="1" ht="15">
      <c r="A111" s="34"/>
      <c r="B111" s="319"/>
      <c r="C111" s="320"/>
      <c r="D111" s="321"/>
      <c r="F111" s="4"/>
      <c r="G111" s="36"/>
    </row>
    <row r="112" spans="1:7" s="2" customFormat="1" ht="15">
      <c r="A112" s="34"/>
      <c r="B112" s="319"/>
      <c r="C112" s="320"/>
      <c r="D112" s="321"/>
      <c r="F112" s="4"/>
      <c r="G112" s="36"/>
    </row>
    <row r="113" spans="1:7" s="2" customFormat="1" ht="15">
      <c r="A113" s="34"/>
      <c r="B113" s="319"/>
      <c r="C113" s="320"/>
      <c r="D113" s="321"/>
      <c r="F113" s="4"/>
      <c r="G113" s="36"/>
    </row>
    <row r="114" spans="1:7" s="2" customFormat="1" ht="15">
      <c r="A114" s="34"/>
      <c r="B114" s="319"/>
      <c r="C114" s="320"/>
      <c r="D114" s="321"/>
      <c r="F114" s="4"/>
      <c r="G114" s="36"/>
    </row>
    <row r="115" spans="1:7" s="2" customFormat="1" ht="15">
      <c r="A115" s="34"/>
      <c r="B115" s="322"/>
      <c r="C115" s="323"/>
      <c r="D115" s="324"/>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13.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5" t="s">
        <v>306</v>
      </c>
      <c r="C131" s="315"/>
      <c r="D131" s="315"/>
      <c r="F131" s="4"/>
      <c r="G131" s="36"/>
    </row>
    <row r="132" spans="1:7" s="2" customFormat="1" ht="13.5" thickBot="1">
      <c r="A132" s="34"/>
      <c r="B132" s="315"/>
      <c r="C132" s="315"/>
      <c r="D132" s="315"/>
      <c r="E132" s="14" t="s">
        <v>2</v>
      </c>
      <c r="F132" s="15"/>
      <c r="G132" s="36"/>
    </row>
    <row r="133" spans="1:7" s="2" customFormat="1" ht="6.75" customHeight="1">
      <c r="A133" s="34"/>
      <c r="D133" s="3"/>
      <c r="F133" s="4"/>
      <c r="G133" s="36"/>
    </row>
    <row r="134" spans="1:7" s="2" customFormat="1" ht="15">
      <c r="A134" s="34"/>
      <c r="B134" s="316"/>
      <c r="C134" s="317"/>
      <c r="D134" s="318"/>
      <c r="F134" s="4"/>
      <c r="G134" s="36"/>
    </row>
    <row r="135" spans="1:7" s="2" customFormat="1" ht="15">
      <c r="A135" s="34"/>
      <c r="B135" s="319"/>
      <c r="C135" s="320"/>
      <c r="D135" s="321"/>
      <c r="F135" s="4"/>
      <c r="G135" s="36"/>
    </row>
    <row r="136" spans="1:7" s="2" customFormat="1" ht="15">
      <c r="A136" s="34"/>
      <c r="B136" s="319"/>
      <c r="C136" s="320"/>
      <c r="D136" s="321"/>
      <c r="F136" s="4"/>
      <c r="G136" s="36"/>
    </row>
    <row r="137" spans="1:7" s="2" customFormat="1" ht="15">
      <c r="A137" s="34"/>
      <c r="B137" s="319"/>
      <c r="C137" s="320"/>
      <c r="D137" s="321"/>
      <c r="F137" s="4"/>
      <c r="G137" s="36"/>
    </row>
    <row r="138" spans="1:7" s="2" customFormat="1" ht="15">
      <c r="A138" s="34"/>
      <c r="B138" s="319"/>
      <c r="C138" s="320"/>
      <c r="D138" s="321"/>
      <c r="F138" s="4"/>
      <c r="G138" s="36"/>
    </row>
    <row r="139" spans="1:7" s="2" customFormat="1" ht="15">
      <c r="A139" s="34"/>
      <c r="B139" s="319"/>
      <c r="C139" s="320"/>
      <c r="D139" s="321"/>
      <c r="F139" s="4"/>
      <c r="G139" s="36"/>
    </row>
    <row r="140" spans="1:7" s="2" customFormat="1" ht="15">
      <c r="A140" s="34"/>
      <c r="B140" s="322"/>
      <c r="C140" s="323"/>
      <c r="D140" s="324"/>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10.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5" t="s">
        <v>306</v>
      </c>
      <c r="C156" s="315"/>
      <c r="D156" s="315"/>
      <c r="F156" s="4"/>
      <c r="G156" s="36"/>
    </row>
    <row r="157" spans="1:7" s="2" customFormat="1" ht="13.5" thickBot="1">
      <c r="A157" s="34"/>
      <c r="B157" s="315"/>
      <c r="C157" s="315"/>
      <c r="D157" s="315"/>
      <c r="E157" s="14" t="s">
        <v>2</v>
      </c>
      <c r="F157" s="15"/>
      <c r="G157" s="36"/>
    </row>
    <row r="158" spans="1:7" s="2" customFormat="1" ht="6.75" customHeight="1">
      <c r="A158" s="34"/>
      <c r="D158" s="3"/>
      <c r="F158" s="4"/>
      <c r="G158" s="36"/>
    </row>
    <row r="159" spans="1:7" s="2" customFormat="1" ht="15">
      <c r="A159" s="34"/>
      <c r="B159" s="316"/>
      <c r="C159" s="317"/>
      <c r="D159" s="318"/>
      <c r="F159" s="4"/>
      <c r="G159" s="36"/>
    </row>
    <row r="160" spans="1:7" s="2" customFormat="1" ht="15">
      <c r="A160" s="34"/>
      <c r="B160" s="319"/>
      <c r="C160" s="320"/>
      <c r="D160" s="321"/>
      <c r="F160" s="4"/>
      <c r="G160" s="36"/>
    </row>
    <row r="161" spans="1:7" s="2" customFormat="1" ht="15">
      <c r="A161" s="34"/>
      <c r="B161" s="319"/>
      <c r="C161" s="320"/>
      <c r="D161" s="321"/>
      <c r="F161" s="4"/>
      <c r="G161" s="36"/>
    </row>
    <row r="162" spans="1:7" s="2" customFormat="1" ht="15">
      <c r="A162" s="34"/>
      <c r="B162" s="319"/>
      <c r="C162" s="320"/>
      <c r="D162" s="321"/>
      <c r="F162" s="4"/>
      <c r="G162" s="36"/>
    </row>
    <row r="163" spans="1:7" s="2" customFormat="1" ht="15">
      <c r="A163" s="34"/>
      <c r="B163" s="319"/>
      <c r="C163" s="320"/>
      <c r="D163" s="321"/>
      <c r="F163" s="4"/>
      <c r="G163" s="36"/>
    </row>
    <row r="164" spans="1:7" s="2" customFormat="1" ht="15">
      <c r="A164" s="34"/>
      <c r="B164" s="319"/>
      <c r="C164" s="320"/>
      <c r="D164" s="321"/>
      <c r="F164" s="4"/>
      <c r="G164" s="36"/>
    </row>
    <row r="165" spans="1:7" s="2" customFormat="1" ht="15">
      <c r="A165" s="34"/>
      <c r="B165" s="322"/>
      <c r="C165" s="323"/>
      <c r="D165" s="324"/>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5">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5" t="s">
        <v>306</v>
      </c>
      <c r="C181" s="315"/>
      <c r="D181" s="315"/>
      <c r="F181" s="4"/>
      <c r="G181" s="36"/>
    </row>
    <row r="182" spans="1:7" s="2" customFormat="1" ht="13.5" thickBot="1">
      <c r="A182" s="34"/>
      <c r="B182" s="315"/>
      <c r="C182" s="315"/>
      <c r="D182" s="315"/>
      <c r="E182" s="14" t="s">
        <v>2</v>
      </c>
      <c r="F182" s="15"/>
      <c r="G182" s="36"/>
    </row>
    <row r="183" spans="1:7" s="2" customFormat="1" ht="6.75" customHeight="1">
      <c r="A183" s="34"/>
      <c r="D183" s="3"/>
      <c r="F183" s="4"/>
      <c r="G183" s="36"/>
    </row>
    <row r="184" spans="1:7" s="2" customFormat="1" ht="15">
      <c r="A184" s="34"/>
      <c r="B184" s="316"/>
      <c r="C184" s="317"/>
      <c r="D184" s="318"/>
      <c r="F184" s="4"/>
      <c r="G184" s="36"/>
    </row>
    <row r="185" spans="1:7" s="2" customFormat="1" ht="15">
      <c r="A185" s="34"/>
      <c r="B185" s="319"/>
      <c r="C185" s="320"/>
      <c r="D185" s="321"/>
      <c r="F185" s="4"/>
      <c r="G185" s="36"/>
    </row>
    <row r="186" spans="1:7" s="2" customFormat="1" ht="15">
      <c r="A186" s="34"/>
      <c r="B186" s="319"/>
      <c r="C186" s="320"/>
      <c r="D186" s="321"/>
      <c r="F186" s="4"/>
      <c r="G186" s="36"/>
    </row>
    <row r="187" spans="1:7" s="2" customFormat="1" ht="15">
      <c r="A187" s="34"/>
      <c r="B187" s="319"/>
      <c r="C187" s="320"/>
      <c r="D187" s="321"/>
      <c r="F187" s="4"/>
      <c r="G187" s="36"/>
    </row>
    <row r="188" spans="1:7" s="2" customFormat="1" ht="15">
      <c r="A188" s="34"/>
      <c r="B188" s="319"/>
      <c r="C188" s="320"/>
      <c r="D188" s="321"/>
      <c r="F188" s="4"/>
      <c r="G188" s="36"/>
    </row>
    <row r="189" spans="1:7" s="2" customFormat="1" ht="15">
      <c r="A189" s="34"/>
      <c r="B189" s="319"/>
      <c r="C189" s="320"/>
      <c r="D189" s="321"/>
      <c r="F189" s="4"/>
      <c r="G189" s="36"/>
    </row>
    <row r="190" spans="1:7" s="2" customFormat="1" ht="15">
      <c r="A190" s="34"/>
      <c r="B190" s="322"/>
      <c r="C190" s="323"/>
      <c r="D190" s="324"/>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sheetData>
  <mergeCells count="14">
    <mergeCell ref="B31:D32"/>
    <mergeCell ref="B56:D57"/>
    <mergeCell ref="B81:D82"/>
    <mergeCell ref="B106:D107"/>
    <mergeCell ref="B131:D132"/>
    <mergeCell ref="B184:D190"/>
    <mergeCell ref="B159:D165"/>
    <mergeCell ref="B34:D40"/>
    <mergeCell ref="B59:D65"/>
    <mergeCell ref="B84:D90"/>
    <mergeCell ref="B109:D115"/>
    <mergeCell ref="B134:D140"/>
    <mergeCell ref="B156:D157"/>
    <mergeCell ref="B181:D182"/>
  </mergeCells>
  <dataValidations count="1">
    <dataValidation type="list" showInputMessage="1" showErrorMessage="1" sqref="F32 F132 F107 F82 F57 F157 F6 F18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view="pageBreakPreview" zoomScale="85" zoomScaleSheetLayoutView="85" zoomScalePageLayoutView="90" workbookViewId="0" topLeftCell="C1">
      <selection activeCell="B29" sqref="B29:D30"/>
    </sheetView>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8515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Ventura County Medical Center</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188</v>
      </c>
    </row>
    <row r="6" spans="1:6" s="90" customFormat="1" ht="13.5" thickBot="1">
      <c r="A6" s="89"/>
      <c r="D6" s="93" t="s">
        <v>143</v>
      </c>
      <c r="E6" s="12" t="s">
        <v>2</v>
      </c>
      <c r="F6" s="15"/>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133</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73" customFormat="1" ht="15">
      <c r="A20" s="81"/>
      <c r="B20" s="64"/>
      <c r="C20" s="64"/>
      <c r="D20" s="72"/>
      <c r="F20" s="74"/>
      <c r="G20" s="75"/>
    </row>
    <row r="21" spans="1:7" s="73" customFormat="1" ht="15">
      <c r="A21" s="76"/>
      <c r="B21" s="77" t="s">
        <v>189</v>
      </c>
      <c r="C21" s="77"/>
      <c r="D21" s="72"/>
      <c r="G21" s="75"/>
    </row>
    <row r="22" spans="1:7" s="73" customFormat="1" ht="6.75" customHeight="1" thickBot="1">
      <c r="A22" s="76"/>
      <c r="B22" s="10"/>
      <c r="C22" s="77"/>
      <c r="D22" s="72"/>
      <c r="F22" s="74"/>
      <c r="G22" s="75"/>
    </row>
    <row r="23" spans="1:7" ht="13.5" thickBot="1">
      <c r="A23" s="79"/>
      <c r="B23" s="5" t="s">
        <v>31</v>
      </c>
      <c r="E23" s="14" t="s">
        <v>2</v>
      </c>
      <c r="F23" s="139"/>
      <c r="G23" s="80"/>
    </row>
    <row r="24" spans="1:7" ht="6.75" customHeight="1" thickBot="1">
      <c r="A24" s="79"/>
      <c r="G24" s="80"/>
    </row>
    <row r="25" spans="1:7" ht="13.5" thickBot="1">
      <c r="A25" s="79"/>
      <c r="B25" s="5" t="s">
        <v>32</v>
      </c>
      <c r="E25" s="14" t="s">
        <v>2</v>
      </c>
      <c r="F25" s="139"/>
      <c r="G25" s="80"/>
    </row>
    <row r="26" spans="1:7" ht="6.75" customHeight="1" thickBot="1">
      <c r="A26" s="79"/>
      <c r="G26" s="80"/>
    </row>
    <row r="27" spans="1:7" ht="13.5" thickBot="1">
      <c r="A27" s="79"/>
      <c r="C27" s="5" t="s">
        <v>190</v>
      </c>
      <c r="F27" s="16" t="str">
        <f>IF(F25&gt;F23,F23/F25,"N/A")</f>
        <v>N/A</v>
      </c>
      <c r="G27" s="80"/>
    </row>
    <row r="28" spans="1:7" ht="6.75" customHeight="1">
      <c r="A28" s="79"/>
      <c r="G28" s="80"/>
    </row>
    <row r="29" spans="1:7" s="2" customFormat="1" ht="15">
      <c r="A29" s="34"/>
      <c r="B29" s="336" t="s">
        <v>305</v>
      </c>
      <c r="C29" s="337"/>
      <c r="D29" s="337"/>
      <c r="E29" s="45"/>
      <c r="F29" s="46"/>
      <c r="G29" s="36"/>
    </row>
    <row r="30" spans="1:7" s="2" customFormat="1" ht="15">
      <c r="A30" s="34"/>
      <c r="B30" s="337"/>
      <c r="C30" s="337"/>
      <c r="D30" s="337"/>
      <c r="E30" s="45"/>
      <c r="F30" s="46"/>
      <c r="G30" s="36"/>
    </row>
    <row r="31" spans="1:7" s="2" customFormat="1" ht="6.75" customHeight="1">
      <c r="A31" s="34"/>
      <c r="D31" s="3"/>
      <c r="F31" s="4"/>
      <c r="G31" s="36"/>
    </row>
    <row r="32" spans="1:7" s="2" customFormat="1" ht="15">
      <c r="A32" s="34"/>
      <c r="B32" s="316"/>
      <c r="C32" s="317"/>
      <c r="D32" s="318"/>
      <c r="F32" s="4"/>
      <c r="G32" s="36"/>
    </row>
    <row r="33" spans="1:7" s="2" customFormat="1" ht="15">
      <c r="A33" s="34"/>
      <c r="B33" s="319"/>
      <c r="C33" s="320"/>
      <c r="D33" s="321"/>
      <c r="F33" s="4"/>
      <c r="G33" s="36"/>
    </row>
    <row r="34" spans="1:7" s="2" customFormat="1" ht="15">
      <c r="A34" s="34"/>
      <c r="B34" s="319"/>
      <c r="C34" s="320"/>
      <c r="D34" s="321"/>
      <c r="F34" s="4"/>
      <c r="G34" s="36"/>
    </row>
    <row r="35" spans="1:7" s="2" customFormat="1" ht="15">
      <c r="A35" s="34"/>
      <c r="B35" s="319"/>
      <c r="C35" s="320"/>
      <c r="D35" s="321"/>
      <c r="F35" s="4"/>
      <c r="G35" s="36"/>
    </row>
    <row r="36" spans="1:7" s="2" customFormat="1" ht="15">
      <c r="A36" s="34"/>
      <c r="B36" s="319"/>
      <c r="C36" s="320"/>
      <c r="D36" s="321"/>
      <c r="F36" s="4"/>
      <c r="G36" s="36"/>
    </row>
    <row r="37" spans="1:7" s="2" customFormat="1" ht="15">
      <c r="A37" s="34"/>
      <c r="B37" s="319"/>
      <c r="C37" s="320"/>
      <c r="D37" s="321"/>
      <c r="F37" s="4"/>
      <c r="G37" s="36"/>
    </row>
    <row r="38" spans="1:7" s="2" customFormat="1" ht="15">
      <c r="A38" s="34"/>
      <c r="B38" s="322"/>
      <c r="C38" s="323"/>
      <c r="D38" s="324"/>
      <c r="F38" s="4"/>
      <c r="G38" s="36"/>
    </row>
    <row r="39" spans="1:7" ht="6.75" customHeight="1" thickBot="1">
      <c r="A39" s="79"/>
      <c r="G39" s="80"/>
    </row>
    <row r="40" spans="1:7" ht="13.5" thickBot="1">
      <c r="A40" s="79"/>
      <c r="B40" s="5" t="s">
        <v>176</v>
      </c>
      <c r="E40" s="14" t="s">
        <v>2</v>
      </c>
      <c r="F40" s="15"/>
      <c r="G40" s="80"/>
    </row>
    <row r="41" spans="1:7" ht="6.75" customHeight="1" thickBot="1">
      <c r="A41" s="79"/>
      <c r="G41" s="80"/>
    </row>
    <row r="42" spans="1:7" ht="14.25" customHeight="1" thickBot="1">
      <c r="A42" s="79"/>
      <c r="B42" s="5" t="s">
        <v>231</v>
      </c>
      <c r="F42" s="150" t="str">
        <f>IF(ISNUMBER(F40),F27/F40,"N/A")</f>
        <v>N/A</v>
      </c>
      <c r="G42" s="80"/>
    </row>
    <row r="43" spans="1:7" ht="6.75" customHeight="1" thickBot="1">
      <c r="A43" s="79"/>
      <c r="G43" s="80"/>
    </row>
    <row r="44" spans="1:7" ht="13.5" thickBot="1">
      <c r="A44" s="79"/>
      <c r="C44" s="78" t="s">
        <v>15</v>
      </c>
      <c r="F44" s="18" t="str">
        <f>IF(ISNUMBER(F40),LOOKUP(F42,$H$7:$H$10),IF(F23&lt;F25,1,IF($F$6="Yes",0,"")))</f>
        <v/>
      </c>
      <c r="G44" s="80"/>
    </row>
    <row r="45" spans="1:7" ht="15">
      <c r="A45" s="82"/>
      <c r="B45" s="83"/>
      <c r="C45" s="83"/>
      <c r="D45" s="84"/>
      <c r="E45" s="83"/>
      <c r="F45" s="85"/>
      <c r="G45" s="86"/>
    </row>
    <row r="46" spans="1:7" s="2" customFormat="1" ht="6.75" customHeight="1">
      <c r="A46" s="34"/>
      <c r="D46" s="3"/>
      <c r="F46" s="4"/>
      <c r="G46" s="36"/>
    </row>
    <row r="47" spans="1:7" s="33" customFormat="1" ht="15">
      <c r="A47" s="40"/>
      <c r="B47" s="41" t="s">
        <v>234</v>
      </c>
      <c r="C47" s="41"/>
      <c r="D47" s="154"/>
      <c r="G47" s="39"/>
    </row>
    <row r="48" spans="1:7" s="45" customFormat="1" ht="12">
      <c r="A48" s="42"/>
      <c r="B48" s="135"/>
      <c r="C48" s="43"/>
      <c r="D48" s="155"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5" t="s">
        <v>306</v>
      </c>
      <c r="C56" s="315"/>
      <c r="D56" s="315"/>
      <c r="F56" s="4"/>
      <c r="G56" s="36"/>
    </row>
    <row r="57" spans="1:7" s="2" customFormat="1" ht="13.5" thickBot="1">
      <c r="A57" s="34"/>
      <c r="B57" s="315"/>
      <c r="C57" s="315"/>
      <c r="D57" s="315"/>
      <c r="E57" s="14" t="s">
        <v>2</v>
      </c>
      <c r="F57" s="15"/>
      <c r="G57" s="36"/>
    </row>
    <row r="58" spans="1:7" s="2" customFormat="1" ht="6.75" customHeight="1">
      <c r="A58" s="34"/>
      <c r="D58" s="3"/>
      <c r="F58" s="4"/>
      <c r="G58" s="36"/>
    </row>
    <row r="59" spans="1:7" s="2" customFormat="1" ht="15">
      <c r="A59" s="34"/>
      <c r="B59" s="316"/>
      <c r="C59" s="317"/>
      <c r="D59" s="318"/>
      <c r="F59" s="4"/>
      <c r="G59" s="36"/>
    </row>
    <row r="60" spans="1:7" s="2" customFormat="1" ht="15">
      <c r="A60" s="34"/>
      <c r="B60" s="319"/>
      <c r="C60" s="320"/>
      <c r="D60" s="321"/>
      <c r="F60" s="4"/>
      <c r="G60" s="36"/>
    </row>
    <row r="61" spans="1:7" s="2" customFormat="1" ht="15">
      <c r="A61" s="34"/>
      <c r="B61" s="319"/>
      <c r="C61" s="320"/>
      <c r="D61" s="321"/>
      <c r="F61" s="4"/>
      <c r="G61" s="36"/>
    </row>
    <row r="62" spans="1:7" s="2" customFormat="1" ht="15">
      <c r="A62" s="34"/>
      <c r="B62" s="319"/>
      <c r="C62" s="320"/>
      <c r="D62" s="321"/>
      <c r="F62" s="4"/>
      <c r="G62" s="36"/>
    </row>
    <row r="63" spans="1:7" s="2" customFormat="1" ht="15">
      <c r="A63" s="34"/>
      <c r="B63" s="319"/>
      <c r="C63" s="320"/>
      <c r="D63" s="321"/>
      <c r="F63" s="4"/>
      <c r="G63" s="36"/>
    </row>
    <row r="64" spans="1:7" s="2" customFormat="1" ht="15">
      <c r="A64" s="34"/>
      <c r="B64" s="319"/>
      <c r="C64" s="320"/>
      <c r="D64" s="321"/>
      <c r="F64" s="4"/>
      <c r="G64" s="36"/>
    </row>
    <row r="65" spans="1:7" s="2" customFormat="1" ht="15">
      <c r="A65" s="34"/>
      <c r="B65" s="322"/>
      <c r="C65" s="323"/>
      <c r="D65" s="324"/>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4"/>
      <c r="G72" s="39"/>
    </row>
    <row r="73" spans="1:7" s="45" customFormat="1" ht="12">
      <c r="A73" s="42"/>
      <c r="B73" s="135"/>
      <c r="C73" s="43"/>
      <c r="D73" s="155"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5" t="s">
        <v>306</v>
      </c>
      <c r="C81" s="315"/>
      <c r="D81" s="315"/>
      <c r="F81" s="4"/>
      <c r="G81" s="36"/>
    </row>
    <row r="82" spans="1:7" s="2" customFormat="1" ht="13.5" thickBot="1">
      <c r="A82" s="34"/>
      <c r="B82" s="315"/>
      <c r="C82" s="315"/>
      <c r="D82" s="315"/>
      <c r="E82" s="14" t="s">
        <v>2</v>
      </c>
      <c r="F82" s="15"/>
      <c r="G82" s="36"/>
    </row>
    <row r="83" spans="1:7" s="2" customFormat="1" ht="6.75" customHeight="1">
      <c r="A83" s="34"/>
      <c r="D83" s="3"/>
      <c r="F83" s="4"/>
      <c r="G83" s="36"/>
    </row>
    <row r="84" spans="1:7" s="2" customFormat="1" ht="15">
      <c r="A84" s="34"/>
      <c r="B84" s="316"/>
      <c r="C84" s="317"/>
      <c r="D84" s="318"/>
      <c r="F84" s="4"/>
      <c r="G84" s="36"/>
    </row>
    <row r="85" spans="1:7" s="2" customFormat="1" ht="15">
      <c r="A85" s="34"/>
      <c r="B85" s="319"/>
      <c r="C85" s="320"/>
      <c r="D85" s="321"/>
      <c r="F85" s="4"/>
      <c r="G85" s="36"/>
    </row>
    <row r="86" spans="1:7" s="2" customFormat="1" ht="15">
      <c r="A86" s="34"/>
      <c r="B86" s="319"/>
      <c r="C86" s="320"/>
      <c r="D86" s="321"/>
      <c r="F86" s="4"/>
      <c r="G86" s="36"/>
    </row>
    <row r="87" spans="1:7" s="2" customFormat="1" ht="15">
      <c r="A87" s="34"/>
      <c r="B87" s="319"/>
      <c r="C87" s="320"/>
      <c r="D87" s="321"/>
      <c r="F87" s="4"/>
      <c r="G87" s="36"/>
    </row>
    <row r="88" spans="1:7" s="2" customFormat="1" ht="15">
      <c r="A88" s="34"/>
      <c r="B88" s="319"/>
      <c r="C88" s="320"/>
      <c r="D88" s="321"/>
      <c r="F88" s="4"/>
      <c r="G88" s="36"/>
    </row>
    <row r="89" spans="1:7" s="2" customFormat="1" ht="15">
      <c r="A89" s="34"/>
      <c r="B89" s="319"/>
      <c r="C89" s="320"/>
      <c r="D89" s="321"/>
      <c r="F89" s="4"/>
      <c r="G89" s="36"/>
    </row>
    <row r="90" spans="1:7" s="2" customFormat="1" ht="15">
      <c r="A90" s="34"/>
      <c r="B90" s="322"/>
      <c r="C90" s="323"/>
      <c r="D90" s="324"/>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4"/>
      <c r="G97" s="39"/>
    </row>
    <row r="98" spans="1:7" s="45" customFormat="1" ht="12">
      <c r="A98" s="42"/>
      <c r="B98" s="135"/>
      <c r="C98" s="43"/>
      <c r="D98" s="155"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5" t="s">
        <v>306</v>
      </c>
      <c r="C106" s="315"/>
      <c r="D106" s="315"/>
      <c r="F106" s="4"/>
      <c r="G106" s="36"/>
    </row>
    <row r="107" spans="1:7" s="2" customFormat="1" ht="13.5" thickBot="1">
      <c r="A107" s="34"/>
      <c r="B107" s="315"/>
      <c r="C107" s="315"/>
      <c r="D107" s="315"/>
      <c r="E107" s="14" t="s">
        <v>2</v>
      </c>
      <c r="F107" s="15"/>
      <c r="G107" s="36"/>
    </row>
    <row r="108" spans="1:7" s="2" customFormat="1" ht="6.75" customHeight="1">
      <c r="A108" s="34"/>
      <c r="D108" s="3"/>
      <c r="F108" s="4"/>
      <c r="G108" s="36"/>
    </row>
    <row r="109" spans="1:7" s="2" customFormat="1" ht="15">
      <c r="A109" s="34"/>
      <c r="B109" s="316"/>
      <c r="C109" s="317"/>
      <c r="D109" s="318"/>
      <c r="F109" s="4"/>
      <c r="G109" s="36"/>
    </row>
    <row r="110" spans="1:7" s="2" customFormat="1" ht="15">
      <c r="A110" s="34"/>
      <c r="B110" s="319"/>
      <c r="C110" s="320"/>
      <c r="D110" s="321"/>
      <c r="F110" s="4"/>
      <c r="G110" s="36"/>
    </row>
    <row r="111" spans="1:7" s="2" customFormat="1" ht="15">
      <c r="A111" s="34"/>
      <c r="B111" s="319"/>
      <c r="C111" s="320"/>
      <c r="D111" s="321"/>
      <c r="F111" s="4"/>
      <c r="G111" s="36"/>
    </row>
    <row r="112" spans="1:7" s="2" customFormat="1" ht="15">
      <c r="A112" s="34"/>
      <c r="B112" s="319"/>
      <c r="C112" s="320"/>
      <c r="D112" s="321"/>
      <c r="F112" s="4"/>
      <c r="G112" s="36"/>
    </row>
    <row r="113" spans="1:7" s="2" customFormat="1" ht="15">
      <c r="A113" s="34"/>
      <c r="B113" s="319"/>
      <c r="C113" s="320"/>
      <c r="D113" s="321"/>
      <c r="F113" s="4"/>
      <c r="G113" s="36"/>
    </row>
    <row r="114" spans="1:7" s="2" customFormat="1" ht="15">
      <c r="A114" s="34"/>
      <c r="B114" s="319"/>
      <c r="C114" s="320"/>
      <c r="D114" s="321"/>
      <c r="F114" s="4"/>
      <c r="G114" s="36"/>
    </row>
    <row r="115" spans="1:7" s="2" customFormat="1" ht="15">
      <c r="A115" s="34"/>
      <c r="B115" s="322"/>
      <c r="C115" s="323"/>
      <c r="D115" s="324"/>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4"/>
      <c r="G122" s="39"/>
    </row>
    <row r="123" spans="1:7" s="45" customFormat="1" ht="12">
      <c r="A123" s="42"/>
      <c r="B123" s="135"/>
      <c r="C123" s="43"/>
      <c r="D123" s="155"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5" t="s">
        <v>306</v>
      </c>
      <c r="C131" s="315"/>
      <c r="D131" s="315"/>
      <c r="F131" s="4"/>
      <c r="G131" s="36"/>
    </row>
    <row r="132" spans="1:7" s="2" customFormat="1" ht="13.5" thickBot="1">
      <c r="A132" s="34"/>
      <c r="B132" s="315"/>
      <c r="C132" s="315"/>
      <c r="D132" s="315"/>
      <c r="E132" s="14" t="s">
        <v>2</v>
      </c>
      <c r="F132" s="15"/>
      <c r="G132" s="36"/>
    </row>
    <row r="133" spans="1:7" s="2" customFormat="1" ht="6.75" customHeight="1">
      <c r="A133" s="34"/>
      <c r="D133" s="3"/>
      <c r="F133" s="4"/>
      <c r="G133" s="36"/>
    </row>
    <row r="134" spans="1:7" s="2" customFormat="1" ht="15">
      <c r="A134" s="34"/>
      <c r="B134" s="316"/>
      <c r="C134" s="317"/>
      <c r="D134" s="318"/>
      <c r="F134" s="4"/>
      <c r="G134" s="36"/>
    </row>
    <row r="135" spans="1:7" s="2" customFormat="1" ht="15">
      <c r="A135" s="34"/>
      <c r="B135" s="319"/>
      <c r="C135" s="320"/>
      <c r="D135" s="321"/>
      <c r="F135" s="4"/>
      <c r="G135" s="36"/>
    </row>
    <row r="136" spans="1:7" s="2" customFormat="1" ht="15">
      <c r="A136" s="34"/>
      <c r="B136" s="319"/>
      <c r="C136" s="320"/>
      <c r="D136" s="321"/>
      <c r="F136" s="4"/>
      <c r="G136" s="36"/>
    </row>
    <row r="137" spans="1:7" s="2" customFormat="1" ht="15">
      <c r="A137" s="34"/>
      <c r="B137" s="319"/>
      <c r="C137" s="320"/>
      <c r="D137" s="321"/>
      <c r="F137" s="4"/>
      <c r="G137" s="36"/>
    </row>
    <row r="138" spans="1:7" s="2" customFormat="1" ht="15">
      <c r="A138" s="34"/>
      <c r="B138" s="319"/>
      <c r="C138" s="320"/>
      <c r="D138" s="321"/>
      <c r="F138" s="4"/>
      <c r="G138" s="36"/>
    </row>
    <row r="139" spans="1:7" s="2" customFormat="1" ht="15">
      <c r="A139" s="34"/>
      <c r="B139" s="319"/>
      <c r="C139" s="320"/>
      <c r="D139" s="321"/>
      <c r="F139" s="4"/>
      <c r="G139" s="36"/>
    </row>
    <row r="140" spans="1:7" s="2" customFormat="1" ht="15">
      <c r="A140" s="34"/>
      <c r="B140" s="322"/>
      <c r="C140" s="323"/>
      <c r="D140" s="324"/>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4"/>
      <c r="G147" s="39"/>
    </row>
    <row r="148" spans="1:7" s="45" customFormat="1" ht="12">
      <c r="A148" s="42"/>
      <c r="B148" s="135"/>
      <c r="C148" s="43"/>
      <c r="D148" s="155"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5" t="s">
        <v>306</v>
      </c>
      <c r="C156" s="315"/>
      <c r="D156" s="315"/>
      <c r="F156" s="4"/>
      <c r="G156" s="36"/>
    </row>
    <row r="157" spans="1:7" s="2" customFormat="1" ht="13.5" thickBot="1">
      <c r="A157" s="34"/>
      <c r="B157" s="315"/>
      <c r="C157" s="315"/>
      <c r="D157" s="315"/>
      <c r="E157" s="14" t="s">
        <v>2</v>
      </c>
      <c r="F157" s="15"/>
      <c r="G157" s="36"/>
    </row>
    <row r="158" spans="1:7" s="2" customFormat="1" ht="6.75" customHeight="1">
      <c r="A158" s="34"/>
      <c r="D158" s="3"/>
      <c r="F158" s="4"/>
      <c r="G158" s="36"/>
    </row>
    <row r="159" spans="1:7" s="2" customFormat="1" ht="15">
      <c r="A159" s="34"/>
      <c r="B159" s="316"/>
      <c r="C159" s="317"/>
      <c r="D159" s="318"/>
      <c r="F159" s="4"/>
      <c r="G159" s="36"/>
    </row>
    <row r="160" spans="1:7" s="2" customFormat="1" ht="15">
      <c r="A160" s="34"/>
      <c r="B160" s="319"/>
      <c r="C160" s="320"/>
      <c r="D160" s="321"/>
      <c r="F160" s="4"/>
      <c r="G160" s="36"/>
    </row>
    <row r="161" spans="1:7" s="2" customFormat="1" ht="15">
      <c r="A161" s="34"/>
      <c r="B161" s="319"/>
      <c r="C161" s="320"/>
      <c r="D161" s="321"/>
      <c r="F161" s="4"/>
      <c r="G161" s="36"/>
    </row>
    <row r="162" spans="1:7" s="2" customFormat="1" ht="15">
      <c r="A162" s="34"/>
      <c r="B162" s="319"/>
      <c r="C162" s="320"/>
      <c r="D162" s="321"/>
      <c r="F162" s="4"/>
      <c r="G162" s="36"/>
    </row>
    <row r="163" spans="1:7" s="2" customFormat="1" ht="15">
      <c r="A163" s="34"/>
      <c r="B163" s="319"/>
      <c r="C163" s="320"/>
      <c r="D163" s="321"/>
      <c r="F163" s="4"/>
      <c r="G163" s="36"/>
    </row>
    <row r="164" spans="1:7" s="2" customFormat="1" ht="15">
      <c r="A164" s="34"/>
      <c r="B164" s="319"/>
      <c r="C164" s="320"/>
      <c r="D164" s="321"/>
      <c r="F164" s="4"/>
      <c r="G164" s="36"/>
    </row>
    <row r="165" spans="1:7" s="2" customFormat="1" ht="15">
      <c r="A165" s="34"/>
      <c r="B165" s="322"/>
      <c r="C165" s="323"/>
      <c r="D165" s="324"/>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4"/>
      <c r="G172" s="39"/>
    </row>
    <row r="173" spans="1:7" s="45" customFormat="1" ht="12">
      <c r="A173" s="42"/>
      <c r="B173" s="135"/>
      <c r="C173" s="43"/>
      <c r="D173" s="155"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5" t="s">
        <v>306</v>
      </c>
      <c r="C181" s="315"/>
      <c r="D181" s="315"/>
      <c r="F181" s="4"/>
      <c r="G181" s="36"/>
    </row>
    <row r="182" spans="1:7" s="2" customFormat="1" ht="13.5" thickBot="1">
      <c r="A182" s="34"/>
      <c r="B182" s="315"/>
      <c r="C182" s="315"/>
      <c r="D182" s="315"/>
      <c r="E182" s="14" t="s">
        <v>2</v>
      </c>
      <c r="F182" s="15"/>
      <c r="G182" s="36"/>
    </row>
    <row r="183" spans="1:7" s="2" customFormat="1" ht="6.75" customHeight="1">
      <c r="A183" s="34"/>
      <c r="D183" s="3"/>
      <c r="F183" s="4"/>
      <c r="G183" s="36"/>
    </row>
    <row r="184" spans="1:7" s="2" customFormat="1" ht="15">
      <c r="A184" s="34"/>
      <c r="B184" s="316"/>
      <c r="C184" s="317"/>
      <c r="D184" s="318"/>
      <c r="F184" s="4"/>
      <c r="G184" s="36"/>
    </row>
    <row r="185" spans="1:7" s="2" customFormat="1" ht="15">
      <c r="A185" s="34"/>
      <c r="B185" s="319"/>
      <c r="C185" s="320"/>
      <c r="D185" s="321"/>
      <c r="F185" s="4"/>
      <c r="G185" s="36"/>
    </row>
    <row r="186" spans="1:7" s="2" customFormat="1" ht="15">
      <c r="A186" s="34"/>
      <c r="B186" s="319"/>
      <c r="C186" s="320"/>
      <c r="D186" s="321"/>
      <c r="F186" s="4"/>
      <c r="G186" s="36"/>
    </row>
    <row r="187" spans="1:7" s="2" customFormat="1" ht="15">
      <c r="A187" s="34"/>
      <c r="B187" s="319"/>
      <c r="C187" s="320"/>
      <c r="D187" s="321"/>
      <c r="F187" s="4"/>
      <c r="G187" s="36"/>
    </row>
    <row r="188" spans="1:7" s="2" customFormat="1" ht="15">
      <c r="A188" s="34"/>
      <c r="B188" s="319"/>
      <c r="C188" s="320"/>
      <c r="D188" s="321"/>
      <c r="F188" s="4"/>
      <c r="G188" s="36"/>
    </row>
    <row r="189" spans="1:7" s="2" customFormat="1" ht="15">
      <c r="A189" s="34"/>
      <c r="B189" s="319"/>
      <c r="C189" s="320"/>
      <c r="D189" s="321"/>
      <c r="F189" s="4"/>
      <c r="G189" s="36"/>
    </row>
    <row r="190" spans="1:7" s="2" customFormat="1" ht="15">
      <c r="A190" s="34"/>
      <c r="B190" s="322"/>
      <c r="C190" s="323"/>
      <c r="D190" s="324"/>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sheetData>
  <mergeCells count="14">
    <mergeCell ref="B184:D190"/>
    <mergeCell ref="B59:D65"/>
    <mergeCell ref="B84:D90"/>
    <mergeCell ref="B109:D115"/>
    <mergeCell ref="B134:D140"/>
    <mergeCell ref="B159:D165"/>
    <mergeCell ref="B156:D157"/>
    <mergeCell ref="B181:D182"/>
    <mergeCell ref="B29:D30"/>
    <mergeCell ref="B56:D57"/>
    <mergeCell ref="B81:D82"/>
    <mergeCell ref="B106:D107"/>
    <mergeCell ref="B131:D132"/>
    <mergeCell ref="B32:D38"/>
  </mergeCells>
  <dataValidations count="1">
    <dataValidation type="list" showInputMessage="1" showErrorMessage="1" sqref="F57 F157 F132 F107 F6 F182 F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2" manualBreakCount="2">
    <brk id="70" max="16383" man="1"/>
    <brk id="145" max="16383" man="1"/>
  </rowBreaks>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1">
      <selection activeCell="B29" sqref="B29:D30"/>
    </sheetView>
  </sheetViews>
  <sheetFormatPr defaultColWidth="9.140625" defaultRowHeight="15"/>
  <sheetData>
    <row r="1" ht="15">
      <c r="A1" t="s">
        <v>191</v>
      </c>
    </row>
    <row r="2" ht="15">
      <c r="A2" t="s">
        <v>192</v>
      </c>
    </row>
    <row r="17" spans="1:6" s="2" customFormat="1" ht="15">
      <c r="A17" s="87"/>
      <c r="B17"/>
      <c r="D17" s="3"/>
      <c r="F17" s="4"/>
    </row>
    <row r="18" spans="1:6" s="2" customFormat="1" ht="12.75">
      <c r="A18" s="87"/>
      <c r="D18" s="3"/>
      <c r="F18" s="4"/>
    </row>
  </sheetData>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topLeftCell="A1">
      <selection activeCell="B29" sqref="B29:D30"/>
    </sheetView>
  </sheetViews>
  <sheetFormatPr defaultColWidth="9.140625" defaultRowHeight="15"/>
  <sheetData>
    <row r="1" ht="15">
      <c r="A1" s="140" t="s">
        <v>193</v>
      </c>
    </row>
    <row r="2" ht="15">
      <c r="A2" s="140" t="s">
        <v>194</v>
      </c>
    </row>
    <row r="3" ht="15">
      <c r="A3" s="140" t="s">
        <v>195</v>
      </c>
    </row>
    <row r="4" ht="15">
      <c r="A4" s="140" t="s">
        <v>196</v>
      </c>
    </row>
    <row r="5" ht="15">
      <c r="A5" s="140" t="s">
        <v>197</v>
      </c>
    </row>
    <row r="6" ht="15">
      <c r="A6" s="140" t="s">
        <v>198</v>
      </c>
    </row>
    <row r="7" ht="15">
      <c r="A7" s="140" t="s">
        <v>199</v>
      </c>
    </row>
    <row r="8" ht="15">
      <c r="A8" s="140" t="s">
        <v>200</v>
      </c>
    </row>
    <row r="9" ht="15">
      <c r="A9" s="140" t="s">
        <v>201</v>
      </c>
    </row>
    <row r="10" ht="15">
      <c r="A10" s="140" t="s">
        <v>202</v>
      </c>
    </row>
    <row r="11" ht="15">
      <c r="A11" s="140" t="s">
        <v>203</v>
      </c>
    </row>
    <row r="12" ht="15">
      <c r="A12" s="140" t="s">
        <v>204</v>
      </c>
    </row>
    <row r="13" ht="15">
      <c r="A13" s="140" t="s">
        <v>205</v>
      </c>
    </row>
    <row r="14" ht="15">
      <c r="A14" s="140" t="s">
        <v>206</v>
      </c>
    </row>
    <row r="15" ht="15">
      <c r="A15" s="140" t="s">
        <v>207</v>
      </c>
    </row>
    <row r="16" ht="15">
      <c r="A16" s="140" t="s">
        <v>208</v>
      </c>
    </row>
    <row r="17" ht="15">
      <c r="A17" s="141" t="s">
        <v>209</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210</v>
      </c>
    </row>
    <row r="2" ht="15">
      <c r="A2" t="s">
        <v>211</v>
      </c>
    </row>
    <row r="3" ht="15">
      <c r="A3" t="s">
        <v>212</v>
      </c>
    </row>
    <row r="4" ht="15">
      <c r="A4" t="s">
        <v>213</v>
      </c>
    </row>
    <row r="5" ht="15">
      <c r="A5" t="s">
        <v>214</v>
      </c>
    </row>
  </sheetData>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216</v>
      </c>
    </row>
    <row r="2" ht="15">
      <c r="A2" t="s">
        <v>217</v>
      </c>
    </row>
    <row r="3" ht="15">
      <c r="A3" t="s">
        <v>218</v>
      </c>
    </row>
    <row r="4" ht="15">
      <c r="A4" t="s">
        <v>219</v>
      </c>
    </row>
    <row r="5" ht="15">
      <c r="A5" t="s">
        <v>220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618"/>
  <sheetViews>
    <sheetView showGridLines="0" zoomScale="90" zoomScaleNormal="90" zoomScaleSheetLayoutView="85" zoomScalePageLayoutView="85" workbookViewId="0" topLeftCell="A1">
      <selection activeCell="D5" sqref="D5"/>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Ventura County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41213</v>
      </c>
    </row>
    <row r="5" ht="15">
      <c r="A5" s="9" t="s">
        <v>139</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140</v>
      </c>
      <c r="B13" s="21"/>
      <c r="C13" s="21"/>
      <c r="D13" s="22"/>
      <c r="E13" s="23"/>
      <c r="F13" s="24"/>
      <c r="G13" s="25"/>
    </row>
    <row r="14" spans="1:7" s="33" customFormat="1" ht="15.75" thickBot="1">
      <c r="A14" s="27" t="s">
        <v>93</v>
      </c>
      <c r="B14" s="28"/>
      <c r="C14" s="28"/>
      <c r="D14" s="29"/>
      <c r="E14" s="30"/>
      <c r="F14" s="31"/>
      <c r="G14" s="32"/>
    </row>
    <row r="15" spans="1:7" s="33" customFormat="1" ht="13.5" customHeight="1" thickBot="1">
      <c r="A15" s="40"/>
      <c r="B15" s="17" t="str">
        <f>'Expand Primary Care Capacity'!B22</f>
        <v>Process Milestone:</v>
      </c>
      <c r="C15" s="41"/>
      <c r="D15" s="238">
        <f>'Expand Primary Care Capacity'!D22</f>
        <v>0</v>
      </c>
      <c r="F15" s="247" t="str">
        <f>'Expand Primary Care Capacity'!F29</f>
        <v>N/A</v>
      </c>
      <c r="G15" s="39"/>
    </row>
    <row r="16" spans="1:7" ht="6.75" customHeight="1" thickBot="1">
      <c r="A16" s="34"/>
      <c r="F16" s="92"/>
      <c r="G16" s="36"/>
    </row>
    <row r="17" spans="1:7" ht="13.5" thickBot="1">
      <c r="A17" s="34"/>
      <c r="C17" s="35" t="s">
        <v>15</v>
      </c>
      <c r="F17" s="248" t="str">
        <f>'Expand Primary Care Capacity'!F44</f>
        <v xml:space="preserve"> </v>
      </c>
      <c r="G17" s="36"/>
    </row>
    <row r="18" spans="1:7" s="33" customFormat="1" ht="6.75" customHeight="1" thickBot="1">
      <c r="A18" s="40"/>
      <c r="B18" s="17"/>
      <c r="C18" s="41"/>
      <c r="D18" s="38"/>
      <c r="F18" s="99"/>
      <c r="G18" s="39"/>
    </row>
    <row r="19" spans="1:7" s="33" customFormat="1" ht="13.5" customHeight="1" thickBot="1">
      <c r="A19" s="40"/>
      <c r="B19" s="17" t="str">
        <f>'Expand Primary Care Capacity'!B47</f>
        <v>Process Milestone:</v>
      </c>
      <c r="C19" s="41"/>
      <c r="D19" s="238">
        <f>'Expand Primary Care Capacity'!D47</f>
        <v>0</v>
      </c>
      <c r="F19" s="247" t="str">
        <f>'Expand Primary Care Capacity'!F54</f>
        <v>N/A</v>
      </c>
      <c r="G19" s="39"/>
    </row>
    <row r="20" spans="1:7" ht="6.75" customHeight="1" thickBot="1">
      <c r="A20" s="34"/>
      <c r="F20" s="92"/>
      <c r="G20" s="36"/>
    </row>
    <row r="21" spans="1:7" ht="13.5" thickBot="1">
      <c r="A21" s="34"/>
      <c r="C21" s="35" t="s">
        <v>15</v>
      </c>
      <c r="F21" s="248" t="str">
        <f>'Expand Primary Care Capacity'!F69</f>
        <v xml:space="preserve"> </v>
      </c>
      <c r="G21" s="36"/>
    </row>
    <row r="22" spans="1:7" s="33" customFormat="1" ht="6.75" customHeight="1" thickBot="1">
      <c r="A22" s="40"/>
      <c r="B22" s="17"/>
      <c r="C22" s="41"/>
      <c r="D22" s="38"/>
      <c r="F22" s="99"/>
      <c r="G22" s="39"/>
    </row>
    <row r="23" spans="1:7" s="33" customFormat="1" ht="13.5" customHeight="1" thickBot="1">
      <c r="A23" s="40"/>
      <c r="B23" s="17" t="str">
        <f>'Expand Primary Care Capacity'!B72</f>
        <v>Process Milestone:</v>
      </c>
      <c r="C23" s="41"/>
      <c r="D23" s="238">
        <f>'Expand Primary Care Capacity'!D72</f>
        <v>0</v>
      </c>
      <c r="F23" s="247" t="str">
        <f>'Expand Primary Care Capacity'!F79</f>
        <v>N/A</v>
      </c>
      <c r="G23" s="39"/>
    </row>
    <row r="24" spans="1:7" ht="6.75" customHeight="1" thickBot="1">
      <c r="A24" s="34"/>
      <c r="F24" s="92"/>
      <c r="G24" s="36"/>
    </row>
    <row r="25" spans="1:7" ht="13.5" thickBot="1">
      <c r="A25" s="34"/>
      <c r="C25" s="35" t="s">
        <v>15</v>
      </c>
      <c r="F25" s="248" t="str">
        <f>'Expand Primary Care Capacity'!F94</f>
        <v xml:space="preserve"> </v>
      </c>
      <c r="G25" s="36"/>
    </row>
    <row r="26" spans="1:7" s="33" customFormat="1" ht="6.75" customHeight="1" thickBot="1">
      <c r="A26" s="40"/>
      <c r="B26" s="17"/>
      <c r="C26" s="41"/>
      <c r="D26" s="38"/>
      <c r="F26" s="99"/>
      <c r="G26" s="39"/>
    </row>
    <row r="27" spans="1:7" s="33" customFormat="1" ht="13.5" customHeight="1" thickBot="1">
      <c r="A27" s="40"/>
      <c r="B27" s="17" t="str">
        <f>'Expand Primary Care Capacity'!B97</f>
        <v>Process Milestone:</v>
      </c>
      <c r="C27" s="41"/>
      <c r="D27" s="238">
        <f>'Expand Primary Care Capacity'!D97</f>
        <v>0</v>
      </c>
      <c r="F27" s="247" t="str">
        <f>'Expand Primary Care Capacity'!F104</f>
        <v>N/A</v>
      </c>
      <c r="G27" s="39"/>
    </row>
    <row r="28" spans="1:7" ht="6.75" customHeight="1" thickBot="1">
      <c r="A28" s="34"/>
      <c r="F28" s="92"/>
      <c r="G28" s="36"/>
    </row>
    <row r="29" spans="1:7" ht="13.5" thickBot="1">
      <c r="A29" s="34"/>
      <c r="C29" s="35" t="s">
        <v>15</v>
      </c>
      <c r="F29" s="248" t="str">
        <f>'Expand Primary Care Capacity'!F119</f>
        <v xml:space="preserve"> </v>
      </c>
      <c r="G29" s="36"/>
    </row>
    <row r="30" spans="1:7" s="33" customFormat="1" ht="6.75" customHeight="1" thickBot="1">
      <c r="A30" s="40"/>
      <c r="B30" s="17"/>
      <c r="C30" s="41"/>
      <c r="D30" s="38"/>
      <c r="F30" s="99"/>
      <c r="G30" s="39"/>
    </row>
    <row r="31" spans="1:7" s="33" customFormat="1" ht="13.5" customHeight="1" thickBot="1">
      <c r="A31" s="40"/>
      <c r="B31" s="17" t="str">
        <f>'Expand Primary Care Capacity'!B122</f>
        <v>Process Milestone:</v>
      </c>
      <c r="C31" s="41"/>
      <c r="D31" s="238">
        <f>'Expand Primary Care Capacity'!D122</f>
        <v>0</v>
      </c>
      <c r="F31" s="247" t="str">
        <f>'Expand Primary Care Capacity'!F129</f>
        <v>N/A</v>
      </c>
      <c r="G31" s="39"/>
    </row>
    <row r="32" spans="1:7" ht="6.75" customHeight="1" thickBot="1">
      <c r="A32" s="34"/>
      <c r="F32" s="92"/>
      <c r="G32" s="36"/>
    </row>
    <row r="33" spans="1:7" ht="13.5" thickBot="1">
      <c r="A33" s="34"/>
      <c r="C33" s="35" t="s">
        <v>15</v>
      </c>
      <c r="F33" s="248" t="str">
        <f>'Expand Primary Care Capacity'!F144</f>
        <v xml:space="preserve"> </v>
      </c>
      <c r="G33" s="36"/>
    </row>
    <row r="34" spans="1:7" s="33" customFormat="1" ht="6.75" customHeight="1" thickBot="1">
      <c r="A34" s="40"/>
      <c r="B34" s="17"/>
      <c r="C34" s="41"/>
      <c r="D34" s="38"/>
      <c r="F34" s="99"/>
      <c r="G34" s="39"/>
    </row>
    <row r="35" spans="1:7" s="33" customFormat="1" ht="13.5" customHeight="1" thickBot="1">
      <c r="A35" s="40"/>
      <c r="B35" s="17" t="str">
        <f>'Expand Primary Care Capacity'!B147</f>
        <v>Improvement Milestone:</v>
      </c>
      <c r="C35" s="41"/>
      <c r="D35" s="238">
        <f>'Expand Primary Care Capacity'!D147</f>
        <v>0</v>
      </c>
      <c r="F35" s="247" t="str">
        <f>'Expand Primary Care Capacity'!F154</f>
        <v>N/A</v>
      </c>
      <c r="G35" s="39"/>
    </row>
    <row r="36" spans="1:7" ht="6.75" customHeight="1" thickBot="1">
      <c r="A36" s="34"/>
      <c r="F36" s="92"/>
      <c r="G36" s="36"/>
    </row>
    <row r="37" spans="1:7" ht="13.5" thickBot="1">
      <c r="A37" s="34"/>
      <c r="C37" s="35" t="s">
        <v>15</v>
      </c>
      <c r="F37" s="248" t="str">
        <f>'Expand Primary Care Capacity'!F169</f>
        <v xml:space="preserve"> </v>
      </c>
      <c r="G37" s="36"/>
    </row>
    <row r="38" spans="1:7" s="33" customFormat="1" ht="6.75" customHeight="1" thickBot="1">
      <c r="A38" s="40"/>
      <c r="B38" s="17"/>
      <c r="C38" s="41"/>
      <c r="D38" s="38"/>
      <c r="F38" s="99"/>
      <c r="G38" s="39"/>
    </row>
    <row r="39" spans="1:7" s="33" customFormat="1" ht="13.5" customHeight="1" thickBot="1">
      <c r="A39" s="40"/>
      <c r="B39" s="17" t="str">
        <f>'Expand Primary Care Capacity'!B172</f>
        <v>Improvement Milestone:</v>
      </c>
      <c r="C39" s="41"/>
      <c r="D39" s="238">
        <f>'Expand Primary Care Capacity'!D172</f>
        <v>0</v>
      </c>
      <c r="F39" s="247" t="str">
        <f>'Expand Primary Care Capacity'!F179</f>
        <v>N/A</v>
      </c>
      <c r="G39" s="39"/>
    </row>
    <row r="40" spans="1:7" ht="6.75" customHeight="1" thickBot="1">
      <c r="A40" s="34"/>
      <c r="F40" s="92"/>
      <c r="G40" s="36"/>
    </row>
    <row r="41" spans="1:7" ht="13.5" thickBot="1">
      <c r="A41" s="34"/>
      <c r="C41" s="35" t="s">
        <v>15</v>
      </c>
      <c r="F41" s="248" t="str">
        <f>'Expand Primary Care Capacity'!F194</f>
        <v xml:space="preserve"> </v>
      </c>
      <c r="G41" s="36"/>
    </row>
    <row r="42" spans="1:7" s="33" customFormat="1" ht="6.75" customHeight="1" thickBot="1">
      <c r="A42" s="40"/>
      <c r="B42" s="17"/>
      <c r="C42" s="41"/>
      <c r="D42" s="38"/>
      <c r="F42" s="99"/>
      <c r="G42" s="39"/>
    </row>
    <row r="43" spans="1:7" s="33" customFormat="1" ht="13.5" customHeight="1" thickBot="1">
      <c r="A43" s="40"/>
      <c r="B43" s="17" t="str">
        <f>'Expand Primary Care Capacity'!B197</f>
        <v>Improvement Milestone:</v>
      </c>
      <c r="C43" s="41"/>
      <c r="D43" s="238">
        <f>'Expand Primary Care Capacity'!D197</f>
        <v>0</v>
      </c>
      <c r="F43" s="247" t="str">
        <f>'Expand Primary Care Capacity'!F204</f>
        <v>N/A</v>
      </c>
      <c r="G43" s="39"/>
    </row>
    <row r="44" spans="1:7" ht="6.75" customHeight="1" thickBot="1">
      <c r="A44" s="34"/>
      <c r="F44" s="92"/>
      <c r="G44" s="36"/>
    </row>
    <row r="45" spans="1:7" ht="13.5" thickBot="1">
      <c r="A45" s="34"/>
      <c r="C45" s="35" t="s">
        <v>15</v>
      </c>
      <c r="F45" s="248" t="str">
        <f>'Expand Primary Care Capacity'!F219</f>
        <v xml:space="preserve"> </v>
      </c>
      <c r="G45" s="36"/>
    </row>
    <row r="46" spans="1:7" s="33" customFormat="1" ht="6.75" customHeight="1" thickBot="1">
      <c r="A46" s="40"/>
      <c r="B46" s="17"/>
      <c r="C46" s="41"/>
      <c r="D46" s="38"/>
      <c r="F46" s="99"/>
      <c r="G46" s="39"/>
    </row>
    <row r="47" spans="1:7" s="33" customFormat="1" ht="13.5" customHeight="1" thickBot="1">
      <c r="A47" s="40"/>
      <c r="B47" s="17" t="str">
        <f>'Expand Primary Care Capacity'!B222</f>
        <v>Improvement Milestone:</v>
      </c>
      <c r="C47" s="41"/>
      <c r="D47" s="238">
        <f>'Expand Primary Care Capacity'!D222</f>
        <v>0</v>
      </c>
      <c r="F47" s="247" t="str">
        <f>'Expand Primary Care Capacity'!F229</f>
        <v>N/A</v>
      </c>
      <c r="G47" s="39"/>
    </row>
    <row r="48" spans="1:7" ht="6.75" customHeight="1" thickBot="1">
      <c r="A48" s="34"/>
      <c r="F48" s="92"/>
      <c r="G48" s="36"/>
    </row>
    <row r="49" spans="1:7" ht="13.5" thickBot="1">
      <c r="A49" s="34"/>
      <c r="C49" s="35" t="s">
        <v>15</v>
      </c>
      <c r="F49" s="248" t="str">
        <f>'Expand Primary Care Capacity'!F244</f>
        <v xml:space="preserve"> </v>
      </c>
      <c r="G49" s="36"/>
    </row>
    <row r="50" spans="1:7" s="33" customFormat="1" ht="6.75" customHeight="1" thickBot="1">
      <c r="A50" s="40"/>
      <c r="B50" s="17"/>
      <c r="C50" s="41"/>
      <c r="D50" s="38"/>
      <c r="F50" s="99"/>
      <c r="G50" s="39"/>
    </row>
    <row r="51" spans="1:7" s="33" customFormat="1" ht="13.5" customHeight="1" thickBot="1">
      <c r="A51" s="40"/>
      <c r="B51" s="17" t="str">
        <f>'Expand Primary Care Capacity'!B247</f>
        <v>Improvement Milestone:</v>
      </c>
      <c r="C51" s="41"/>
      <c r="D51" s="238">
        <f>'Expand Primary Care Capacity'!D247</f>
        <v>0</v>
      </c>
      <c r="F51" s="247" t="str">
        <f>'Expand Primary Care Capacity'!F254</f>
        <v>N/A</v>
      </c>
      <c r="G51" s="39"/>
    </row>
    <row r="52" spans="1:7" ht="6.75" customHeight="1" thickBot="1">
      <c r="A52" s="34"/>
      <c r="F52" s="92"/>
      <c r="G52" s="36"/>
    </row>
    <row r="53" spans="1:7" ht="13.5" thickBot="1">
      <c r="A53" s="34"/>
      <c r="C53" s="35" t="s">
        <v>15</v>
      </c>
      <c r="F53" s="248" t="str">
        <f>'Expand Primary Care Capacity'!F269</f>
        <v xml:space="preserve"> </v>
      </c>
      <c r="G53" s="36"/>
    </row>
    <row r="54" spans="1:7" ht="13.5" thickBot="1">
      <c r="A54" s="34"/>
      <c r="C54" s="35"/>
      <c r="F54" s="92"/>
      <c r="G54" s="36"/>
    </row>
    <row r="55" spans="1:7" ht="13.5" thickBot="1">
      <c r="A55" s="34"/>
      <c r="B55" s="2" t="s">
        <v>10</v>
      </c>
      <c r="C55" s="35"/>
      <c r="F55" s="249">
        <f>'Expand Primary Care Capacity'!F18</f>
        <v>0</v>
      </c>
      <c r="G55" s="36"/>
    </row>
    <row r="56" spans="1:7" ht="13.5" thickBot="1">
      <c r="A56" s="34"/>
      <c r="C56" s="35"/>
      <c r="F56" s="92"/>
      <c r="G56" s="36"/>
    </row>
    <row r="57" spans="1:7" ht="13.5" thickBot="1">
      <c r="A57" s="34"/>
      <c r="B57" s="2" t="s">
        <v>66</v>
      </c>
      <c r="C57" s="35"/>
      <c r="F57" s="250">
        <f>SUM(F53,F49,F45,F41,F37,F33,F29,F25,F21,F17)</f>
        <v>0</v>
      </c>
      <c r="G57" s="36"/>
    </row>
    <row r="58" spans="1:7" ht="13.5" thickBot="1">
      <c r="A58" s="34"/>
      <c r="C58" s="35"/>
      <c r="F58" s="92"/>
      <c r="G58" s="36"/>
    </row>
    <row r="59" spans="1:7" ht="13.5" thickBot="1">
      <c r="A59" s="34"/>
      <c r="B59" s="2" t="s">
        <v>67</v>
      </c>
      <c r="C59" s="35"/>
      <c r="F59" s="250">
        <f>COUNT(F53,F49,F45,F41,F37,F33,F29,F25,F21,F17)</f>
        <v>0</v>
      </c>
      <c r="G59" s="36"/>
    </row>
    <row r="60" spans="1:7" ht="13.5" thickBot="1">
      <c r="A60" s="34"/>
      <c r="C60" s="35"/>
      <c r="F60" s="92"/>
      <c r="G60" s="36"/>
    </row>
    <row r="61" spans="1:7" ht="13.5" thickBot="1">
      <c r="A61" s="34"/>
      <c r="B61" s="2" t="s">
        <v>68</v>
      </c>
      <c r="C61" s="35"/>
      <c r="F61" s="251" t="str">
        <f>IF(F59=0," ",F57/F59)</f>
        <v xml:space="preserve"> </v>
      </c>
      <c r="G61" s="36"/>
    </row>
    <row r="62" spans="1:7" ht="13.5" thickBot="1">
      <c r="A62" s="34"/>
      <c r="C62" s="35"/>
      <c r="F62" s="92"/>
      <c r="G62" s="36"/>
    </row>
    <row r="63" spans="1:7" ht="13.5" thickBot="1">
      <c r="A63" s="34"/>
      <c r="B63" s="2" t="s">
        <v>69</v>
      </c>
      <c r="C63" s="35"/>
      <c r="F63" s="249" t="str">
        <f>IF(F59=0," ",F61*F55)</f>
        <v xml:space="preserve"> </v>
      </c>
      <c r="G63" s="36"/>
    </row>
    <row r="64" spans="1:7" ht="13.5" thickBot="1">
      <c r="A64" s="34"/>
      <c r="C64" s="35"/>
      <c r="F64" s="92"/>
      <c r="G64" s="36"/>
    </row>
    <row r="65" spans="1:7" ht="13.5" thickBot="1">
      <c r="A65" s="34"/>
      <c r="B65" s="2" t="s">
        <v>11</v>
      </c>
      <c r="C65" s="35"/>
      <c r="F65" s="252">
        <f>'Expand Primary Care Capacity'!F20</f>
        <v>0</v>
      </c>
      <c r="G65" s="36"/>
    </row>
    <row r="66" spans="1:7" ht="13.5" thickBot="1">
      <c r="A66" s="34"/>
      <c r="C66" s="35"/>
      <c r="F66" s="92"/>
      <c r="G66" s="36"/>
    </row>
    <row r="67" spans="1:7" ht="13.5" thickBot="1">
      <c r="A67" s="34"/>
      <c r="B67" s="239" t="s">
        <v>70</v>
      </c>
      <c r="C67" s="35"/>
      <c r="F67" s="217" t="str">
        <f>IF(F59=0," ",F63-F65)</f>
        <v xml:space="preserve"> </v>
      </c>
      <c r="G67" s="36"/>
    </row>
    <row r="68" spans="1:7" s="33" customFormat="1" ht="12.75" customHeight="1">
      <c r="A68" s="240"/>
      <c r="B68" s="241"/>
      <c r="C68" s="242"/>
      <c r="D68" s="154"/>
      <c r="E68" s="243"/>
      <c r="F68" s="253"/>
      <c r="G68" s="244"/>
    </row>
    <row r="69" spans="1:7" s="33" customFormat="1" ht="15.75" thickBot="1">
      <c r="A69" s="27" t="s">
        <v>94</v>
      </c>
      <c r="B69" s="28"/>
      <c r="C69" s="28"/>
      <c r="D69" s="29"/>
      <c r="E69" s="30"/>
      <c r="F69" s="111"/>
      <c r="G69" s="32"/>
    </row>
    <row r="70" spans="1:7" s="33" customFormat="1" ht="55.5" customHeight="1" thickBot="1">
      <c r="A70" s="40"/>
      <c r="B70" s="17" t="str">
        <f>'Training Primary Care Workforce'!B22</f>
        <v>Process Milestone:</v>
      </c>
      <c r="C70" s="41"/>
      <c r="D70" s="238" t="str">
        <f>'Training Primary Care Workforce'!D22</f>
        <v>#2. Implement the first phase of the residency expansion by increasing the size of the PGY-1 class from 14 to 16 (12.5%)</v>
      </c>
      <c r="F70" s="247" t="str">
        <f>'Training Primary Care Workforce'!F29</f>
        <v>Yes</v>
      </c>
      <c r="G70" s="39"/>
    </row>
    <row r="71" spans="1:7" ht="6.75" customHeight="1" thickBot="1">
      <c r="A71" s="34"/>
      <c r="F71" s="92"/>
      <c r="G71" s="36"/>
    </row>
    <row r="72" spans="1:7" ht="13.5" thickBot="1">
      <c r="A72" s="34"/>
      <c r="C72" s="35" t="s">
        <v>15</v>
      </c>
      <c r="F72" s="248">
        <f>'Training Primary Care Workforce'!F44</f>
        <v>1</v>
      </c>
      <c r="G72" s="36"/>
    </row>
    <row r="73" spans="1:7" s="33" customFormat="1" ht="6.75" customHeight="1" thickBot="1">
      <c r="A73" s="40"/>
      <c r="B73" s="17"/>
      <c r="C73" s="41"/>
      <c r="D73" s="38"/>
      <c r="F73" s="99"/>
      <c r="G73" s="39"/>
    </row>
    <row r="74" spans="1:7" s="33" customFormat="1" ht="13.5" customHeight="1" thickBot="1">
      <c r="A74" s="40"/>
      <c r="B74" s="17" t="str">
        <f>'Training Primary Care Workforce'!B47</f>
        <v>Process Milestone:</v>
      </c>
      <c r="C74" s="41"/>
      <c r="D74" s="238">
        <f>'Training Primary Care Workforce'!D47</f>
        <v>0</v>
      </c>
      <c r="F74" s="247" t="str">
        <f>'Training Primary Care Workforce'!F54</f>
        <v>N/A</v>
      </c>
      <c r="G74" s="39"/>
    </row>
    <row r="75" spans="1:7" ht="6.75" customHeight="1" thickBot="1">
      <c r="A75" s="34"/>
      <c r="F75" s="92"/>
      <c r="G75" s="36"/>
    </row>
    <row r="76" spans="1:7" ht="13.5" thickBot="1">
      <c r="A76" s="34"/>
      <c r="C76" s="35" t="s">
        <v>15</v>
      </c>
      <c r="F76" s="248" t="str">
        <f>'Training Primary Care Workforce'!F69</f>
        <v xml:space="preserve"> </v>
      </c>
      <c r="G76" s="36"/>
    </row>
    <row r="77" spans="1:7" s="33" customFormat="1" ht="6.75" customHeight="1" thickBot="1">
      <c r="A77" s="40"/>
      <c r="B77" s="17"/>
      <c r="C77" s="41"/>
      <c r="D77" s="38"/>
      <c r="F77" s="99"/>
      <c r="G77" s="39"/>
    </row>
    <row r="78" spans="1:7" s="33" customFormat="1" ht="13.5" customHeight="1" thickBot="1">
      <c r="A78" s="40"/>
      <c r="B78" s="17" t="str">
        <f>'Training Primary Care Workforce'!B72</f>
        <v>Process Milestone:</v>
      </c>
      <c r="C78" s="41"/>
      <c r="D78" s="238">
        <f>'Training Primary Care Workforce'!D72</f>
        <v>0</v>
      </c>
      <c r="F78" s="247" t="str">
        <f>'Training Primary Care Workforce'!F79</f>
        <v>N/A</v>
      </c>
      <c r="G78" s="39"/>
    </row>
    <row r="79" spans="1:7" ht="6.75" customHeight="1" thickBot="1">
      <c r="A79" s="34"/>
      <c r="F79" s="92"/>
      <c r="G79" s="36"/>
    </row>
    <row r="80" spans="1:7" ht="13.5" thickBot="1">
      <c r="A80" s="34"/>
      <c r="C80" s="35" t="s">
        <v>15</v>
      </c>
      <c r="F80" s="248" t="str">
        <f>'Training Primary Care Workforce'!F94</f>
        <v xml:space="preserve"> </v>
      </c>
      <c r="G80" s="36"/>
    </row>
    <row r="81" spans="1:7" s="33" customFormat="1" ht="6.75" customHeight="1" thickBot="1">
      <c r="A81" s="40"/>
      <c r="B81" s="17"/>
      <c r="C81" s="41"/>
      <c r="D81" s="38"/>
      <c r="F81" s="99"/>
      <c r="G81" s="39"/>
    </row>
    <row r="82" spans="1:7" s="33" customFormat="1" ht="13.5" customHeight="1" thickBot="1">
      <c r="A82" s="40"/>
      <c r="B82" s="17" t="str">
        <f>'Training Primary Care Workforce'!B97</f>
        <v>Process Milestone:</v>
      </c>
      <c r="C82" s="41"/>
      <c r="D82" s="238">
        <f>'Training Primary Care Workforce'!D97</f>
        <v>0</v>
      </c>
      <c r="F82" s="247" t="str">
        <f>'Training Primary Care Workforce'!F104</f>
        <v>N/A</v>
      </c>
      <c r="G82" s="39"/>
    </row>
    <row r="83" spans="1:7" ht="6.75" customHeight="1" thickBot="1">
      <c r="A83" s="34"/>
      <c r="F83" s="92"/>
      <c r="G83" s="36"/>
    </row>
    <row r="84" spans="1:7" ht="13.5" thickBot="1">
      <c r="A84" s="34"/>
      <c r="C84" s="35" t="s">
        <v>15</v>
      </c>
      <c r="F84" s="248" t="str">
        <f>'Training Primary Care Workforce'!F144</f>
        <v xml:space="preserve"> </v>
      </c>
      <c r="G84" s="36"/>
    </row>
    <row r="85" spans="1:7" s="33" customFormat="1" ht="6.75" customHeight="1" thickBot="1">
      <c r="A85" s="40"/>
      <c r="B85" s="17"/>
      <c r="C85" s="41"/>
      <c r="D85" s="38"/>
      <c r="F85" s="99"/>
      <c r="G85" s="39"/>
    </row>
    <row r="86" spans="1:7" s="33" customFormat="1" ht="13.5" customHeight="1" thickBot="1">
      <c r="A86" s="40"/>
      <c r="B86" s="17" t="str">
        <f>'Training Primary Care Workforce'!B122</f>
        <v>Process Milestone:</v>
      </c>
      <c r="C86" s="41"/>
      <c r="D86" s="238">
        <f>'Training Primary Care Workforce'!D122</f>
        <v>0</v>
      </c>
      <c r="F86" s="247" t="str">
        <f>'Training Primary Care Workforce'!F129</f>
        <v>N/A</v>
      </c>
      <c r="G86" s="39"/>
    </row>
    <row r="87" spans="1:7" ht="6.75" customHeight="1" thickBot="1">
      <c r="A87" s="34"/>
      <c r="F87" s="92"/>
      <c r="G87" s="36"/>
    </row>
    <row r="88" spans="1:7" ht="13.5" thickBot="1">
      <c r="A88" s="34"/>
      <c r="C88" s="35" t="s">
        <v>15</v>
      </c>
      <c r="F88" s="248" t="str">
        <f>'Training Primary Care Workforce'!F144</f>
        <v xml:space="preserve"> </v>
      </c>
      <c r="G88" s="36"/>
    </row>
    <row r="89" spans="1:7" s="33" customFormat="1" ht="6.75" customHeight="1" thickBot="1">
      <c r="A89" s="40"/>
      <c r="B89" s="17"/>
      <c r="C89" s="41"/>
      <c r="D89" s="38"/>
      <c r="F89" s="99"/>
      <c r="G89" s="39"/>
    </row>
    <row r="90" spans="1:7" s="33" customFormat="1" ht="13.5" customHeight="1" thickBot="1">
      <c r="A90" s="40"/>
      <c r="B90" s="17" t="str">
        <f>'Training Primary Care Workforce'!B147</f>
        <v>Improvement Milestone:</v>
      </c>
      <c r="C90" s="41"/>
      <c r="D90" s="238">
        <f>'Training Primary Care Workforce'!D147</f>
        <v>0</v>
      </c>
      <c r="F90" s="247" t="str">
        <f>'Training Primary Care Workforce'!F154</f>
        <v>N/A</v>
      </c>
      <c r="G90" s="39"/>
    </row>
    <row r="91" spans="1:7" ht="6.75" customHeight="1" thickBot="1">
      <c r="A91" s="34"/>
      <c r="F91" s="92"/>
      <c r="G91" s="36"/>
    </row>
    <row r="92" spans="1:7" ht="13.5" thickBot="1">
      <c r="A92" s="34"/>
      <c r="C92" s="35" t="s">
        <v>15</v>
      </c>
      <c r="F92" s="248" t="str">
        <f>'Training Primary Care Workforce'!F169</f>
        <v xml:space="preserve"> </v>
      </c>
      <c r="G92" s="36"/>
    </row>
    <row r="93" spans="1:7" s="33" customFormat="1" ht="6.75" customHeight="1" thickBot="1">
      <c r="A93" s="40"/>
      <c r="B93" s="17"/>
      <c r="C93" s="41"/>
      <c r="D93" s="38"/>
      <c r="F93" s="99"/>
      <c r="G93" s="39"/>
    </row>
    <row r="94" spans="1:7" s="33" customFormat="1" ht="13.5" customHeight="1" thickBot="1">
      <c r="A94" s="40"/>
      <c r="B94" s="17" t="str">
        <f>'Training Primary Care Workforce'!B172</f>
        <v>Improvement Milestone:</v>
      </c>
      <c r="C94" s="41"/>
      <c r="D94" s="238">
        <f>'Training Primary Care Workforce'!D172</f>
        <v>0</v>
      </c>
      <c r="F94" s="247" t="str">
        <f>'Training Primary Care Workforce'!F179</f>
        <v>N/A</v>
      </c>
      <c r="G94" s="39"/>
    </row>
    <row r="95" spans="1:7" ht="6.75" customHeight="1" thickBot="1">
      <c r="A95" s="34"/>
      <c r="F95" s="92"/>
      <c r="G95" s="36"/>
    </row>
    <row r="96" spans="1:7" ht="13.5" thickBot="1">
      <c r="A96" s="34"/>
      <c r="C96" s="35" t="s">
        <v>15</v>
      </c>
      <c r="F96" s="248" t="str">
        <f>'Training Primary Care Workforce'!F194</f>
        <v xml:space="preserve"> </v>
      </c>
      <c r="G96" s="36"/>
    </row>
    <row r="97" spans="1:7" s="33" customFormat="1" ht="6.75" customHeight="1" thickBot="1">
      <c r="A97" s="40"/>
      <c r="B97" s="17"/>
      <c r="C97" s="41"/>
      <c r="D97" s="38"/>
      <c r="F97" s="99"/>
      <c r="G97" s="39"/>
    </row>
    <row r="98" spans="1:7" s="33" customFormat="1" ht="13.5" customHeight="1" thickBot="1">
      <c r="A98" s="40"/>
      <c r="B98" s="17" t="str">
        <f>'Training Primary Care Workforce'!B197</f>
        <v>Improvement Milestone:</v>
      </c>
      <c r="C98" s="41"/>
      <c r="D98" s="238">
        <f>'Training Primary Care Workforce'!D197</f>
        <v>0</v>
      </c>
      <c r="F98" s="247" t="str">
        <f>'Training Primary Care Workforce'!F204</f>
        <v>N/A</v>
      </c>
      <c r="G98" s="39"/>
    </row>
    <row r="99" spans="1:7" ht="6.75" customHeight="1" thickBot="1">
      <c r="A99" s="34"/>
      <c r="F99" s="92"/>
      <c r="G99" s="36"/>
    </row>
    <row r="100" spans="1:7" ht="13.5" thickBot="1">
      <c r="A100" s="34"/>
      <c r="C100" s="35" t="s">
        <v>15</v>
      </c>
      <c r="F100" s="248" t="str">
        <f>'Training Primary Care Workforce'!F219</f>
        <v xml:space="preserve"> </v>
      </c>
      <c r="G100" s="36"/>
    </row>
    <row r="101" spans="1:7" s="33" customFormat="1" ht="6.75" customHeight="1" thickBot="1">
      <c r="A101" s="40"/>
      <c r="B101" s="17"/>
      <c r="C101" s="41"/>
      <c r="D101" s="38"/>
      <c r="F101" s="99"/>
      <c r="G101" s="39"/>
    </row>
    <row r="102" spans="1:7" s="33" customFormat="1" ht="13.5" customHeight="1" thickBot="1">
      <c r="A102" s="40"/>
      <c r="B102" s="17" t="str">
        <f>'Training Primary Care Workforce'!B222</f>
        <v>Improvement Milestone:</v>
      </c>
      <c r="C102" s="41"/>
      <c r="D102" s="238">
        <f>'Training Primary Care Workforce'!D222</f>
        <v>0</v>
      </c>
      <c r="F102" s="247" t="str">
        <f>'Training Primary Care Workforce'!F229</f>
        <v>N/A</v>
      </c>
      <c r="G102" s="39"/>
    </row>
    <row r="103" spans="1:7" ht="6.75" customHeight="1" thickBot="1">
      <c r="A103" s="34"/>
      <c r="F103" s="92"/>
      <c r="G103" s="36"/>
    </row>
    <row r="104" spans="1:7" ht="13.5" thickBot="1">
      <c r="A104" s="34"/>
      <c r="C104" s="35" t="s">
        <v>15</v>
      </c>
      <c r="F104" s="248" t="str">
        <f>'Training Primary Care Workforce'!F244</f>
        <v xml:space="preserve"> </v>
      </c>
      <c r="G104" s="36"/>
    </row>
    <row r="105" spans="1:7" s="33" customFormat="1" ht="6.75" customHeight="1" thickBot="1">
      <c r="A105" s="40"/>
      <c r="B105" s="17"/>
      <c r="C105" s="41"/>
      <c r="D105" s="38"/>
      <c r="F105" s="99"/>
      <c r="G105" s="39"/>
    </row>
    <row r="106" spans="1:7" s="33" customFormat="1" ht="13.5" customHeight="1" thickBot="1">
      <c r="A106" s="40"/>
      <c r="B106" s="17" t="str">
        <f>'Training Primary Care Workforce'!B247</f>
        <v>Improvement Milestone:</v>
      </c>
      <c r="C106" s="41"/>
      <c r="D106" s="238">
        <f>'Training Primary Care Workforce'!D247</f>
        <v>0</v>
      </c>
      <c r="F106" s="247" t="str">
        <f>'Training Primary Care Workforce'!F254</f>
        <v>N/A</v>
      </c>
      <c r="G106" s="39"/>
    </row>
    <row r="107" spans="1:7" ht="6.75" customHeight="1" thickBot="1">
      <c r="A107" s="34"/>
      <c r="F107" s="92"/>
      <c r="G107" s="36"/>
    </row>
    <row r="108" spans="1:7" ht="13.5" thickBot="1">
      <c r="A108" s="34"/>
      <c r="C108" s="35" t="s">
        <v>15</v>
      </c>
      <c r="F108" s="248" t="str">
        <f>'Training Primary Care Workforce'!F269</f>
        <v xml:space="preserve"> </v>
      </c>
      <c r="G108" s="36"/>
    </row>
    <row r="109" spans="1:7" ht="13.5" thickBot="1">
      <c r="A109" s="34"/>
      <c r="C109" s="35"/>
      <c r="F109" s="92"/>
      <c r="G109" s="36"/>
    </row>
    <row r="110" spans="1:7" ht="13.5" thickBot="1">
      <c r="A110" s="34"/>
      <c r="B110" s="2" t="s">
        <v>10</v>
      </c>
      <c r="C110" s="35"/>
      <c r="F110" s="249">
        <f>'Training Primary Care Workforce'!F18</f>
        <v>4863333</v>
      </c>
      <c r="G110" s="36"/>
    </row>
    <row r="111" spans="1:7" ht="13.5" thickBot="1">
      <c r="A111" s="34"/>
      <c r="C111" s="35"/>
      <c r="F111" s="92"/>
      <c r="G111" s="36"/>
    </row>
    <row r="112" spans="1:7" ht="13.5" thickBot="1">
      <c r="A112" s="34"/>
      <c r="B112" s="2" t="s">
        <v>66</v>
      </c>
      <c r="C112" s="35"/>
      <c r="F112" s="250">
        <f>SUM(F108,F104,F100,F96,F92,F88,F84,F80,F76,F72)</f>
        <v>1</v>
      </c>
      <c r="G112" s="36"/>
    </row>
    <row r="113" spans="1:7" ht="13.5" thickBot="1">
      <c r="A113" s="34"/>
      <c r="C113" s="35"/>
      <c r="F113" s="92"/>
      <c r="G113" s="36"/>
    </row>
    <row r="114" spans="1:7" ht="13.5" thickBot="1">
      <c r="A114" s="34"/>
      <c r="B114" s="2" t="s">
        <v>67</v>
      </c>
      <c r="C114" s="35"/>
      <c r="F114" s="250">
        <f>COUNT(F108,F104,F100,F96,F92,F88,F84,F80,F76,F72)</f>
        <v>1</v>
      </c>
      <c r="G114" s="36"/>
    </row>
    <row r="115" spans="1:7" ht="13.5" thickBot="1">
      <c r="A115" s="34"/>
      <c r="C115" s="35"/>
      <c r="F115" s="92"/>
      <c r="G115" s="36"/>
    </row>
    <row r="116" spans="1:7" ht="13.5" thickBot="1">
      <c r="A116" s="34"/>
      <c r="B116" s="2" t="s">
        <v>68</v>
      </c>
      <c r="C116" s="35"/>
      <c r="F116" s="251">
        <f>IF(F114=0," ",F112/F114)</f>
        <v>1</v>
      </c>
      <c r="G116" s="36"/>
    </row>
    <row r="117" spans="1:7" ht="13.5" thickBot="1">
      <c r="A117" s="34"/>
      <c r="C117" s="35"/>
      <c r="F117" s="92"/>
      <c r="G117" s="36"/>
    </row>
    <row r="118" spans="1:7" ht="13.5" thickBot="1">
      <c r="A118" s="34"/>
      <c r="B118" s="2" t="s">
        <v>69</v>
      </c>
      <c r="C118" s="35"/>
      <c r="F118" s="249">
        <f>IF(F114=0," ",F116*F110)</f>
        <v>4863333</v>
      </c>
      <c r="G118" s="36"/>
    </row>
    <row r="119" spans="1:7" ht="13.5" thickBot="1">
      <c r="A119" s="34"/>
      <c r="C119" s="35"/>
      <c r="F119" s="92"/>
      <c r="G119" s="36"/>
    </row>
    <row r="120" spans="1:7" ht="13.5" thickBot="1">
      <c r="A120" s="34"/>
      <c r="B120" s="2" t="s">
        <v>11</v>
      </c>
      <c r="C120" s="35"/>
      <c r="F120" s="252">
        <f>'Training Primary Care Workforce'!F20</f>
        <v>4863333</v>
      </c>
      <c r="G120" s="36"/>
    </row>
    <row r="121" spans="1:7" ht="13.5" thickBot="1">
      <c r="A121" s="34"/>
      <c r="C121" s="35"/>
      <c r="F121" s="92"/>
      <c r="G121" s="36"/>
    </row>
    <row r="122" spans="1:7" ht="13.5" thickBot="1">
      <c r="A122" s="34"/>
      <c r="B122" s="239" t="s">
        <v>70</v>
      </c>
      <c r="C122" s="35"/>
      <c r="F122" s="217">
        <f>IF(F114=0," ",F118-F120)</f>
        <v>0</v>
      </c>
      <c r="G122" s="36"/>
    </row>
    <row r="123" spans="1:7" s="33" customFormat="1" ht="12.75" customHeight="1">
      <c r="A123" s="240"/>
      <c r="B123" s="241"/>
      <c r="C123" s="242"/>
      <c r="D123" s="154"/>
      <c r="E123" s="243"/>
      <c r="F123" s="253"/>
      <c r="G123" s="244"/>
    </row>
    <row r="124" spans="1:7" s="33" customFormat="1" ht="15.75" thickBot="1">
      <c r="A124" s="27" t="s">
        <v>95</v>
      </c>
      <c r="B124" s="28"/>
      <c r="C124" s="28"/>
      <c r="D124" s="29"/>
      <c r="E124" s="30"/>
      <c r="F124" s="111"/>
      <c r="G124" s="32"/>
    </row>
    <row r="125" spans="1:7" s="33" customFormat="1" ht="13.5" customHeight="1" thickBot="1">
      <c r="A125" s="40"/>
      <c r="B125" s="245" t="str">
        <f>'Registry Functionality'!B22</f>
        <v>Process Milestone:</v>
      </c>
      <c r="C125" s="41"/>
      <c r="D125" s="238">
        <f>'Registry Functionality'!D22</f>
        <v>0</v>
      </c>
      <c r="F125" s="247" t="str">
        <f>'Registry Functionality'!F29</f>
        <v>N/A</v>
      </c>
      <c r="G125" s="39"/>
    </row>
    <row r="126" spans="1:7" ht="6.75" customHeight="1" thickBot="1">
      <c r="A126" s="34"/>
      <c r="F126" s="92"/>
      <c r="G126" s="36"/>
    </row>
    <row r="127" spans="1:7" ht="13.5" thickBot="1">
      <c r="A127" s="34"/>
      <c r="C127" s="35" t="s">
        <v>15</v>
      </c>
      <c r="F127" s="248" t="str">
        <f>'Registry Functionality'!F44</f>
        <v xml:space="preserve"> </v>
      </c>
      <c r="G127" s="36"/>
    </row>
    <row r="128" spans="1:7" s="33" customFormat="1" ht="6.75" customHeight="1" thickBot="1">
      <c r="A128" s="40"/>
      <c r="B128" s="17"/>
      <c r="C128" s="41"/>
      <c r="D128" s="38"/>
      <c r="F128" s="99"/>
      <c r="G128" s="39"/>
    </row>
    <row r="129" spans="1:7" s="33" customFormat="1" ht="13.5" customHeight="1" thickBot="1">
      <c r="A129" s="40"/>
      <c r="B129" s="17" t="str">
        <f>'Registry Functionality'!B47</f>
        <v>Process Milestone:</v>
      </c>
      <c r="C129" s="41"/>
      <c r="D129" s="238">
        <f>'Registry Functionality'!D47</f>
        <v>0</v>
      </c>
      <c r="F129" s="247" t="str">
        <f>'Registry Functionality'!F54</f>
        <v>N/A</v>
      </c>
      <c r="G129" s="39"/>
    </row>
    <row r="130" spans="1:7" ht="6.75" customHeight="1" thickBot="1">
      <c r="A130" s="34"/>
      <c r="F130" s="92"/>
      <c r="G130" s="36"/>
    </row>
    <row r="131" spans="1:7" ht="13.5" thickBot="1">
      <c r="A131" s="34"/>
      <c r="C131" s="35" t="s">
        <v>15</v>
      </c>
      <c r="F131" s="248" t="str">
        <f>'Registry Functionality'!F69</f>
        <v xml:space="preserve"> </v>
      </c>
      <c r="G131" s="36"/>
    </row>
    <row r="132" spans="1:7" s="33" customFormat="1" ht="6.75" customHeight="1" thickBot="1">
      <c r="A132" s="40"/>
      <c r="B132" s="17"/>
      <c r="C132" s="41"/>
      <c r="D132" s="38"/>
      <c r="F132" s="99"/>
      <c r="G132" s="39"/>
    </row>
    <row r="133" spans="1:7" s="33" customFormat="1" ht="13.5" customHeight="1" thickBot="1">
      <c r="A133" s="40"/>
      <c r="B133" s="17" t="str">
        <f>'Registry Functionality'!B72</f>
        <v>Process Milestone:</v>
      </c>
      <c r="C133" s="41"/>
      <c r="D133" s="238">
        <f>'Registry Functionality'!D72</f>
        <v>0</v>
      </c>
      <c r="F133" s="247" t="str">
        <f>'Registry Functionality'!F79</f>
        <v>N/A</v>
      </c>
      <c r="G133" s="39"/>
    </row>
    <row r="134" spans="1:7" ht="6.75" customHeight="1" thickBot="1">
      <c r="A134" s="34"/>
      <c r="F134" s="92"/>
      <c r="G134" s="36"/>
    </row>
    <row r="135" spans="1:7" ht="13.5" thickBot="1">
      <c r="A135" s="34"/>
      <c r="C135" s="35" t="s">
        <v>15</v>
      </c>
      <c r="F135" s="248" t="str">
        <f>'Registry Functionality'!F94</f>
        <v xml:space="preserve"> </v>
      </c>
      <c r="G135" s="36"/>
    </row>
    <row r="136" spans="1:7" s="33" customFormat="1" ht="6.75" customHeight="1" thickBot="1">
      <c r="A136" s="40"/>
      <c r="B136" s="17"/>
      <c r="C136" s="41"/>
      <c r="D136" s="38"/>
      <c r="F136" s="99"/>
      <c r="G136" s="39"/>
    </row>
    <row r="137" spans="1:7" s="33" customFormat="1" ht="13.5" customHeight="1" thickBot="1">
      <c r="A137" s="40"/>
      <c r="B137" s="17" t="str">
        <f>'Registry Functionality'!B97</f>
        <v>Process Milestone:</v>
      </c>
      <c r="C137" s="41"/>
      <c r="D137" s="238">
        <f>'Registry Functionality'!D97</f>
        <v>0</v>
      </c>
      <c r="F137" s="247" t="str">
        <f>'Registry Functionality'!F104</f>
        <v>N/A</v>
      </c>
      <c r="G137" s="39"/>
    </row>
    <row r="138" spans="1:7" ht="6.75" customHeight="1" thickBot="1">
      <c r="A138" s="34"/>
      <c r="F138" s="92"/>
      <c r="G138" s="36"/>
    </row>
    <row r="139" spans="1:7" ht="13.5" thickBot="1">
      <c r="A139" s="34"/>
      <c r="C139" s="35" t="s">
        <v>15</v>
      </c>
      <c r="F139" s="248" t="str">
        <f>'Registry Functionality'!F119</f>
        <v xml:space="preserve"> </v>
      </c>
      <c r="G139" s="36"/>
    </row>
    <row r="140" spans="1:7" s="33" customFormat="1" ht="6.75" customHeight="1" thickBot="1">
      <c r="A140" s="40"/>
      <c r="B140" s="17"/>
      <c r="C140" s="41"/>
      <c r="D140" s="38"/>
      <c r="F140" s="99"/>
      <c r="G140" s="39"/>
    </row>
    <row r="141" spans="1:7" s="33" customFormat="1" ht="13.5" customHeight="1" thickBot="1">
      <c r="A141" s="40"/>
      <c r="B141" s="17" t="str">
        <f>'Registry Functionality'!B122</f>
        <v>Process Milestone:</v>
      </c>
      <c r="C141" s="41"/>
      <c r="D141" s="238">
        <f>'Registry Functionality'!D122</f>
        <v>0</v>
      </c>
      <c r="F141" s="247" t="str">
        <f>'Registry Functionality'!F129</f>
        <v>N/A</v>
      </c>
      <c r="G141" s="39"/>
    </row>
    <row r="142" spans="1:7" ht="6.75" customHeight="1" thickBot="1">
      <c r="A142" s="34"/>
      <c r="F142" s="92"/>
      <c r="G142" s="36"/>
    </row>
    <row r="143" spans="1:7" ht="13.5" thickBot="1">
      <c r="A143" s="34"/>
      <c r="C143" s="35" t="s">
        <v>15</v>
      </c>
      <c r="F143" s="248" t="str">
        <f>'Registry Functionality'!F144</f>
        <v xml:space="preserve"> </v>
      </c>
      <c r="G143" s="36"/>
    </row>
    <row r="144" spans="1:7" s="33" customFormat="1" ht="6.75" customHeight="1" thickBot="1">
      <c r="A144" s="40"/>
      <c r="B144" s="17"/>
      <c r="C144" s="41"/>
      <c r="D144" s="38"/>
      <c r="F144" s="99"/>
      <c r="G144" s="39"/>
    </row>
    <row r="145" spans="1:7" s="33" customFormat="1" ht="13.5" customHeight="1" thickBot="1">
      <c r="A145" s="40"/>
      <c r="B145" s="17" t="str">
        <f>'Registry Functionality'!B147</f>
        <v>Improvement Milestone:</v>
      </c>
      <c r="C145" s="17"/>
      <c r="D145" s="238">
        <f>'Registry Functionality'!D147</f>
        <v>0</v>
      </c>
      <c r="F145" s="247" t="str">
        <f>'Registry Functionality'!F154</f>
        <v>N/A</v>
      </c>
      <c r="G145" s="39"/>
    </row>
    <row r="146" spans="1:7" ht="6.75" customHeight="1" thickBot="1">
      <c r="A146" s="34"/>
      <c r="F146" s="92"/>
      <c r="G146" s="36"/>
    </row>
    <row r="147" spans="1:7" ht="13.5" thickBot="1">
      <c r="A147" s="34"/>
      <c r="C147" s="35" t="s">
        <v>15</v>
      </c>
      <c r="F147" s="248" t="str">
        <f>'Registry Functionality'!F169</f>
        <v xml:space="preserve"> </v>
      </c>
      <c r="G147" s="36"/>
    </row>
    <row r="148" spans="1:7" s="33" customFormat="1" ht="6.75" customHeight="1" thickBot="1">
      <c r="A148" s="40"/>
      <c r="B148" s="17"/>
      <c r="C148" s="41"/>
      <c r="D148" s="38"/>
      <c r="F148" s="99"/>
      <c r="G148" s="39"/>
    </row>
    <row r="149" spans="1:7" s="33" customFormat="1" ht="13.5" customHeight="1" thickBot="1">
      <c r="A149" s="40"/>
      <c r="B149" s="17" t="str">
        <f>'Registry Functionality'!B172</f>
        <v>Improvement Milestone:</v>
      </c>
      <c r="C149" s="41"/>
      <c r="D149" s="238">
        <f>'Registry Functionality'!D172</f>
        <v>0</v>
      </c>
      <c r="F149" s="247" t="str">
        <f>'Registry Functionality'!F179</f>
        <v>N/A</v>
      </c>
      <c r="G149" s="39"/>
    </row>
    <row r="150" spans="1:7" ht="6.75" customHeight="1" thickBot="1">
      <c r="A150" s="34"/>
      <c r="F150" s="92"/>
      <c r="G150" s="36"/>
    </row>
    <row r="151" spans="1:7" ht="13.5" thickBot="1">
      <c r="A151" s="34"/>
      <c r="C151" s="35" t="s">
        <v>15</v>
      </c>
      <c r="F151" s="248" t="str">
        <f>'Registry Functionality'!F194</f>
        <v xml:space="preserve"> </v>
      </c>
      <c r="G151" s="36"/>
    </row>
    <row r="152" spans="1:7" s="33" customFormat="1" ht="6.75" customHeight="1" thickBot="1">
      <c r="A152" s="40"/>
      <c r="B152" s="17"/>
      <c r="C152" s="41"/>
      <c r="D152" s="38"/>
      <c r="F152" s="99"/>
      <c r="G152" s="39"/>
    </row>
    <row r="153" spans="1:7" s="33" customFormat="1" ht="13.5" customHeight="1" thickBot="1">
      <c r="A153" s="40"/>
      <c r="B153" s="17" t="str">
        <f>'Registry Functionality'!B197</f>
        <v>Improvement Milestone:</v>
      </c>
      <c r="C153" s="41"/>
      <c r="D153" s="238">
        <f>'Registry Functionality'!D197</f>
        <v>0</v>
      </c>
      <c r="F153" s="247" t="str">
        <f>'Registry Functionality'!F204</f>
        <v>N/A</v>
      </c>
      <c r="G153" s="39"/>
    </row>
    <row r="154" spans="1:7" ht="6.75" customHeight="1" thickBot="1">
      <c r="A154" s="34"/>
      <c r="F154" s="92"/>
      <c r="G154" s="36"/>
    </row>
    <row r="155" spans="1:7" ht="13.5" thickBot="1">
      <c r="A155" s="34"/>
      <c r="C155" s="35" t="s">
        <v>15</v>
      </c>
      <c r="F155" s="248" t="str">
        <f>'Registry Functionality'!F219</f>
        <v xml:space="preserve"> </v>
      </c>
      <c r="G155" s="36"/>
    </row>
    <row r="156" spans="1:7" s="33" customFormat="1" ht="6.75" customHeight="1" thickBot="1">
      <c r="A156" s="40"/>
      <c r="B156" s="17"/>
      <c r="C156" s="41"/>
      <c r="D156" s="38"/>
      <c r="F156" s="99"/>
      <c r="G156" s="39"/>
    </row>
    <row r="157" spans="1:7" s="33" customFormat="1" ht="13.5" customHeight="1" thickBot="1">
      <c r="A157" s="40"/>
      <c r="B157" s="17" t="str">
        <f>'Registry Functionality'!B222</f>
        <v>Improvement Milestone:</v>
      </c>
      <c r="C157" s="41"/>
      <c r="D157" s="238">
        <f>'Registry Functionality'!D222</f>
        <v>0</v>
      </c>
      <c r="F157" s="247" t="str">
        <f>'Registry Functionality'!F229</f>
        <v>N/A</v>
      </c>
      <c r="G157" s="39"/>
    </row>
    <row r="158" spans="1:7" ht="6.75" customHeight="1" thickBot="1">
      <c r="A158" s="34"/>
      <c r="F158" s="92"/>
      <c r="G158" s="36"/>
    </row>
    <row r="159" spans="1:7" ht="13.5" thickBot="1">
      <c r="A159" s="34"/>
      <c r="C159" s="35" t="s">
        <v>15</v>
      </c>
      <c r="F159" s="248" t="str">
        <f>'Registry Functionality'!F244</f>
        <v xml:space="preserve"> </v>
      </c>
      <c r="G159" s="36"/>
    </row>
    <row r="160" spans="1:7" s="33" customFormat="1" ht="6.75" customHeight="1" thickBot="1">
      <c r="A160" s="40"/>
      <c r="B160" s="17"/>
      <c r="C160" s="41"/>
      <c r="D160" s="38"/>
      <c r="F160" s="99"/>
      <c r="G160" s="39"/>
    </row>
    <row r="161" spans="1:7" s="33" customFormat="1" ht="13.5" customHeight="1" thickBot="1">
      <c r="A161" s="40"/>
      <c r="B161" s="17" t="str">
        <f>'Registry Functionality'!B247</f>
        <v>Improvement Milestone:</v>
      </c>
      <c r="C161" s="41"/>
      <c r="D161" s="238">
        <f>'Registry Functionality'!D247</f>
        <v>0</v>
      </c>
      <c r="F161" s="247" t="str">
        <f>'Registry Functionality'!F254</f>
        <v>N/A</v>
      </c>
      <c r="G161" s="39"/>
    </row>
    <row r="162" spans="1:7" ht="6.75" customHeight="1" thickBot="1">
      <c r="A162" s="34"/>
      <c r="F162" s="92"/>
      <c r="G162" s="36"/>
    </row>
    <row r="163" spans="1:7" ht="13.5" thickBot="1">
      <c r="A163" s="34"/>
      <c r="C163" s="35" t="s">
        <v>15</v>
      </c>
      <c r="F163" s="248" t="str">
        <f>'Registry Functionality'!F269</f>
        <v xml:space="preserve"> </v>
      </c>
      <c r="G163" s="36"/>
    </row>
    <row r="164" spans="1:7" ht="13.5" thickBot="1">
      <c r="A164" s="34"/>
      <c r="C164" s="35"/>
      <c r="F164" s="92"/>
      <c r="G164" s="36"/>
    </row>
    <row r="165" spans="1:7" ht="13.5" thickBot="1">
      <c r="A165" s="34"/>
      <c r="B165" s="2" t="s">
        <v>10</v>
      </c>
      <c r="C165" s="35"/>
      <c r="F165" s="249">
        <f>'Registry Functionality'!F18</f>
        <v>0</v>
      </c>
      <c r="G165" s="36"/>
    </row>
    <row r="166" spans="1:7" ht="13.5" thickBot="1">
      <c r="A166" s="34"/>
      <c r="C166" s="35"/>
      <c r="F166" s="92"/>
      <c r="G166" s="36"/>
    </row>
    <row r="167" spans="1:7" ht="13.5" thickBot="1">
      <c r="A167" s="34"/>
      <c r="B167" s="2" t="s">
        <v>66</v>
      </c>
      <c r="C167" s="35"/>
      <c r="F167" s="250">
        <f>SUM(F163,F159,F155,F151,F147,F143,F139,F135,F131,F127)</f>
        <v>0</v>
      </c>
      <c r="G167" s="36"/>
    </row>
    <row r="168" spans="1:7" ht="13.5" thickBot="1">
      <c r="A168" s="34"/>
      <c r="C168" s="35"/>
      <c r="F168" s="92"/>
      <c r="G168" s="36"/>
    </row>
    <row r="169" spans="1:7" ht="13.5" thickBot="1">
      <c r="A169" s="34"/>
      <c r="B169" s="2" t="s">
        <v>67</v>
      </c>
      <c r="C169" s="35"/>
      <c r="F169" s="250">
        <f>COUNT(F163,F159,F155,F151,F147,F143,F139,F135,F131,F127)</f>
        <v>0</v>
      </c>
      <c r="G169" s="36"/>
    </row>
    <row r="170" spans="1:7" ht="13.5" thickBot="1">
      <c r="A170" s="34"/>
      <c r="C170" s="35"/>
      <c r="F170" s="92"/>
      <c r="G170" s="36"/>
    </row>
    <row r="171" spans="1:7" ht="13.5" thickBot="1">
      <c r="A171" s="34"/>
      <c r="B171" s="2" t="s">
        <v>68</v>
      </c>
      <c r="C171" s="35"/>
      <c r="F171" s="251" t="str">
        <f>IF(F169=0," ",F167/F169)</f>
        <v xml:space="preserve"> </v>
      </c>
      <c r="G171" s="36"/>
    </row>
    <row r="172" spans="1:7" ht="13.5" thickBot="1">
      <c r="A172" s="34"/>
      <c r="C172" s="35"/>
      <c r="F172" s="92"/>
      <c r="G172" s="36"/>
    </row>
    <row r="173" spans="1:7" ht="13.5" thickBot="1">
      <c r="A173" s="34"/>
      <c r="B173" s="2" t="s">
        <v>69</v>
      </c>
      <c r="C173" s="35"/>
      <c r="F173" s="249" t="str">
        <f>IF(F169=0," ",F171*F165)</f>
        <v xml:space="preserve"> </v>
      </c>
      <c r="G173" s="36"/>
    </row>
    <row r="174" spans="1:7" ht="13.5" thickBot="1">
      <c r="A174" s="34"/>
      <c r="C174" s="35"/>
      <c r="F174" s="92"/>
      <c r="G174" s="36"/>
    </row>
    <row r="175" spans="1:7" ht="13.5" thickBot="1">
      <c r="A175" s="34"/>
      <c r="B175" s="2" t="s">
        <v>11</v>
      </c>
      <c r="C175" s="35"/>
      <c r="F175" s="252">
        <f>'Registry Functionality'!F20</f>
        <v>0</v>
      </c>
      <c r="G175" s="36"/>
    </row>
    <row r="176" spans="1:7" ht="13.5" thickBot="1">
      <c r="A176" s="34"/>
      <c r="C176" s="35"/>
      <c r="F176" s="92"/>
      <c r="G176" s="36"/>
    </row>
    <row r="177" spans="1:7" ht="13.5" thickBot="1">
      <c r="A177" s="34"/>
      <c r="B177" s="239" t="s">
        <v>70</v>
      </c>
      <c r="C177" s="35"/>
      <c r="F177" s="217" t="str">
        <f>IF(F169=0," ",F173-F175)</f>
        <v xml:space="preserve"> </v>
      </c>
      <c r="G177" s="36"/>
    </row>
    <row r="178" spans="1:7" s="33" customFormat="1" ht="12.75" customHeight="1">
      <c r="A178" s="240"/>
      <c r="B178" s="241"/>
      <c r="C178" s="242"/>
      <c r="D178" s="154"/>
      <c r="E178" s="243"/>
      <c r="F178" s="253"/>
      <c r="G178" s="244"/>
    </row>
    <row r="179" spans="1:7" s="33" customFormat="1" ht="15.75" thickBot="1">
      <c r="A179" s="27" t="s">
        <v>96</v>
      </c>
      <c r="B179" s="28"/>
      <c r="C179" s="28"/>
      <c r="D179" s="29"/>
      <c r="E179" s="30"/>
      <c r="F179" s="111"/>
      <c r="G179" s="32"/>
    </row>
    <row r="180" spans="1:7" s="33" customFormat="1" ht="48" customHeight="1" thickBot="1">
      <c r="A180" s="40"/>
      <c r="B180" s="17" t="str">
        <f>'Interpretation Services'!B22</f>
        <v>Process Milestone:</v>
      </c>
      <c r="C180" s="41"/>
      <c r="D180" s="238" t="str">
        <f>'Interpretation Services'!D22</f>
        <v>#8. Establish a baseline for utilization data to use to measure expansion of the  availability of technology for health care interpretation service to Santa Paula Hospital</v>
      </c>
      <c r="F180" s="247" t="str">
        <f>'Interpretation Services'!F29</f>
        <v>Yes</v>
      </c>
      <c r="G180" s="39"/>
    </row>
    <row r="181" spans="1:7" ht="6.75" customHeight="1" thickBot="1">
      <c r="A181" s="34"/>
      <c r="F181" s="92"/>
      <c r="G181" s="36"/>
    </row>
    <row r="182" spans="1:7" ht="13.5" thickBot="1">
      <c r="A182" s="34"/>
      <c r="C182" s="35" t="s">
        <v>15</v>
      </c>
      <c r="F182" s="248">
        <f>'Interpretation Services'!F44</f>
        <v>1</v>
      </c>
      <c r="G182" s="36"/>
    </row>
    <row r="183" spans="1:7" s="33" customFormat="1" ht="6.75" customHeight="1" thickBot="1">
      <c r="A183" s="40"/>
      <c r="B183" s="17"/>
      <c r="C183" s="41"/>
      <c r="D183" s="38"/>
      <c r="F183" s="99"/>
      <c r="G183" s="39"/>
    </row>
    <row r="184" spans="1:7" s="33" customFormat="1" ht="42.75" customHeight="1" thickBot="1">
      <c r="A184" s="40"/>
      <c r="B184" s="17" t="str">
        <f>'Interpretation Services'!B47</f>
        <v>Process Milestone:</v>
      </c>
      <c r="C184" s="41"/>
      <c r="D184" s="238" t="str">
        <f>'Interpretation Services'!D47</f>
        <v>#9. Improve language access at Ventura County Medical Center.</v>
      </c>
      <c r="F184" s="247">
        <f>'Interpretation Services'!F54</f>
        <v>1.160427807486631</v>
      </c>
      <c r="G184" s="39"/>
    </row>
    <row r="185" spans="1:7" ht="6.75" customHeight="1" thickBot="1">
      <c r="A185" s="34"/>
      <c r="F185" s="92"/>
      <c r="G185" s="36"/>
    </row>
    <row r="186" spans="1:7" ht="13.5" thickBot="1">
      <c r="A186" s="34"/>
      <c r="C186" s="35" t="s">
        <v>15</v>
      </c>
      <c r="F186" s="248">
        <f>'Interpretation Services'!F69</f>
        <v>1</v>
      </c>
      <c r="G186" s="36"/>
    </row>
    <row r="187" spans="1:7" s="33" customFormat="1" ht="6.75" customHeight="1" thickBot="1">
      <c r="A187" s="40"/>
      <c r="B187" s="17"/>
      <c r="C187" s="41"/>
      <c r="D187" s="38"/>
      <c r="F187" s="99"/>
      <c r="G187" s="39"/>
    </row>
    <row r="188" spans="1:7" s="33" customFormat="1" ht="51.75" customHeight="1" thickBot="1">
      <c r="A188" s="40"/>
      <c r="B188" s="17" t="str">
        <f>'Interpretation Services'!B72</f>
        <v>Process Milestone:</v>
      </c>
      <c r="C188" s="41"/>
      <c r="D188" s="238" t="str">
        <f>'Interpretation Services'!D72</f>
        <v xml:space="preserve">#10. Designate an additional trilingual (English, Spanish, Mixteco) translator and train/certify as a health care interpreter, to provide direct interpretation services to patients in Ventura County Medical Center and through the HCIN network.  </v>
      </c>
      <c r="F188" s="247" t="str">
        <f>'Interpretation Services'!F79</f>
        <v>Yes</v>
      </c>
      <c r="G188" s="39"/>
    </row>
    <row r="189" spans="1:7" ht="6.75" customHeight="1" thickBot="1">
      <c r="A189" s="34"/>
      <c r="F189" s="92"/>
      <c r="G189" s="36"/>
    </row>
    <row r="190" spans="1:7" ht="13.5" thickBot="1">
      <c r="A190" s="34"/>
      <c r="C190" s="35" t="s">
        <v>15</v>
      </c>
      <c r="F190" s="248">
        <f>'Interpretation Services'!F94</f>
        <v>1</v>
      </c>
      <c r="G190" s="36"/>
    </row>
    <row r="191" spans="1:7" s="33" customFormat="1" ht="6.75" customHeight="1" thickBot="1">
      <c r="A191" s="40"/>
      <c r="B191" s="17"/>
      <c r="C191" s="41"/>
      <c r="D191" s="38"/>
      <c r="F191" s="99"/>
      <c r="G191" s="39"/>
    </row>
    <row r="192" spans="1:7" s="33" customFormat="1" ht="13.5" customHeight="1" thickBot="1">
      <c r="A192" s="40"/>
      <c r="B192" s="17" t="str">
        <f>'Interpretation Services'!B97</f>
        <v>Process Milestone:</v>
      </c>
      <c r="C192" s="41"/>
      <c r="D192" s="238">
        <f>'Interpretation Services'!D97</f>
        <v>0</v>
      </c>
      <c r="F192" s="247" t="str">
        <f>'Interpretation Services'!F104</f>
        <v>N/A</v>
      </c>
      <c r="G192" s="39"/>
    </row>
    <row r="193" spans="1:7" ht="6.75" customHeight="1" thickBot="1">
      <c r="A193" s="34"/>
      <c r="F193" s="92"/>
      <c r="G193" s="36"/>
    </row>
    <row r="194" spans="1:7" ht="13.5" thickBot="1">
      <c r="A194" s="34"/>
      <c r="C194" s="35" t="s">
        <v>15</v>
      </c>
      <c r="F194" s="248" t="str">
        <f>'Interpretation Services'!F119</f>
        <v xml:space="preserve"> </v>
      </c>
      <c r="G194" s="36"/>
    </row>
    <row r="195" spans="1:7" s="33" customFormat="1" ht="6.75" customHeight="1" thickBot="1">
      <c r="A195" s="40"/>
      <c r="B195" s="17"/>
      <c r="C195" s="41"/>
      <c r="D195" s="38"/>
      <c r="F195" s="99"/>
      <c r="G195" s="39"/>
    </row>
    <row r="196" spans="1:7" s="33" customFormat="1" ht="13.5" customHeight="1" thickBot="1">
      <c r="A196" s="40"/>
      <c r="B196" s="17" t="str">
        <f>'Interpretation Services'!B122</f>
        <v>Process Milestone:</v>
      </c>
      <c r="C196" s="17"/>
      <c r="D196" s="238">
        <f>'Interpretation Services'!D122</f>
        <v>0</v>
      </c>
      <c r="F196" s="247" t="str">
        <f>'Interpretation Services'!F129</f>
        <v>N/A</v>
      </c>
      <c r="G196" s="39"/>
    </row>
    <row r="197" spans="1:7" ht="6.75" customHeight="1" thickBot="1">
      <c r="A197" s="34"/>
      <c r="F197" s="92"/>
      <c r="G197" s="36"/>
    </row>
    <row r="198" spans="1:7" ht="13.5" thickBot="1">
      <c r="A198" s="34"/>
      <c r="C198" s="35" t="s">
        <v>15</v>
      </c>
      <c r="F198" s="248" t="str">
        <f>'Interpretation Services'!F144</f>
        <v xml:space="preserve"> </v>
      </c>
      <c r="G198" s="36"/>
    </row>
    <row r="199" spans="1:7" s="33" customFormat="1" ht="6.75" customHeight="1" thickBot="1">
      <c r="A199" s="40"/>
      <c r="B199" s="17"/>
      <c r="C199" s="41"/>
      <c r="D199" s="38"/>
      <c r="F199" s="99"/>
      <c r="G199" s="39"/>
    </row>
    <row r="200" spans="1:7" s="33" customFormat="1" ht="13.5" customHeight="1" thickBot="1">
      <c r="A200" s="40"/>
      <c r="B200" s="17" t="str">
        <f>'Interpretation Services'!B147</f>
        <v>Improvement Milestone:</v>
      </c>
      <c r="C200" s="17"/>
      <c r="D200" s="238">
        <f>'Interpretation Services'!D147</f>
        <v>0</v>
      </c>
      <c r="F200" s="247" t="str">
        <f>'Interpretation Services'!F154</f>
        <v>N/A</v>
      </c>
      <c r="G200" s="39"/>
    </row>
    <row r="201" spans="1:7" ht="6.75" customHeight="1" thickBot="1">
      <c r="A201" s="34"/>
      <c r="F201" s="92"/>
      <c r="G201" s="36"/>
    </row>
    <row r="202" spans="1:7" ht="13.5" thickBot="1">
      <c r="A202" s="34"/>
      <c r="C202" s="35" t="s">
        <v>15</v>
      </c>
      <c r="F202" s="248" t="str">
        <f>'Interpretation Services'!F169</f>
        <v xml:space="preserve"> </v>
      </c>
      <c r="G202" s="36"/>
    </row>
    <row r="203" spans="1:7" s="33" customFormat="1" ht="6.75" customHeight="1" thickBot="1">
      <c r="A203" s="40"/>
      <c r="B203" s="17"/>
      <c r="C203" s="41"/>
      <c r="D203" s="38"/>
      <c r="F203" s="99"/>
      <c r="G203" s="39"/>
    </row>
    <row r="204" spans="1:7" s="33" customFormat="1" ht="13.5" customHeight="1" thickBot="1">
      <c r="A204" s="40"/>
      <c r="B204" s="17" t="str">
        <f>'Interpretation Services'!B172</f>
        <v>Improvement Milestone:</v>
      </c>
      <c r="C204" s="17"/>
      <c r="D204" s="238">
        <f>'Interpretation Services'!D172</f>
        <v>0</v>
      </c>
      <c r="F204" s="247" t="str">
        <f>'Interpretation Services'!F179</f>
        <v>N/A</v>
      </c>
      <c r="G204" s="39"/>
    </row>
    <row r="205" spans="1:7" ht="6.75" customHeight="1" thickBot="1">
      <c r="A205" s="34"/>
      <c r="F205" s="92"/>
      <c r="G205" s="36"/>
    </row>
    <row r="206" spans="1:7" ht="13.5" thickBot="1">
      <c r="A206" s="34"/>
      <c r="C206" s="35" t="s">
        <v>15</v>
      </c>
      <c r="F206" s="248" t="str">
        <f>'Interpretation Services'!F194</f>
        <v xml:space="preserve"> </v>
      </c>
      <c r="G206" s="36"/>
    </row>
    <row r="207" spans="1:7" s="33" customFormat="1" ht="6.75" customHeight="1" thickBot="1">
      <c r="A207" s="40"/>
      <c r="B207" s="17"/>
      <c r="C207" s="41"/>
      <c r="D207" s="38"/>
      <c r="F207" s="99"/>
      <c r="G207" s="39"/>
    </row>
    <row r="208" spans="1:7" s="33" customFormat="1" ht="13.5" customHeight="1" thickBot="1">
      <c r="A208" s="40"/>
      <c r="B208" s="17" t="str">
        <f>'Interpretation Services'!B197</f>
        <v>Improvement Milestone:</v>
      </c>
      <c r="C208" s="17"/>
      <c r="D208" s="238">
        <f>'Interpretation Services'!D197</f>
        <v>0</v>
      </c>
      <c r="F208" s="247" t="str">
        <f>'Interpretation Services'!F204</f>
        <v>N/A</v>
      </c>
      <c r="G208" s="39"/>
    </row>
    <row r="209" spans="1:7" ht="6.75" customHeight="1" thickBot="1">
      <c r="A209" s="34"/>
      <c r="F209" s="92"/>
      <c r="G209" s="36"/>
    </row>
    <row r="210" spans="1:7" ht="13.5" thickBot="1">
      <c r="A210" s="34"/>
      <c r="C210" s="35" t="s">
        <v>15</v>
      </c>
      <c r="F210" s="248" t="str">
        <f>'Interpretation Services'!F219</f>
        <v xml:space="preserve"> </v>
      </c>
      <c r="G210" s="36"/>
    </row>
    <row r="211" spans="1:7" s="33" customFormat="1" ht="6.75" customHeight="1" thickBot="1">
      <c r="A211" s="40"/>
      <c r="B211" s="17"/>
      <c r="C211" s="41"/>
      <c r="D211" s="38"/>
      <c r="F211" s="99"/>
      <c r="G211" s="39"/>
    </row>
    <row r="212" spans="1:7" s="33" customFormat="1" ht="13.5" customHeight="1" thickBot="1">
      <c r="A212" s="40"/>
      <c r="B212" s="17" t="str">
        <f>'Interpretation Services'!B222</f>
        <v>Improvement Milestone:</v>
      </c>
      <c r="C212" s="17"/>
      <c r="D212" s="238">
        <f>'Interpretation Services'!D222</f>
        <v>0</v>
      </c>
      <c r="F212" s="247" t="str">
        <f>'Interpretation Services'!F229</f>
        <v>N/A</v>
      </c>
      <c r="G212" s="39"/>
    </row>
    <row r="213" spans="1:7" ht="6.75" customHeight="1" thickBot="1">
      <c r="A213" s="34"/>
      <c r="F213" s="92"/>
      <c r="G213" s="36"/>
    </row>
    <row r="214" spans="1:7" ht="13.5" thickBot="1">
      <c r="A214" s="34"/>
      <c r="C214" s="35" t="s">
        <v>15</v>
      </c>
      <c r="F214" s="248" t="str">
        <f>'Interpretation Services'!F244</f>
        <v xml:space="preserve"> </v>
      </c>
      <c r="G214" s="36"/>
    </row>
    <row r="215" spans="1:7" s="33" customFormat="1" ht="6.75" customHeight="1" thickBot="1">
      <c r="A215" s="40"/>
      <c r="B215" s="17"/>
      <c r="C215" s="41"/>
      <c r="D215" s="38"/>
      <c r="F215" s="99"/>
      <c r="G215" s="39"/>
    </row>
    <row r="216" spans="1:7" s="33" customFormat="1" ht="13.5" customHeight="1" thickBot="1">
      <c r="A216" s="40"/>
      <c r="B216" s="17" t="str">
        <f>'Interpretation Services'!B247</f>
        <v>Improvement Milestone:</v>
      </c>
      <c r="C216" s="17"/>
      <c r="D216" s="238">
        <f>'Interpretation Services'!D247</f>
        <v>0</v>
      </c>
      <c r="F216" s="247" t="str">
        <f>'Interpretation Services'!F254</f>
        <v>N/A</v>
      </c>
      <c r="G216" s="39"/>
    </row>
    <row r="217" spans="1:7" ht="6.75" customHeight="1" thickBot="1">
      <c r="A217" s="34"/>
      <c r="F217" s="92"/>
      <c r="G217" s="36"/>
    </row>
    <row r="218" spans="1:7" ht="13.5" thickBot="1">
      <c r="A218" s="34"/>
      <c r="C218" s="35" t="s">
        <v>15</v>
      </c>
      <c r="F218" s="248" t="str">
        <f>'Interpretation Services'!F269</f>
        <v xml:space="preserve"> </v>
      </c>
      <c r="G218" s="36"/>
    </row>
    <row r="219" spans="1:7" ht="13.5" thickBot="1">
      <c r="A219" s="34"/>
      <c r="C219" s="35"/>
      <c r="F219" s="92"/>
      <c r="G219" s="36"/>
    </row>
    <row r="220" spans="1:7" ht="13.5" thickBot="1">
      <c r="A220" s="34"/>
      <c r="B220" s="2" t="s">
        <v>10</v>
      </c>
      <c r="C220" s="35"/>
      <c r="F220" s="249">
        <f>'Interpretation Services'!F18</f>
        <v>4863333</v>
      </c>
      <c r="G220" s="36"/>
    </row>
    <row r="221" spans="1:7" ht="13.5" thickBot="1">
      <c r="A221" s="34"/>
      <c r="C221" s="35"/>
      <c r="F221" s="92"/>
      <c r="G221" s="36"/>
    </row>
    <row r="222" spans="1:7" ht="13.5" thickBot="1">
      <c r="A222" s="34"/>
      <c r="B222" s="2" t="s">
        <v>66</v>
      </c>
      <c r="C222" s="35"/>
      <c r="F222" s="250">
        <f>SUM(F218,F214,F210,F206,F202,F198,F194,F190,F186,F182)</f>
        <v>3</v>
      </c>
      <c r="G222" s="36"/>
    </row>
    <row r="223" spans="1:7" ht="13.5" thickBot="1">
      <c r="A223" s="34"/>
      <c r="C223" s="35"/>
      <c r="F223" s="92"/>
      <c r="G223" s="36"/>
    </row>
    <row r="224" spans="1:7" ht="13.5" thickBot="1">
      <c r="A224" s="34"/>
      <c r="B224" s="2" t="s">
        <v>67</v>
      </c>
      <c r="C224" s="35"/>
      <c r="F224" s="250">
        <f>COUNT(F218,F214,F210,F206,F202,F198,F194,F190,F186,F182)</f>
        <v>3</v>
      </c>
      <c r="G224" s="36"/>
    </row>
    <row r="225" spans="1:7" ht="13.5" thickBot="1">
      <c r="A225" s="34"/>
      <c r="C225" s="35"/>
      <c r="F225" s="92"/>
      <c r="G225" s="36"/>
    </row>
    <row r="226" spans="1:7" ht="13.5" thickBot="1">
      <c r="A226" s="34"/>
      <c r="B226" s="2" t="s">
        <v>68</v>
      </c>
      <c r="C226" s="35"/>
      <c r="F226" s="251">
        <f>IF(F224=0," ",F222/F224)</f>
        <v>1</v>
      </c>
      <c r="G226" s="36"/>
    </row>
    <row r="227" spans="1:7" ht="13.5" thickBot="1">
      <c r="A227" s="34"/>
      <c r="C227" s="35"/>
      <c r="F227" s="92"/>
      <c r="G227" s="36"/>
    </row>
    <row r="228" spans="1:7" ht="13.5" thickBot="1">
      <c r="A228" s="34"/>
      <c r="B228" s="2" t="s">
        <v>69</v>
      </c>
      <c r="C228" s="35"/>
      <c r="F228" s="249">
        <f>IF(F224=0," ",F226*F220)</f>
        <v>4863333</v>
      </c>
      <c r="G228" s="36"/>
    </row>
    <row r="229" spans="1:7" ht="13.5" thickBot="1">
      <c r="A229" s="34"/>
      <c r="C229" s="35"/>
      <c r="F229" s="92"/>
      <c r="G229" s="36"/>
    </row>
    <row r="230" spans="1:7" ht="13.5" thickBot="1">
      <c r="A230" s="34"/>
      <c r="B230" s="2" t="s">
        <v>11</v>
      </c>
      <c r="C230" s="35"/>
      <c r="F230" s="252">
        <f>'Interpretation Services'!F20</f>
        <v>4863333</v>
      </c>
      <c r="G230" s="36"/>
    </row>
    <row r="231" spans="1:7" ht="13.5" thickBot="1">
      <c r="A231" s="34"/>
      <c r="C231" s="35"/>
      <c r="F231" s="92"/>
      <c r="G231" s="36"/>
    </row>
    <row r="232" spans="1:7" ht="13.5" thickBot="1">
      <c r="A232" s="34"/>
      <c r="B232" s="239" t="s">
        <v>70</v>
      </c>
      <c r="C232" s="35"/>
      <c r="F232" s="217">
        <f>IF(F224=0," ",F228-F230)</f>
        <v>0</v>
      </c>
      <c r="G232" s="36"/>
    </row>
    <row r="233" spans="1:7" s="33" customFormat="1" ht="12.75" customHeight="1">
      <c r="A233" s="240"/>
      <c r="B233" s="241"/>
      <c r="C233" s="242"/>
      <c r="D233" s="154"/>
      <c r="E233" s="243"/>
      <c r="F233" s="253"/>
      <c r="G233" s="244"/>
    </row>
    <row r="234" spans="1:7" s="33" customFormat="1" ht="15.75" thickBot="1">
      <c r="A234" s="27" t="s">
        <v>97</v>
      </c>
      <c r="B234" s="28"/>
      <c r="C234" s="28"/>
      <c r="D234" s="29"/>
      <c r="E234" s="30"/>
      <c r="F234" s="111"/>
      <c r="G234" s="32"/>
    </row>
    <row r="235" spans="1:7" s="33" customFormat="1" ht="13.5" customHeight="1" thickBot="1">
      <c r="A235" s="40"/>
      <c r="B235" s="17" t="str">
        <f>'REAL Data'!B22</f>
        <v>Process Milestone:</v>
      </c>
      <c r="C235" s="17"/>
      <c r="D235" s="238">
        <f>'REAL Data'!D22</f>
        <v>0</v>
      </c>
      <c r="F235" s="247" t="str">
        <f>'REAL Data'!F29</f>
        <v>N/A</v>
      </c>
      <c r="G235" s="39"/>
    </row>
    <row r="236" spans="1:7" ht="6.75" customHeight="1" thickBot="1">
      <c r="A236" s="34"/>
      <c r="F236" s="92"/>
      <c r="G236" s="36"/>
    </row>
    <row r="237" spans="1:7" ht="13.5" thickBot="1">
      <c r="A237" s="34"/>
      <c r="C237" s="35" t="s">
        <v>15</v>
      </c>
      <c r="F237" s="248" t="str">
        <f>'REAL Data'!F44</f>
        <v xml:space="preserve"> </v>
      </c>
      <c r="G237" s="36"/>
    </row>
    <row r="238" spans="1:7" s="33" customFormat="1" ht="6.75" customHeight="1" thickBot="1">
      <c r="A238" s="40"/>
      <c r="B238" s="17"/>
      <c r="C238" s="41"/>
      <c r="D238" s="38"/>
      <c r="F238" s="99"/>
      <c r="G238" s="39"/>
    </row>
    <row r="239" spans="1:7" s="33" customFormat="1" ht="13.5" customHeight="1" thickBot="1">
      <c r="A239" s="40"/>
      <c r="B239" s="17" t="str">
        <f>'REAL Data'!B47</f>
        <v>Process Milestone:</v>
      </c>
      <c r="C239" s="17"/>
      <c r="D239" s="238">
        <f>'REAL Data'!D47</f>
        <v>0</v>
      </c>
      <c r="F239" s="247" t="str">
        <f>'REAL Data'!F54</f>
        <v>N/A</v>
      </c>
      <c r="G239" s="39"/>
    </row>
    <row r="240" spans="1:7" ht="6.75" customHeight="1" thickBot="1">
      <c r="A240" s="34"/>
      <c r="F240" s="92"/>
      <c r="G240" s="36"/>
    </row>
    <row r="241" spans="1:7" ht="13.5" thickBot="1">
      <c r="A241" s="34"/>
      <c r="C241" s="35" t="s">
        <v>15</v>
      </c>
      <c r="F241" s="248" t="str">
        <f>'REAL Data'!F69</f>
        <v xml:space="preserve"> </v>
      </c>
      <c r="G241" s="36"/>
    </row>
    <row r="242" spans="1:7" s="33" customFormat="1" ht="6.75" customHeight="1" thickBot="1">
      <c r="A242" s="40"/>
      <c r="B242" s="17"/>
      <c r="C242" s="41"/>
      <c r="D242" s="38"/>
      <c r="F242" s="99"/>
      <c r="G242" s="39"/>
    </row>
    <row r="243" spans="1:7" s="33" customFormat="1" ht="13.5" customHeight="1" thickBot="1">
      <c r="A243" s="40"/>
      <c r="B243" s="17" t="str">
        <f>'REAL Data'!B72</f>
        <v>Process Milestone:</v>
      </c>
      <c r="C243" s="17"/>
      <c r="D243" s="238">
        <f>'REAL Data'!D72</f>
        <v>0</v>
      </c>
      <c r="F243" s="247" t="str">
        <f>'REAL Data'!F79</f>
        <v>N/A</v>
      </c>
      <c r="G243" s="39"/>
    </row>
    <row r="244" spans="1:7" ht="6.75" customHeight="1" thickBot="1">
      <c r="A244" s="34"/>
      <c r="F244" s="92"/>
      <c r="G244" s="36"/>
    </row>
    <row r="245" spans="1:7" ht="13.5" thickBot="1">
      <c r="A245" s="34"/>
      <c r="C245" s="35" t="s">
        <v>15</v>
      </c>
      <c r="F245" s="248" t="str">
        <f>'REAL Data'!F94</f>
        <v xml:space="preserve"> </v>
      </c>
      <c r="G245" s="36"/>
    </row>
    <row r="246" spans="1:7" s="33" customFormat="1" ht="6.75" customHeight="1" thickBot="1">
      <c r="A246" s="40"/>
      <c r="B246" s="17"/>
      <c r="C246" s="41"/>
      <c r="D246" s="38"/>
      <c r="F246" s="99"/>
      <c r="G246" s="39"/>
    </row>
    <row r="247" spans="1:7" s="33" customFormat="1" ht="13.5" customHeight="1" thickBot="1">
      <c r="A247" s="40"/>
      <c r="B247" s="17" t="str">
        <f>'REAL Data'!B97</f>
        <v>Process Milestone:</v>
      </c>
      <c r="C247" s="17"/>
      <c r="D247" s="238">
        <f>'REAL Data'!D97</f>
        <v>0</v>
      </c>
      <c r="F247" s="247" t="str">
        <f>'REAL Data'!F104</f>
        <v>N/A</v>
      </c>
      <c r="G247" s="39"/>
    </row>
    <row r="248" spans="1:7" ht="6.75" customHeight="1" thickBot="1">
      <c r="A248" s="34"/>
      <c r="F248" s="92"/>
      <c r="G248" s="36"/>
    </row>
    <row r="249" spans="1:7" ht="13.5" thickBot="1">
      <c r="A249" s="34"/>
      <c r="C249" s="35" t="s">
        <v>15</v>
      </c>
      <c r="F249" s="248" t="str">
        <f>'REAL Data'!F119</f>
        <v xml:space="preserve"> </v>
      </c>
      <c r="G249" s="36"/>
    </row>
    <row r="250" spans="1:7" s="33" customFormat="1" ht="6.75" customHeight="1" thickBot="1">
      <c r="A250" s="40"/>
      <c r="B250" s="17"/>
      <c r="C250" s="41"/>
      <c r="D250" s="38"/>
      <c r="F250" s="99"/>
      <c r="G250" s="39"/>
    </row>
    <row r="251" spans="1:7" s="33" customFormat="1" ht="13.5" customHeight="1" thickBot="1">
      <c r="A251" s="40"/>
      <c r="B251" s="17" t="str">
        <f>'REAL Data'!B122</f>
        <v>Process Milestone:</v>
      </c>
      <c r="C251" s="17"/>
      <c r="D251" s="238">
        <f>'REAL Data'!D122</f>
        <v>0</v>
      </c>
      <c r="F251" s="247" t="str">
        <f>'REAL Data'!F129</f>
        <v>N/A</v>
      </c>
      <c r="G251" s="39"/>
    </row>
    <row r="252" spans="1:7" ht="6.75" customHeight="1" thickBot="1">
      <c r="A252" s="34"/>
      <c r="F252" s="92"/>
      <c r="G252" s="36"/>
    </row>
    <row r="253" spans="1:7" ht="13.5" thickBot="1">
      <c r="A253" s="34"/>
      <c r="C253" s="35" t="s">
        <v>15</v>
      </c>
      <c r="F253" s="248" t="str">
        <f>'REAL Data'!F144</f>
        <v xml:space="preserve"> </v>
      </c>
      <c r="G253" s="36"/>
    </row>
    <row r="254" spans="1:7" s="33" customFormat="1" ht="6.75" customHeight="1" thickBot="1">
      <c r="A254" s="40"/>
      <c r="B254" s="17"/>
      <c r="C254" s="41"/>
      <c r="D254" s="38"/>
      <c r="F254" s="99"/>
      <c r="G254" s="39"/>
    </row>
    <row r="255" spans="1:7" s="33" customFormat="1" ht="13.5" customHeight="1" thickBot="1">
      <c r="A255" s="40"/>
      <c r="B255" s="17" t="str">
        <f>'REAL Data'!B147</f>
        <v>Improvement Milestone:</v>
      </c>
      <c r="C255" s="17"/>
      <c r="D255" s="238">
        <f>'REAL Data'!D147</f>
        <v>0</v>
      </c>
      <c r="F255" s="247" t="str">
        <f>'REAL Data'!F154</f>
        <v>N/A</v>
      </c>
      <c r="G255" s="39"/>
    </row>
    <row r="256" spans="1:7" ht="6.75" customHeight="1" thickBot="1">
      <c r="A256" s="34"/>
      <c r="F256" s="92"/>
      <c r="G256" s="36"/>
    </row>
    <row r="257" spans="1:7" ht="13.5" thickBot="1">
      <c r="A257" s="34"/>
      <c r="C257" s="35" t="s">
        <v>15</v>
      </c>
      <c r="F257" s="248" t="str">
        <f>'REAL Data'!F169</f>
        <v xml:space="preserve"> </v>
      </c>
      <c r="G257" s="36"/>
    </row>
    <row r="258" spans="1:7" s="33" customFormat="1" ht="6.75" customHeight="1" thickBot="1">
      <c r="A258" s="40"/>
      <c r="B258" s="17"/>
      <c r="C258" s="41"/>
      <c r="D258" s="38"/>
      <c r="F258" s="99"/>
      <c r="G258" s="39"/>
    </row>
    <row r="259" spans="1:7" s="33" customFormat="1" ht="13.5" customHeight="1" thickBot="1">
      <c r="A259" s="40"/>
      <c r="B259" s="17" t="str">
        <f>'REAL Data'!B172</f>
        <v>Improvement Milestone:</v>
      </c>
      <c r="C259" s="17"/>
      <c r="D259" s="238">
        <f>'REAL Data'!D172</f>
        <v>0</v>
      </c>
      <c r="F259" s="247" t="str">
        <f>'REAL Data'!F179</f>
        <v>N/A</v>
      </c>
      <c r="G259" s="39"/>
    </row>
    <row r="260" spans="1:7" ht="6.75" customHeight="1" thickBot="1">
      <c r="A260" s="34"/>
      <c r="F260" s="92"/>
      <c r="G260" s="36"/>
    </row>
    <row r="261" spans="1:7" ht="13.5" thickBot="1">
      <c r="A261" s="34"/>
      <c r="C261" s="35" t="s">
        <v>15</v>
      </c>
      <c r="F261" s="248" t="str">
        <f>'REAL Data'!F194</f>
        <v xml:space="preserve"> </v>
      </c>
      <c r="G261" s="36"/>
    </row>
    <row r="262" spans="1:7" s="33" customFormat="1" ht="6.75" customHeight="1" thickBot="1">
      <c r="A262" s="40"/>
      <c r="B262" s="17"/>
      <c r="C262" s="41"/>
      <c r="D262" s="38"/>
      <c r="F262" s="99"/>
      <c r="G262" s="39"/>
    </row>
    <row r="263" spans="1:7" s="33" customFormat="1" ht="13.5" customHeight="1" thickBot="1">
      <c r="A263" s="40"/>
      <c r="B263" s="17" t="str">
        <f>'REAL Data'!B197</f>
        <v>Improvement Milestone:</v>
      </c>
      <c r="C263" s="17"/>
      <c r="D263" s="238">
        <f>'REAL Data'!D197</f>
        <v>0</v>
      </c>
      <c r="F263" s="247" t="str">
        <f>'REAL Data'!F204</f>
        <v>N/A</v>
      </c>
      <c r="G263" s="39"/>
    </row>
    <row r="264" spans="1:7" ht="6.75" customHeight="1" thickBot="1">
      <c r="A264" s="34"/>
      <c r="F264" s="92"/>
      <c r="G264" s="36"/>
    </row>
    <row r="265" spans="1:7" ht="13.5" thickBot="1">
      <c r="A265" s="34"/>
      <c r="C265" s="35" t="s">
        <v>15</v>
      </c>
      <c r="F265" s="248" t="str">
        <f>'REAL Data'!F219</f>
        <v xml:space="preserve"> </v>
      </c>
      <c r="G265" s="36"/>
    </row>
    <row r="266" spans="1:7" s="33" customFormat="1" ht="6.75" customHeight="1" thickBot="1">
      <c r="A266" s="40"/>
      <c r="B266" s="17"/>
      <c r="C266" s="41"/>
      <c r="D266" s="38"/>
      <c r="F266" s="99"/>
      <c r="G266" s="39"/>
    </row>
    <row r="267" spans="1:7" s="33" customFormat="1" ht="13.5" customHeight="1" thickBot="1">
      <c r="A267" s="40"/>
      <c r="B267" s="17" t="str">
        <f>'REAL Data'!B222</f>
        <v>Improvement Milestone:</v>
      </c>
      <c r="C267" s="17"/>
      <c r="D267" s="238">
        <f>'REAL Data'!D222</f>
        <v>0</v>
      </c>
      <c r="F267" s="247" t="str">
        <f>'REAL Data'!F229</f>
        <v>N/A</v>
      </c>
      <c r="G267" s="39"/>
    </row>
    <row r="268" spans="1:7" ht="6.75" customHeight="1" thickBot="1">
      <c r="A268" s="34"/>
      <c r="F268" s="92"/>
      <c r="G268" s="36"/>
    </row>
    <row r="269" spans="1:7" ht="13.5" thickBot="1">
      <c r="A269" s="34"/>
      <c r="C269" s="35" t="s">
        <v>15</v>
      </c>
      <c r="F269" s="248" t="str">
        <f>'REAL Data'!F244</f>
        <v xml:space="preserve"> </v>
      </c>
      <c r="G269" s="36"/>
    </row>
    <row r="270" spans="1:7" s="33" customFormat="1" ht="6.75" customHeight="1" thickBot="1">
      <c r="A270" s="40"/>
      <c r="B270" s="17"/>
      <c r="C270" s="41"/>
      <c r="D270" s="38"/>
      <c r="F270" s="99"/>
      <c r="G270" s="39"/>
    </row>
    <row r="271" spans="1:7" s="33" customFormat="1" ht="13.5" customHeight="1" thickBot="1">
      <c r="A271" s="40"/>
      <c r="B271" s="17" t="str">
        <f>'REAL Data'!B247</f>
        <v>Improvement Milestone:</v>
      </c>
      <c r="C271" s="17"/>
      <c r="D271" s="238">
        <f>'REAL Data'!D226</f>
        <v>0</v>
      </c>
      <c r="F271" s="247" t="str">
        <f>'REAL Data'!F254</f>
        <v>N/A</v>
      </c>
      <c r="G271" s="39"/>
    </row>
    <row r="272" spans="1:7" ht="6.75" customHeight="1" thickBot="1">
      <c r="A272" s="34"/>
      <c r="F272" s="92"/>
      <c r="G272" s="36"/>
    </row>
    <row r="273" spans="1:7" ht="13.5" thickBot="1">
      <c r="A273" s="34"/>
      <c r="C273" s="35" t="s">
        <v>15</v>
      </c>
      <c r="F273" s="248" t="str">
        <f>'REAL Data'!F269</f>
        <v xml:space="preserve"> </v>
      </c>
      <c r="G273" s="36"/>
    </row>
    <row r="274" spans="1:7" ht="13.5" thickBot="1">
      <c r="A274" s="34"/>
      <c r="C274" s="35"/>
      <c r="F274" s="92"/>
      <c r="G274" s="36"/>
    </row>
    <row r="275" spans="1:7" ht="13.5" thickBot="1">
      <c r="A275" s="34"/>
      <c r="B275" s="2" t="s">
        <v>10</v>
      </c>
      <c r="C275" s="35"/>
      <c r="F275" s="249">
        <f>'REAL Data'!F18</f>
        <v>0</v>
      </c>
      <c r="G275" s="36"/>
    </row>
    <row r="276" spans="1:7" ht="13.5" thickBot="1">
      <c r="A276" s="34"/>
      <c r="C276" s="35"/>
      <c r="F276" s="92"/>
      <c r="G276" s="36"/>
    </row>
    <row r="277" spans="1:7" ht="13.5" thickBot="1">
      <c r="A277" s="34"/>
      <c r="B277" s="2" t="s">
        <v>66</v>
      </c>
      <c r="C277" s="35"/>
      <c r="F277" s="250">
        <f>SUM(F273,F269,F265,F261,F257,F253,F249,F245,F241,F237)</f>
        <v>0</v>
      </c>
      <c r="G277" s="36"/>
    </row>
    <row r="278" spans="1:7" ht="13.5" thickBot="1">
      <c r="A278" s="34"/>
      <c r="C278" s="35"/>
      <c r="F278" s="92"/>
      <c r="G278" s="36"/>
    </row>
    <row r="279" spans="1:7" ht="13.5" thickBot="1">
      <c r="A279" s="34"/>
      <c r="B279" s="2" t="s">
        <v>67</v>
      </c>
      <c r="C279" s="35"/>
      <c r="F279" s="250">
        <f>COUNT(F273,F269,F265,F261,F257,F253,F249,F245,F241,F237)</f>
        <v>0</v>
      </c>
      <c r="G279" s="36"/>
    </row>
    <row r="280" spans="1:7" ht="13.5" thickBot="1">
      <c r="A280" s="34"/>
      <c r="C280" s="35"/>
      <c r="F280" s="92"/>
      <c r="G280" s="36"/>
    </row>
    <row r="281" spans="1:7" ht="13.5" thickBot="1">
      <c r="A281" s="34"/>
      <c r="B281" s="2" t="s">
        <v>68</v>
      </c>
      <c r="C281" s="35"/>
      <c r="F281" s="251" t="str">
        <f>IF(F279=0," ",F277/F279)</f>
        <v xml:space="preserve"> </v>
      </c>
      <c r="G281" s="36"/>
    </row>
    <row r="282" spans="1:7" ht="13.5" thickBot="1">
      <c r="A282" s="34"/>
      <c r="C282" s="35"/>
      <c r="F282" s="92"/>
      <c r="G282" s="36"/>
    </row>
    <row r="283" spans="1:7" ht="13.5" thickBot="1">
      <c r="A283" s="34"/>
      <c r="B283" s="2" t="s">
        <v>69</v>
      </c>
      <c r="C283" s="35"/>
      <c r="F283" s="249" t="str">
        <f>IF(F279=0," ",F281*F275)</f>
        <v xml:space="preserve"> </v>
      </c>
      <c r="G283" s="36"/>
    </row>
    <row r="284" spans="1:7" ht="13.5" thickBot="1">
      <c r="A284" s="34"/>
      <c r="C284" s="35"/>
      <c r="F284" s="92"/>
      <c r="G284" s="36"/>
    </row>
    <row r="285" spans="1:7" ht="13.5" thickBot="1">
      <c r="A285" s="34"/>
      <c r="B285" s="2" t="s">
        <v>11</v>
      </c>
      <c r="C285" s="35"/>
      <c r="F285" s="252">
        <f>'REAL Data'!F20</f>
        <v>0</v>
      </c>
      <c r="G285" s="36"/>
    </row>
    <row r="286" spans="1:7" ht="13.5" thickBot="1">
      <c r="A286" s="34"/>
      <c r="C286" s="35"/>
      <c r="F286" s="92"/>
      <c r="G286" s="36"/>
    </row>
    <row r="287" spans="1:7" ht="13.5" thickBot="1">
      <c r="A287" s="34"/>
      <c r="B287" s="239" t="s">
        <v>70</v>
      </c>
      <c r="C287" s="35"/>
      <c r="F287" s="217" t="str">
        <f>IF(F279=0," ",F283-F285)</f>
        <v xml:space="preserve"> </v>
      </c>
      <c r="G287" s="36"/>
    </row>
    <row r="288" spans="1:7" s="33" customFormat="1" ht="12.75" customHeight="1">
      <c r="A288" s="240"/>
      <c r="B288" s="241"/>
      <c r="C288" s="242"/>
      <c r="D288" s="154"/>
      <c r="E288" s="243"/>
      <c r="F288" s="253"/>
      <c r="G288" s="244"/>
    </row>
    <row r="289" spans="1:7" s="33" customFormat="1" ht="15.75" thickBot="1">
      <c r="A289" s="27" t="s">
        <v>98</v>
      </c>
      <c r="B289" s="28"/>
      <c r="C289" s="28"/>
      <c r="D289" s="29"/>
      <c r="E289" s="30"/>
      <c r="F289" s="111"/>
      <c r="G289" s="32"/>
    </row>
    <row r="290" spans="1:7" s="33" customFormat="1" ht="13.5" customHeight="1" thickBot="1">
      <c r="A290" s="40"/>
      <c r="B290" s="17" t="str">
        <f>'Urgent Medical Advice'!B22</f>
        <v>Process Milestone:</v>
      </c>
      <c r="C290" s="17"/>
      <c r="D290" s="238">
        <f>'Urgent Medical Advice'!D22</f>
        <v>0</v>
      </c>
      <c r="F290" s="247" t="str">
        <f>'Urgent Medical Advice'!F29</f>
        <v>N/A</v>
      </c>
      <c r="G290" s="39"/>
    </row>
    <row r="291" spans="1:7" ht="6.75" customHeight="1" thickBot="1">
      <c r="A291" s="34"/>
      <c r="F291" s="92"/>
      <c r="G291" s="36"/>
    </row>
    <row r="292" spans="1:7" ht="13.5" thickBot="1">
      <c r="A292" s="34"/>
      <c r="C292" s="35" t="s">
        <v>15</v>
      </c>
      <c r="F292" s="248" t="str">
        <f>'Urgent Medical Advice'!F44</f>
        <v xml:space="preserve"> </v>
      </c>
      <c r="G292" s="36"/>
    </row>
    <row r="293" spans="1:7" s="33" customFormat="1" ht="6.75" customHeight="1" thickBot="1">
      <c r="A293" s="40"/>
      <c r="B293" s="17"/>
      <c r="C293" s="41"/>
      <c r="D293" s="38"/>
      <c r="F293" s="99"/>
      <c r="G293" s="39"/>
    </row>
    <row r="294" spans="1:7" s="33" customFormat="1" ht="13.5" customHeight="1" thickBot="1">
      <c r="A294" s="40"/>
      <c r="B294" s="17" t="str">
        <f>'Urgent Medical Advice'!B47</f>
        <v>Process Milestone:</v>
      </c>
      <c r="C294" s="17"/>
      <c r="D294" s="238">
        <f>'Urgent Medical Advice'!D47</f>
        <v>0</v>
      </c>
      <c r="F294" s="247" t="str">
        <f>'Urgent Medical Advice'!F54</f>
        <v>N/A</v>
      </c>
      <c r="G294" s="39"/>
    </row>
    <row r="295" spans="1:7" ht="6.75" customHeight="1" thickBot="1">
      <c r="A295" s="34"/>
      <c r="F295" s="92"/>
      <c r="G295" s="36"/>
    </row>
    <row r="296" spans="1:7" ht="13.5" thickBot="1">
      <c r="A296" s="34"/>
      <c r="C296" s="35" t="s">
        <v>15</v>
      </c>
      <c r="F296" s="248" t="str">
        <f>'Urgent Medical Advice'!F69</f>
        <v xml:space="preserve"> </v>
      </c>
      <c r="G296" s="36"/>
    </row>
    <row r="297" spans="1:7" s="33" customFormat="1" ht="6.75" customHeight="1" thickBot="1">
      <c r="A297" s="40"/>
      <c r="B297" s="17"/>
      <c r="C297" s="41"/>
      <c r="D297" s="38"/>
      <c r="F297" s="99"/>
      <c r="G297" s="39"/>
    </row>
    <row r="298" spans="1:7" s="33" customFormat="1" ht="13.5" customHeight="1" thickBot="1">
      <c r="A298" s="40"/>
      <c r="B298" s="17" t="str">
        <f>'Urgent Medical Advice'!B72</f>
        <v>Process Milestone:</v>
      </c>
      <c r="C298" s="17"/>
      <c r="D298" s="238">
        <f>'Urgent Medical Advice'!D72</f>
        <v>0</v>
      </c>
      <c r="F298" s="247" t="str">
        <f>'Urgent Medical Advice'!F79</f>
        <v>N/A</v>
      </c>
      <c r="G298" s="39"/>
    </row>
    <row r="299" spans="1:7" ht="6.75" customHeight="1" thickBot="1">
      <c r="A299" s="34"/>
      <c r="F299" s="92"/>
      <c r="G299" s="36"/>
    </row>
    <row r="300" spans="1:7" ht="13.5" thickBot="1">
      <c r="A300" s="34"/>
      <c r="C300" s="35" t="s">
        <v>15</v>
      </c>
      <c r="F300" s="248" t="str">
        <f>'Urgent Medical Advice'!F94</f>
        <v xml:space="preserve"> </v>
      </c>
      <c r="G300" s="36"/>
    </row>
    <row r="301" spans="1:7" s="33" customFormat="1" ht="6.75" customHeight="1" thickBot="1">
      <c r="A301" s="40"/>
      <c r="B301" s="17"/>
      <c r="C301" s="41"/>
      <c r="D301" s="38"/>
      <c r="F301" s="99"/>
      <c r="G301" s="39"/>
    </row>
    <row r="302" spans="1:7" s="33" customFormat="1" ht="13.5" customHeight="1" thickBot="1">
      <c r="A302" s="40"/>
      <c r="B302" s="17" t="str">
        <f>'Urgent Medical Advice'!B97</f>
        <v>Process Milestone:</v>
      </c>
      <c r="C302" s="17"/>
      <c r="D302" s="238">
        <f>'Urgent Medical Advice'!D97</f>
        <v>0</v>
      </c>
      <c r="F302" s="247" t="str">
        <f>'Urgent Medical Advice'!F104</f>
        <v>N/A</v>
      </c>
      <c r="G302" s="39"/>
    </row>
    <row r="303" spans="1:7" ht="6.75" customHeight="1" thickBot="1">
      <c r="A303" s="34"/>
      <c r="F303" s="92"/>
      <c r="G303" s="36"/>
    </row>
    <row r="304" spans="1:7" ht="13.5" thickBot="1">
      <c r="A304" s="34"/>
      <c r="C304" s="35" t="s">
        <v>15</v>
      </c>
      <c r="F304" s="248" t="str">
        <f>'Urgent Medical Advice'!F119</f>
        <v xml:space="preserve"> </v>
      </c>
      <c r="G304" s="36"/>
    </row>
    <row r="305" spans="1:7" s="33" customFormat="1" ht="6.75" customHeight="1" thickBot="1">
      <c r="A305" s="40"/>
      <c r="B305" s="17"/>
      <c r="C305" s="41"/>
      <c r="D305" s="38"/>
      <c r="F305" s="99"/>
      <c r="G305" s="39"/>
    </row>
    <row r="306" spans="1:7" s="33" customFormat="1" ht="13.5" customHeight="1" thickBot="1">
      <c r="A306" s="40"/>
      <c r="B306" s="17" t="str">
        <f>'Urgent Medical Advice'!B122</f>
        <v>Process Milestone:</v>
      </c>
      <c r="C306" s="17"/>
      <c r="D306" s="238">
        <f>'Urgent Medical Advice'!D122</f>
        <v>0</v>
      </c>
      <c r="F306" s="247" t="str">
        <f>'Urgent Medical Advice'!F129</f>
        <v>N/A</v>
      </c>
      <c r="G306" s="39"/>
    </row>
    <row r="307" spans="1:7" ht="6.75" customHeight="1" thickBot="1">
      <c r="A307" s="34"/>
      <c r="F307" s="92"/>
      <c r="G307" s="36"/>
    </row>
    <row r="308" spans="1:7" ht="13.5" thickBot="1">
      <c r="A308" s="34"/>
      <c r="C308" s="35" t="s">
        <v>15</v>
      </c>
      <c r="F308" s="248" t="str">
        <f>'Urgent Medical Advice'!F144</f>
        <v xml:space="preserve"> </v>
      </c>
      <c r="G308" s="36"/>
    </row>
    <row r="309" spans="1:7" s="33" customFormat="1" ht="6.75" customHeight="1" thickBot="1">
      <c r="A309" s="40"/>
      <c r="B309" s="17"/>
      <c r="C309" s="41"/>
      <c r="D309" s="38"/>
      <c r="F309" s="99"/>
      <c r="G309" s="39"/>
    </row>
    <row r="310" spans="1:7" s="33" customFormat="1" ht="13.5" customHeight="1" thickBot="1">
      <c r="A310" s="40"/>
      <c r="B310" s="17" t="str">
        <f>'Urgent Medical Advice'!B147</f>
        <v>Improvement Milestone:</v>
      </c>
      <c r="C310" s="17"/>
      <c r="D310" s="238">
        <f>'Urgent Medical Advice'!D147</f>
        <v>0</v>
      </c>
      <c r="F310" s="247" t="str">
        <f>'Urgent Medical Advice'!F154</f>
        <v>N/A</v>
      </c>
      <c r="G310" s="39"/>
    </row>
    <row r="311" spans="1:7" ht="6.75" customHeight="1" thickBot="1">
      <c r="A311" s="34"/>
      <c r="F311" s="92"/>
      <c r="G311" s="36"/>
    </row>
    <row r="312" spans="1:7" ht="13.5" thickBot="1">
      <c r="A312" s="34"/>
      <c r="C312" s="35" t="s">
        <v>15</v>
      </c>
      <c r="F312" s="248" t="str">
        <f>'Urgent Medical Advice'!F169</f>
        <v xml:space="preserve"> </v>
      </c>
      <c r="G312" s="36"/>
    </row>
    <row r="313" spans="1:7" s="33" customFormat="1" ht="6.75" customHeight="1" thickBot="1">
      <c r="A313" s="40"/>
      <c r="B313" s="17"/>
      <c r="C313" s="41"/>
      <c r="D313" s="38"/>
      <c r="F313" s="99"/>
      <c r="G313" s="39"/>
    </row>
    <row r="314" spans="1:7" s="33" customFormat="1" ht="13.5" customHeight="1" thickBot="1">
      <c r="A314" s="40"/>
      <c r="B314" s="17" t="str">
        <f>'Urgent Medical Advice'!B172</f>
        <v>Improvement Milestone:</v>
      </c>
      <c r="C314" s="17"/>
      <c r="D314" s="238">
        <f>'Urgent Medical Advice'!D172</f>
        <v>0</v>
      </c>
      <c r="F314" s="247" t="str">
        <f>'Urgent Medical Advice'!F179</f>
        <v>N/A</v>
      </c>
      <c r="G314" s="39"/>
    </row>
    <row r="315" spans="1:7" ht="6.75" customHeight="1" thickBot="1">
      <c r="A315" s="34"/>
      <c r="F315" s="92"/>
      <c r="G315" s="36"/>
    </row>
    <row r="316" spans="1:7" ht="13.5" thickBot="1">
      <c r="A316" s="34"/>
      <c r="C316" s="35" t="s">
        <v>15</v>
      </c>
      <c r="F316" s="248" t="str">
        <f>'Urgent Medical Advice'!F194</f>
        <v xml:space="preserve"> </v>
      </c>
      <c r="G316" s="36"/>
    </row>
    <row r="317" spans="1:7" s="33" customFormat="1" ht="6.75" customHeight="1" thickBot="1">
      <c r="A317" s="40"/>
      <c r="B317" s="17"/>
      <c r="C317" s="41"/>
      <c r="D317" s="38"/>
      <c r="F317" s="99"/>
      <c r="G317" s="39"/>
    </row>
    <row r="318" spans="1:7" s="33" customFormat="1" ht="13.5" customHeight="1" thickBot="1">
      <c r="A318" s="40"/>
      <c r="B318" s="17" t="str">
        <f>'Urgent Medical Advice'!B197</f>
        <v>Improvement Milestone:</v>
      </c>
      <c r="C318" s="17"/>
      <c r="D318" s="238">
        <f>'Urgent Medical Advice'!D197</f>
        <v>0</v>
      </c>
      <c r="F318" s="247" t="str">
        <f>'Urgent Medical Advice'!F204</f>
        <v>N/A</v>
      </c>
      <c r="G318" s="39"/>
    </row>
    <row r="319" spans="1:7" ht="6.75" customHeight="1" thickBot="1">
      <c r="A319" s="34"/>
      <c r="F319" s="92"/>
      <c r="G319" s="36"/>
    </row>
    <row r="320" spans="1:7" ht="13.5" thickBot="1">
      <c r="A320" s="34"/>
      <c r="C320" s="35" t="s">
        <v>15</v>
      </c>
      <c r="F320" s="248" t="str">
        <f>'Urgent Medical Advice'!F219</f>
        <v xml:space="preserve"> </v>
      </c>
      <c r="G320" s="36"/>
    </row>
    <row r="321" spans="1:7" s="33" customFormat="1" ht="6.75" customHeight="1" thickBot="1">
      <c r="A321" s="40"/>
      <c r="B321" s="17"/>
      <c r="C321" s="41"/>
      <c r="D321" s="38"/>
      <c r="F321" s="99"/>
      <c r="G321" s="39"/>
    </row>
    <row r="322" spans="1:7" s="33" customFormat="1" ht="13.5" customHeight="1" thickBot="1">
      <c r="A322" s="40"/>
      <c r="B322" s="17" t="str">
        <f>'Urgent Medical Advice'!B222</f>
        <v>Improvement Milestone:</v>
      </c>
      <c r="C322" s="17"/>
      <c r="D322" s="238">
        <f>'Urgent Medical Advice'!D222</f>
        <v>0</v>
      </c>
      <c r="F322" s="247" t="str">
        <f>'Urgent Medical Advice'!F229</f>
        <v>N/A</v>
      </c>
      <c r="G322" s="39"/>
    </row>
    <row r="323" spans="1:7" ht="6.75" customHeight="1" thickBot="1">
      <c r="A323" s="34"/>
      <c r="F323" s="92"/>
      <c r="G323" s="36"/>
    </row>
    <row r="324" spans="1:7" ht="13.5" thickBot="1">
      <c r="A324" s="34"/>
      <c r="C324" s="35" t="s">
        <v>15</v>
      </c>
      <c r="F324" s="248" t="str">
        <f>'Urgent Medical Advice'!F244</f>
        <v xml:space="preserve"> </v>
      </c>
      <c r="G324" s="36"/>
    </row>
    <row r="325" spans="1:7" s="33" customFormat="1" ht="6.75" customHeight="1" thickBot="1">
      <c r="A325" s="40"/>
      <c r="B325" s="17"/>
      <c r="C325" s="41"/>
      <c r="D325" s="38"/>
      <c r="F325" s="99"/>
      <c r="G325" s="39"/>
    </row>
    <row r="326" spans="1:7" s="33" customFormat="1" ht="13.5" customHeight="1" thickBot="1">
      <c r="A326" s="40"/>
      <c r="B326" s="17" t="str">
        <f>'Urgent Medical Advice'!B247</f>
        <v>Improvement Milestone:</v>
      </c>
      <c r="C326" s="17"/>
      <c r="D326" s="238">
        <f>'Urgent Medical Advice'!D247</f>
        <v>0</v>
      </c>
      <c r="F326" s="247" t="str">
        <f>'Urgent Medical Advice'!F254</f>
        <v>N/A</v>
      </c>
      <c r="G326" s="39"/>
    </row>
    <row r="327" spans="1:7" ht="6.75" customHeight="1" thickBot="1">
      <c r="A327" s="34"/>
      <c r="F327" s="92"/>
      <c r="G327" s="36"/>
    </row>
    <row r="328" spans="1:7" ht="13.5" thickBot="1">
      <c r="A328" s="34"/>
      <c r="C328" s="35" t="s">
        <v>15</v>
      </c>
      <c r="F328" s="248" t="str">
        <f>'Urgent Medical Advice'!F269</f>
        <v xml:space="preserve"> </v>
      </c>
      <c r="G328" s="36"/>
    </row>
    <row r="329" spans="1:7" ht="13.5" thickBot="1">
      <c r="A329" s="34"/>
      <c r="C329" s="35"/>
      <c r="F329" s="92"/>
      <c r="G329" s="36"/>
    </row>
    <row r="330" spans="1:7" ht="13.5" thickBot="1">
      <c r="A330" s="34"/>
      <c r="B330" s="2" t="s">
        <v>10</v>
      </c>
      <c r="C330" s="35"/>
      <c r="F330" s="249">
        <f>'Urgent Medical Advice'!F18</f>
        <v>0</v>
      </c>
      <c r="G330" s="36"/>
    </row>
    <row r="331" spans="1:7" ht="13.5" thickBot="1">
      <c r="A331" s="34"/>
      <c r="C331" s="35"/>
      <c r="F331" s="92"/>
      <c r="G331" s="36"/>
    </row>
    <row r="332" spans="1:7" ht="13.5" thickBot="1">
      <c r="A332" s="34"/>
      <c r="B332" s="2" t="s">
        <v>66</v>
      </c>
      <c r="C332" s="35"/>
      <c r="F332" s="250">
        <f>SUM(F328,F324,F320,F316,F312,F308,F304,F300,F296,F292)</f>
        <v>0</v>
      </c>
      <c r="G332" s="36"/>
    </row>
    <row r="333" spans="1:7" ht="13.5" thickBot="1">
      <c r="A333" s="34"/>
      <c r="C333" s="35"/>
      <c r="F333" s="92"/>
      <c r="G333" s="36"/>
    </row>
    <row r="334" spans="1:7" ht="13.5" thickBot="1">
      <c r="A334" s="34"/>
      <c r="B334" s="2" t="s">
        <v>67</v>
      </c>
      <c r="C334" s="35"/>
      <c r="F334" s="250">
        <f>COUNT(F328,F324,F320,F316,F312,F308,F304,F300,F296,F292)</f>
        <v>0</v>
      </c>
      <c r="G334" s="36"/>
    </row>
    <row r="335" spans="1:7" ht="13.5" thickBot="1">
      <c r="A335" s="34"/>
      <c r="C335" s="35"/>
      <c r="F335" s="92"/>
      <c r="G335" s="36"/>
    </row>
    <row r="336" spans="1:7" ht="13.5" thickBot="1">
      <c r="A336" s="34"/>
      <c r="B336" s="2" t="s">
        <v>68</v>
      </c>
      <c r="C336" s="35"/>
      <c r="F336" s="251" t="str">
        <f>IF(F334=0," ",F332/F334)</f>
        <v xml:space="preserve"> </v>
      </c>
      <c r="G336" s="36"/>
    </row>
    <row r="337" spans="1:7" ht="13.5" thickBot="1">
      <c r="A337" s="34"/>
      <c r="C337" s="35"/>
      <c r="F337" s="92"/>
      <c r="G337" s="36"/>
    </row>
    <row r="338" spans="1:7" ht="13.5" thickBot="1">
      <c r="A338" s="34"/>
      <c r="B338" s="2" t="s">
        <v>69</v>
      </c>
      <c r="C338" s="35"/>
      <c r="F338" s="249" t="str">
        <f>IF(F334=0," ",F336*F330)</f>
        <v xml:space="preserve"> </v>
      </c>
      <c r="G338" s="36"/>
    </row>
    <row r="339" spans="1:7" ht="13.5" thickBot="1">
      <c r="A339" s="34"/>
      <c r="C339" s="35"/>
      <c r="F339" s="92"/>
      <c r="G339" s="36"/>
    </row>
    <row r="340" spans="1:7" ht="13.5" thickBot="1">
      <c r="A340" s="34"/>
      <c r="B340" s="2" t="s">
        <v>11</v>
      </c>
      <c r="C340" s="35"/>
      <c r="F340" s="252">
        <f>'Urgent Medical Advice'!F20</f>
        <v>0</v>
      </c>
      <c r="G340" s="36"/>
    </row>
    <row r="341" spans="1:7" ht="13.5" thickBot="1">
      <c r="A341" s="34"/>
      <c r="C341" s="35"/>
      <c r="F341" s="92"/>
      <c r="G341" s="36"/>
    </row>
    <row r="342" spans="1:7" ht="13.5" thickBot="1">
      <c r="A342" s="34"/>
      <c r="B342" s="239" t="s">
        <v>70</v>
      </c>
      <c r="C342" s="35"/>
      <c r="F342" s="217" t="str">
        <f>IF(F334=0," ",F338-F340)</f>
        <v xml:space="preserve"> </v>
      </c>
      <c r="G342" s="36"/>
    </row>
    <row r="343" spans="1:7" s="33" customFormat="1" ht="12.75" customHeight="1">
      <c r="A343" s="240"/>
      <c r="B343" s="241"/>
      <c r="C343" s="242"/>
      <c r="D343" s="154"/>
      <c r="E343" s="243"/>
      <c r="F343" s="253"/>
      <c r="G343" s="244"/>
    </row>
    <row r="344" spans="1:7" s="33" customFormat="1" ht="15.75" thickBot="1">
      <c r="A344" s="27" t="s">
        <v>99</v>
      </c>
      <c r="B344" s="28"/>
      <c r="C344" s="28"/>
      <c r="D344" s="29"/>
      <c r="E344" s="30"/>
      <c r="F344" s="111"/>
      <c r="G344" s="32"/>
    </row>
    <row r="345" spans="1:7" s="33" customFormat="1" ht="13.5" customHeight="1" thickBot="1">
      <c r="A345" s="40"/>
      <c r="B345" s="17" t="str">
        <f>'Introduce Telemedicine'!B22</f>
        <v>Process Milestone:</v>
      </c>
      <c r="C345" s="17"/>
      <c r="D345" s="238">
        <f>'Introduce Telemedicine'!D22</f>
        <v>0</v>
      </c>
      <c r="F345" s="247" t="str">
        <f>'Introduce Telemedicine'!F29</f>
        <v>N/A</v>
      </c>
      <c r="G345" s="39"/>
    </row>
    <row r="346" spans="1:7" ht="6.75" customHeight="1" thickBot="1">
      <c r="A346" s="34"/>
      <c r="F346" s="92"/>
      <c r="G346" s="36"/>
    </row>
    <row r="347" spans="1:7" ht="13.5" thickBot="1">
      <c r="A347" s="34"/>
      <c r="C347" s="35" t="s">
        <v>15</v>
      </c>
      <c r="F347" s="248" t="str">
        <f>'Introduce Telemedicine'!F44</f>
        <v xml:space="preserve"> </v>
      </c>
      <c r="G347" s="36"/>
    </row>
    <row r="348" spans="1:7" s="33" customFormat="1" ht="6.75" customHeight="1" thickBot="1">
      <c r="A348" s="40"/>
      <c r="B348" s="17"/>
      <c r="C348" s="41"/>
      <c r="D348" s="38"/>
      <c r="F348" s="99"/>
      <c r="G348" s="39"/>
    </row>
    <row r="349" spans="1:7" s="33" customFormat="1" ht="13.5" customHeight="1" thickBot="1">
      <c r="A349" s="40"/>
      <c r="B349" s="17" t="str">
        <f>'Introduce Telemedicine'!B47</f>
        <v>Process Milestone:</v>
      </c>
      <c r="C349" s="17"/>
      <c r="D349" s="238">
        <f>'Introduce Telemedicine'!D47</f>
        <v>0</v>
      </c>
      <c r="F349" s="247" t="str">
        <f>'Introduce Telemedicine'!F54</f>
        <v>N/A</v>
      </c>
      <c r="G349" s="39"/>
    </row>
    <row r="350" spans="1:7" ht="6.75" customHeight="1" thickBot="1">
      <c r="A350" s="34"/>
      <c r="F350" s="92"/>
      <c r="G350" s="36"/>
    </row>
    <row r="351" spans="1:7" ht="13.5" thickBot="1">
      <c r="A351" s="34"/>
      <c r="C351" s="35" t="s">
        <v>15</v>
      </c>
      <c r="F351" s="248" t="str">
        <f>'Introduce Telemedicine'!F69</f>
        <v xml:space="preserve"> </v>
      </c>
      <c r="G351" s="36"/>
    </row>
    <row r="352" spans="1:7" s="33" customFormat="1" ht="6.75" customHeight="1" thickBot="1">
      <c r="A352" s="40"/>
      <c r="B352" s="17"/>
      <c r="C352" s="41"/>
      <c r="D352" s="38"/>
      <c r="F352" s="99"/>
      <c r="G352" s="39"/>
    </row>
    <row r="353" spans="1:7" s="33" customFormat="1" ht="13.5" customHeight="1" thickBot="1">
      <c r="A353" s="40"/>
      <c r="B353" s="17" t="str">
        <f>'Introduce Telemedicine'!B72</f>
        <v>Process Milestone:</v>
      </c>
      <c r="C353" s="17"/>
      <c r="D353" s="238">
        <f>'Introduce Telemedicine'!D72</f>
        <v>0</v>
      </c>
      <c r="F353" s="247" t="str">
        <f>'Introduce Telemedicine'!F79</f>
        <v>N/A</v>
      </c>
      <c r="G353" s="39"/>
    </row>
    <row r="354" spans="1:7" ht="6.75" customHeight="1" thickBot="1">
      <c r="A354" s="34"/>
      <c r="F354" s="92"/>
      <c r="G354" s="36"/>
    </row>
    <row r="355" spans="1:7" ht="13.5" thickBot="1">
      <c r="A355" s="34"/>
      <c r="C355" s="35" t="s">
        <v>15</v>
      </c>
      <c r="F355" s="248" t="str">
        <f>'Introduce Telemedicine'!F94</f>
        <v xml:space="preserve"> </v>
      </c>
      <c r="G355" s="36"/>
    </row>
    <row r="356" spans="1:7" s="33" customFormat="1" ht="6.75" customHeight="1" thickBot="1">
      <c r="A356" s="40"/>
      <c r="B356" s="17"/>
      <c r="C356" s="41"/>
      <c r="D356" s="38"/>
      <c r="F356" s="99"/>
      <c r="G356" s="39"/>
    </row>
    <row r="357" spans="1:7" s="33" customFormat="1" ht="13.5" customHeight="1" thickBot="1">
      <c r="A357" s="40"/>
      <c r="B357" s="17" t="str">
        <f>'Introduce Telemedicine'!B97</f>
        <v>Process Milestone:</v>
      </c>
      <c r="C357" s="17"/>
      <c r="D357" s="238">
        <f>'Introduce Telemedicine'!D97</f>
        <v>0</v>
      </c>
      <c r="F357" s="247" t="str">
        <f>'Introduce Telemedicine'!F104</f>
        <v>N/A</v>
      </c>
      <c r="G357" s="39"/>
    </row>
    <row r="358" spans="1:7" ht="6.75" customHeight="1" thickBot="1">
      <c r="A358" s="34"/>
      <c r="F358" s="92"/>
      <c r="G358" s="36"/>
    </row>
    <row r="359" spans="1:7" ht="13.5" thickBot="1">
      <c r="A359" s="34"/>
      <c r="C359" s="35" t="s">
        <v>15</v>
      </c>
      <c r="F359" s="248" t="str">
        <f>'Introduce Telemedicine'!F119</f>
        <v xml:space="preserve"> </v>
      </c>
      <c r="G359" s="36"/>
    </row>
    <row r="360" spans="1:7" s="33" customFormat="1" ht="6.75" customHeight="1" thickBot="1">
      <c r="A360" s="40"/>
      <c r="B360" s="17"/>
      <c r="C360" s="41"/>
      <c r="D360" s="38"/>
      <c r="F360" s="99"/>
      <c r="G360" s="39"/>
    </row>
    <row r="361" spans="1:7" s="33" customFormat="1" ht="13.5" customHeight="1" thickBot="1">
      <c r="A361" s="40"/>
      <c r="B361" s="17" t="str">
        <f>'Introduce Telemedicine'!B122</f>
        <v>Process Milestone:</v>
      </c>
      <c r="C361" s="17"/>
      <c r="D361" s="238">
        <f>'Introduce Telemedicine'!D122</f>
        <v>0</v>
      </c>
      <c r="F361" s="247" t="str">
        <f>'Introduce Telemedicine'!F129</f>
        <v>N/A</v>
      </c>
      <c r="G361" s="39"/>
    </row>
    <row r="362" spans="1:7" ht="6.75" customHeight="1" thickBot="1">
      <c r="A362" s="34"/>
      <c r="F362" s="92"/>
      <c r="G362" s="36"/>
    </row>
    <row r="363" spans="1:7" ht="13.5" thickBot="1">
      <c r="A363" s="34"/>
      <c r="C363" s="35" t="s">
        <v>15</v>
      </c>
      <c r="F363" s="248" t="str">
        <f>'Introduce Telemedicine'!F144</f>
        <v xml:space="preserve"> </v>
      </c>
      <c r="G363" s="36"/>
    </row>
    <row r="364" spans="1:7" s="33" customFormat="1" ht="6.75" customHeight="1" thickBot="1">
      <c r="A364" s="40"/>
      <c r="B364" s="17"/>
      <c r="C364" s="41"/>
      <c r="D364" s="38"/>
      <c r="F364" s="99"/>
      <c r="G364" s="39"/>
    </row>
    <row r="365" spans="1:7" s="33" customFormat="1" ht="13.5" customHeight="1" thickBot="1">
      <c r="A365" s="40"/>
      <c r="B365" s="17" t="str">
        <f>'Introduce Telemedicine'!B147</f>
        <v>Improvement Milestone:</v>
      </c>
      <c r="C365" s="17"/>
      <c r="D365" s="238">
        <f>'Introduce Telemedicine'!D147</f>
        <v>0</v>
      </c>
      <c r="F365" s="247" t="str">
        <f>'Introduce Telemedicine'!F154</f>
        <v>N/A</v>
      </c>
      <c r="G365" s="39"/>
    </row>
    <row r="366" spans="1:7" ht="6.75" customHeight="1" thickBot="1">
      <c r="A366" s="34"/>
      <c r="F366" s="92"/>
      <c r="G366" s="36"/>
    </row>
    <row r="367" spans="1:7" ht="13.5" thickBot="1">
      <c r="A367" s="34"/>
      <c r="C367" s="35" t="s">
        <v>15</v>
      </c>
      <c r="F367" s="248" t="str">
        <f>'Introduce Telemedicine'!F169</f>
        <v xml:space="preserve"> </v>
      </c>
      <c r="G367" s="36"/>
    </row>
    <row r="368" spans="1:7" s="33" customFormat="1" ht="6.75" customHeight="1" thickBot="1">
      <c r="A368" s="40"/>
      <c r="B368" s="17"/>
      <c r="C368" s="41"/>
      <c r="D368" s="38"/>
      <c r="F368" s="99"/>
      <c r="G368" s="39"/>
    </row>
    <row r="369" spans="1:7" s="33" customFormat="1" ht="13.5" customHeight="1" thickBot="1">
      <c r="A369" s="40"/>
      <c r="B369" s="17" t="str">
        <f>'Introduce Telemedicine'!B172</f>
        <v>Improvement Milestone:</v>
      </c>
      <c r="C369" s="17"/>
      <c r="D369" s="238">
        <f>'Introduce Telemedicine'!D172</f>
        <v>0</v>
      </c>
      <c r="F369" s="247" t="str">
        <f>'Introduce Telemedicine'!F179</f>
        <v>N/A</v>
      </c>
      <c r="G369" s="39"/>
    </row>
    <row r="370" spans="1:7" ht="6.75" customHeight="1" thickBot="1">
      <c r="A370" s="34"/>
      <c r="F370" s="92"/>
      <c r="G370" s="36"/>
    </row>
    <row r="371" spans="1:7" ht="13.5" thickBot="1">
      <c r="A371" s="34"/>
      <c r="C371" s="35" t="s">
        <v>15</v>
      </c>
      <c r="F371" s="248" t="str">
        <f>'Introduce Telemedicine'!F194</f>
        <v xml:space="preserve"> </v>
      </c>
      <c r="G371" s="36"/>
    </row>
    <row r="372" spans="1:7" s="33" customFormat="1" ht="6.75" customHeight="1" thickBot="1">
      <c r="A372" s="40"/>
      <c r="B372" s="17"/>
      <c r="C372" s="41"/>
      <c r="D372" s="38"/>
      <c r="F372" s="99"/>
      <c r="G372" s="39"/>
    </row>
    <row r="373" spans="1:7" s="33" customFormat="1" ht="13.5" customHeight="1" thickBot="1">
      <c r="A373" s="40"/>
      <c r="B373" s="17" t="str">
        <f>'Introduce Telemedicine'!B197</f>
        <v>Improvement Milestone:</v>
      </c>
      <c r="C373" s="17"/>
      <c r="D373" s="238">
        <f>'Introduce Telemedicine'!D197</f>
        <v>0</v>
      </c>
      <c r="F373" s="247" t="str">
        <f>'Introduce Telemedicine'!F204</f>
        <v>N/A</v>
      </c>
      <c r="G373" s="39"/>
    </row>
    <row r="374" spans="1:7" ht="6.75" customHeight="1" thickBot="1">
      <c r="A374" s="34"/>
      <c r="F374" s="92"/>
      <c r="G374" s="36"/>
    </row>
    <row r="375" spans="1:7" ht="13.5" thickBot="1">
      <c r="A375" s="34"/>
      <c r="C375" s="35" t="s">
        <v>15</v>
      </c>
      <c r="F375" s="248" t="str">
        <f>'Introduce Telemedicine'!F219</f>
        <v xml:space="preserve"> </v>
      </c>
      <c r="G375" s="36"/>
    </row>
    <row r="376" spans="1:7" s="33" customFormat="1" ht="6.75" customHeight="1" thickBot="1">
      <c r="A376" s="40"/>
      <c r="B376" s="17"/>
      <c r="C376" s="41"/>
      <c r="D376" s="38"/>
      <c r="F376" s="99"/>
      <c r="G376" s="39"/>
    </row>
    <row r="377" spans="1:7" s="33" customFormat="1" ht="13.5" customHeight="1" thickBot="1">
      <c r="A377" s="40"/>
      <c r="B377" s="17" t="str">
        <f>'Introduce Telemedicine'!B222</f>
        <v>Improvement Milestone:</v>
      </c>
      <c r="C377" s="17"/>
      <c r="D377" s="238">
        <f>'Introduce Telemedicine'!D222</f>
        <v>0</v>
      </c>
      <c r="F377" s="247" t="str">
        <f>'Introduce Telemedicine'!F229</f>
        <v>N/A</v>
      </c>
      <c r="G377" s="39"/>
    </row>
    <row r="378" spans="1:7" ht="6.75" customHeight="1" thickBot="1">
      <c r="A378" s="34"/>
      <c r="F378" s="92"/>
      <c r="G378" s="36"/>
    </row>
    <row r="379" spans="1:7" ht="13.5" thickBot="1">
      <c r="A379" s="34"/>
      <c r="C379" s="35" t="s">
        <v>15</v>
      </c>
      <c r="F379" s="248" t="str">
        <f>'Introduce Telemedicine'!F244</f>
        <v xml:space="preserve"> </v>
      </c>
      <c r="G379" s="36"/>
    </row>
    <row r="380" spans="1:7" s="33" customFormat="1" ht="6.75" customHeight="1" thickBot="1">
      <c r="A380" s="40"/>
      <c r="B380" s="17"/>
      <c r="C380" s="41"/>
      <c r="D380" s="38"/>
      <c r="F380" s="99"/>
      <c r="G380" s="39"/>
    </row>
    <row r="381" spans="1:7" s="33" customFormat="1" ht="13.5" customHeight="1" thickBot="1">
      <c r="A381" s="40"/>
      <c r="B381" s="17" t="str">
        <f>'Introduce Telemedicine'!B247</f>
        <v>Improvement Milestone:</v>
      </c>
      <c r="C381" s="17"/>
      <c r="D381" s="238">
        <f>'Introduce Telemedicine'!D247</f>
        <v>0</v>
      </c>
      <c r="F381" s="247" t="str">
        <f>'Introduce Telemedicine'!F254</f>
        <v>N/A</v>
      </c>
      <c r="G381" s="39"/>
    </row>
    <row r="382" spans="1:7" ht="6.75" customHeight="1" thickBot="1">
      <c r="A382" s="34"/>
      <c r="F382" s="92"/>
      <c r="G382" s="36"/>
    </row>
    <row r="383" spans="1:7" ht="13.5" thickBot="1">
      <c r="A383" s="34"/>
      <c r="C383" s="35" t="s">
        <v>15</v>
      </c>
      <c r="F383" s="248" t="str">
        <f>'Introduce Telemedicine'!F269</f>
        <v xml:space="preserve"> </v>
      </c>
      <c r="G383" s="36"/>
    </row>
    <row r="384" spans="1:7" ht="13.5" thickBot="1">
      <c r="A384" s="34"/>
      <c r="C384" s="35"/>
      <c r="F384" s="92"/>
      <c r="G384" s="36"/>
    </row>
    <row r="385" spans="1:7" ht="13.5" thickBot="1">
      <c r="A385" s="34"/>
      <c r="B385" s="2" t="s">
        <v>10</v>
      </c>
      <c r="C385" s="35"/>
      <c r="F385" s="249">
        <f>'Introduce Telemedicine'!F18</f>
        <v>0</v>
      </c>
      <c r="G385" s="36"/>
    </row>
    <row r="386" spans="1:7" ht="13.5" thickBot="1">
      <c r="A386" s="34"/>
      <c r="C386" s="35"/>
      <c r="F386" s="92"/>
      <c r="G386" s="36"/>
    </row>
    <row r="387" spans="1:7" ht="13.5" thickBot="1">
      <c r="A387" s="34"/>
      <c r="B387" s="2" t="s">
        <v>66</v>
      </c>
      <c r="C387" s="35"/>
      <c r="F387" s="250">
        <f>SUM(F383,F379,F375,F371,F367,F363,F359,F355,F351,F347)</f>
        <v>0</v>
      </c>
      <c r="G387" s="36"/>
    </row>
    <row r="388" spans="1:7" ht="13.5" thickBot="1">
      <c r="A388" s="34"/>
      <c r="C388" s="35"/>
      <c r="F388" s="92"/>
      <c r="G388" s="36"/>
    </row>
    <row r="389" spans="1:7" ht="13.5" thickBot="1">
      <c r="A389" s="34"/>
      <c r="B389" s="2" t="s">
        <v>67</v>
      </c>
      <c r="C389" s="35"/>
      <c r="F389" s="250">
        <f>COUNT(F383,F379,F375,F371,F367,F363,F359,F355,F351,F347)</f>
        <v>0</v>
      </c>
      <c r="G389" s="36"/>
    </row>
    <row r="390" spans="1:7" ht="13.5" thickBot="1">
      <c r="A390" s="34"/>
      <c r="C390" s="35"/>
      <c r="F390" s="92"/>
      <c r="G390" s="36"/>
    </row>
    <row r="391" spans="1:7" ht="13.5" thickBot="1">
      <c r="A391" s="34"/>
      <c r="B391" s="2" t="s">
        <v>68</v>
      </c>
      <c r="C391" s="35"/>
      <c r="F391" s="251" t="str">
        <f>IF(F389=0," ",F387/F389)</f>
        <v xml:space="preserve"> </v>
      </c>
      <c r="G391" s="36"/>
    </row>
    <row r="392" spans="1:7" ht="13.5" thickBot="1">
      <c r="A392" s="34"/>
      <c r="C392" s="35"/>
      <c r="F392" s="92"/>
      <c r="G392" s="36"/>
    </row>
    <row r="393" spans="1:7" ht="13.5" thickBot="1">
      <c r="A393" s="34"/>
      <c r="B393" s="2" t="s">
        <v>69</v>
      </c>
      <c r="C393" s="35"/>
      <c r="F393" s="249" t="str">
        <f>IF(F389=0," ",F391*F385)</f>
        <v xml:space="preserve"> </v>
      </c>
      <c r="G393" s="36"/>
    </row>
    <row r="394" spans="1:7" ht="13.5" thickBot="1">
      <c r="A394" s="34"/>
      <c r="C394" s="35"/>
      <c r="F394" s="92"/>
      <c r="G394" s="36"/>
    </row>
    <row r="395" spans="1:7" ht="13.5" thickBot="1">
      <c r="A395" s="34"/>
      <c r="B395" s="2" t="s">
        <v>11</v>
      </c>
      <c r="C395" s="35"/>
      <c r="F395" s="252">
        <f>'Introduce Telemedicine'!F20</f>
        <v>0</v>
      </c>
      <c r="G395" s="36"/>
    </row>
    <row r="396" spans="1:7" ht="13.5" thickBot="1">
      <c r="A396" s="34"/>
      <c r="C396" s="35"/>
      <c r="F396" s="92"/>
      <c r="G396" s="36"/>
    </row>
    <row r="397" spans="1:7" ht="13.5" thickBot="1">
      <c r="A397" s="34"/>
      <c r="B397" s="239" t="s">
        <v>70</v>
      </c>
      <c r="C397" s="35"/>
      <c r="F397" s="217" t="str">
        <f>IF(F389=0," ",F393-F395)</f>
        <v xml:space="preserve"> </v>
      </c>
      <c r="G397" s="36"/>
    </row>
    <row r="398" spans="1:7" s="33" customFormat="1" ht="12.75" customHeight="1">
      <c r="A398" s="240"/>
      <c r="B398" s="241"/>
      <c r="C398" s="242"/>
      <c r="D398" s="154"/>
      <c r="E398" s="243"/>
      <c r="F398" s="253"/>
      <c r="G398" s="244"/>
    </row>
    <row r="399" spans="1:7" s="33" customFormat="1" ht="15.75" thickBot="1">
      <c r="A399" s="27" t="s">
        <v>100</v>
      </c>
      <c r="B399" s="28"/>
      <c r="C399" s="28"/>
      <c r="D399" s="29"/>
      <c r="E399" s="30"/>
      <c r="F399" s="111"/>
      <c r="G399" s="32"/>
    </row>
    <row r="400" spans="1:7" s="33" customFormat="1" ht="13.5" customHeight="1" thickBot="1">
      <c r="A400" s="40"/>
      <c r="B400" s="17" t="str">
        <f>'Coding &amp; Documentation'!B22</f>
        <v>Process Milestone:</v>
      </c>
      <c r="C400" s="17"/>
      <c r="D400" s="238">
        <f>'Coding &amp; Documentation'!D22</f>
        <v>0</v>
      </c>
      <c r="F400" s="247" t="str">
        <f>'Coding &amp; Documentation'!F29</f>
        <v>N/A</v>
      </c>
      <c r="G400" s="39"/>
    </row>
    <row r="401" spans="1:7" ht="6.75" customHeight="1" thickBot="1">
      <c r="A401" s="34"/>
      <c r="F401" s="92"/>
      <c r="G401" s="36"/>
    </row>
    <row r="402" spans="1:7" ht="13.5" thickBot="1">
      <c r="A402" s="34"/>
      <c r="C402" s="35" t="s">
        <v>15</v>
      </c>
      <c r="F402" s="248" t="str">
        <f>'Coding &amp; Documentation'!F44</f>
        <v xml:space="preserve"> </v>
      </c>
      <c r="G402" s="36"/>
    </row>
    <row r="403" spans="1:7" s="33" customFormat="1" ht="6.75" customHeight="1" thickBot="1">
      <c r="A403" s="40"/>
      <c r="B403" s="17"/>
      <c r="C403" s="41"/>
      <c r="D403" s="38"/>
      <c r="F403" s="99"/>
      <c r="G403" s="39"/>
    </row>
    <row r="404" spans="1:7" s="33" customFormat="1" ht="13.5" customHeight="1" thickBot="1">
      <c r="A404" s="40"/>
      <c r="B404" s="17" t="str">
        <f>'Coding &amp; Documentation'!B47</f>
        <v>Process Milestone:</v>
      </c>
      <c r="C404" s="17"/>
      <c r="D404" s="238">
        <f>'Coding &amp; Documentation'!D47</f>
        <v>0</v>
      </c>
      <c r="F404" s="247" t="str">
        <f>'Coding &amp; Documentation'!F54</f>
        <v>N/A</v>
      </c>
      <c r="G404" s="39"/>
    </row>
    <row r="405" spans="1:7" ht="6.75" customHeight="1" thickBot="1">
      <c r="A405" s="34"/>
      <c r="F405" s="92"/>
      <c r="G405" s="36"/>
    </row>
    <row r="406" spans="1:7" ht="13.5" thickBot="1">
      <c r="A406" s="34"/>
      <c r="C406" s="35" t="s">
        <v>15</v>
      </c>
      <c r="F406" s="248" t="str">
        <f>'Coding &amp; Documentation'!F69</f>
        <v xml:space="preserve"> </v>
      </c>
      <c r="G406" s="36"/>
    </row>
    <row r="407" spans="1:7" s="33" customFormat="1" ht="6.75" customHeight="1" thickBot="1">
      <c r="A407" s="40"/>
      <c r="B407" s="17"/>
      <c r="C407" s="41"/>
      <c r="D407" s="38"/>
      <c r="F407" s="99"/>
      <c r="G407" s="39"/>
    </row>
    <row r="408" spans="1:7" s="33" customFormat="1" ht="13.5" customHeight="1" thickBot="1">
      <c r="A408" s="40"/>
      <c r="B408" s="17" t="str">
        <f>'Coding &amp; Documentation'!B72</f>
        <v>Process Milestone:</v>
      </c>
      <c r="C408" s="17"/>
      <c r="D408" s="238">
        <f>'Coding &amp; Documentation'!D72</f>
        <v>0</v>
      </c>
      <c r="F408" s="247" t="str">
        <f>'Coding &amp; Documentation'!F79</f>
        <v>N/A</v>
      </c>
      <c r="G408" s="39"/>
    </row>
    <row r="409" spans="1:7" ht="6.75" customHeight="1" thickBot="1">
      <c r="A409" s="34"/>
      <c r="F409" s="92"/>
      <c r="G409" s="36"/>
    </row>
    <row r="410" spans="1:7" ht="13.5" thickBot="1">
      <c r="A410" s="34"/>
      <c r="C410" s="35" t="s">
        <v>15</v>
      </c>
      <c r="F410" s="248" t="str">
        <f>'Coding &amp; Documentation'!F94</f>
        <v xml:space="preserve"> </v>
      </c>
      <c r="G410" s="36"/>
    </row>
    <row r="411" spans="1:7" s="33" customFormat="1" ht="6.75" customHeight="1" thickBot="1">
      <c r="A411" s="40"/>
      <c r="B411" s="17"/>
      <c r="C411" s="41"/>
      <c r="D411" s="38"/>
      <c r="F411" s="99"/>
      <c r="G411" s="39"/>
    </row>
    <row r="412" spans="1:7" s="33" customFormat="1" ht="13.5" customHeight="1" thickBot="1">
      <c r="A412" s="40"/>
      <c r="B412" s="17" t="str">
        <f>'Coding &amp; Documentation'!B97</f>
        <v>Process Milestone:</v>
      </c>
      <c r="C412" s="17"/>
      <c r="D412" s="238">
        <f>'Coding &amp; Documentation'!D97</f>
        <v>0</v>
      </c>
      <c r="F412" s="247" t="str">
        <f>'Coding &amp; Documentation'!F104</f>
        <v>N/A</v>
      </c>
      <c r="G412" s="39"/>
    </row>
    <row r="413" spans="1:7" ht="6.75" customHeight="1" thickBot="1">
      <c r="A413" s="34"/>
      <c r="F413" s="92"/>
      <c r="G413" s="36"/>
    </row>
    <row r="414" spans="1:7" ht="13.5" thickBot="1">
      <c r="A414" s="34"/>
      <c r="C414" s="35" t="s">
        <v>15</v>
      </c>
      <c r="F414" s="248" t="str">
        <f>'Coding &amp; Documentation'!F119</f>
        <v xml:space="preserve"> </v>
      </c>
      <c r="G414" s="36"/>
    </row>
    <row r="415" spans="1:7" s="33" customFormat="1" ht="6.75" customHeight="1" thickBot="1">
      <c r="A415" s="40"/>
      <c r="B415" s="17"/>
      <c r="C415" s="41"/>
      <c r="D415" s="38"/>
      <c r="F415" s="99"/>
      <c r="G415" s="39"/>
    </row>
    <row r="416" spans="1:7" s="33" customFormat="1" ht="13.5" customHeight="1" thickBot="1">
      <c r="A416" s="40"/>
      <c r="B416" s="17" t="str">
        <f>'Coding &amp; Documentation'!B122</f>
        <v>Process Milestone:</v>
      </c>
      <c r="C416" s="17"/>
      <c r="D416" s="238">
        <f>'Coding &amp; Documentation'!D122</f>
        <v>0</v>
      </c>
      <c r="F416" s="247" t="str">
        <f>'Coding &amp; Documentation'!F129</f>
        <v>N/A</v>
      </c>
      <c r="G416" s="39"/>
    </row>
    <row r="417" spans="1:7" ht="6.75" customHeight="1" thickBot="1">
      <c r="A417" s="34"/>
      <c r="F417" s="92"/>
      <c r="G417" s="36"/>
    </row>
    <row r="418" spans="1:7" ht="13.5" thickBot="1">
      <c r="A418" s="34"/>
      <c r="C418" s="35" t="s">
        <v>15</v>
      </c>
      <c r="F418" s="248" t="str">
        <f>'Coding &amp; Documentation'!F144</f>
        <v xml:space="preserve"> </v>
      </c>
      <c r="G418" s="36"/>
    </row>
    <row r="419" spans="1:7" s="33" customFormat="1" ht="6.75" customHeight="1" thickBot="1">
      <c r="A419" s="40"/>
      <c r="B419" s="17"/>
      <c r="C419" s="41"/>
      <c r="D419" s="38"/>
      <c r="F419" s="99"/>
      <c r="G419" s="39"/>
    </row>
    <row r="420" spans="1:7" s="33" customFormat="1" ht="13.5" customHeight="1" thickBot="1">
      <c r="A420" s="40"/>
      <c r="B420" s="17" t="str">
        <f>'Coding &amp; Documentation'!B147</f>
        <v>Improvement Milestone:</v>
      </c>
      <c r="C420" s="17"/>
      <c r="D420" s="238">
        <f>'Coding &amp; Documentation'!D147</f>
        <v>0</v>
      </c>
      <c r="F420" s="247" t="str">
        <f>'Coding &amp; Documentation'!F154</f>
        <v>N/A</v>
      </c>
      <c r="G420" s="39"/>
    </row>
    <row r="421" spans="1:7" ht="6.75" customHeight="1" thickBot="1">
      <c r="A421" s="34"/>
      <c r="F421" s="92"/>
      <c r="G421" s="36"/>
    </row>
    <row r="422" spans="1:7" ht="13.5" thickBot="1">
      <c r="A422" s="34"/>
      <c r="C422" s="35" t="s">
        <v>15</v>
      </c>
      <c r="F422" s="248" t="str">
        <f>'Coding &amp; Documentation'!F169</f>
        <v xml:space="preserve"> </v>
      </c>
      <c r="G422" s="36"/>
    </row>
    <row r="423" spans="1:7" s="33" customFormat="1" ht="6.75" customHeight="1" thickBot="1">
      <c r="A423" s="40"/>
      <c r="B423" s="17"/>
      <c r="C423" s="41"/>
      <c r="D423" s="38"/>
      <c r="F423" s="99"/>
      <c r="G423" s="39"/>
    </row>
    <row r="424" spans="1:7" s="33" customFormat="1" ht="13.5" customHeight="1" thickBot="1">
      <c r="A424" s="40"/>
      <c r="B424" s="17" t="str">
        <f>'Coding &amp; Documentation'!B172</f>
        <v>Improvement Milestone:</v>
      </c>
      <c r="C424" s="17"/>
      <c r="D424" s="238">
        <f>'Coding &amp; Documentation'!D172</f>
        <v>0</v>
      </c>
      <c r="F424" s="247" t="str">
        <f>'Coding &amp; Documentation'!F179</f>
        <v>N/A</v>
      </c>
      <c r="G424" s="39"/>
    </row>
    <row r="425" spans="1:7" ht="6.75" customHeight="1" thickBot="1">
      <c r="A425" s="34"/>
      <c r="F425" s="92"/>
      <c r="G425" s="36"/>
    </row>
    <row r="426" spans="1:7" ht="13.5" thickBot="1">
      <c r="A426" s="34"/>
      <c r="C426" s="35" t="s">
        <v>15</v>
      </c>
      <c r="F426" s="248" t="str">
        <f>'Coding &amp; Documentation'!F194</f>
        <v xml:space="preserve"> </v>
      </c>
      <c r="G426" s="36"/>
    </row>
    <row r="427" spans="1:7" s="33" customFormat="1" ht="6.75" customHeight="1" thickBot="1">
      <c r="A427" s="40"/>
      <c r="B427" s="17"/>
      <c r="C427" s="41"/>
      <c r="D427" s="38"/>
      <c r="F427" s="99"/>
      <c r="G427" s="39"/>
    </row>
    <row r="428" spans="1:7" s="33" customFormat="1" ht="13.5" customHeight="1" thickBot="1">
      <c r="A428" s="40"/>
      <c r="B428" s="17" t="str">
        <f>'Coding &amp; Documentation'!B197</f>
        <v>Improvement Milestone:</v>
      </c>
      <c r="C428" s="17"/>
      <c r="D428" s="238">
        <f>'Coding &amp; Documentation'!D197</f>
        <v>0</v>
      </c>
      <c r="F428" s="247" t="str">
        <f>'Coding &amp; Documentation'!F204</f>
        <v>N/A</v>
      </c>
      <c r="G428" s="39"/>
    </row>
    <row r="429" spans="1:7" ht="6.75" customHeight="1" thickBot="1">
      <c r="A429" s="34"/>
      <c r="F429" s="92"/>
      <c r="G429" s="36"/>
    </row>
    <row r="430" spans="1:7" ht="13.5" thickBot="1">
      <c r="A430" s="34"/>
      <c r="C430" s="35" t="s">
        <v>15</v>
      </c>
      <c r="F430" s="248" t="str">
        <f>'Coding &amp; Documentation'!F219</f>
        <v xml:space="preserve"> </v>
      </c>
      <c r="G430" s="36"/>
    </row>
    <row r="431" spans="1:7" s="33" customFormat="1" ht="6.75" customHeight="1" thickBot="1">
      <c r="A431" s="40"/>
      <c r="B431" s="17"/>
      <c r="C431" s="41"/>
      <c r="D431" s="38"/>
      <c r="F431" s="99"/>
      <c r="G431" s="39"/>
    </row>
    <row r="432" spans="1:7" s="33" customFormat="1" ht="13.5" customHeight="1" thickBot="1">
      <c r="A432" s="40"/>
      <c r="B432" s="17" t="str">
        <f>'Coding &amp; Documentation'!B222</f>
        <v>Improvement Milestone:</v>
      </c>
      <c r="C432" s="17"/>
      <c r="D432" s="238">
        <f>'Coding &amp; Documentation'!D222</f>
        <v>0</v>
      </c>
      <c r="F432" s="247" t="str">
        <f>'Coding &amp; Documentation'!F229</f>
        <v>N/A</v>
      </c>
      <c r="G432" s="39"/>
    </row>
    <row r="433" spans="1:7" ht="6.75" customHeight="1" thickBot="1">
      <c r="A433" s="34"/>
      <c r="F433" s="92"/>
      <c r="G433" s="36"/>
    </row>
    <row r="434" spans="1:7" ht="13.5" thickBot="1">
      <c r="A434" s="34"/>
      <c r="C434" s="35" t="s">
        <v>15</v>
      </c>
      <c r="F434" s="248" t="str">
        <f>'Coding &amp; Documentation'!F244</f>
        <v xml:space="preserve"> </v>
      </c>
      <c r="G434" s="36"/>
    </row>
    <row r="435" spans="1:7" s="33" customFormat="1" ht="6.75" customHeight="1" thickBot="1">
      <c r="A435" s="40"/>
      <c r="B435" s="17"/>
      <c r="C435" s="41"/>
      <c r="D435" s="38"/>
      <c r="F435" s="99"/>
      <c r="G435" s="39"/>
    </row>
    <row r="436" spans="1:7" s="33" customFormat="1" ht="13.5" customHeight="1" thickBot="1">
      <c r="A436" s="40"/>
      <c r="B436" s="17" t="str">
        <f>'Coding &amp; Documentation'!B247</f>
        <v>Improvement Milestone:</v>
      </c>
      <c r="C436" s="17"/>
      <c r="D436" s="238">
        <f>'Coding &amp; Documentation'!D247</f>
        <v>0</v>
      </c>
      <c r="F436" s="247" t="str">
        <f>'Coding &amp; Documentation'!F254</f>
        <v>N/A</v>
      </c>
      <c r="G436" s="39"/>
    </row>
    <row r="437" spans="1:7" ht="6.75" customHeight="1" thickBot="1">
      <c r="A437" s="34"/>
      <c r="F437" s="92"/>
      <c r="G437" s="36"/>
    </row>
    <row r="438" spans="1:7" ht="13.5" thickBot="1">
      <c r="A438" s="34"/>
      <c r="C438" s="35" t="s">
        <v>15</v>
      </c>
      <c r="F438" s="248" t="str">
        <f>'Coding &amp; Documentation'!F269</f>
        <v xml:space="preserve"> </v>
      </c>
      <c r="G438" s="36"/>
    </row>
    <row r="439" spans="1:7" ht="13.5" thickBot="1">
      <c r="A439" s="34"/>
      <c r="C439" s="35"/>
      <c r="F439" s="92"/>
      <c r="G439" s="36"/>
    </row>
    <row r="440" spans="1:7" ht="13.5" thickBot="1">
      <c r="A440" s="34"/>
      <c r="B440" s="2" t="s">
        <v>10</v>
      </c>
      <c r="C440" s="35"/>
      <c r="F440" s="249">
        <f>'Coding &amp; Documentation'!F18</f>
        <v>0</v>
      </c>
      <c r="G440" s="36"/>
    </row>
    <row r="441" spans="1:7" ht="13.5" thickBot="1">
      <c r="A441" s="34"/>
      <c r="C441" s="35"/>
      <c r="F441" s="92"/>
      <c r="G441" s="36"/>
    </row>
    <row r="442" spans="1:7" ht="13.5" thickBot="1">
      <c r="A442" s="34"/>
      <c r="B442" s="2" t="s">
        <v>66</v>
      </c>
      <c r="C442" s="35"/>
      <c r="F442" s="250">
        <f>SUM(F438,F434,F430,F426,F422,F418,F414,F410,F406,F402)</f>
        <v>0</v>
      </c>
      <c r="G442" s="36"/>
    </row>
    <row r="443" spans="1:7" ht="13.5" thickBot="1">
      <c r="A443" s="34"/>
      <c r="C443" s="35"/>
      <c r="F443" s="92"/>
      <c r="G443" s="36"/>
    </row>
    <row r="444" spans="1:7" ht="13.5" thickBot="1">
      <c r="A444" s="34"/>
      <c r="B444" s="2" t="s">
        <v>67</v>
      </c>
      <c r="C444" s="35"/>
      <c r="F444" s="250">
        <f>COUNT(F438,F434,F430,F426,F422,F418,F414,F410,F406,F402)</f>
        <v>0</v>
      </c>
      <c r="G444" s="36"/>
    </row>
    <row r="445" spans="1:7" ht="13.5" thickBot="1">
      <c r="A445" s="34"/>
      <c r="C445" s="35"/>
      <c r="F445" s="92"/>
      <c r="G445" s="36"/>
    </row>
    <row r="446" spans="1:7" ht="13.5" thickBot="1">
      <c r="A446" s="34"/>
      <c r="B446" s="2" t="s">
        <v>68</v>
      </c>
      <c r="C446" s="35"/>
      <c r="F446" s="251" t="str">
        <f>IF(F444=0," ",F442/F444)</f>
        <v xml:space="preserve"> </v>
      </c>
      <c r="G446" s="36"/>
    </row>
    <row r="447" spans="1:7" ht="13.5" thickBot="1">
      <c r="A447" s="34"/>
      <c r="C447" s="35"/>
      <c r="F447" s="92"/>
      <c r="G447" s="36"/>
    </row>
    <row r="448" spans="1:7" ht="13.5" thickBot="1">
      <c r="A448" s="34"/>
      <c r="B448" s="2" t="s">
        <v>69</v>
      </c>
      <c r="C448" s="35"/>
      <c r="F448" s="249" t="str">
        <f>IF(F444=0," ",F446*F440)</f>
        <v xml:space="preserve"> </v>
      </c>
      <c r="G448" s="36"/>
    </row>
    <row r="449" spans="1:7" ht="13.5" thickBot="1">
      <c r="A449" s="34"/>
      <c r="C449" s="35"/>
      <c r="F449" s="92"/>
      <c r="G449" s="36"/>
    </row>
    <row r="450" spans="1:7" ht="13.5" thickBot="1">
      <c r="A450" s="34"/>
      <c r="B450" s="2" t="s">
        <v>11</v>
      </c>
      <c r="C450" s="35"/>
      <c r="F450" s="252">
        <f>'Coding &amp; Documentation'!F20</f>
        <v>0</v>
      </c>
      <c r="G450" s="36"/>
    </row>
    <row r="451" spans="1:7" ht="13.5" thickBot="1">
      <c r="A451" s="34"/>
      <c r="C451" s="35"/>
      <c r="F451" s="92"/>
      <c r="G451" s="36"/>
    </row>
    <row r="452" spans="1:7" ht="13.5" thickBot="1">
      <c r="A452" s="34"/>
      <c r="B452" s="239" t="s">
        <v>70</v>
      </c>
      <c r="C452" s="35"/>
      <c r="F452" s="217" t="str">
        <f>IF(F444=0," ",F448-F450)</f>
        <v xml:space="preserve"> </v>
      </c>
      <c r="G452" s="36"/>
    </row>
    <row r="453" spans="1:7" s="33" customFormat="1" ht="12.75" customHeight="1">
      <c r="A453" s="240"/>
      <c r="B453" s="241"/>
      <c r="C453" s="242"/>
      <c r="D453" s="154"/>
      <c r="E453" s="243"/>
      <c r="F453" s="253"/>
      <c r="G453" s="244"/>
    </row>
    <row r="454" spans="1:7" s="33" customFormat="1" ht="15.75" thickBot="1">
      <c r="A454" s="27" t="s">
        <v>101</v>
      </c>
      <c r="B454" s="28"/>
      <c r="C454" s="28"/>
      <c r="D454" s="29"/>
      <c r="E454" s="30"/>
      <c r="F454" s="111"/>
      <c r="G454" s="32"/>
    </row>
    <row r="455" spans="1:7" s="33" customFormat="1" ht="13.5" customHeight="1" thickBot="1">
      <c r="A455" s="40"/>
      <c r="B455" s="17" t="str">
        <f>'Risk Stratification'!B22</f>
        <v>Process Milestone:</v>
      </c>
      <c r="C455" s="17"/>
      <c r="D455" s="238">
        <f>'Risk Stratification'!D22</f>
        <v>0</v>
      </c>
      <c r="F455" s="247" t="str">
        <f>'Risk Stratification'!F29</f>
        <v>N/A</v>
      </c>
      <c r="G455" s="39"/>
    </row>
    <row r="456" spans="1:7" ht="6.75" customHeight="1" thickBot="1">
      <c r="A456" s="34"/>
      <c r="F456" s="92"/>
      <c r="G456" s="36"/>
    </row>
    <row r="457" spans="1:7" ht="13.5" thickBot="1">
      <c r="A457" s="34"/>
      <c r="C457" s="35" t="s">
        <v>15</v>
      </c>
      <c r="F457" s="248" t="str">
        <f>'Risk Stratification'!F44</f>
        <v xml:space="preserve"> </v>
      </c>
      <c r="G457" s="36"/>
    </row>
    <row r="458" spans="1:7" s="33" customFormat="1" ht="6.75" customHeight="1" thickBot="1">
      <c r="A458" s="40"/>
      <c r="B458" s="17"/>
      <c r="C458" s="41"/>
      <c r="D458" s="38"/>
      <c r="F458" s="99"/>
      <c r="G458" s="39"/>
    </row>
    <row r="459" spans="1:7" s="33" customFormat="1" ht="13.5" customHeight="1" thickBot="1">
      <c r="A459" s="40"/>
      <c r="B459" s="17" t="str">
        <f>'Risk Stratification'!B47</f>
        <v>Process Milestone:</v>
      </c>
      <c r="C459" s="17"/>
      <c r="D459" s="238">
        <f>'Risk Stratification'!D47</f>
        <v>0</v>
      </c>
      <c r="F459" s="247" t="str">
        <f>'Risk Stratification'!F54</f>
        <v>N/A</v>
      </c>
      <c r="G459" s="39"/>
    </row>
    <row r="460" spans="1:7" ht="6.75" customHeight="1" thickBot="1">
      <c r="A460" s="34"/>
      <c r="F460" s="92"/>
      <c r="G460" s="36"/>
    </row>
    <row r="461" spans="1:7" ht="13.5" thickBot="1">
      <c r="A461" s="34"/>
      <c r="C461" s="35" t="s">
        <v>15</v>
      </c>
      <c r="F461" s="248" t="str">
        <f>'Risk Stratification'!F69</f>
        <v xml:space="preserve"> </v>
      </c>
      <c r="G461" s="36"/>
    </row>
    <row r="462" spans="1:7" s="33" customFormat="1" ht="6.75" customHeight="1" thickBot="1">
      <c r="A462" s="40"/>
      <c r="B462" s="17"/>
      <c r="C462" s="41"/>
      <c r="D462" s="38"/>
      <c r="F462" s="99"/>
      <c r="G462" s="39"/>
    </row>
    <row r="463" spans="1:7" s="33" customFormat="1" ht="13.5" customHeight="1" thickBot="1">
      <c r="A463" s="40"/>
      <c r="B463" s="17" t="str">
        <f>'Risk Stratification'!B72</f>
        <v>Process Milestone:</v>
      </c>
      <c r="C463" s="17"/>
      <c r="D463" s="238">
        <f>'Risk Stratification'!D72</f>
        <v>0</v>
      </c>
      <c r="F463" s="247" t="str">
        <f>'Risk Stratification'!F79</f>
        <v>N/A</v>
      </c>
      <c r="G463" s="39"/>
    </row>
    <row r="464" spans="1:7" ht="6.75" customHeight="1" thickBot="1">
      <c r="A464" s="34"/>
      <c r="F464" s="92"/>
      <c r="G464" s="36"/>
    </row>
    <row r="465" spans="1:7" ht="13.5" thickBot="1">
      <c r="A465" s="34"/>
      <c r="C465" s="35" t="s">
        <v>15</v>
      </c>
      <c r="F465" s="248" t="str">
        <f>'Risk Stratification'!F94</f>
        <v xml:space="preserve"> </v>
      </c>
      <c r="G465" s="36"/>
    </row>
    <row r="466" spans="1:7" s="33" customFormat="1" ht="6.75" customHeight="1" thickBot="1">
      <c r="A466" s="40"/>
      <c r="B466" s="17"/>
      <c r="C466" s="41"/>
      <c r="D466" s="38"/>
      <c r="F466" s="99"/>
      <c r="G466" s="39"/>
    </row>
    <row r="467" spans="1:7" s="33" customFormat="1" ht="13.5" customHeight="1" thickBot="1">
      <c r="A467" s="40"/>
      <c r="B467" s="17" t="str">
        <f>'Risk Stratification'!B97</f>
        <v>Process Milestone:</v>
      </c>
      <c r="C467" s="17"/>
      <c r="D467" s="238">
        <f>'Risk Stratification'!D97</f>
        <v>0</v>
      </c>
      <c r="F467" s="247" t="str">
        <f>'Risk Stratification'!F104</f>
        <v>N/A</v>
      </c>
      <c r="G467" s="39"/>
    </row>
    <row r="468" spans="1:7" ht="6.75" customHeight="1" thickBot="1">
      <c r="A468" s="34"/>
      <c r="F468" s="92"/>
      <c r="G468" s="36"/>
    </row>
    <row r="469" spans="1:7" ht="13.5" thickBot="1">
      <c r="A469" s="34"/>
      <c r="C469" s="35" t="s">
        <v>15</v>
      </c>
      <c r="F469" s="248" t="str">
        <f>'Risk Stratification'!F119</f>
        <v xml:space="preserve"> </v>
      </c>
      <c r="G469" s="36"/>
    </row>
    <row r="470" spans="1:7" s="33" customFormat="1" ht="6.75" customHeight="1" thickBot="1">
      <c r="A470" s="40"/>
      <c r="B470" s="17"/>
      <c r="C470" s="41"/>
      <c r="D470" s="38"/>
      <c r="F470" s="99"/>
      <c r="G470" s="39"/>
    </row>
    <row r="471" spans="1:7" s="33" customFormat="1" ht="13.5" customHeight="1" thickBot="1">
      <c r="A471" s="40"/>
      <c r="B471" s="17" t="str">
        <f>'Risk Stratification'!B122</f>
        <v>Process Milestone:</v>
      </c>
      <c r="C471" s="17"/>
      <c r="D471" s="238">
        <f>'Risk Stratification'!D122</f>
        <v>0</v>
      </c>
      <c r="F471" s="247" t="str">
        <f>'Risk Stratification'!F129</f>
        <v>N/A</v>
      </c>
      <c r="G471" s="39"/>
    </row>
    <row r="472" spans="1:7" ht="6.75" customHeight="1" thickBot="1">
      <c r="A472" s="34"/>
      <c r="F472" s="92"/>
      <c r="G472" s="36"/>
    </row>
    <row r="473" spans="1:7" ht="13.5" thickBot="1">
      <c r="A473" s="34"/>
      <c r="C473" s="35" t="s">
        <v>15</v>
      </c>
      <c r="F473" s="248" t="str">
        <f>'Risk Stratification'!F144</f>
        <v xml:space="preserve"> </v>
      </c>
      <c r="G473" s="36"/>
    </row>
    <row r="474" spans="1:7" s="33" customFormat="1" ht="6.75" customHeight="1" thickBot="1">
      <c r="A474" s="40"/>
      <c r="B474" s="17"/>
      <c r="C474" s="41"/>
      <c r="D474" s="38"/>
      <c r="F474" s="99"/>
      <c r="G474" s="39"/>
    </row>
    <row r="475" spans="1:7" s="33" customFormat="1" ht="13.5" customHeight="1" thickBot="1">
      <c r="A475" s="40"/>
      <c r="B475" s="17" t="str">
        <f>'Risk Stratification'!B147</f>
        <v>Improvement Milestone:</v>
      </c>
      <c r="C475" s="17"/>
      <c r="D475" s="238">
        <f>'Risk Stratification'!D147</f>
        <v>0</v>
      </c>
      <c r="F475" s="247" t="str">
        <f>'Risk Stratification'!F154</f>
        <v>N/A</v>
      </c>
      <c r="G475" s="39"/>
    </row>
    <row r="476" spans="1:7" ht="6.75" customHeight="1" thickBot="1">
      <c r="A476" s="34"/>
      <c r="F476" s="92"/>
      <c r="G476" s="36"/>
    </row>
    <row r="477" spans="1:7" ht="13.5" thickBot="1">
      <c r="A477" s="34"/>
      <c r="C477" s="35" t="s">
        <v>15</v>
      </c>
      <c r="F477" s="248" t="str">
        <f>'Risk Stratification'!F169</f>
        <v xml:space="preserve"> </v>
      </c>
      <c r="G477" s="36"/>
    </row>
    <row r="478" spans="1:7" s="33" customFormat="1" ht="6.75" customHeight="1" thickBot="1">
      <c r="A478" s="40"/>
      <c r="B478" s="17"/>
      <c r="C478" s="41"/>
      <c r="D478" s="38"/>
      <c r="F478" s="99"/>
      <c r="G478" s="39"/>
    </row>
    <row r="479" spans="1:7" s="33" customFormat="1" ht="13.5" customHeight="1" thickBot="1">
      <c r="A479" s="40"/>
      <c r="B479" s="17" t="str">
        <f>'Risk Stratification'!B172</f>
        <v>Improvement Milestone:</v>
      </c>
      <c r="C479" s="17"/>
      <c r="D479" s="238">
        <f>'Risk Stratification'!D172</f>
        <v>0</v>
      </c>
      <c r="F479" s="247" t="str">
        <f>'Risk Stratification'!F179</f>
        <v>N/A</v>
      </c>
      <c r="G479" s="39"/>
    </row>
    <row r="480" spans="1:7" ht="6.75" customHeight="1" thickBot="1">
      <c r="A480" s="34"/>
      <c r="F480" s="92"/>
      <c r="G480" s="36"/>
    </row>
    <row r="481" spans="1:7" ht="13.5" thickBot="1">
      <c r="A481" s="34"/>
      <c r="C481" s="35" t="s">
        <v>15</v>
      </c>
      <c r="F481" s="248" t="str">
        <f>'Risk Stratification'!F194</f>
        <v xml:space="preserve"> </v>
      </c>
      <c r="G481" s="36"/>
    </row>
    <row r="482" spans="1:7" s="33" customFormat="1" ht="6.75" customHeight="1" thickBot="1">
      <c r="A482" s="40"/>
      <c r="B482" s="17"/>
      <c r="C482" s="41"/>
      <c r="D482" s="38"/>
      <c r="F482" s="99"/>
      <c r="G482" s="39"/>
    </row>
    <row r="483" spans="1:7" s="33" customFormat="1" ht="13.5" customHeight="1" thickBot="1">
      <c r="A483" s="40"/>
      <c r="B483" s="17" t="str">
        <f>'Risk Stratification'!B197</f>
        <v>Improvement Milestone:</v>
      </c>
      <c r="C483" s="17"/>
      <c r="D483" s="238">
        <f>'Risk Stratification'!D197</f>
        <v>0</v>
      </c>
      <c r="F483" s="247" t="str">
        <f>'Risk Stratification'!F204</f>
        <v>N/A</v>
      </c>
      <c r="G483" s="39"/>
    </row>
    <row r="484" spans="1:7" ht="6.75" customHeight="1" thickBot="1">
      <c r="A484" s="34"/>
      <c r="F484" s="92"/>
      <c r="G484" s="36"/>
    </row>
    <row r="485" spans="1:7" ht="13.5" thickBot="1">
      <c r="A485" s="34"/>
      <c r="C485" s="35" t="s">
        <v>15</v>
      </c>
      <c r="F485" s="248" t="str">
        <f>'Risk Stratification'!F219</f>
        <v xml:space="preserve"> </v>
      </c>
      <c r="G485" s="36"/>
    </row>
    <row r="486" spans="1:7" s="33" customFormat="1" ht="6.75" customHeight="1" thickBot="1">
      <c r="A486" s="40"/>
      <c r="B486" s="17"/>
      <c r="C486" s="41"/>
      <c r="D486" s="38"/>
      <c r="F486" s="99"/>
      <c r="G486" s="39"/>
    </row>
    <row r="487" spans="1:7" s="33" customFormat="1" ht="13.5" customHeight="1" thickBot="1">
      <c r="A487" s="40"/>
      <c r="B487" s="17" t="str">
        <f>'Risk Stratification'!B222</f>
        <v>Improvement Milestone:</v>
      </c>
      <c r="C487" s="17"/>
      <c r="D487" s="238">
        <f>'Risk Stratification'!D222</f>
        <v>0</v>
      </c>
      <c r="F487" s="247" t="str">
        <f>'Risk Stratification'!F229</f>
        <v>N/A</v>
      </c>
      <c r="G487" s="39"/>
    </row>
    <row r="488" spans="1:7" ht="6.75" customHeight="1" thickBot="1">
      <c r="A488" s="34"/>
      <c r="F488" s="92"/>
      <c r="G488" s="36"/>
    </row>
    <row r="489" spans="1:7" ht="13.5" thickBot="1">
      <c r="A489" s="34"/>
      <c r="C489" s="35" t="s">
        <v>15</v>
      </c>
      <c r="F489" s="248" t="str">
        <f>'Risk Stratification'!F244</f>
        <v xml:space="preserve"> </v>
      </c>
      <c r="G489" s="36"/>
    </row>
    <row r="490" spans="1:7" s="33" customFormat="1" ht="6.75" customHeight="1" thickBot="1">
      <c r="A490" s="40"/>
      <c r="B490" s="17"/>
      <c r="C490" s="41"/>
      <c r="D490" s="38"/>
      <c r="F490" s="99"/>
      <c r="G490" s="39"/>
    </row>
    <row r="491" spans="1:7" s="33" customFormat="1" ht="13.5" customHeight="1" thickBot="1">
      <c r="A491" s="40"/>
      <c r="B491" s="17" t="str">
        <f>'Risk Stratification'!B247</f>
        <v>Improvement Milestone:</v>
      </c>
      <c r="C491" s="17"/>
      <c r="D491" s="238">
        <f>'Risk Stratification'!D247</f>
        <v>0</v>
      </c>
      <c r="F491" s="247" t="str">
        <f>'Risk Stratification'!F254</f>
        <v>N/A</v>
      </c>
      <c r="G491" s="39"/>
    </row>
    <row r="492" spans="1:7" ht="6.75" customHeight="1" thickBot="1">
      <c r="A492" s="34"/>
      <c r="F492" s="92"/>
      <c r="G492" s="36"/>
    </row>
    <row r="493" spans="1:7" ht="13.5" thickBot="1">
      <c r="A493" s="34"/>
      <c r="C493" s="35" t="s">
        <v>15</v>
      </c>
      <c r="F493" s="248" t="str">
        <f>'Risk Stratification'!F269</f>
        <v xml:space="preserve"> </v>
      </c>
      <c r="G493" s="36"/>
    </row>
    <row r="494" spans="1:7" ht="13.5" thickBot="1">
      <c r="A494" s="34"/>
      <c r="C494" s="35"/>
      <c r="F494" s="92"/>
      <c r="G494" s="36"/>
    </row>
    <row r="495" spans="1:7" ht="13.5" thickBot="1">
      <c r="A495" s="34"/>
      <c r="B495" s="2" t="s">
        <v>10</v>
      </c>
      <c r="C495" s="35"/>
      <c r="F495" s="249">
        <f>'Risk Stratification'!F18</f>
        <v>0</v>
      </c>
      <c r="G495" s="36"/>
    </row>
    <row r="496" spans="1:7" ht="13.5" thickBot="1">
      <c r="A496" s="34"/>
      <c r="C496" s="35"/>
      <c r="F496" s="92"/>
      <c r="G496" s="36"/>
    </row>
    <row r="497" spans="1:7" ht="13.5" thickBot="1">
      <c r="A497" s="34"/>
      <c r="B497" s="2" t="s">
        <v>66</v>
      </c>
      <c r="C497" s="35"/>
      <c r="F497" s="250">
        <f>SUM(F493,F489,F485,F481,F477,F473,F469,F465,F461,F457)</f>
        <v>0</v>
      </c>
      <c r="G497" s="36"/>
    </row>
    <row r="498" spans="1:7" ht="13.5" thickBot="1">
      <c r="A498" s="34"/>
      <c r="C498" s="35"/>
      <c r="F498" s="92"/>
      <c r="G498" s="36"/>
    </row>
    <row r="499" spans="1:7" ht="13.5" thickBot="1">
      <c r="A499" s="34"/>
      <c r="B499" s="2" t="s">
        <v>67</v>
      </c>
      <c r="C499" s="35"/>
      <c r="F499" s="250">
        <f>COUNT(F493,F489,F485,F481,F477,F473,F469,F465,F461,F457)</f>
        <v>0</v>
      </c>
      <c r="G499" s="36"/>
    </row>
    <row r="500" spans="1:7" ht="13.5" thickBot="1">
      <c r="A500" s="34"/>
      <c r="C500" s="35"/>
      <c r="F500" s="92"/>
      <c r="G500" s="36"/>
    </row>
    <row r="501" spans="1:7" ht="13.5" thickBot="1">
      <c r="A501" s="34"/>
      <c r="B501" s="2" t="s">
        <v>68</v>
      </c>
      <c r="C501" s="35"/>
      <c r="F501" s="251" t="str">
        <f>IF(F499=0," ",F497/F499)</f>
        <v xml:space="preserve"> </v>
      </c>
      <c r="G501" s="36"/>
    </row>
    <row r="502" spans="1:7" ht="13.5" thickBot="1">
      <c r="A502" s="34"/>
      <c r="C502" s="35"/>
      <c r="F502" s="92"/>
      <c r="G502" s="36"/>
    </row>
    <row r="503" spans="1:7" ht="13.5" thickBot="1">
      <c r="A503" s="34"/>
      <c r="B503" s="2" t="s">
        <v>69</v>
      </c>
      <c r="C503" s="35"/>
      <c r="F503" s="249" t="str">
        <f>IF(F499=0," ",F501*F495)</f>
        <v xml:space="preserve"> </v>
      </c>
      <c r="G503" s="36"/>
    </row>
    <row r="504" spans="1:7" ht="13.5" thickBot="1">
      <c r="A504" s="34"/>
      <c r="C504" s="35"/>
      <c r="F504" s="92"/>
      <c r="G504" s="36"/>
    </row>
    <row r="505" spans="1:7" ht="13.5" thickBot="1">
      <c r="A505" s="34"/>
      <c r="B505" s="2" t="s">
        <v>11</v>
      </c>
      <c r="C505" s="35"/>
      <c r="F505" s="252">
        <f>'Risk Stratification'!F20</f>
        <v>0</v>
      </c>
      <c r="G505" s="36"/>
    </row>
    <row r="506" spans="1:7" ht="13.5" thickBot="1">
      <c r="A506" s="34"/>
      <c r="C506" s="35"/>
      <c r="F506" s="92"/>
      <c r="G506" s="36"/>
    </row>
    <row r="507" spans="1:7" ht="13.5" thickBot="1">
      <c r="A507" s="34"/>
      <c r="B507" s="239" t="s">
        <v>70</v>
      </c>
      <c r="C507" s="35"/>
      <c r="F507" s="217" t="str">
        <f>IF(F499=0," ",F503-F505)</f>
        <v xml:space="preserve"> </v>
      </c>
      <c r="G507" s="36"/>
    </row>
    <row r="508" spans="1:7" s="33" customFormat="1" ht="12.75" customHeight="1">
      <c r="A508" s="240"/>
      <c r="B508" s="241"/>
      <c r="C508" s="242"/>
      <c r="D508" s="154"/>
      <c r="E508" s="243"/>
      <c r="F508" s="253"/>
      <c r="G508" s="244"/>
    </row>
    <row r="509" spans="1:7" s="33" customFormat="1" ht="15.75" thickBot="1">
      <c r="A509" s="27" t="s">
        <v>102</v>
      </c>
      <c r="B509" s="28"/>
      <c r="C509" s="28"/>
      <c r="D509" s="29"/>
      <c r="E509" s="30"/>
      <c r="F509" s="111"/>
      <c r="G509" s="32"/>
    </row>
    <row r="510" spans="1:7" s="33" customFormat="1" ht="13.5" customHeight="1" thickBot="1">
      <c r="A510" s="40"/>
      <c r="B510" s="17" t="str">
        <f>'Expand Specialty Care Capacity'!B22</f>
        <v>Process Milestone:</v>
      </c>
      <c r="C510" s="17"/>
      <c r="D510" s="238">
        <f>'Expand Specialty Care Capacity'!D22</f>
        <v>0</v>
      </c>
      <c r="F510" s="247" t="str">
        <f>'Expand Specialty Care Capacity'!F29</f>
        <v>N/A</v>
      </c>
      <c r="G510" s="39"/>
    </row>
    <row r="511" spans="1:7" ht="6.75" customHeight="1" thickBot="1">
      <c r="A511" s="34"/>
      <c r="F511" s="92"/>
      <c r="G511" s="36"/>
    </row>
    <row r="512" spans="1:7" ht="13.5" thickBot="1">
      <c r="A512" s="34"/>
      <c r="C512" s="35" t="s">
        <v>15</v>
      </c>
      <c r="F512" s="248" t="str">
        <f>'Expand Specialty Care Capacity'!F44</f>
        <v xml:space="preserve"> </v>
      </c>
      <c r="G512" s="36"/>
    </row>
    <row r="513" spans="1:7" s="33" customFormat="1" ht="6.75" customHeight="1" thickBot="1">
      <c r="A513" s="40"/>
      <c r="B513" s="17"/>
      <c r="C513" s="41"/>
      <c r="D513" s="38"/>
      <c r="F513" s="99"/>
      <c r="G513" s="39"/>
    </row>
    <row r="514" spans="1:7" s="33" customFormat="1" ht="13.5" customHeight="1" thickBot="1">
      <c r="A514" s="40"/>
      <c r="B514" s="17" t="str">
        <f>'Expand Specialty Care Capacity'!B47</f>
        <v>Process Milestone:</v>
      </c>
      <c r="C514" s="17"/>
      <c r="D514" s="238">
        <f>'Expand Specialty Care Capacity'!D47</f>
        <v>0</v>
      </c>
      <c r="F514" s="247" t="str">
        <f>'Expand Specialty Care Capacity'!F54</f>
        <v>N/A</v>
      </c>
      <c r="G514" s="39"/>
    </row>
    <row r="515" spans="1:7" ht="6.75" customHeight="1" thickBot="1">
      <c r="A515" s="34"/>
      <c r="F515" s="92"/>
      <c r="G515" s="36"/>
    </row>
    <row r="516" spans="1:7" ht="13.5" thickBot="1">
      <c r="A516" s="34"/>
      <c r="C516" s="35" t="s">
        <v>15</v>
      </c>
      <c r="F516" s="248" t="str">
        <f>'Expand Specialty Care Capacity'!F69</f>
        <v xml:space="preserve"> </v>
      </c>
      <c r="G516" s="36"/>
    </row>
    <row r="517" spans="1:7" s="33" customFormat="1" ht="6.75" customHeight="1" thickBot="1">
      <c r="A517" s="40"/>
      <c r="B517" s="17"/>
      <c r="C517" s="41"/>
      <c r="D517" s="38"/>
      <c r="F517" s="99"/>
      <c r="G517" s="39"/>
    </row>
    <row r="518" spans="1:7" s="33" customFormat="1" ht="13.5" customHeight="1" thickBot="1">
      <c r="A518" s="40"/>
      <c r="B518" s="17" t="str">
        <f>'Expand Specialty Care Capacity'!B72</f>
        <v>Process Milestone:</v>
      </c>
      <c r="C518" s="17"/>
      <c r="D518" s="238">
        <f>'Expand Specialty Care Capacity'!D72</f>
        <v>0</v>
      </c>
      <c r="F518" s="247" t="str">
        <f>'Expand Specialty Care Capacity'!F79</f>
        <v>N/A</v>
      </c>
      <c r="G518" s="39"/>
    </row>
    <row r="519" spans="1:7" ht="6.75" customHeight="1" thickBot="1">
      <c r="A519" s="34"/>
      <c r="F519" s="92"/>
      <c r="G519" s="36"/>
    </row>
    <row r="520" spans="1:7" ht="13.5" thickBot="1">
      <c r="A520" s="34"/>
      <c r="C520" s="35" t="s">
        <v>15</v>
      </c>
      <c r="F520" s="248" t="str">
        <f>'Expand Specialty Care Capacity'!F94</f>
        <v xml:space="preserve"> </v>
      </c>
      <c r="G520" s="36"/>
    </row>
    <row r="521" spans="1:7" s="33" customFormat="1" ht="6.75" customHeight="1" thickBot="1">
      <c r="A521" s="40"/>
      <c r="B521" s="17"/>
      <c r="C521" s="41"/>
      <c r="D521" s="38"/>
      <c r="F521" s="99"/>
      <c r="G521" s="39"/>
    </row>
    <row r="522" spans="1:7" s="33" customFormat="1" ht="13.5" customHeight="1" thickBot="1">
      <c r="A522" s="40"/>
      <c r="B522" s="17" t="str">
        <f>'Expand Specialty Care Capacity'!B97</f>
        <v>Process Milestone:</v>
      </c>
      <c r="C522" s="17"/>
      <c r="D522" s="238">
        <f>'Expand Specialty Care Capacity'!D97</f>
        <v>0</v>
      </c>
      <c r="F522" s="247" t="str">
        <f>'Expand Specialty Care Capacity'!F104</f>
        <v>N/A</v>
      </c>
      <c r="G522" s="39"/>
    </row>
    <row r="523" spans="1:7" ht="6.75" customHeight="1" thickBot="1">
      <c r="A523" s="34"/>
      <c r="F523" s="92"/>
      <c r="G523" s="36"/>
    </row>
    <row r="524" spans="1:7" ht="13.5" thickBot="1">
      <c r="A524" s="34"/>
      <c r="C524" s="35" t="s">
        <v>15</v>
      </c>
      <c r="F524" s="248" t="str">
        <f>'Expand Specialty Care Capacity'!F119</f>
        <v xml:space="preserve"> </v>
      </c>
      <c r="G524" s="36"/>
    </row>
    <row r="525" spans="1:7" s="33" customFormat="1" ht="6.75" customHeight="1" thickBot="1">
      <c r="A525" s="40"/>
      <c r="B525" s="17"/>
      <c r="C525" s="41"/>
      <c r="D525" s="38"/>
      <c r="F525" s="99"/>
      <c r="G525" s="39"/>
    </row>
    <row r="526" spans="1:7" s="33" customFormat="1" ht="13.5" customHeight="1" thickBot="1">
      <c r="A526" s="40"/>
      <c r="B526" s="17" t="str">
        <f>'Expand Specialty Care Capacity'!B122</f>
        <v>Process Milestone:</v>
      </c>
      <c r="C526" s="17"/>
      <c r="D526" s="238">
        <f>'Expand Specialty Care Capacity'!D122</f>
        <v>0</v>
      </c>
      <c r="F526" s="247" t="str">
        <f>'Expand Specialty Care Capacity'!F129</f>
        <v>N/A</v>
      </c>
      <c r="G526" s="39"/>
    </row>
    <row r="527" spans="1:7" ht="6.75" customHeight="1" thickBot="1">
      <c r="A527" s="34"/>
      <c r="F527" s="92"/>
      <c r="G527" s="36"/>
    </row>
    <row r="528" spans="1:7" ht="13.5" thickBot="1">
      <c r="A528" s="34"/>
      <c r="C528" s="35" t="s">
        <v>15</v>
      </c>
      <c r="F528" s="248" t="str">
        <f>'Expand Specialty Care Capacity'!F144</f>
        <v xml:space="preserve"> </v>
      </c>
      <c r="G528" s="36"/>
    </row>
    <row r="529" spans="1:7" s="33" customFormat="1" ht="6.75" customHeight="1" thickBot="1">
      <c r="A529" s="40"/>
      <c r="B529" s="17"/>
      <c r="C529" s="41"/>
      <c r="D529" s="38"/>
      <c r="F529" s="99"/>
      <c r="G529" s="39"/>
    </row>
    <row r="530" spans="1:7" s="33" customFormat="1" ht="13.5" customHeight="1" thickBot="1">
      <c r="A530" s="40"/>
      <c r="B530" s="17" t="str">
        <f>'Expand Specialty Care Capacity'!B147</f>
        <v>Improvement Milestone:</v>
      </c>
      <c r="C530" s="17"/>
      <c r="D530" s="238">
        <f>'Expand Specialty Care Capacity'!D147</f>
        <v>0</v>
      </c>
      <c r="F530" s="247" t="str">
        <f>'Expand Specialty Care Capacity'!F154</f>
        <v>N/A</v>
      </c>
      <c r="G530" s="39"/>
    </row>
    <row r="531" spans="1:7" ht="6.75" customHeight="1" thickBot="1">
      <c r="A531" s="34"/>
      <c r="F531" s="92"/>
      <c r="G531" s="36"/>
    </row>
    <row r="532" spans="1:7" ht="13.5" thickBot="1">
      <c r="A532" s="34"/>
      <c r="C532" s="35" t="s">
        <v>15</v>
      </c>
      <c r="F532" s="248" t="str">
        <f>'Expand Specialty Care Capacity'!F169</f>
        <v xml:space="preserve"> </v>
      </c>
      <c r="G532" s="36"/>
    </row>
    <row r="533" spans="1:7" s="33" customFormat="1" ht="6.75" customHeight="1" thickBot="1">
      <c r="A533" s="40"/>
      <c r="B533" s="17"/>
      <c r="C533" s="41"/>
      <c r="D533" s="38"/>
      <c r="F533" s="99"/>
      <c r="G533" s="39"/>
    </row>
    <row r="534" spans="1:7" s="33" customFormat="1" ht="13.5" customHeight="1" thickBot="1">
      <c r="A534" s="40"/>
      <c r="B534" s="17" t="str">
        <f>'Expand Specialty Care Capacity'!B172</f>
        <v>Improvement Milestone:</v>
      </c>
      <c r="C534" s="17"/>
      <c r="D534" s="238">
        <f>'Expand Specialty Care Capacity'!D172</f>
        <v>0</v>
      </c>
      <c r="F534" s="247" t="str">
        <f>'Expand Specialty Care Capacity'!F179</f>
        <v>N/A</v>
      </c>
      <c r="G534" s="39"/>
    </row>
    <row r="535" spans="1:7" ht="6.75" customHeight="1" thickBot="1">
      <c r="A535" s="34"/>
      <c r="F535" s="92"/>
      <c r="G535" s="36"/>
    </row>
    <row r="536" spans="1:7" ht="13.5" thickBot="1">
      <c r="A536" s="34"/>
      <c r="C536" s="35" t="s">
        <v>15</v>
      </c>
      <c r="F536" s="248" t="str">
        <f>'Expand Specialty Care Capacity'!F194</f>
        <v xml:space="preserve"> </v>
      </c>
      <c r="G536" s="36"/>
    </row>
    <row r="537" spans="1:7" s="33" customFormat="1" ht="6.75" customHeight="1" thickBot="1">
      <c r="A537" s="40"/>
      <c r="B537" s="17"/>
      <c r="C537" s="41"/>
      <c r="D537" s="38"/>
      <c r="F537" s="99"/>
      <c r="G537" s="39"/>
    </row>
    <row r="538" spans="1:7" s="33" customFormat="1" ht="13.5" customHeight="1" thickBot="1">
      <c r="A538" s="40"/>
      <c r="B538" s="17" t="str">
        <f>'Expand Specialty Care Capacity'!B197</f>
        <v>Improvement Milestone:</v>
      </c>
      <c r="C538" s="17"/>
      <c r="D538" s="238">
        <f>'Expand Specialty Care Capacity'!D197</f>
        <v>0</v>
      </c>
      <c r="F538" s="247" t="str">
        <f>'Expand Specialty Care Capacity'!F204</f>
        <v>N/A</v>
      </c>
      <c r="G538" s="39"/>
    </row>
    <row r="539" spans="1:7" ht="6.75" customHeight="1" thickBot="1">
      <c r="A539" s="34"/>
      <c r="F539" s="92"/>
      <c r="G539" s="36"/>
    </row>
    <row r="540" spans="1:7" ht="13.5" thickBot="1">
      <c r="A540" s="34"/>
      <c r="C540" s="35" t="s">
        <v>15</v>
      </c>
      <c r="F540" s="248" t="str">
        <f>'Expand Specialty Care Capacity'!F219</f>
        <v xml:space="preserve"> </v>
      </c>
      <c r="G540" s="36"/>
    </row>
    <row r="541" spans="1:7" s="33" customFormat="1" ht="6.75" customHeight="1" thickBot="1">
      <c r="A541" s="40"/>
      <c r="B541" s="17"/>
      <c r="C541" s="41"/>
      <c r="D541" s="38"/>
      <c r="F541" s="99"/>
      <c r="G541" s="39"/>
    </row>
    <row r="542" spans="1:7" s="33" customFormat="1" ht="13.5" customHeight="1" thickBot="1">
      <c r="A542" s="40"/>
      <c r="B542" s="17" t="str">
        <f>'Expand Specialty Care Capacity'!B222</f>
        <v>Improvement Milestone:</v>
      </c>
      <c r="C542" s="17"/>
      <c r="D542" s="238">
        <f>'Expand Specialty Care Capacity'!D222</f>
        <v>0</v>
      </c>
      <c r="F542" s="247" t="str">
        <f>'Expand Specialty Care Capacity'!F229</f>
        <v>N/A</v>
      </c>
      <c r="G542" s="39"/>
    </row>
    <row r="543" spans="1:7" ht="6.75" customHeight="1" thickBot="1">
      <c r="A543" s="34"/>
      <c r="F543" s="92"/>
      <c r="G543" s="36"/>
    </row>
    <row r="544" spans="1:7" ht="13.5" thickBot="1">
      <c r="A544" s="34"/>
      <c r="C544" s="35" t="s">
        <v>15</v>
      </c>
      <c r="F544" s="248" t="str">
        <f>'Expand Specialty Care Capacity'!F244</f>
        <v xml:space="preserve"> </v>
      </c>
      <c r="G544" s="36"/>
    </row>
    <row r="545" spans="1:7" s="33" customFormat="1" ht="6.75" customHeight="1" thickBot="1">
      <c r="A545" s="40"/>
      <c r="B545" s="17"/>
      <c r="C545" s="41"/>
      <c r="D545" s="38"/>
      <c r="F545" s="99"/>
      <c r="G545" s="39"/>
    </row>
    <row r="546" spans="1:7" s="33" customFormat="1" ht="13.5" customHeight="1" thickBot="1">
      <c r="A546" s="40"/>
      <c r="B546" s="17" t="str">
        <f>'Expand Specialty Care Capacity'!B247</f>
        <v>Improvement Milestone:</v>
      </c>
      <c r="C546" s="17"/>
      <c r="D546" s="238">
        <f>'Expand Specialty Care Capacity'!D247</f>
        <v>0</v>
      </c>
      <c r="F546" s="247" t="str">
        <f>'Expand Specialty Care Capacity'!F254</f>
        <v>N/A</v>
      </c>
      <c r="G546" s="39"/>
    </row>
    <row r="547" spans="1:7" ht="6.75" customHeight="1" thickBot="1">
      <c r="A547" s="34"/>
      <c r="F547" s="92"/>
      <c r="G547" s="36"/>
    </row>
    <row r="548" spans="1:7" ht="13.5" thickBot="1">
      <c r="A548" s="34"/>
      <c r="C548" s="35" t="s">
        <v>15</v>
      </c>
      <c r="F548" s="248" t="str">
        <f>'Expand Specialty Care Capacity'!F269</f>
        <v xml:space="preserve"> </v>
      </c>
      <c r="G548" s="36"/>
    </row>
    <row r="549" spans="1:7" ht="13.5" thickBot="1">
      <c r="A549" s="34"/>
      <c r="C549" s="35"/>
      <c r="F549" s="92"/>
      <c r="G549" s="36"/>
    </row>
    <row r="550" spans="1:7" ht="13.5" thickBot="1">
      <c r="A550" s="34"/>
      <c r="B550" s="2" t="s">
        <v>10</v>
      </c>
      <c r="C550" s="35"/>
      <c r="F550" s="249">
        <f>'Expand Specialty Care Capacity'!F18</f>
        <v>0</v>
      </c>
      <c r="G550" s="36"/>
    </row>
    <row r="551" spans="1:7" ht="13.5" thickBot="1">
      <c r="A551" s="34"/>
      <c r="C551" s="35"/>
      <c r="F551" s="92"/>
      <c r="G551" s="36"/>
    </row>
    <row r="552" spans="1:7" ht="13.5" thickBot="1">
      <c r="A552" s="34"/>
      <c r="B552" s="2" t="s">
        <v>66</v>
      </c>
      <c r="C552" s="35"/>
      <c r="F552" s="250">
        <f>SUM(F548,F544,F540,F536,F532,F528,F524,F520,F516,F512)</f>
        <v>0</v>
      </c>
      <c r="G552" s="36"/>
    </row>
    <row r="553" spans="1:7" ht="13.5" thickBot="1">
      <c r="A553" s="34"/>
      <c r="C553" s="35"/>
      <c r="F553" s="92"/>
      <c r="G553" s="36"/>
    </row>
    <row r="554" spans="1:7" ht="13.5" thickBot="1">
      <c r="A554" s="34"/>
      <c r="B554" s="2" t="s">
        <v>67</v>
      </c>
      <c r="C554" s="35"/>
      <c r="F554" s="250">
        <f>COUNT(F548,F544,F540,F536,F532,F528,F524,F520,F516,F512)</f>
        <v>0</v>
      </c>
      <c r="G554" s="36"/>
    </row>
    <row r="555" spans="1:7" ht="13.5" thickBot="1">
      <c r="A555" s="34"/>
      <c r="C555" s="35"/>
      <c r="F555" s="92"/>
      <c r="G555" s="36"/>
    </row>
    <row r="556" spans="1:7" ht="13.5" thickBot="1">
      <c r="A556" s="34"/>
      <c r="B556" s="2" t="s">
        <v>68</v>
      </c>
      <c r="C556" s="35"/>
      <c r="F556" s="251" t="str">
        <f>IF(F554=0," ",F552/F554)</f>
        <v xml:space="preserve"> </v>
      </c>
      <c r="G556" s="36"/>
    </row>
    <row r="557" spans="1:7" ht="13.5" thickBot="1">
      <c r="A557" s="34"/>
      <c r="C557" s="35"/>
      <c r="F557" s="92"/>
      <c r="G557" s="36"/>
    </row>
    <row r="558" spans="1:7" ht="13.5" thickBot="1">
      <c r="A558" s="34"/>
      <c r="B558" s="2" t="s">
        <v>69</v>
      </c>
      <c r="C558" s="35"/>
      <c r="F558" s="249" t="str">
        <f>IF(F554=0," ",F556*F550)</f>
        <v xml:space="preserve"> </v>
      </c>
      <c r="G558" s="36"/>
    </row>
    <row r="559" spans="1:7" ht="13.5" thickBot="1">
      <c r="A559" s="34"/>
      <c r="C559" s="35"/>
      <c r="F559" s="92"/>
      <c r="G559" s="36"/>
    </row>
    <row r="560" spans="1:7" ht="13.5" thickBot="1">
      <c r="A560" s="34"/>
      <c r="B560" s="2" t="s">
        <v>11</v>
      </c>
      <c r="C560" s="35"/>
      <c r="F560" s="252">
        <f>'Expand Specialty Care Capacity'!F20</f>
        <v>0</v>
      </c>
      <c r="G560" s="36"/>
    </row>
    <row r="561" spans="1:7" ht="13.5" thickBot="1">
      <c r="A561" s="34"/>
      <c r="C561" s="35"/>
      <c r="F561" s="92"/>
      <c r="G561" s="36"/>
    </row>
    <row r="562" spans="1:7" ht="13.5" thickBot="1">
      <c r="A562" s="34"/>
      <c r="B562" s="239" t="s">
        <v>70</v>
      </c>
      <c r="C562" s="35"/>
      <c r="F562" s="217" t="str">
        <f>IF(F554=0," ",F558-F560)</f>
        <v xml:space="preserve"> </v>
      </c>
      <c r="G562" s="36"/>
    </row>
    <row r="563" spans="1:7" s="33" customFormat="1" ht="12.75" customHeight="1">
      <c r="A563" s="240"/>
      <c r="B563" s="241"/>
      <c r="C563" s="242"/>
      <c r="D563" s="154"/>
      <c r="E563" s="243"/>
      <c r="F563" s="253"/>
      <c r="G563" s="244"/>
    </row>
    <row r="564" spans="1:7" s="33" customFormat="1" ht="15.75" thickBot="1">
      <c r="A564" s="27" t="s">
        <v>103</v>
      </c>
      <c r="B564" s="28"/>
      <c r="C564" s="28"/>
      <c r="D564" s="29"/>
      <c r="E564" s="30"/>
      <c r="F564" s="111"/>
      <c r="G564" s="32"/>
    </row>
    <row r="565" spans="1:7" s="33" customFormat="1" ht="13.5" customHeight="1" thickBot="1">
      <c r="A565" s="40"/>
      <c r="B565" s="17" t="str">
        <f>'Perf Improvement &amp; Reporting'!B22</f>
        <v>Process Milestone:</v>
      </c>
      <c r="C565" s="17"/>
      <c r="D565" s="238" t="str">
        <f>'Perf Improvement &amp; Reporting'!D22</f>
        <v>#19. Perform four Lean Kaizen rapid PI events, with at least one Kaizen focusing on a Core Measure related to care in the hospital.</v>
      </c>
      <c r="F565" s="247" t="str">
        <f>'Perf Improvement &amp; Reporting'!F29</f>
        <v>Yes</v>
      </c>
      <c r="G565" s="39"/>
    </row>
    <row r="566" spans="1:7" ht="6.75" customHeight="1" thickBot="1">
      <c r="A566" s="34"/>
      <c r="F566" s="92"/>
      <c r="G566" s="36"/>
    </row>
    <row r="567" spans="1:7" ht="13.5" thickBot="1">
      <c r="A567" s="34"/>
      <c r="C567" s="35" t="s">
        <v>15</v>
      </c>
      <c r="F567" s="248">
        <f>'Perf Improvement &amp; Reporting'!F44</f>
        <v>1</v>
      </c>
      <c r="G567" s="36"/>
    </row>
    <row r="568" spans="1:7" s="33" customFormat="1" ht="6.75" customHeight="1" thickBot="1">
      <c r="A568" s="40"/>
      <c r="B568" s="17"/>
      <c r="C568" s="41"/>
      <c r="D568" s="38"/>
      <c r="F568" s="99"/>
      <c r="G568" s="39"/>
    </row>
    <row r="569" spans="1:7" s="33" customFormat="1" ht="13.5" customHeight="1" thickBot="1">
      <c r="A569" s="40"/>
      <c r="B569" s="17" t="str">
        <f>'Perf Improvement &amp; Reporting'!B47</f>
        <v>Process Milestone:</v>
      </c>
      <c r="C569" s="17"/>
      <c r="D569" s="238" t="str">
        <f>'Perf Improvement &amp; Reporting'!D47</f>
        <v>#19. Kaizen focusing on Core Measure: Develop a quality dashboard that allows for real time improvement reporting of the core measure selected process improvement</v>
      </c>
      <c r="F569" s="247" t="str">
        <f>'Perf Improvement &amp; Reporting'!F54</f>
        <v>Yes</v>
      </c>
      <c r="G569" s="39"/>
    </row>
    <row r="570" spans="1:7" ht="6.75" customHeight="1" thickBot="1">
      <c r="A570" s="34"/>
      <c r="F570" s="92"/>
      <c r="G570" s="36"/>
    </row>
    <row r="571" spans="1:7" ht="13.5" thickBot="1">
      <c r="A571" s="34"/>
      <c r="C571" s="35" t="s">
        <v>15</v>
      </c>
      <c r="F571" s="248">
        <f>'Perf Improvement &amp; Reporting'!F69</f>
        <v>1</v>
      </c>
      <c r="G571" s="36"/>
    </row>
    <row r="572" spans="1:7" s="33" customFormat="1" ht="6.75" customHeight="1" thickBot="1">
      <c r="A572" s="40"/>
      <c r="B572" s="17"/>
      <c r="C572" s="41"/>
      <c r="D572" s="38"/>
      <c r="F572" s="99"/>
      <c r="G572" s="39"/>
    </row>
    <row r="573" spans="1:7" s="33" customFormat="1" ht="13.5" customHeight="1" thickBot="1">
      <c r="A573" s="40"/>
      <c r="B573" s="17" t="str">
        <f>'Perf Improvement &amp; Reporting'!B72</f>
        <v>Process Milestone:</v>
      </c>
      <c r="C573" s="17"/>
      <c r="D573" s="238" t="str">
        <f>'Perf Improvement &amp; Reporting'!D72</f>
        <v>#20. Designate a physician, who is dedicated to the PI department, to engage the medical staff in the PI process</v>
      </c>
      <c r="F573" s="247" t="str">
        <f>'Perf Improvement &amp; Reporting'!F79</f>
        <v>Yes</v>
      </c>
      <c r="G573" s="39"/>
    </row>
    <row r="574" spans="1:7" ht="6.75" customHeight="1" thickBot="1">
      <c r="A574" s="34"/>
      <c r="F574" s="92"/>
      <c r="G574" s="36"/>
    </row>
    <row r="575" spans="1:7" ht="13.5" thickBot="1">
      <c r="A575" s="34"/>
      <c r="C575" s="35" t="s">
        <v>15</v>
      </c>
      <c r="F575" s="248">
        <f>'Perf Improvement &amp; Reporting'!F94</f>
        <v>1</v>
      </c>
      <c r="G575" s="36"/>
    </row>
    <row r="576" spans="1:7" s="33" customFormat="1" ht="6.75" customHeight="1" thickBot="1">
      <c r="A576" s="40"/>
      <c r="B576" s="17"/>
      <c r="C576" s="41"/>
      <c r="D576" s="38"/>
      <c r="F576" s="99"/>
      <c r="G576" s="39"/>
    </row>
    <row r="577" spans="1:7" s="33" customFormat="1" ht="13.5" customHeight="1" thickBot="1">
      <c r="A577" s="40"/>
      <c r="B577" s="17" t="str">
        <f>'Perf Improvement &amp; Reporting'!B97</f>
        <v>Process Milestone:</v>
      </c>
      <c r="C577" s="17"/>
      <c r="D577" s="238">
        <f>'Perf Improvement &amp; Reporting'!D97</f>
        <v>0</v>
      </c>
      <c r="F577" s="247" t="str">
        <f>'Perf Improvement &amp; Reporting'!F104</f>
        <v>N/A</v>
      </c>
      <c r="G577" s="39"/>
    </row>
    <row r="578" spans="1:7" ht="6.75" customHeight="1" thickBot="1">
      <c r="A578" s="34"/>
      <c r="F578" s="92"/>
      <c r="G578" s="36"/>
    </row>
    <row r="579" spans="1:7" ht="13.5" thickBot="1">
      <c r="A579" s="34"/>
      <c r="C579" s="35" t="s">
        <v>15</v>
      </c>
      <c r="F579" s="248" t="str">
        <f>'Perf Improvement &amp; Reporting'!F119</f>
        <v xml:space="preserve"> </v>
      </c>
      <c r="G579" s="36"/>
    </row>
    <row r="580" spans="1:7" s="33" customFormat="1" ht="6.75" customHeight="1" thickBot="1">
      <c r="A580" s="40"/>
      <c r="B580" s="17"/>
      <c r="C580" s="41"/>
      <c r="D580" s="38"/>
      <c r="F580" s="99"/>
      <c r="G580" s="39"/>
    </row>
    <row r="581" spans="1:7" s="33" customFormat="1" ht="13.5" customHeight="1" thickBot="1">
      <c r="A581" s="40"/>
      <c r="B581" s="17" t="str">
        <f>'Perf Improvement &amp; Reporting'!B122</f>
        <v>Process Milestone:</v>
      </c>
      <c r="C581" s="17"/>
      <c r="D581" s="238">
        <f>'Perf Improvement &amp; Reporting'!D122</f>
        <v>0</v>
      </c>
      <c r="F581" s="247" t="str">
        <f>'Perf Improvement &amp; Reporting'!F129</f>
        <v>N/A</v>
      </c>
      <c r="G581" s="39"/>
    </row>
    <row r="582" spans="1:7" ht="6.75" customHeight="1" thickBot="1">
      <c r="A582" s="34"/>
      <c r="F582" s="92"/>
      <c r="G582" s="36"/>
    </row>
    <row r="583" spans="1:7" ht="13.5" thickBot="1">
      <c r="A583" s="34"/>
      <c r="C583" s="35" t="s">
        <v>15</v>
      </c>
      <c r="F583" s="248" t="str">
        <f>'Perf Improvement &amp; Reporting'!F144</f>
        <v xml:space="preserve"> </v>
      </c>
      <c r="G583" s="36"/>
    </row>
    <row r="584" spans="1:7" s="33" customFormat="1" ht="6.75" customHeight="1" thickBot="1">
      <c r="A584" s="40"/>
      <c r="B584" s="17"/>
      <c r="C584" s="41"/>
      <c r="D584" s="38"/>
      <c r="F584" s="99"/>
      <c r="G584" s="39"/>
    </row>
    <row r="585" spans="1:7" s="33" customFormat="1" ht="13.5" customHeight="1" thickBot="1">
      <c r="A585" s="40"/>
      <c r="B585" s="17" t="str">
        <f>'Perf Improvement &amp; Reporting'!B147</f>
        <v>Improvement Milestone:</v>
      </c>
      <c r="C585" s="17"/>
      <c r="D585" s="238">
        <f>'Perf Improvement &amp; Reporting'!D147</f>
        <v>0</v>
      </c>
      <c r="F585" s="247" t="str">
        <f>'Perf Improvement &amp; Reporting'!F154</f>
        <v>N/A</v>
      </c>
      <c r="G585" s="39"/>
    </row>
    <row r="586" spans="1:7" ht="6.75" customHeight="1" thickBot="1">
      <c r="A586" s="34"/>
      <c r="F586" s="92"/>
      <c r="G586" s="36"/>
    </row>
    <row r="587" spans="1:7" ht="13.5" thickBot="1">
      <c r="A587" s="34"/>
      <c r="C587" s="35" t="s">
        <v>15</v>
      </c>
      <c r="F587" s="248" t="str">
        <f>'Perf Improvement &amp; Reporting'!F169</f>
        <v xml:space="preserve"> </v>
      </c>
      <c r="G587" s="36"/>
    </row>
    <row r="588" spans="1:7" s="33" customFormat="1" ht="6.75" customHeight="1" thickBot="1">
      <c r="A588" s="40"/>
      <c r="B588" s="17"/>
      <c r="C588" s="41"/>
      <c r="D588" s="38"/>
      <c r="F588" s="99"/>
      <c r="G588" s="39"/>
    </row>
    <row r="589" spans="1:7" s="33" customFormat="1" ht="13.5" customHeight="1" thickBot="1">
      <c r="A589" s="40"/>
      <c r="B589" s="17" t="str">
        <f>'Perf Improvement &amp; Reporting'!B172</f>
        <v>Improvement Milestone:</v>
      </c>
      <c r="C589" s="17"/>
      <c r="D589" s="238">
        <f>'Perf Improvement &amp; Reporting'!D172</f>
        <v>0</v>
      </c>
      <c r="F589" s="247" t="str">
        <f>'Perf Improvement &amp; Reporting'!F179</f>
        <v>N/A</v>
      </c>
      <c r="G589" s="39"/>
    </row>
    <row r="590" spans="1:7" ht="6.75" customHeight="1" thickBot="1">
      <c r="A590" s="34"/>
      <c r="F590" s="92"/>
      <c r="G590" s="36"/>
    </row>
    <row r="591" spans="1:7" ht="13.5" thickBot="1">
      <c r="A591" s="34"/>
      <c r="C591" s="35" t="s">
        <v>15</v>
      </c>
      <c r="F591" s="248" t="str">
        <f>'Perf Improvement &amp; Reporting'!F194</f>
        <v xml:space="preserve"> </v>
      </c>
      <c r="G591" s="36"/>
    </row>
    <row r="592" spans="1:7" s="33" customFormat="1" ht="6.75" customHeight="1" thickBot="1">
      <c r="A592" s="40"/>
      <c r="B592" s="17"/>
      <c r="C592" s="41"/>
      <c r="D592" s="38"/>
      <c r="F592" s="99"/>
      <c r="G592" s="39"/>
    </row>
    <row r="593" spans="1:9" s="33" customFormat="1" ht="13.5" customHeight="1" thickBot="1">
      <c r="A593" s="40"/>
      <c r="B593" s="17" t="str">
        <f>'Perf Improvement &amp; Reporting'!B197</f>
        <v>Improvement Milestone:</v>
      </c>
      <c r="C593" s="17"/>
      <c r="D593" s="238">
        <f>'Perf Improvement &amp; Reporting'!D197</f>
        <v>0</v>
      </c>
      <c r="F593" s="247" t="str">
        <f>'Perf Improvement &amp; Reporting'!F204</f>
        <v>N/A</v>
      </c>
      <c r="G593" s="39"/>
      <c r="I593" s="246"/>
    </row>
    <row r="594" spans="1:7" ht="6.75" customHeight="1" thickBot="1">
      <c r="A594" s="34"/>
      <c r="F594" s="92"/>
      <c r="G594" s="36"/>
    </row>
    <row r="595" spans="1:7" ht="13.5" thickBot="1">
      <c r="A595" s="34"/>
      <c r="C595" s="35" t="s">
        <v>15</v>
      </c>
      <c r="F595" s="248" t="str">
        <f>'Perf Improvement &amp; Reporting'!F219</f>
        <v xml:space="preserve"> </v>
      </c>
      <c r="G595" s="36"/>
    </row>
    <row r="596" spans="1:7" s="33" customFormat="1" ht="6.75" customHeight="1" thickBot="1">
      <c r="A596" s="40"/>
      <c r="B596" s="17"/>
      <c r="C596" s="41"/>
      <c r="D596" s="38"/>
      <c r="F596" s="99"/>
      <c r="G596" s="39"/>
    </row>
    <row r="597" spans="1:7" s="33" customFormat="1" ht="13.5" customHeight="1" thickBot="1">
      <c r="A597" s="40"/>
      <c r="B597" s="17" t="str">
        <f>'Perf Improvement &amp; Reporting'!B222</f>
        <v>Improvement Milestone:</v>
      </c>
      <c r="C597" s="17"/>
      <c r="D597" s="238">
        <f>'Perf Improvement &amp; Reporting'!D222</f>
        <v>0</v>
      </c>
      <c r="F597" s="247" t="str">
        <f>'Perf Improvement &amp; Reporting'!F229</f>
        <v>N/A</v>
      </c>
      <c r="G597" s="39"/>
    </row>
    <row r="598" spans="1:7" ht="6.75" customHeight="1" thickBot="1">
      <c r="A598" s="34"/>
      <c r="F598" s="92"/>
      <c r="G598" s="36"/>
    </row>
    <row r="599" spans="1:7" ht="13.5" thickBot="1">
      <c r="A599" s="34"/>
      <c r="C599" s="35" t="s">
        <v>15</v>
      </c>
      <c r="F599" s="248" t="str">
        <f>'Perf Improvement &amp; Reporting'!F244</f>
        <v xml:space="preserve"> </v>
      </c>
      <c r="G599" s="36"/>
    </row>
    <row r="600" spans="1:7" s="33" customFormat="1" ht="6.75" customHeight="1" thickBot="1">
      <c r="A600" s="40"/>
      <c r="B600" s="17"/>
      <c r="C600" s="41"/>
      <c r="D600" s="38"/>
      <c r="F600" s="99"/>
      <c r="G600" s="39"/>
    </row>
    <row r="601" spans="1:7" s="33" customFormat="1" ht="13.5" customHeight="1" thickBot="1">
      <c r="A601" s="40"/>
      <c r="B601" s="17" t="str">
        <f>'Perf Improvement &amp; Reporting'!B247</f>
        <v>Improvement Milestone:</v>
      </c>
      <c r="C601" s="17"/>
      <c r="D601" s="238">
        <f>'Perf Improvement &amp; Reporting'!D247</f>
        <v>0</v>
      </c>
      <c r="F601" s="247" t="str">
        <f>'Perf Improvement &amp; Reporting'!F254</f>
        <v>N/A</v>
      </c>
      <c r="G601" s="39"/>
    </row>
    <row r="602" spans="1:7" ht="6.75" customHeight="1" thickBot="1">
      <c r="A602" s="34"/>
      <c r="F602" s="92"/>
      <c r="G602" s="36"/>
    </row>
    <row r="603" spans="1:7" ht="13.5" thickBot="1">
      <c r="A603" s="34"/>
      <c r="C603" s="35" t="s">
        <v>15</v>
      </c>
      <c r="F603" s="248" t="str">
        <f>'Perf Improvement &amp; Reporting'!F269</f>
        <v xml:space="preserve"> </v>
      </c>
      <c r="G603" s="36"/>
    </row>
    <row r="604" spans="1:7" ht="13.5" thickBot="1">
      <c r="A604" s="34"/>
      <c r="C604" s="35"/>
      <c r="F604" s="92"/>
      <c r="G604" s="36"/>
    </row>
    <row r="605" spans="1:7" ht="13.5" thickBot="1">
      <c r="A605" s="34"/>
      <c r="B605" s="2" t="s">
        <v>10</v>
      </c>
      <c r="C605" s="35"/>
      <c r="F605" s="249">
        <f>'Perf Improvement &amp; Reporting'!F18</f>
        <v>4863333</v>
      </c>
      <c r="G605" s="36"/>
    </row>
    <row r="606" spans="1:7" ht="13.5" thickBot="1">
      <c r="A606" s="34"/>
      <c r="C606" s="35"/>
      <c r="F606" s="92"/>
      <c r="G606" s="36"/>
    </row>
    <row r="607" spans="1:7" ht="13.5" thickBot="1">
      <c r="A607" s="34"/>
      <c r="B607" s="2" t="s">
        <v>66</v>
      </c>
      <c r="C607" s="35"/>
      <c r="F607" s="250">
        <f>SUM(F603,F599,F595,F591,F587,F583,F579,F575,F571,F567)</f>
        <v>3</v>
      </c>
      <c r="G607" s="36"/>
    </row>
    <row r="608" spans="1:7" ht="13.5" thickBot="1">
      <c r="A608" s="34"/>
      <c r="C608" s="35"/>
      <c r="F608" s="92"/>
      <c r="G608" s="36"/>
    </row>
    <row r="609" spans="1:7" ht="13.5" thickBot="1">
      <c r="A609" s="34"/>
      <c r="B609" s="2" t="s">
        <v>67</v>
      </c>
      <c r="C609" s="35"/>
      <c r="F609" s="250">
        <f>COUNT(F603,F599,F595,F591,F587,F583,F579,F575,F571,F567)</f>
        <v>3</v>
      </c>
      <c r="G609" s="36"/>
    </row>
    <row r="610" spans="1:7" ht="13.5" thickBot="1">
      <c r="A610" s="34"/>
      <c r="C610" s="35"/>
      <c r="F610" s="92"/>
      <c r="G610" s="36"/>
    </row>
    <row r="611" spans="1:7" ht="13.5" thickBot="1">
      <c r="A611" s="34"/>
      <c r="B611" s="2" t="s">
        <v>68</v>
      </c>
      <c r="C611" s="35"/>
      <c r="F611" s="251">
        <f>IF(F609=0," ",F607/F609)</f>
        <v>1</v>
      </c>
      <c r="G611" s="36"/>
    </row>
    <row r="612" spans="1:7" ht="13.5" thickBot="1">
      <c r="A612" s="34"/>
      <c r="C612" s="35"/>
      <c r="F612" s="92"/>
      <c r="G612" s="36"/>
    </row>
    <row r="613" spans="1:7" ht="13.5" thickBot="1">
      <c r="A613" s="34"/>
      <c r="B613" s="2" t="s">
        <v>69</v>
      </c>
      <c r="C613" s="35"/>
      <c r="F613" s="249">
        <f>IF(F609=0," ",F611*F605)</f>
        <v>4863333</v>
      </c>
      <c r="G613" s="36"/>
    </row>
    <row r="614" spans="1:7" ht="13.5" thickBot="1">
      <c r="A614" s="34"/>
      <c r="C614" s="35"/>
      <c r="F614" s="92"/>
      <c r="G614" s="36"/>
    </row>
    <row r="615" spans="1:7" ht="13.5" thickBot="1">
      <c r="A615" s="34"/>
      <c r="B615" s="2" t="s">
        <v>11</v>
      </c>
      <c r="C615" s="35"/>
      <c r="F615" s="252">
        <f>'Perf Improvement &amp; Reporting'!F20</f>
        <v>4863333</v>
      </c>
      <c r="G615" s="36"/>
    </row>
    <row r="616" spans="1:7" ht="13.5" thickBot="1">
      <c r="A616" s="34"/>
      <c r="C616" s="35"/>
      <c r="F616" s="92"/>
      <c r="G616" s="36"/>
    </row>
    <row r="617" spans="1:7" ht="13.5" thickBot="1">
      <c r="A617" s="34"/>
      <c r="B617" s="239" t="s">
        <v>70</v>
      </c>
      <c r="C617" s="35"/>
      <c r="F617" s="217">
        <f>IF(F609=0," ",F613-F615)</f>
        <v>0</v>
      </c>
      <c r="G617" s="36"/>
    </row>
    <row r="618" spans="1:7" ht="15">
      <c r="A618" s="48"/>
      <c r="B618" s="49"/>
      <c r="C618" s="49"/>
      <c r="D618" s="50"/>
      <c r="E618" s="49"/>
      <c r="F618" s="51"/>
      <c r="G618" s="52"/>
    </row>
  </sheetData>
  <sheetProtection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0" manualBreakCount="10">
    <brk id="68" max="16383" man="1"/>
    <brk id="123" max="16383" man="1"/>
    <brk id="178" max="16383" man="1"/>
    <brk id="233" max="16383" man="1"/>
    <brk id="288" max="16383" man="1"/>
    <brk id="343" max="16383" man="1"/>
    <brk id="398" max="16383" man="1"/>
    <brk id="453" max="16383" man="1"/>
    <brk id="508" max="16383" man="1"/>
    <brk id="5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783"/>
  <sheetViews>
    <sheetView showGridLines="0" zoomScale="90" zoomScaleNormal="90" zoomScaleSheetLayoutView="85" zoomScalePageLayoutView="85" workbookViewId="0" topLeftCell="A310">
      <selection activeCell="D569" sqref="D569"/>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Ventura County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41213</v>
      </c>
    </row>
    <row r="5" ht="15">
      <c r="A5" s="9" t="s">
        <v>141</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105</v>
      </c>
      <c r="B13" s="21"/>
      <c r="C13" s="21"/>
      <c r="D13" s="22"/>
      <c r="E13" s="23"/>
      <c r="F13" s="24"/>
      <c r="G13" s="25"/>
    </row>
    <row r="14" spans="1:7" s="33" customFormat="1" ht="15.75" thickBot="1">
      <c r="A14" s="27" t="s">
        <v>106</v>
      </c>
      <c r="B14" s="28"/>
      <c r="C14" s="28"/>
      <c r="D14" s="29"/>
      <c r="E14" s="30"/>
      <c r="F14" s="31"/>
      <c r="G14" s="32"/>
    </row>
    <row r="15" spans="1:7" s="33" customFormat="1" ht="13.5" customHeight="1" thickBot="1">
      <c r="A15" s="40"/>
      <c r="B15" s="17" t="str">
        <f>'Expand Medical Homes'!B22</f>
        <v>Process Milestone:</v>
      </c>
      <c r="C15" s="17"/>
      <c r="D15" s="238">
        <f>'Expand Medical Homes'!D22</f>
        <v>0</v>
      </c>
      <c r="F15" s="247" t="str">
        <f>'Expand Medical Homes'!F29</f>
        <v>N/A</v>
      </c>
      <c r="G15" s="39"/>
    </row>
    <row r="16" spans="1:7" ht="6.75" customHeight="1" thickBot="1">
      <c r="A16" s="34"/>
      <c r="F16" s="92"/>
      <c r="G16" s="36"/>
    </row>
    <row r="17" spans="1:7" ht="13.5" thickBot="1">
      <c r="A17" s="34"/>
      <c r="C17" s="35" t="s">
        <v>15</v>
      </c>
      <c r="F17" s="248" t="str">
        <f>'Expand Medical Homes'!F44</f>
        <v xml:space="preserve"> </v>
      </c>
      <c r="G17" s="36"/>
    </row>
    <row r="18" spans="1:7" s="33" customFormat="1" ht="6.75" customHeight="1" thickBot="1">
      <c r="A18" s="40"/>
      <c r="B18" s="17"/>
      <c r="C18" s="41"/>
      <c r="D18" s="38"/>
      <c r="F18" s="99"/>
      <c r="G18" s="39"/>
    </row>
    <row r="19" spans="1:7" s="33" customFormat="1" ht="13.5" customHeight="1" thickBot="1">
      <c r="A19" s="40"/>
      <c r="B19" s="17" t="str">
        <f>'Expand Medical Homes'!B47</f>
        <v>Process Milestone:</v>
      </c>
      <c r="C19" s="17"/>
      <c r="D19" s="238">
        <f>'Expand Medical Homes'!D47</f>
        <v>0</v>
      </c>
      <c r="F19" s="247" t="str">
        <f>'Expand Medical Homes'!F54</f>
        <v>N/A</v>
      </c>
      <c r="G19" s="39"/>
    </row>
    <row r="20" spans="1:7" ht="6.75" customHeight="1" thickBot="1">
      <c r="A20" s="34"/>
      <c r="F20" s="92"/>
      <c r="G20" s="36"/>
    </row>
    <row r="21" spans="1:7" ht="13.5" thickBot="1">
      <c r="A21" s="34"/>
      <c r="C21" s="35" t="s">
        <v>15</v>
      </c>
      <c r="F21" s="248" t="str">
        <f>'Expand Medical Homes'!F69</f>
        <v xml:space="preserve"> </v>
      </c>
      <c r="G21" s="36"/>
    </row>
    <row r="22" spans="1:7" s="33" customFormat="1" ht="6.75" customHeight="1" thickBot="1">
      <c r="A22" s="40"/>
      <c r="B22" s="17"/>
      <c r="C22" s="41"/>
      <c r="D22" s="38"/>
      <c r="F22" s="99"/>
      <c r="G22" s="39"/>
    </row>
    <row r="23" spans="1:7" s="33" customFormat="1" ht="13.5" customHeight="1" thickBot="1">
      <c r="A23" s="40"/>
      <c r="B23" s="17" t="str">
        <f>'Expand Medical Homes'!B72</f>
        <v>Process Milestone:</v>
      </c>
      <c r="C23" s="17"/>
      <c r="D23" s="238">
        <f>'Expand Medical Homes'!D72</f>
        <v>0</v>
      </c>
      <c r="F23" s="247" t="str">
        <f>'Expand Medical Homes'!F79</f>
        <v>N/A</v>
      </c>
      <c r="G23" s="39"/>
    </row>
    <row r="24" spans="1:7" ht="6.75" customHeight="1" thickBot="1">
      <c r="A24" s="34"/>
      <c r="F24" s="92"/>
      <c r="G24" s="36"/>
    </row>
    <row r="25" spans="1:7" ht="13.5" thickBot="1">
      <c r="A25" s="34"/>
      <c r="C25" s="35" t="s">
        <v>15</v>
      </c>
      <c r="F25" s="248" t="str">
        <f>'Expand Medical Homes'!F94</f>
        <v xml:space="preserve"> </v>
      </c>
      <c r="G25" s="36"/>
    </row>
    <row r="26" spans="1:7" s="33" customFormat="1" ht="6.75" customHeight="1" thickBot="1">
      <c r="A26" s="40"/>
      <c r="B26" s="17"/>
      <c r="C26" s="41"/>
      <c r="D26" s="38"/>
      <c r="F26" s="99"/>
      <c r="G26" s="39"/>
    </row>
    <row r="27" spans="1:7" s="33" customFormat="1" ht="13.5" customHeight="1" thickBot="1">
      <c r="A27" s="40"/>
      <c r="B27" s="17" t="str">
        <f>'Expand Medical Homes'!B97</f>
        <v>Process Milestone:</v>
      </c>
      <c r="C27" s="17"/>
      <c r="D27" s="238">
        <f>'Expand Medical Homes'!D97</f>
        <v>0</v>
      </c>
      <c r="F27" s="247" t="str">
        <f>'Expand Medical Homes'!F104</f>
        <v>N/A</v>
      </c>
      <c r="G27" s="39"/>
    </row>
    <row r="28" spans="1:7" ht="6.75" customHeight="1" thickBot="1">
      <c r="A28" s="34"/>
      <c r="F28" s="92"/>
      <c r="G28" s="36"/>
    </row>
    <row r="29" spans="1:7" ht="13.5" thickBot="1">
      <c r="A29" s="34"/>
      <c r="C29" s="35" t="s">
        <v>15</v>
      </c>
      <c r="F29" s="248" t="str">
        <f>'Expand Medical Homes'!F119</f>
        <v xml:space="preserve"> </v>
      </c>
      <c r="G29" s="36"/>
    </row>
    <row r="30" spans="1:7" s="33" customFormat="1" ht="6.75" customHeight="1" thickBot="1">
      <c r="A30" s="40"/>
      <c r="B30" s="17"/>
      <c r="C30" s="41"/>
      <c r="D30" s="38"/>
      <c r="F30" s="99"/>
      <c r="G30" s="39"/>
    </row>
    <row r="31" spans="1:7" s="33" customFormat="1" ht="13.5" customHeight="1" thickBot="1">
      <c r="A31" s="40"/>
      <c r="B31" s="17" t="str">
        <f>'Expand Medical Homes'!B122</f>
        <v>Process Milestone:</v>
      </c>
      <c r="C31" s="17"/>
      <c r="D31" s="238">
        <f>'Expand Medical Homes'!D122</f>
        <v>0</v>
      </c>
      <c r="F31" s="247" t="str">
        <f>'Expand Medical Homes'!F129</f>
        <v>N/A</v>
      </c>
      <c r="G31" s="39"/>
    </row>
    <row r="32" spans="1:7" ht="6.75" customHeight="1" thickBot="1">
      <c r="A32" s="34"/>
      <c r="F32" s="92"/>
      <c r="G32" s="36"/>
    </row>
    <row r="33" spans="1:7" ht="13.5" thickBot="1">
      <c r="A33" s="34"/>
      <c r="C33" s="35" t="s">
        <v>15</v>
      </c>
      <c r="F33" s="248" t="str">
        <f>'Expand Medical Homes'!F144</f>
        <v xml:space="preserve"> </v>
      </c>
      <c r="G33" s="36"/>
    </row>
    <row r="34" spans="1:7" s="33" customFormat="1" ht="6.75" customHeight="1" thickBot="1">
      <c r="A34" s="40"/>
      <c r="B34" s="17"/>
      <c r="C34" s="41"/>
      <c r="D34" s="38"/>
      <c r="F34" s="99"/>
      <c r="G34" s="39"/>
    </row>
    <row r="35" spans="1:7" s="33" customFormat="1" ht="13.5" customHeight="1" thickBot="1">
      <c r="A35" s="40"/>
      <c r="B35" s="17" t="str">
        <f>'Expand Medical Homes'!B147</f>
        <v>Improvement Milestone:</v>
      </c>
      <c r="C35" s="17"/>
      <c r="D35" s="238">
        <f>'Expand Medical Homes'!D147</f>
        <v>0</v>
      </c>
      <c r="F35" s="247" t="str">
        <f>'Expand Medical Homes'!F154</f>
        <v>N/A</v>
      </c>
      <c r="G35" s="39"/>
    </row>
    <row r="36" spans="1:7" ht="6.75" customHeight="1" thickBot="1">
      <c r="A36" s="34"/>
      <c r="F36" s="92"/>
      <c r="G36" s="36"/>
    </row>
    <row r="37" spans="1:7" ht="13.5" thickBot="1">
      <c r="A37" s="34"/>
      <c r="C37" s="35" t="s">
        <v>15</v>
      </c>
      <c r="F37" s="248" t="str">
        <f>'Expand Medical Homes'!F169</f>
        <v xml:space="preserve"> </v>
      </c>
      <c r="G37" s="36"/>
    </row>
    <row r="38" spans="1:7" s="33" customFormat="1" ht="6.75" customHeight="1" thickBot="1">
      <c r="A38" s="40"/>
      <c r="B38" s="17"/>
      <c r="C38" s="41"/>
      <c r="D38" s="38"/>
      <c r="F38" s="99"/>
      <c r="G38" s="39"/>
    </row>
    <row r="39" spans="1:7" s="33" customFormat="1" ht="13.5" customHeight="1" thickBot="1">
      <c r="A39" s="40"/>
      <c r="B39" s="17" t="str">
        <f>'Expand Medical Homes'!B172</f>
        <v>Improvement Milestone:</v>
      </c>
      <c r="C39" s="17"/>
      <c r="D39" s="238">
        <f>'Expand Medical Homes'!D172</f>
        <v>0</v>
      </c>
      <c r="F39" s="247" t="str">
        <f>'Expand Medical Homes'!F179</f>
        <v>N/A</v>
      </c>
      <c r="G39" s="39"/>
    </row>
    <row r="40" spans="1:7" ht="6.75" customHeight="1" thickBot="1">
      <c r="A40" s="34"/>
      <c r="F40" s="92"/>
      <c r="G40" s="36"/>
    </row>
    <row r="41" spans="1:7" ht="13.5" thickBot="1">
      <c r="A41" s="34"/>
      <c r="C41" s="35" t="s">
        <v>15</v>
      </c>
      <c r="F41" s="248" t="str">
        <f>'Expand Medical Homes'!F194</f>
        <v xml:space="preserve"> </v>
      </c>
      <c r="G41" s="36"/>
    </row>
    <row r="42" spans="1:7" s="33" customFormat="1" ht="6.75" customHeight="1" thickBot="1">
      <c r="A42" s="40"/>
      <c r="B42" s="17"/>
      <c r="C42" s="41"/>
      <c r="D42" s="38"/>
      <c r="F42" s="99"/>
      <c r="G42" s="39"/>
    </row>
    <row r="43" spans="1:7" s="33" customFormat="1" ht="13.5" customHeight="1" thickBot="1">
      <c r="A43" s="40"/>
      <c r="B43" s="17" t="str">
        <f>'Expand Medical Homes'!B197</f>
        <v>Improvement Milestone:</v>
      </c>
      <c r="C43" s="17"/>
      <c r="D43" s="238">
        <f>'Expand Medical Homes'!D197</f>
        <v>0</v>
      </c>
      <c r="F43" s="247" t="str">
        <f>'Expand Medical Homes'!F204</f>
        <v>N/A</v>
      </c>
      <c r="G43" s="39"/>
    </row>
    <row r="44" spans="1:7" ht="6.75" customHeight="1" thickBot="1">
      <c r="A44" s="34"/>
      <c r="F44" s="92"/>
      <c r="G44" s="36"/>
    </row>
    <row r="45" spans="1:7" ht="13.5" thickBot="1">
      <c r="A45" s="34"/>
      <c r="C45" s="35" t="s">
        <v>15</v>
      </c>
      <c r="F45" s="248" t="str">
        <f>'Expand Medical Homes'!F219</f>
        <v xml:space="preserve"> </v>
      </c>
      <c r="G45" s="36"/>
    </row>
    <row r="46" spans="1:7" s="33" customFormat="1" ht="6.75" customHeight="1" thickBot="1">
      <c r="A46" s="40"/>
      <c r="B46" s="17"/>
      <c r="C46" s="41"/>
      <c r="D46" s="38"/>
      <c r="F46" s="99"/>
      <c r="G46" s="39"/>
    </row>
    <row r="47" spans="1:7" s="33" customFormat="1" ht="13.5" customHeight="1" thickBot="1">
      <c r="A47" s="40"/>
      <c r="B47" s="17" t="str">
        <f>'Expand Medical Homes'!B222</f>
        <v>Improvement Milestone:</v>
      </c>
      <c r="C47" s="17"/>
      <c r="D47" s="238">
        <f>'Expand Medical Homes'!D222</f>
        <v>0</v>
      </c>
      <c r="F47" s="247" t="str">
        <f>'Expand Medical Homes'!F229</f>
        <v>N/A</v>
      </c>
      <c r="G47" s="39"/>
    </row>
    <row r="48" spans="1:7" ht="6.75" customHeight="1" thickBot="1">
      <c r="A48" s="34"/>
      <c r="F48" s="92"/>
      <c r="G48" s="36"/>
    </row>
    <row r="49" spans="1:7" ht="13.5" thickBot="1">
      <c r="A49" s="34"/>
      <c r="C49" s="35" t="s">
        <v>15</v>
      </c>
      <c r="F49" s="248" t="str">
        <f>'Expand Medical Homes'!F244</f>
        <v xml:space="preserve"> </v>
      </c>
      <c r="G49" s="36"/>
    </row>
    <row r="50" spans="1:7" s="33" customFormat="1" ht="6.75" customHeight="1" thickBot="1">
      <c r="A50" s="40"/>
      <c r="B50" s="17"/>
      <c r="C50" s="41"/>
      <c r="D50" s="38"/>
      <c r="F50" s="99"/>
      <c r="G50" s="39"/>
    </row>
    <row r="51" spans="1:7" s="33" customFormat="1" ht="13.5" customHeight="1" thickBot="1">
      <c r="A51" s="40"/>
      <c r="B51" s="17" t="str">
        <f>'Expand Medical Homes'!B247</f>
        <v>Improvement Milestone:</v>
      </c>
      <c r="C51" s="17"/>
      <c r="D51" s="238">
        <f>'Expand Medical Homes'!D247</f>
        <v>0</v>
      </c>
      <c r="F51" s="247" t="str">
        <f>'Expand Medical Homes'!F254</f>
        <v>N/A</v>
      </c>
      <c r="G51" s="39"/>
    </row>
    <row r="52" spans="1:7" ht="6.75" customHeight="1" thickBot="1">
      <c r="A52" s="34"/>
      <c r="F52" s="92"/>
      <c r="G52" s="36"/>
    </row>
    <row r="53" spans="1:7" ht="13.5" thickBot="1">
      <c r="A53" s="34"/>
      <c r="C53" s="35" t="s">
        <v>15</v>
      </c>
      <c r="F53" s="248" t="str">
        <f>'Expand Medical Homes'!F269</f>
        <v xml:space="preserve"> </v>
      </c>
      <c r="G53" s="36"/>
    </row>
    <row r="54" spans="1:7" ht="13.5" thickBot="1">
      <c r="A54" s="34"/>
      <c r="C54" s="35"/>
      <c r="F54" s="92"/>
      <c r="G54" s="36"/>
    </row>
    <row r="55" spans="1:7" ht="13.5" thickBot="1">
      <c r="A55" s="34"/>
      <c r="B55" s="2" t="s">
        <v>10</v>
      </c>
      <c r="C55" s="35"/>
      <c r="F55" s="249">
        <f>'Expand Medical Homes'!F18</f>
        <v>0</v>
      </c>
      <c r="G55" s="36"/>
    </row>
    <row r="56" spans="1:7" ht="13.5" thickBot="1">
      <c r="A56" s="34"/>
      <c r="C56" s="35"/>
      <c r="F56" s="92"/>
      <c r="G56" s="36"/>
    </row>
    <row r="57" spans="1:7" ht="13.5" thickBot="1">
      <c r="A57" s="34"/>
      <c r="B57" s="2" t="s">
        <v>66</v>
      </c>
      <c r="C57" s="35"/>
      <c r="F57" s="250">
        <f>SUM(F53,F49,F45,F41,F37,F33,F29,F25,F21,F17)</f>
        <v>0</v>
      </c>
      <c r="G57" s="36"/>
    </row>
    <row r="58" spans="1:7" ht="13.5" thickBot="1">
      <c r="A58" s="34"/>
      <c r="C58" s="35"/>
      <c r="F58" s="92"/>
      <c r="G58" s="36"/>
    </row>
    <row r="59" spans="1:7" ht="13.5" thickBot="1">
      <c r="A59" s="34"/>
      <c r="B59" s="2" t="s">
        <v>67</v>
      </c>
      <c r="C59" s="35"/>
      <c r="F59" s="250">
        <f>COUNT(F53,F49,F45,F41,F37,F33,F29,F25,F21,F17)</f>
        <v>0</v>
      </c>
      <c r="G59" s="36"/>
    </row>
    <row r="60" spans="1:7" ht="13.5" thickBot="1">
      <c r="A60" s="34"/>
      <c r="C60" s="35"/>
      <c r="F60" s="92"/>
      <c r="G60" s="36"/>
    </row>
    <row r="61" spans="1:7" ht="13.5" thickBot="1">
      <c r="A61" s="34"/>
      <c r="B61" s="2" t="s">
        <v>68</v>
      </c>
      <c r="C61" s="35"/>
      <c r="F61" s="251" t="str">
        <f>IF(F59=0," ",F57/F59)</f>
        <v xml:space="preserve"> </v>
      </c>
      <c r="G61" s="36"/>
    </row>
    <row r="62" spans="1:7" ht="13.5" thickBot="1">
      <c r="A62" s="34"/>
      <c r="C62" s="35"/>
      <c r="F62" s="92"/>
      <c r="G62" s="36"/>
    </row>
    <row r="63" spans="1:7" ht="13.5" thickBot="1">
      <c r="A63" s="34"/>
      <c r="B63" s="2" t="s">
        <v>69</v>
      </c>
      <c r="C63" s="35"/>
      <c r="F63" s="249" t="str">
        <f>IF(F59=0," ",F61*F55)</f>
        <v xml:space="preserve"> </v>
      </c>
      <c r="G63" s="36"/>
    </row>
    <row r="64" spans="1:7" ht="13.5" thickBot="1">
      <c r="A64" s="34"/>
      <c r="C64" s="35"/>
      <c r="F64" s="92"/>
      <c r="G64" s="36"/>
    </row>
    <row r="65" spans="1:7" ht="13.5" thickBot="1">
      <c r="A65" s="34"/>
      <c r="B65" s="2" t="s">
        <v>11</v>
      </c>
      <c r="C65" s="35"/>
      <c r="F65" s="252">
        <f>'Expand Medical Homes'!F20</f>
        <v>0</v>
      </c>
      <c r="G65" s="36"/>
    </row>
    <row r="66" spans="1:7" ht="13.5" thickBot="1">
      <c r="A66" s="34"/>
      <c r="C66" s="35"/>
      <c r="F66" s="92"/>
      <c r="G66" s="36"/>
    </row>
    <row r="67" spans="1:7" ht="13.5" thickBot="1">
      <c r="A67" s="34"/>
      <c r="B67" s="239" t="s">
        <v>70</v>
      </c>
      <c r="C67" s="35"/>
      <c r="F67" s="217" t="str">
        <f>IF(F59=0," ",F63-F65)</f>
        <v xml:space="preserve"> </v>
      </c>
      <c r="G67" s="36"/>
    </row>
    <row r="68" spans="1:7" ht="15">
      <c r="A68" s="48"/>
      <c r="B68" s="254"/>
      <c r="C68" s="255"/>
      <c r="D68" s="50"/>
      <c r="E68" s="50"/>
      <c r="F68" s="132"/>
      <c r="G68" s="52"/>
    </row>
    <row r="69" spans="1:7" s="33" customFormat="1" ht="15.75" thickBot="1">
      <c r="A69" s="27" t="s">
        <v>107</v>
      </c>
      <c r="B69" s="28"/>
      <c r="C69" s="28"/>
      <c r="D69" s="29"/>
      <c r="E69" s="30"/>
      <c r="F69" s="111"/>
      <c r="G69" s="32"/>
    </row>
    <row r="70" spans="1:7" s="33" customFormat="1" ht="53.25" customHeight="1" thickBot="1">
      <c r="A70" s="40"/>
      <c r="B70" s="17" t="str">
        <f>'Chronic Care Management'!B22</f>
        <v>Process Milestone:</v>
      </c>
      <c r="C70" s="17"/>
      <c r="D70" s="238" t="str">
        <f>'Chronic Care Management'!D22</f>
        <v>#25. Formalize multidisciplinary teams. Team will consist of Physician, Mid-level Provider, Certified Diabetic Educator, Dietician, Licensed Clinical Social Worker and others as needed.</v>
      </c>
      <c r="F70" s="247" t="str">
        <f>'Chronic Care Management'!F29</f>
        <v>Yes</v>
      </c>
      <c r="G70" s="39"/>
    </row>
    <row r="71" spans="1:7" ht="6.75" customHeight="1" thickBot="1">
      <c r="A71" s="34"/>
      <c r="F71" s="92"/>
      <c r="G71" s="36"/>
    </row>
    <row r="72" spans="1:7" ht="13.5" thickBot="1">
      <c r="A72" s="34"/>
      <c r="C72" s="35" t="s">
        <v>15</v>
      </c>
      <c r="F72" s="248">
        <f>'Chronic Care Management'!F44</f>
        <v>1</v>
      </c>
      <c r="G72" s="36"/>
    </row>
    <row r="73" spans="1:7" s="33" customFormat="1" ht="6.75" customHeight="1" thickBot="1">
      <c r="A73" s="40"/>
      <c r="B73" s="17"/>
      <c r="C73" s="41"/>
      <c r="D73" s="38"/>
      <c r="F73" s="99"/>
      <c r="G73" s="39"/>
    </row>
    <row r="74" spans="1:7" s="33" customFormat="1" ht="13.5" customHeight="1" thickBot="1">
      <c r="A74" s="40"/>
      <c r="B74" s="17" t="str">
        <f>'Chronic Care Management'!B47</f>
        <v>Process Milestone:</v>
      </c>
      <c r="C74" s="17"/>
      <c r="D74" s="238">
        <f>'Chronic Care Management'!D47</f>
        <v>0</v>
      </c>
      <c r="F74" s="247" t="str">
        <f>'Chronic Care Management'!F54</f>
        <v>N/A</v>
      </c>
      <c r="G74" s="39"/>
    </row>
    <row r="75" spans="1:7" ht="6.75" customHeight="1" thickBot="1">
      <c r="A75" s="34"/>
      <c r="F75" s="92"/>
      <c r="G75" s="36"/>
    </row>
    <row r="76" spans="1:7" ht="13.5" thickBot="1">
      <c r="A76" s="34"/>
      <c r="C76" s="35" t="s">
        <v>15</v>
      </c>
      <c r="F76" s="248" t="str">
        <f>'Chronic Care Management'!F69</f>
        <v xml:space="preserve"> </v>
      </c>
      <c r="G76" s="36"/>
    </row>
    <row r="77" spans="1:7" s="33" customFormat="1" ht="6.75" customHeight="1" thickBot="1">
      <c r="A77" s="40"/>
      <c r="B77" s="17"/>
      <c r="C77" s="41"/>
      <c r="D77" s="38"/>
      <c r="F77" s="99"/>
      <c r="G77" s="39"/>
    </row>
    <row r="78" spans="1:7" s="33" customFormat="1" ht="13.5" customHeight="1" thickBot="1">
      <c r="A78" s="40"/>
      <c r="B78" s="17" t="str">
        <f>'Chronic Care Management'!B72</f>
        <v>Process Milestone:</v>
      </c>
      <c r="C78" s="17"/>
      <c r="D78" s="238">
        <f>'Chronic Care Management'!D72</f>
        <v>0</v>
      </c>
      <c r="F78" s="247" t="str">
        <f>'Chronic Care Management'!F79</f>
        <v>N/A</v>
      </c>
      <c r="G78" s="39"/>
    </row>
    <row r="79" spans="1:7" ht="6.75" customHeight="1" thickBot="1">
      <c r="A79" s="34"/>
      <c r="F79" s="92"/>
      <c r="G79" s="36"/>
    </row>
    <row r="80" spans="1:7" ht="13.5" thickBot="1">
      <c r="A80" s="34"/>
      <c r="C80" s="35" t="s">
        <v>15</v>
      </c>
      <c r="F80" s="248" t="str">
        <f>'Chronic Care Management'!F94</f>
        <v xml:space="preserve"> </v>
      </c>
      <c r="G80" s="36"/>
    </row>
    <row r="81" spans="1:7" s="33" customFormat="1" ht="6.75" customHeight="1" thickBot="1">
      <c r="A81" s="40"/>
      <c r="B81" s="17"/>
      <c r="C81" s="41"/>
      <c r="D81" s="38"/>
      <c r="F81" s="99"/>
      <c r="G81" s="39"/>
    </row>
    <row r="82" spans="1:7" s="33" customFormat="1" ht="13.5" customHeight="1" thickBot="1">
      <c r="A82" s="40"/>
      <c r="B82" s="17" t="str">
        <f>'Chronic Care Management'!B97</f>
        <v>Process Milestone:</v>
      </c>
      <c r="C82" s="17"/>
      <c r="D82" s="238">
        <f>'Chronic Care Management'!D97</f>
        <v>0</v>
      </c>
      <c r="F82" s="247" t="str">
        <f>'Chronic Care Management'!F104</f>
        <v>N/A</v>
      </c>
      <c r="G82" s="39"/>
    </row>
    <row r="83" spans="1:7" ht="6.75" customHeight="1" thickBot="1">
      <c r="A83" s="34"/>
      <c r="F83" s="92"/>
      <c r="G83" s="36"/>
    </row>
    <row r="84" spans="1:7" ht="13.5" thickBot="1">
      <c r="A84" s="34"/>
      <c r="C84" s="35" t="s">
        <v>15</v>
      </c>
      <c r="F84" s="248" t="str">
        <f>'Chronic Care Management'!F119</f>
        <v xml:space="preserve"> </v>
      </c>
      <c r="G84" s="36"/>
    </row>
    <row r="85" spans="1:7" s="33" customFormat="1" ht="6.75" customHeight="1" thickBot="1">
      <c r="A85" s="40"/>
      <c r="B85" s="17"/>
      <c r="C85" s="41"/>
      <c r="D85" s="38"/>
      <c r="F85" s="99"/>
      <c r="G85" s="39"/>
    </row>
    <row r="86" spans="1:7" s="33" customFormat="1" ht="13.5" customHeight="1" thickBot="1">
      <c r="A86" s="40"/>
      <c r="B86" s="17" t="str">
        <f>'Chronic Care Management'!B122</f>
        <v>Process Milestone:</v>
      </c>
      <c r="C86" s="17"/>
      <c r="D86" s="238">
        <f>'Chronic Care Management'!D122</f>
        <v>0</v>
      </c>
      <c r="F86" s="247" t="str">
        <f>'Chronic Care Management'!F129</f>
        <v>N/A</v>
      </c>
      <c r="G86" s="39"/>
    </row>
    <row r="87" spans="1:7" ht="6.75" customHeight="1" thickBot="1">
      <c r="A87" s="34"/>
      <c r="F87" s="92"/>
      <c r="G87" s="36"/>
    </row>
    <row r="88" spans="1:7" ht="13.5" thickBot="1">
      <c r="A88" s="34"/>
      <c r="C88" s="35" t="s">
        <v>15</v>
      </c>
      <c r="F88" s="248" t="str">
        <f>'Chronic Care Management'!F144</f>
        <v xml:space="preserve"> </v>
      </c>
      <c r="G88" s="36"/>
    </row>
    <row r="89" spans="1:7" s="33" customFormat="1" ht="6.75" customHeight="1" thickBot="1">
      <c r="A89" s="40"/>
      <c r="B89" s="17"/>
      <c r="C89" s="41"/>
      <c r="D89" s="38"/>
      <c r="F89" s="99"/>
      <c r="G89" s="39"/>
    </row>
    <row r="90" spans="1:7" s="33" customFormat="1" ht="13.5" customHeight="1" thickBot="1">
      <c r="A90" s="40"/>
      <c r="B90" s="17" t="str">
        <f>'Chronic Care Management'!B147</f>
        <v>Improvement Milestone:</v>
      </c>
      <c r="C90" s="17"/>
      <c r="D90" s="238">
        <f>'Chronic Care Management'!D147</f>
        <v>0</v>
      </c>
      <c r="F90" s="247" t="str">
        <f>'Chronic Care Management'!F154</f>
        <v>N/A</v>
      </c>
      <c r="G90" s="39"/>
    </row>
    <row r="91" spans="1:7" ht="6.75" customHeight="1" thickBot="1">
      <c r="A91" s="34"/>
      <c r="F91" s="92"/>
      <c r="G91" s="36"/>
    </row>
    <row r="92" spans="1:7" ht="13.5" thickBot="1">
      <c r="A92" s="34"/>
      <c r="C92" s="35" t="s">
        <v>15</v>
      </c>
      <c r="F92" s="248" t="str">
        <f>'Chronic Care Management'!F169</f>
        <v xml:space="preserve"> </v>
      </c>
      <c r="G92" s="36"/>
    </row>
    <row r="93" spans="1:7" s="33" customFormat="1" ht="6.75" customHeight="1" thickBot="1">
      <c r="A93" s="40"/>
      <c r="B93" s="17"/>
      <c r="C93" s="41"/>
      <c r="D93" s="38"/>
      <c r="F93" s="99"/>
      <c r="G93" s="39"/>
    </row>
    <row r="94" spans="1:7" s="33" customFormat="1" ht="13.5" customHeight="1" thickBot="1">
      <c r="A94" s="40"/>
      <c r="B94" s="17" t="str">
        <f>'Chronic Care Management'!B172</f>
        <v>Improvement Milestone:</v>
      </c>
      <c r="C94" s="17"/>
      <c r="D94" s="238">
        <f>'Chronic Care Management'!D172</f>
        <v>0</v>
      </c>
      <c r="F94" s="247" t="str">
        <f>'Chronic Care Management'!F179</f>
        <v>N/A</v>
      </c>
      <c r="G94" s="39"/>
    </row>
    <row r="95" spans="1:7" ht="6.75" customHeight="1" thickBot="1">
      <c r="A95" s="34"/>
      <c r="F95" s="92"/>
      <c r="G95" s="36"/>
    </row>
    <row r="96" spans="1:7" ht="13.5" thickBot="1">
      <c r="A96" s="34"/>
      <c r="C96" s="35" t="s">
        <v>15</v>
      </c>
      <c r="F96" s="248" t="str">
        <f>'Chronic Care Management'!F194</f>
        <v xml:space="preserve"> </v>
      </c>
      <c r="G96" s="36"/>
    </row>
    <row r="97" spans="1:7" s="33" customFormat="1" ht="6.75" customHeight="1" thickBot="1">
      <c r="A97" s="40"/>
      <c r="B97" s="17"/>
      <c r="C97" s="41"/>
      <c r="D97" s="38"/>
      <c r="F97" s="99"/>
      <c r="G97" s="39"/>
    </row>
    <row r="98" spans="1:7" s="33" customFormat="1" ht="13.5" customHeight="1" thickBot="1">
      <c r="A98" s="40"/>
      <c r="B98" s="17" t="str">
        <f>'Chronic Care Management'!B197</f>
        <v>Improvement Milestone:</v>
      </c>
      <c r="C98" s="17"/>
      <c r="D98" s="238">
        <f>'Chronic Care Management'!D197</f>
        <v>0</v>
      </c>
      <c r="F98" s="247" t="str">
        <f>'Chronic Care Management'!F204</f>
        <v>N/A</v>
      </c>
      <c r="G98" s="39"/>
    </row>
    <row r="99" spans="1:7" ht="6.75" customHeight="1" thickBot="1">
      <c r="A99" s="34"/>
      <c r="F99" s="92"/>
      <c r="G99" s="36"/>
    </row>
    <row r="100" spans="1:7" ht="13.5" thickBot="1">
      <c r="A100" s="34"/>
      <c r="C100" s="35" t="s">
        <v>15</v>
      </c>
      <c r="F100" s="248" t="str">
        <f>'Chronic Care Management'!F219</f>
        <v xml:space="preserve"> </v>
      </c>
      <c r="G100" s="36"/>
    </row>
    <row r="101" spans="1:7" s="33" customFormat="1" ht="6.75" customHeight="1" thickBot="1">
      <c r="A101" s="40"/>
      <c r="B101" s="17"/>
      <c r="C101" s="41"/>
      <c r="D101" s="38"/>
      <c r="F101" s="99"/>
      <c r="G101" s="39"/>
    </row>
    <row r="102" spans="1:7" s="33" customFormat="1" ht="13.5" customHeight="1" thickBot="1">
      <c r="A102" s="40"/>
      <c r="B102" s="17" t="str">
        <f>'Chronic Care Management'!B222</f>
        <v>Improvement Milestone:</v>
      </c>
      <c r="C102" s="17"/>
      <c r="D102" s="238">
        <f>'Chronic Care Management'!D222</f>
        <v>0</v>
      </c>
      <c r="F102" s="247" t="str">
        <f>'Chronic Care Management'!F229</f>
        <v>N/A</v>
      </c>
      <c r="G102" s="39"/>
    </row>
    <row r="103" spans="1:7" ht="6.75" customHeight="1" thickBot="1">
      <c r="A103" s="34"/>
      <c r="F103" s="92"/>
      <c r="G103" s="36"/>
    </row>
    <row r="104" spans="1:7" ht="13.5" thickBot="1">
      <c r="A104" s="34"/>
      <c r="C104" s="35" t="s">
        <v>15</v>
      </c>
      <c r="F104" s="248" t="str">
        <f>'Chronic Care Management'!F244</f>
        <v xml:space="preserve"> </v>
      </c>
      <c r="G104" s="36"/>
    </row>
    <row r="105" spans="1:7" s="33" customFormat="1" ht="6.75" customHeight="1" thickBot="1">
      <c r="A105" s="40"/>
      <c r="B105" s="17"/>
      <c r="C105" s="41"/>
      <c r="D105" s="38"/>
      <c r="F105" s="99"/>
      <c r="G105" s="39"/>
    </row>
    <row r="106" spans="1:7" s="33" customFormat="1" ht="13.5" customHeight="1" thickBot="1">
      <c r="A106" s="40"/>
      <c r="B106" s="17" t="str">
        <f>'Chronic Care Management'!B247</f>
        <v>Improvement Milestone:</v>
      </c>
      <c r="C106" s="17"/>
      <c r="D106" s="238">
        <f>'Chronic Care Management'!D247</f>
        <v>0</v>
      </c>
      <c r="F106" s="247" t="str">
        <f>'Chronic Care Management'!F254</f>
        <v>N/A</v>
      </c>
      <c r="G106" s="39"/>
    </row>
    <row r="107" spans="1:7" ht="6.75" customHeight="1" thickBot="1">
      <c r="A107" s="34"/>
      <c r="F107" s="92"/>
      <c r="G107" s="36"/>
    </row>
    <row r="108" spans="1:7" ht="13.5" thickBot="1">
      <c r="A108" s="34"/>
      <c r="C108" s="35" t="s">
        <v>15</v>
      </c>
      <c r="F108" s="248" t="str">
        <f>'Chronic Care Management'!F269</f>
        <v xml:space="preserve"> </v>
      </c>
      <c r="G108" s="36"/>
    </row>
    <row r="109" spans="1:7" ht="13.5" thickBot="1">
      <c r="A109" s="34"/>
      <c r="C109" s="35"/>
      <c r="F109" s="92"/>
      <c r="G109" s="36"/>
    </row>
    <row r="110" spans="1:7" ht="13.5" thickBot="1">
      <c r="A110" s="34"/>
      <c r="B110" s="2" t="s">
        <v>10</v>
      </c>
      <c r="C110" s="35"/>
      <c r="F110" s="249">
        <f>'Chronic Care Management'!F18</f>
        <v>4859000</v>
      </c>
      <c r="G110" s="36"/>
    </row>
    <row r="111" spans="1:7" ht="13.5" thickBot="1">
      <c r="A111" s="34"/>
      <c r="C111" s="35"/>
      <c r="F111" s="92"/>
      <c r="G111" s="36"/>
    </row>
    <row r="112" spans="1:7" ht="13.5" thickBot="1">
      <c r="A112" s="34"/>
      <c r="B112" s="2" t="s">
        <v>66</v>
      </c>
      <c r="C112" s="35"/>
      <c r="F112" s="250">
        <f>SUM(F108,F104,F100,F96,F92,F88,F84,F80,F76,F72)</f>
        <v>1</v>
      </c>
      <c r="G112" s="36"/>
    </row>
    <row r="113" spans="1:7" ht="13.5" thickBot="1">
      <c r="A113" s="34"/>
      <c r="C113" s="35"/>
      <c r="F113" s="92"/>
      <c r="G113" s="36"/>
    </row>
    <row r="114" spans="1:7" ht="13.5" thickBot="1">
      <c r="A114" s="34"/>
      <c r="B114" s="2" t="s">
        <v>67</v>
      </c>
      <c r="C114" s="35"/>
      <c r="F114" s="250">
        <f>COUNT(F108,F104,F100,F96,F92,F88,F84,F80,F76,F72)</f>
        <v>1</v>
      </c>
      <c r="G114" s="36"/>
    </row>
    <row r="115" spans="1:7" ht="13.5" thickBot="1">
      <c r="A115" s="34"/>
      <c r="C115" s="35"/>
      <c r="F115" s="92"/>
      <c r="G115" s="36"/>
    </row>
    <row r="116" spans="1:7" ht="13.5" thickBot="1">
      <c r="A116" s="34"/>
      <c r="B116" s="2" t="s">
        <v>68</v>
      </c>
      <c r="C116" s="35"/>
      <c r="F116" s="251">
        <f>IF(F114=0," ",F112/F114)</f>
        <v>1</v>
      </c>
      <c r="G116" s="36"/>
    </row>
    <row r="117" spans="1:7" ht="13.5" thickBot="1">
      <c r="A117" s="34"/>
      <c r="C117" s="35"/>
      <c r="F117" s="92"/>
      <c r="G117" s="36"/>
    </row>
    <row r="118" spans="1:7" ht="13.5" thickBot="1">
      <c r="A118" s="34"/>
      <c r="B118" s="2" t="s">
        <v>69</v>
      </c>
      <c r="C118" s="35"/>
      <c r="F118" s="249">
        <f>IF(F114=0," ",F116*F110)</f>
        <v>4859000</v>
      </c>
      <c r="G118" s="36"/>
    </row>
    <row r="119" spans="1:7" ht="13.5" thickBot="1">
      <c r="A119" s="34"/>
      <c r="C119" s="35"/>
      <c r="F119" s="92"/>
      <c r="G119" s="36"/>
    </row>
    <row r="120" spans="1:7" ht="13.5" thickBot="1">
      <c r="A120" s="34"/>
      <c r="B120" s="2" t="s">
        <v>11</v>
      </c>
      <c r="C120" s="35"/>
      <c r="F120" s="252">
        <f>'Chronic Care Management'!F20</f>
        <v>4859000</v>
      </c>
      <c r="G120" s="36"/>
    </row>
    <row r="121" spans="1:7" ht="13.5" thickBot="1">
      <c r="A121" s="34"/>
      <c r="C121" s="35"/>
      <c r="F121" s="92"/>
      <c r="G121" s="36"/>
    </row>
    <row r="122" spans="1:7" ht="13.5" thickBot="1">
      <c r="A122" s="34"/>
      <c r="B122" s="239" t="s">
        <v>70</v>
      </c>
      <c r="C122" s="35"/>
      <c r="F122" s="217">
        <f>IF(F114=0," ",F118-F120)</f>
        <v>0</v>
      </c>
      <c r="G122" s="36"/>
    </row>
    <row r="123" spans="1:7" ht="15">
      <c r="A123" s="48"/>
      <c r="B123" s="254"/>
      <c r="C123" s="255"/>
      <c r="D123" s="50"/>
      <c r="E123" s="50"/>
      <c r="F123" s="132"/>
      <c r="G123" s="52"/>
    </row>
    <row r="124" spans="1:7" s="33" customFormat="1" ht="15.75" thickBot="1">
      <c r="A124" s="27" t="s">
        <v>108</v>
      </c>
      <c r="B124" s="28"/>
      <c r="C124" s="28"/>
      <c r="D124" s="29"/>
      <c r="E124" s="30"/>
      <c r="F124" s="111"/>
      <c r="G124" s="32"/>
    </row>
    <row r="125" spans="1:7" s="33" customFormat="1" ht="13.5" customHeight="1" thickBot="1">
      <c r="A125" s="40"/>
      <c r="B125" s="17" t="str">
        <f>'Redesign Primary Care'!B22</f>
        <v>Process Milestone:</v>
      </c>
      <c r="C125" s="17"/>
      <c r="D125" s="238">
        <f>'Redesign Primary Care'!D22</f>
        <v>0</v>
      </c>
      <c r="F125" s="247" t="str">
        <f>'Redesign Primary Care'!F29</f>
        <v>N/A</v>
      </c>
      <c r="G125" s="39"/>
    </row>
    <row r="126" spans="1:7" ht="6.75" customHeight="1" thickBot="1">
      <c r="A126" s="34"/>
      <c r="F126" s="92"/>
      <c r="G126" s="36"/>
    </row>
    <row r="127" spans="1:7" ht="13.5" thickBot="1">
      <c r="A127" s="34"/>
      <c r="C127" s="35" t="s">
        <v>15</v>
      </c>
      <c r="F127" s="248" t="str">
        <f>'Redesign Primary Care'!F44</f>
        <v xml:space="preserve"> </v>
      </c>
      <c r="G127" s="36"/>
    </row>
    <row r="128" spans="1:7" s="33" customFormat="1" ht="6.75" customHeight="1" thickBot="1">
      <c r="A128" s="40"/>
      <c r="B128" s="17"/>
      <c r="C128" s="41"/>
      <c r="D128" s="38"/>
      <c r="F128" s="99"/>
      <c r="G128" s="39"/>
    </row>
    <row r="129" spans="1:7" s="33" customFormat="1" ht="13.5" customHeight="1" thickBot="1">
      <c r="A129" s="40"/>
      <c r="B129" s="17" t="str">
        <f>'Redesign Primary Care'!B47</f>
        <v>Process Milestone:</v>
      </c>
      <c r="C129" s="17"/>
      <c r="D129" s="238">
        <f>'Redesign Primary Care'!D47</f>
        <v>0</v>
      </c>
      <c r="F129" s="247" t="str">
        <f>'Redesign Primary Care'!F54</f>
        <v>N/A</v>
      </c>
      <c r="G129" s="39"/>
    </row>
    <row r="130" spans="1:7" ht="6.75" customHeight="1" thickBot="1">
      <c r="A130" s="34"/>
      <c r="F130" s="92"/>
      <c r="G130" s="36"/>
    </row>
    <row r="131" spans="1:7" ht="13.5" thickBot="1">
      <c r="A131" s="34"/>
      <c r="C131" s="35" t="s">
        <v>15</v>
      </c>
      <c r="F131" s="248" t="str">
        <f>'Redesign Primary Care'!F69</f>
        <v xml:space="preserve"> </v>
      </c>
      <c r="G131" s="36"/>
    </row>
    <row r="132" spans="1:7" s="33" customFormat="1" ht="6.75" customHeight="1" thickBot="1">
      <c r="A132" s="40"/>
      <c r="B132" s="17"/>
      <c r="C132" s="41"/>
      <c r="D132" s="38"/>
      <c r="F132" s="99"/>
      <c r="G132" s="39"/>
    </row>
    <row r="133" spans="1:7" s="33" customFormat="1" ht="13.5" customHeight="1" thickBot="1">
      <c r="A133" s="40"/>
      <c r="B133" s="17" t="str">
        <f>'Redesign Primary Care'!B72</f>
        <v>Process Milestone:</v>
      </c>
      <c r="C133" s="17"/>
      <c r="D133" s="238">
        <f>'Redesign Primary Care'!D72</f>
        <v>0</v>
      </c>
      <c r="F133" s="247" t="str">
        <f>'Redesign Primary Care'!F79</f>
        <v>N/A</v>
      </c>
      <c r="G133" s="39"/>
    </row>
    <row r="134" spans="1:7" ht="6.75" customHeight="1" thickBot="1">
      <c r="A134" s="34"/>
      <c r="F134" s="92"/>
      <c r="G134" s="36"/>
    </row>
    <row r="135" spans="1:7" ht="13.5" thickBot="1">
      <c r="A135" s="34"/>
      <c r="C135" s="35" t="s">
        <v>15</v>
      </c>
      <c r="F135" s="248" t="str">
        <f>'Redesign Primary Care'!F94</f>
        <v xml:space="preserve"> </v>
      </c>
      <c r="G135" s="36"/>
    </row>
    <row r="136" spans="1:7" s="33" customFormat="1" ht="6.75" customHeight="1" thickBot="1">
      <c r="A136" s="40"/>
      <c r="B136" s="17"/>
      <c r="C136" s="41"/>
      <c r="D136" s="38"/>
      <c r="F136" s="99"/>
      <c r="G136" s="39"/>
    </row>
    <row r="137" spans="1:7" s="33" customFormat="1" ht="13.5" customHeight="1" thickBot="1">
      <c r="A137" s="40"/>
      <c r="B137" s="17" t="str">
        <f>'Redesign Primary Care'!B97</f>
        <v>Process Milestone:</v>
      </c>
      <c r="C137" s="17"/>
      <c r="D137" s="238">
        <f>'Redesign Primary Care'!D97</f>
        <v>0</v>
      </c>
      <c r="F137" s="247" t="str">
        <f>'Redesign Primary Care'!F104</f>
        <v>N/A</v>
      </c>
      <c r="G137" s="39"/>
    </row>
    <row r="138" spans="1:7" ht="6.75" customHeight="1" thickBot="1">
      <c r="A138" s="34"/>
      <c r="F138" s="92"/>
      <c r="G138" s="36"/>
    </row>
    <row r="139" spans="1:7" ht="13.5" thickBot="1">
      <c r="A139" s="34"/>
      <c r="C139" s="35" t="s">
        <v>15</v>
      </c>
      <c r="F139" s="248" t="str">
        <f>'Redesign Primary Care'!F119</f>
        <v xml:space="preserve"> </v>
      </c>
      <c r="G139" s="36"/>
    </row>
    <row r="140" spans="1:7" s="33" customFormat="1" ht="6.75" customHeight="1" thickBot="1">
      <c r="A140" s="40"/>
      <c r="B140" s="17"/>
      <c r="C140" s="41"/>
      <c r="D140" s="38"/>
      <c r="F140" s="99"/>
      <c r="G140" s="39"/>
    </row>
    <row r="141" spans="1:7" s="33" customFormat="1" ht="13.5" customHeight="1" thickBot="1">
      <c r="A141" s="40"/>
      <c r="B141" s="17" t="str">
        <f>'Redesign Primary Care'!B122</f>
        <v>Process Milestone:</v>
      </c>
      <c r="C141" s="17"/>
      <c r="D141" s="238">
        <f>'Redesign Primary Care'!D122</f>
        <v>0</v>
      </c>
      <c r="F141" s="247" t="str">
        <f>'Redesign Primary Care'!F129</f>
        <v>N/A</v>
      </c>
      <c r="G141" s="39"/>
    </row>
    <row r="142" spans="1:7" ht="6.75" customHeight="1" thickBot="1">
      <c r="A142" s="34"/>
      <c r="F142" s="92"/>
      <c r="G142" s="36"/>
    </row>
    <row r="143" spans="1:7" ht="13.5" thickBot="1">
      <c r="A143" s="34"/>
      <c r="C143" s="35" t="s">
        <v>15</v>
      </c>
      <c r="F143" s="248" t="str">
        <f>'Redesign Primary Care'!F144</f>
        <v xml:space="preserve"> </v>
      </c>
      <c r="G143" s="36"/>
    </row>
    <row r="144" spans="1:7" s="33" customFormat="1" ht="6.75" customHeight="1" thickBot="1">
      <c r="A144" s="40"/>
      <c r="B144" s="17"/>
      <c r="C144" s="41"/>
      <c r="D144" s="38"/>
      <c r="F144" s="99"/>
      <c r="G144" s="39"/>
    </row>
    <row r="145" spans="1:7" s="33" customFormat="1" ht="13.5" customHeight="1" thickBot="1">
      <c r="A145" s="40"/>
      <c r="B145" s="17" t="str">
        <f>'Redesign Primary Care'!B147</f>
        <v>Improvement Milestone:</v>
      </c>
      <c r="C145" s="17"/>
      <c r="D145" s="238">
        <f>'Redesign Primary Care'!D147</f>
        <v>0</v>
      </c>
      <c r="F145" s="247" t="str">
        <f>'Redesign Primary Care'!F154</f>
        <v>N/A</v>
      </c>
      <c r="G145" s="39"/>
    </row>
    <row r="146" spans="1:7" ht="6.75" customHeight="1" thickBot="1">
      <c r="A146" s="34"/>
      <c r="F146" s="92"/>
      <c r="G146" s="36"/>
    </row>
    <row r="147" spans="1:7" ht="13.5" thickBot="1">
      <c r="A147" s="34"/>
      <c r="C147" s="35" t="s">
        <v>15</v>
      </c>
      <c r="F147" s="248" t="str">
        <f>'Redesign Primary Care'!F169</f>
        <v xml:space="preserve"> </v>
      </c>
      <c r="G147" s="36"/>
    </row>
    <row r="148" spans="1:7" s="33" customFormat="1" ht="6.75" customHeight="1" thickBot="1">
      <c r="A148" s="40"/>
      <c r="B148" s="17"/>
      <c r="C148" s="41"/>
      <c r="D148" s="38"/>
      <c r="F148" s="99"/>
      <c r="G148" s="39"/>
    </row>
    <row r="149" spans="1:7" s="33" customFormat="1" ht="13.5" customHeight="1" thickBot="1">
      <c r="A149" s="40"/>
      <c r="B149" s="17" t="str">
        <f>'Redesign Primary Care'!B172</f>
        <v>Improvement Milestone:</v>
      </c>
      <c r="C149" s="17"/>
      <c r="D149" s="238">
        <f>'Redesign Primary Care'!D172</f>
        <v>0</v>
      </c>
      <c r="F149" s="247" t="str">
        <f>'Redesign Primary Care'!F179</f>
        <v>N/A</v>
      </c>
      <c r="G149" s="39"/>
    </row>
    <row r="150" spans="1:7" ht="6.75" customHeight="1" thickBot="1">
      <c r="A150" s="34"/>
      <c r="F150" s="92"/>
      <c r="G150" s="36"/>
    </row>
    <row r="151" spans="1:7" ht="13.5" thickBot="1">
      <c r="A151" s="34"/>
      <c r="C151" s="35" t="s">
        <v>15</v>
      </c>
      <c r="F151" s="248" t="str">
        <f>'Redesign Primary Care'!F194</f>
        <v xml:space="preserve"> </v>
      </c>
      <c r="G151" s="36"/>
    </row>
    <row r="152" spans="1:7" s="33" customFormat="1" ht="6.75" customHeight="1" thickBot="1">
      <c r="A152" s="40"/>
      <c r="B152" s="17"/>
      <c r="C152" s="41"/>
      <c r="D152" s="38"/>
      <c r="F152" s="99"/>
      <c r="G152" s="39"/>
    </row>
    <row r="153" spans="1:7" s="33" customFormat="1" ht="13.5" customHeight="1" thickBot="1">
      <c r="A153" s="40"/>
      <c r="B153" s="17" t="str">
        <f>'Redesign Primary Care'!B197</f>
        <v>Improvement Milestone:</v>
      </c>
      <c r="C153" s="17"/>
      <c r="D153" s="238">
        <f>'Redesign Primary Care'!D197</f>
        <v>0</v>
      </c>
      <c r="F153" s="247" t="str">
        <f>'Redesign Primary Care'!F204</f>
        <v>N/A</v>
      </c>
      <c r="G153" s="39"/>
    </row>
    <row r="154" spans="1:7" ht="6.75" customHeight="1" thickBot="1">
      <c r="A154" s="34"/>
      <c r="F154" s="92"/>
      <c r="G154" s="36"/>
    </row>
    <row r="155" spans="1:7" ht="13.5" thickBot="1">
      <c r="A155" s="34"/>
      <c r="C155" s="35" t="s">
        <v>15</v>
      </c>
      <c r="F155" s="248" t="str">
        <f>'Redesign Primary Care'!F219</f>
        <v xml:space="preserve"> </v>
      </c>
      <c r="G155" s="36"/>
    </row>
    <row r="156" spans="1:7" s="33" customFormat="1" ht="6.75" customHeight="1" thickBot="1">
      <c r="A156" s="40"/>
      <c r="B156" s="17"/>
      <c r="C156" s="41"/>
      <c r="D156" s="38"/>
      <c r="F156" s="99"/>
      <c r="G156" s="39"/>
    </row>
    <row r="157" spans="1:7" s="33" customFormat="1" ht="13.5" customHeight="1" thickBot="1">
      <c r="A157" s="40"/>
      <c r="B157" s="17" t="str">
        <f>'Redesign Primary Care'!B222</f>
        <v>Improvement Milestone:</v>
      </c>
      <c r="C157" s="17"/>
      <c r="D157" s="238">
        <f>'Redesign Primary Care'!D222</f>
        <v>0</v>
      </c>
      <c r="F157" s="247" t="str">
        <f>'Redesign Primary Care'!F229</f>
        <v>N/A</v>
      </c>
      <c r="G157" s="39"/>
    </row>
    <row r="158" spans="1:7" ht="6.75" customHeight="1" thickBot="1">
      <c r="A158" s="34"/>
      <c r="F158" s="92"/>
      <c r="G158" s="36"/>
    </row>
    <row r="159" spans="1:7" ht="13.5" thickBot="1">
      <c r="A159" s="34"/>
      <c r="C159" s="35" t="s">
        <v>15</v>
      </c>
      <c r="F159" s="248" t="str">
        <f>'Redesign Primary Care'!F244</f>
        <v xml:space="preserve"> </v>
      </c>
      <c r="G159" s="36"/>
    </row>
    <row r="160" spans="1:7" s="33" customFormat="1" ht="6.75" customHeight="1" thickBot="1">
      <c r="A160" s="40"/>
      <c r="B160" s="17"/>
      <c r="C160" s="41"/>
      <c r="D160" s="38"/>
      <c r="F160" s="99"/>
      <c r="G160" s="39"/>
    </row>
    <row r="161" spans="1:7" s="33" customFormat="1" ht="13.5" customHeight="1" thickBot="1">
      <c r="A161" s="40"/>
      <c r="B161" s="17" t="str">
        <f>'Redesign Primary Care'!B247</f>
        <v>Improvement Milestone:</v>
      </c>
      <c r="C161" s="17"/>
      <c r="D161" s="238">
        <f>'Redesign Primary Care'!D247</f>
        <v>0</v>
      </c>
      <c r="F161" s="247" t="str">
        <f>'Redesign Primary Care'!F254</f>
        <v>N/A</v>
      </c>
      <c r="G161" s="39"/>
    </row>
    <row r="162" spans="1:7" ht="6.75" customHeight="1" thickBot="1">
      <c r="A162" s="34"/>
      <c r="F162" s="92"/>
      <c r="G162" s="36"/>
    </row>
    <row r="163" spans="1:7" ht="13.5" thickBot="1">
      <c r="A163" s="34"/>
      <c r="C163" s="35" t="s">
        <v>15</v>
      </c>
      <c r="F163" s="248" t="str">
        <f>'Redesign Primary Care'!F269</f>
        <v xml:space="preserve"> </v>
      </c>
      <c r="G163" s="36"/>
    </row>
    <row r="164" spans="1:7" ht="13.5" thickBot="1">
      <c r="A164" s="34"/>
      <c r="C164" s="35"/>
      <c r="F164" s="92"/>
      <c r="G164" s="36"/>
    </row>
    <row r="165" spans="1:7" ht="13.5" thickBot="1">
      <c r="A165" s="34"/>
      <c r="B165" s="2" t="s">
        <v>10</v>
      </c>
      <c r="C165" s="35"/>
      <c r="F165" s="249">
        <f>'Redesign Primary Care'!F18</f>
        <v>0</v>
      </c>
      <c r="G165" s="36"/>
    </row>
    <row r="166" spans="1:7" ht="13.5" thickBot="1">
      <c r="A166" s="34"/>
      <c r="C166" s="35"/>
      <c r="F166" s="92"/>
      <c r="G166" s="36"/>
    </row>
    <row r="167" spans="1:7" ht="13.5" thickBot="1">
      <c r="A167" s="34"/>
      <c r="B167" s="2" t="s">
        <v>66</v>
      </c>
      <c r="C167" s="35"/>
      <c r="F167" s="250">
        <f>SUM(F163,F159,F155,F151,F147,F143,F139,F135,F131,F127)</f>
        <v>0</v>
      </c>
      <c r="G167" s="36"/>
    </row>
    <row r="168" spans="1:7" ht="13.5" thickBot="1">
      <c r="A168" s="34"/>
      <c r="C168" s="35"/>
      <c r="F168" s="92"/>
      <c r="G168" s="36"/>
    </row>
    <row r="169" spans="1:7" ht="13.5" thickBot="1">
      <c r="A169" s="34"/>
      <c r="B169" s="2" t="s">
        <v>67</v>
      </c>
      <c r="C169" s="35"/>
      <c r="F169" s="250">
        <f>COUNT(F163,F159,F155,F151,F147,F143,F139,F135,F131,F127)</f>
        <v>0</v>
      </c>
      <c r="G169" s="36"/>
    </row>
    <row r="170" spans="1:7" ht="13.5" thickBot="1">
      <c r="A170" s="34"/>
      <c r="C170" s="35"/>
      <c r="F170" s="92"/>
      <c r="G170" s="36"/>
    </row>
    <row r="171" spans="1:7" ht="13.5" thickBot="1">
      <c r="A171" s="34"/>
      <c r="B171" s="2" t="s">
        <v>68</v>
      </c>
      <c r="C171" s="35"/>
      <c r="F171" s="251" t="str">
        <f>IF(F169=0," ",F167/F169)</f>
        <v xml:space="preserve"> </v>
      </c>
      <c r="G171" s="36"/>
    </row>
    <row r="172" spans="1:7" ht="13.5" thickBot="1">
      <c r="A172" s="34"/>
      <c r="C172" s="35"/>
      <c r="F172" s="92"/>
      <c r="G172" s="36"/>
    </row>
    <row r="173" spans="1:7" ht="13.5" thickBot="1">
      <c r="A173" s="34"/>
      <c r="B173" s="2" t="s">
        <v>69</v>
      </c>
      <c r="C173" s="35"/>
      <c r="F173" s="249" t="str">
        <f>IF(F169=0," ",F171*F165)</f>
        <v xml:space="preserve"> </v>
      </c>
      <c r="G173" s="36"/>
    </row>
    <row r="174" spans="1:7" ht="13.5" thickBot="1">
      <c r="A174" s="34"/>
      <c r="C174" s="35"/>
      <c r="F174" s="92"/>
      <c r="G174" s="36"/>
    </row>
    <row r="175" spans="1:7" ht="13.5" thickBot="1">
      <c r="A175" s="34"/>
      <c r="B175" s="2" t="s">
        <v>11</v>
      </c>
      <c r="C175" s="35"/>
      <c r="F175" s="252">
        <f>'Redesign Primary Care'!F20</f>
        <v>0</v>
      </c>
      <c r="G175" s="36"/>
    </row>
    <row r="176" spans="1:7" ht="13.5" thickBot="1">
      <c r="A176" s="34"/>
      <c r="C176" s="35"/>
      <c r="F176" s="92"/>
      <c r="G176" s="36"/>
    </row>
    <row r="177" spans="1:7" ht="13.5" thickBot="1">
      <c r="A177" s="34"/>
      <c r="B177" s="239" t="s">
        <v>70</v>
      </c>
      <c r="C177" s="35"/>
      <c r="F177" s="217" t="str">
        <f>IF(F169=0," ",F173-F175)</f>
        <v xml:space="preserve"> </v>
      </c>
      <c r="G177" s="36"/>
    </row>
    <row r="178" spans="1:7" ht="15">
      <c r="A178" s="48"/>
      <c r="B178" s="254"/>
      <c r="C178" s="255"/>
      <c r="D178" s="50"/>
      <c r="E178" s="50"/>
      <c r="F178" s="132"/>
      <c r="G178" s="52"/>
    </row>
    <row r="179" spans="1:7" s="33" customFormat="1" ht="15.75" thickBot="1">
      <c r="A179" s="27" t="s">
        <v>109</v>
      </c>
      <c r="B179" s="28"/>
      <c r="C179" s="28"/>
      <c r="D179" s="29"/>
      <c r="E179" s="30"/>
      <c r="F179" s="111"/>
      <c r="G179" s="32"/>
    </row>
    <row r="180" spans="1:7" s="33" customFormat="1" ht="13.5" customHeight="1" thickBot="1">
      <c r="A180" s="40"/>
      <c r="B180" s="17" t="str">
        <f>'Patient Experience'!B22</f>
        <v>Process Milestone:</v>
      </c>
      <c r="C180" s="17"/>
      <c r="D180" s="238">
        <f>'Patient Experience'!D22</f>
        <v>0</v>
      </c>
      <c r="F180" s="247" t="str">
        <f>'Patient Experience'!F29</f>
        <v>N/A</v>
      </c>
      <c r="G180" s="39"/>
    </row>
    <row r="181" spans="1:7" ht="6.75" customHeight="1" thickBot="1">
      <c r="A181" s="34"/>
      <c r="F181" s="92"/>
      <c r="G181" s="36"/>
    </row>
    <row r="182" spans="1:7" ht="13.5" thickBot="1">
      <c r="A182" s="34"/>
      <c r="C182" s="35" t="s">
        <v>15</v>
      </c>
      <c r="F182" s="248" t="str">
        <f>'Patient Experience'!F44</f>
        <v xml:space="preserve"> </v>
      </c>
      <c r="G182" s="36"/>
    </row>
    <row r="183" spans="1:7" s="33" customFormat="1" ht="6.75" customHeight="1" thickBot="1">
      <c r="A183" s="40"/>
      <c r="B183" s="17"/>
      <c r="C183" s="41"/>
      <c r="D183" s="38"/>
      <c r="F183" s="99"/>
      <c r="G183" s="39"/>
    </row>
    <row r="184" spans="1:7" s="33" customFormat="1" ht="13.5" customHeight="1" thickBot="1">
      <c r="A184" s="40"/>
      <c r="B184" s="17" t="str">
        <f>'Patient Experience'!B47</f>
        <v>Process Milestone:</v>
      </c>
      <c r="C184" s="17"/>
      <c r="D184" s="238">
        <f>'Patient Experience'!D47</f>
        <v>0</v>
      </c>
      <c r="F184" s="247" t="str">
        <f>'Patient Experience'!F54</f>
        <v>N/A</v>
      </c>
      <c r="G184" s="39"/>
    </row>
    <row r="185" spans="1:7" ht="6.75" customHeight="1" thickBot="1">
      <c r="A185" s="34"/>
      <c r="F185" s="92"/>
      <c r="G185" s="36"/>
    </row>
    <row r="186" spans="1:7" ht="13.5" thickBot="1">
      <c r="A186" s="34"/>
      <c r="C186" s="35" t="s">
        <v>15</v>
      </c>
      <c r="F186" s="248" t="str">
        <f>'Patient Experience'!F69</f>
        <v xml:space="preserve"> </v>
      </c>
      <c r="G186" s="36"/>
    </row>
    <row r="187" spans="1:7" s="33" customFormat="1" ht="6.75" customHeight="1" thickBot="1">
      <c r="A187" s="40"/>
      <c r="B187" s="17"/>
      <c r="C187" s="41"/>
      <c r="D187" s="38"/>
      <c r="F187" s="99"/>
      <c r="G187" s="39"/>
    </row>
    <row r="188" spans="1:7" s="33" customFormat="1" ht="13.5" customHeight="1" thickBot="1">
      <c r="A188" s="40"/>
      <c r="B188" s="17" t="str">
        <f>'Patient Experience'!B72</f>
        <v>Process Milestone:</v>
      </c>
      <c r="C188" s="17"/>
      <c r="D188" s="238">
        <f>'Patient Experience'!D72</f>
        <v>0</v>
      </c>
      <c r="F188" s="247" t="str">
        <f>'Patient Experience'!F79</f>
        <v>N/A</v>
      </c>
      <c r="G188" s="39"/>
    </row>
    <row r="189" spans="1:7" ht="6.75" customHeight="1" thickBot="1">
      <c r="A189" s="34"/>
      <c r="F189" s="92"/>
      <c r="G189" s="36"/>
    </row>
    <row r="190" spans="1:7" ht="13.5" thickBot="1">
      <c r="A190" s="34"/>
      <c r="C190" s="35" t="s">
        <v>15</v>
      </c>
      <c r="F190" s="248" t="str">
        <f>'Patient Experience'!F94</f>
        <v xml:space="preserve"> </v>
      </c>
      <c r="G190" s="36"/>
    </row>
    <row r="191" spans="1:7" s="33" customFormat="1" ht="6.75" customHeight="1" thickBot="1">
      <c r="A191" s="40"/>
      <c r="B191" s="17"/>
      <c r="C191" s="41"/>
      <c r="D191" s="38"/>
      <c r="F191" s="99"/>
      <c r="G191" s="39"/>
    </row>
    <row r="192" spans="1:7" s="33" customFormat="1" ht="13.5" customHeight="1" thickBot="1">
      <c r="A192" s="40"/>
      <c r="B192" s="17" t="str">
        <f>'Patient Experience'!B97</f>
        <v>Process Milestone:</v>
      </c>
      <c r="C192" s="17"/>
      <c r="D192" s="238">
        <f>'Patient Experience'!D97</f>
        <v>0</v>
      </c>
      <c r="F192" s="247" t="str">
        <f>'Patient Experience'!F104</f>
        <v>N/A</v>
      </c>
      <c r="G192" s="39"/>
    </row>
    <row r="193" spans="1:7" ht="6.75" customHeight="1" thickBot="1">
      <c r="A193" s="34"/>
      <c r="F193" s="92"/>
      <c r="G193" s="36"/>
    </row>
    <row r="194" spans="1:7" ht="13.5" thickBot="1">
      <c r="A194" s="34"/>
      <c r="C194" s="35" t="s">
        <v>15</v>
      </c>
      <c r="F194" s="248" t="str">
        <f>'Patient Experience'!F119</f>
        <v xml:space="preserve"> </v>
      </c>
      <c r="G194" s="36"/>
    </row>
    <row r="195" spans="1:7" s="33" customFormat="1" ht="6.75" customHeight="1" thickBot="1">
      <c r="A195" s="40"/>
      <c r="B195" s="17"/>
      <c r="C195" s="41"/>
      <c r="D195" s="38"/>
      <c r="F195" s="99"/>
      <c r="G195" s="39"/>
    </row>
    <row r="196" spans="1:7" s="33" customFormat="1" ht="13.5" customHeight="1" thickBot="1">
      <c r="A196" s="40"/>
      <c r="B196" s="17" t="str">
        <f>'Patient Experience'!B122</f>
        <v>Process Milestone:</v>
      </c>
      <c r="C196" s="17"/>
      <c r="D196" s="238">
        <f>'Patient Experience'!D122</f>
        <v>0</v>
      </c>
      <c r="F196" s="247" t="str">
        <f>'Patient Experience'!F129</f>
        <v>N/A</v>
      </c>
      <c r="G196" s="39"/>
    </row>
    <row r="197" spans="1:7" ht="6.75" customHeight="1" thickBot="1">
      <c r="A197" s="34"/>
      <c r="F197" s="92"/>
      <c r="G197" s="36"/>
    </row>
    <row r="198" spans="1:7" ht="13.5" thickBot="1">
      <c r="A198" s="34"/>
      <c r="C198" s="35" t="s">
        <v>15</v>
      </c>
      <c r="F198" s="248" t="str">
        <f>'Patient Experience'!F144</f>
        <v xml:space="preserve"> </v>
      </c>
      <c r="G198" s="36"/>
    </row>
    <row r="199" spans="1:7" s="33" customFormat="1" ht="6.75" customHeight="1" thickBot="1">
      <c r="A199" s="40"/>
      <c r="B199" s="17"/>
      <c r="C199" s="41"/>
      <c r="D199" s="38"/>
      <c r="F199" s="99"/>
      <c r="G199" s="39"/>
    </row>
    <row r="200" spans="1:7" s="33" customFormat="1" ht="13.5" customHeight="1" thickBot="1">
      <c r="A200" s="40"/>
      <c r="B200" s="17" t="str">
        <f>'Patient Experience'!B147</f>
        <v>Improvement Milestone:</v>
      </c>
      <c r="C200" s="17"/>
      <c r="D200" s="238">
        <f>'Patient Experience'!D147</f>
        <v>0</v>
      </c>
      <c r="F200" s="247" t="str">
        <f>'Patient Experience'!F154</f>
        <v>N/A</v>
      </c>
      <c r="G200" s="39"/>
    </row>
    <row r="201" spans="1:7" ht="6.75" customHeight="1" thickBot="1">
      <c r="A201" s="34"/>
      <c r="F201" s="92"/>
      <c r="G201" s="36"/>
    </row>
    <row r="202" spans="1:7" ht="13.5" thickBot="1">
      <c r="A202" s="34"/>
      <c r="C202" s="35" t="s">
        <v>15</v>
      </c>
      <c r="F202" s="248" t="str">
        <f>'Patient Experience'!F169</f>
        <v xml:space="preserve"> </v>
      </c>
      <c r="G202" s="36"/>
    </row>
    <row r="203" spans="1:7" s="33" customFormat="1" ht="6.75" customHeight="1" thickBot="1">
      <c r="A203" s="40"/>
      <c r="B203" s="17"/>
      <c r="C203" s="41"/>
      <c r="D203" s="38"/>
      <c r="F203" s="99"/>
      <c r="G203" s="39"/>
    </row>
    <row r="204" spans="1:7" s="33" customFormat="1" ht="13.5" customHeight="1" thickBot="1">
      <c r="A204" s="40"/>
      <c r="B204" s="17" t="str">
        <f>'Patient Experience'!B172</f>
        <v>Improvement Milestone:</v>
      </c>
      <c r="C204" s="17"/>
      <c r="D204" s="238">
        <f>'Patient Experience'!D172</f>
        <v>0</v>
      </c>
      <c r="F204" s="247" t="str">
        <f>'Patient Experience'!F179</f>
        <v>N/A</v>
      </c>
      <c r="G204" s="39"/>
    </row>
    <row r="205" spans="1:7" ht="6.75" customHeight="1" thickBot="1">
      <c r="A205" s="34"/>
      <c r="F205" s="92"/>
      <c r="G205" s="36"/>
    </row>
    <row r="206" spans="1:7" ht="13.5" thickBot="1">
      <c r="A206" s="34"/>
      <c r="C206" s="35" t="s">
        <v>15</v>
      </c>
      <c r="F206" s="248" t="str">
        <f>'Patient Experience'!F194</f>
        <v xml:space="preserve"> </v>
      </c>
      <c r="G206" s="36"/>
    </row>
    <row r="207" spans="1:7" s="33" customFormat="1" ht="6.75" customHeight="1" thickBot="1">
      <c r="A207" s="40"/>
      <c r="B207" s="17"/>
      <c r="C207" s="41"/>
      <c r="D207" s="38"/>
      <c r="F207" s="99"/>
      <c r="G207" s="39"/>
    </row>
    <row r="208" spans="1:7" s="33" customFormat="1" ht="13.5" customHeight="1" thickBot="1">
      <c r="A208" s="40"/>
      <c r="B208" s="17" t="str">
        <f>'Patient Experience'!B197</f>
        <v>Improvement Milestone:</v>
      </c>
      <c r="C208" s="17"/>
      <c r="D208" s="238">
        <f>'Patient Experience'!D197</f>
        <v>0</v>
      </c>
      <c r="F208" s="247" t="str">
        <f>'Patient Experience'!F204</f>
        <v>N/A</v>
      </c>
      <c r="G208" s="39"/>
    </row>
    <row r="209" spans="1:7" ht="6.75" customHeight="1" thickBot="1">
      <c r="A209" s="34"/>
      <c r="F209" s="92"/>
      <c r="G209" s="36"/>
    </row>
    <row r="210" spans="1:7" ht="13.5" thickBot="1">
      <c r="A210" s="34"/>
      <c r="C210" s="35" t="s">
        <v>15</v>
      </c>
      <c r="F210" s="248" t="str">
        <f>'Patient Experience'!F219</f>
        <v xml:space="preserve"> </v>
      </c>
      <c r="G210" s="36"/>
    </row>
    <row r="211" spans="1:7" s="33" customFormat="1" ht="6.75" customHeight="1" thickBot="1">
      <c r="A211" s="40"/>
      <c r="B211" s="17"/>
      <c r="C211" s="41"/>
      <c r="D211" s="38"/>
      <c r="F211" s="99"/>
      <c r="G211" s="39"/>
    </row>
    <row r="212" spans="1:7" s="33" customFormat="1" ht="13.5" customHeight="1" thickBot="1">
      <c r="A212" s="40"/>
      <c r="B212" s="17" t="str">
        <f>'Patient Experience'!B222</f>
        <v>Improvement Milestone:</v>
      </c>
      <c r="C212" s="17"/>
      <c r="D212" s="238">
        <f>'Patient Experience'!D222</f>
        <v>0</v>
      </c>
      <c r="F212" s="247" t="str">
        <f>'Patient Experience'!F229</f>
        <v>N/A</v>
      </c>
      <c r="G212" s="39"/>
    </row>
    <row r="213" spans="1:7" ht="6.75" customHeight="1" thickBot="1">
      <c r="A213" s="34"/>
      <c r="F213" s="92"/>
      <c r="G213" s="36"/>
    </row>
    <row r="214" spans="1:7" ht="13.5" thickBot="1">
      <c r="A214" s="34"/>
      <c r="C214" s="35" t="s">
        <v>15</v>
      </c>
      <c r="F214" s="248" t="str">
        <f>'Patient Experience'!F244</f>
        <v xml:space="preserve"> </v>
      </c>
      <c r="G214" s="36"/>
    </row>
    <row r="215" spans="1:7" s="33" customFormat="1" ht="6.75" customHeight="1" thickBot="1">
      <c r="A215" s="40"/>
      <c r="B215" s="17"/>
      <c r="C215" s="41"/>
      <c r="D215" s="38"/>
      <c r="F215" s="99"/>
      <c r="G215" s="39"/>
    </row>
    <row r="216" spans="1:7" s="33" customFormat="1" ht="13.5" customHeight="1" thickBot="1">
      <c r="A216" s="40"/>
      <c r="B216" s="17" t="str">
        <f>'Patient Experience'!B247</f>
        <v>Improvement Milestone:</v>
      </c>
      <c r="C216" s="17"/>
      <c r="D216" s="238">
        <f>'Patient Experience'!D247</f>
        <v>0</v>
      </c>
      <c r="F216" s="247" t="str">
        <f>'Patient Experience'!F254</f>
        <v>N/A</v>
      </c>
      <c r="G216" s="39"/>
    </row>
    <row r="217" spans="1:7" ht="6.75" customHeight="1" thickBot="1">
      <c r="A217" s="34"/>
      <c r="F217" s="92"/>
      <c r="G217" s="36"/>
    </row>
    <row r="218" spans="1:7" ht="13.5" thickBot="1">
      <c r="A218" s="34"/>
      <c r="C218" s="35" t="s">
        <v>15</v>
      </c>
      <c r="F218" s="248" t="str">
        <f>'Patient Experience'!F269</f>
        <v xml:space="preserve"> </v>
      </c>
      <c r="G218" s="36"/>
    </row>
    <row r="219" spans="1:7" ht="13.5" thickBot="1">
      <c r="A219" s="34"/>
      <c r="C219" s="35"/>
      <c r="F219" s="92"/>
      <c r="G219" s="36"/>
    </row>
    <row r="220" spans="1:7" ht="13.5" thickBot="1">
      <c r="A220" s="34"/>
      <c r="B220" s="2" t="s">
        <v>10</v>
      </c>
      <c r="C220" s="35"/>
      <c r="F220" s="249">
        <f>'Patient Experience'!F18</f>
        <v>0</v>
      </c>
      <c r="G220" s="36"/>
    </row>
    <row r="221" spans="1:7" ht="13.5" thickBot="1">
      <c r="A221" s="34"/>
      <c r="C221" s="35"/>
      <c r="F221" s="92"/>
      <c r="G221" s="36"/>
    </row>
    <row r="222" spans="1:7" ht="13.5" thickBot="1">
      <c r="A222" s="34"/>
      <c r="B222" s="2" t="s">
        <v>66</v>
      </c>
      <c r="C222" s="35"/>
      <c r="F222" s="250">
        <f>SUM(F218,F214,F210,F206,F202,F198,F194,F190,F186,F182)</f>
        <v>0</v>
      </c>
      <c r="G222" s="36"/>
    </row>
    <row r="223" spans="1:7" ht="13.5" thickBot="1">
      <c r="A223" s="34"/>
      <c r="C223" s="35"/>
      <c r="F223" s="92"/>
      <c r="G223" s="36"/>
    </row>
    <row r="224" spans="1:7" ht="13.5" thickBot="1">
      <c r="A224" s="34"/>
      <c r="B224" s="2" t="s">
        <v>67</v>
      </c>
      <c r="C224" s="35"/>
      <c r="F224" s="250">
        <f>COUNT(F218,F214,F210,F206,F202,F198,F194,F190,F186,F182)</f>
        <v>0</v>
      </c>
      <c r="G224" s="36"/>
    </row>
    <row r="225" spans="1:7" ht="13.5" thickBot="1">
      <c r="A225" s="34"/>
      <c r="C225" s="35"/>
      <c r="F225" s="92"/>
      <c r="G225" s="36"/>
    </row>
    <row r="226" spans="1:7" ht="13.5" thickBot="1">
      <c r="A226" s="34"/>
      <c r="B226" s="2" t="s">
        <v>68</v>
      </c>
      <c r="C226" s="35"/>
      <c r="F226" s="251" t="str">
        <f>IF(F224=0," ",F222/F224)</f>
        <v xml:space="preserve"> </v>
      </c>
      <c r="G226" s="36"/>
    </row>
    <row r="227" spans="1:7" ht="13.5" thickBot="1">
      <c r="A227" s="34"/>
      <c r="C227" s="35"/>
      <c r="F227" s="92"/>
      <c r="G227" s="36"/>
    </row>
    <row r="228" spans="1:7" ht="13.5" thickBot="1">
      <c r="A228" s="34"/>
      <c r="B228" s="2" t="s">
        <v>69</v>
      </c>
      <c r="C228" s="35"/>
      <c r="F228" s="249" t="str">
        <f>IF(F224=0," ",F226*F220)</f>
        <v xml:space="preserve"> </v>
      </c>
      <c r="G228" s="36"/>
    </row>
    <row r="229" spans="1:7" ht="13.5" thickBot="1">
      <c r="A229" s="34"/>
      <c r="C229" s="35"/>
      <c r="F229" s="92"/>
      <c r="G229" s="36"/>
    </row>
    <row r="230" spans="1:7" ht="13.5" thickBot="1">
      <c r="A230" s="34"/>
      <c r="B230" s="2" t="s">
        <v>11</v>
      </c>
      <c r="C230" s="35"/>
      <c r="F230" s="252">
        <f>'Patient Experience'!F20</f>
        <v>0</v>
      </c>
      <c r="G230" s="36"/>
    </row>
    <row r="231" spans="1:7" ht="13.5" thickBot="1">
      <c r="A231" s="34"/>
      <c r="C231" s="35"/>
      <c r="F231" s="92"/>
      <c r="G231" s="36"/>
    </row>
    <row r="232" spans="1:7" ht="13.5" thickBot="1">
      <c r="A232" s="34"/>
      <c r="B232" s="239" t="s">
        <v>70</v>
      </c>
      <c r="C232" s="35"/>
      <c r="F232" s="217" t="str">
        <f>IF(F224=0," ",F228-F230)</f>
        <v xml:space="preserve"> </v>
      </c>
      <c r="G232" s="36"/>
    </row>
    <row r="233" spans="1:7" ht="15">
      <c r="A233" s="48"/>
      <c r="B233" s="254"/>
      <c r="C233" s="255"/>
      <c r="D233" s="50"/>
      <c r="E233" s="50"/>
      <c r="F233" s="132"/>
      <c r="G233" s="52"/>
    </row>
    <row r="234" spans="1:7" s="33" customFormat="1" ht="15.75" thickBot="1">
      <c r="A234" s="27" t="s">
        <v>110</v>
      </c>
      <c r="B234" s="28"/>
      <c r="C234" s="28"/>
      <c r="D234" s="29"/>
      <c r="E234" s="30"/>
      <c r="F234" s="111"/>
      <c r="G234" s="32"/>
    </row>
    <row r="235" spans="1:7" s="33" customFormat="1" ht="13.5" customHeight="1" thickBot="1">
      <c r="A235" s="40"/>
      <c r="B235" s="17" t="str">
        <f>'Redesign for Cost Containment'!B22</f>
        <v>Process Milestone:</v>
      </c>
      <c r="C235" s="17"/>
      <c r="D235" s="238">
        <f>'Redesign for Cost Containment'!D22</f>
        <v>0</v>
      </c>
      <c r="F235" s="247" t="str">
        <f>'Redesign for Cost Containment'!F29</f>
        <v>N/A</v>
      </c>
      <c r="G235" s="39"/>
    </row>
    <row r="236" spans="1:7" ht="6.75" customHeight="1" thickBot="1">
      <c r="A236" s="34"/>
      <c r="F236" s="92"/>
      <c r="G236" s="36"/>
    </row>
    <row r="237" spans="1:7" ht="13.5" thickBot="1">
      <c r="A237" s="34"/>
      <c r="C237" s="35" t="s">
        <v>15</v>
      </c>
      <c r="F237" s="248" t="str">
        <f>'Redesign for Cost Containment'!F44</f>
        <v xml:space="preserve"> </v>
      </c>
      <c r="G237" s="36"/>
    </row>
    <row r="238" spans="1:7" s="33" customFormat="1" ht="6.75" customHeight="1" thickBot="1">
      <c r="A238" s="40"/>
      <c r="B238" s="17"/>
      <c r="C238" s="41"/>
      <c r="D238" s="38"/>
      <c r="F238" s="99"/>
      <c r="G238" s="39"/>
    </row>
    <row r="239" spans="1:7" s="33" customFormat="1" ht="13.5" customHeight="1" thickBot="1">
      <c r="A239" s="40"/>
      <c r="B239" s="17" t="str">
        <f>'Redesign for Cost Containment'!B47</f>
        <v>Process Milestone:</v>
      </c>
      <c r="C239" s="17"/>
      <c r="D239" s="238">
        <f>'Redesign for Cost Containment'!D47</f>
        <v>0</v>
      </c>
      <c r="F239" s="247" t="str">
        <f>'Redesign for Cost Containment'!F54</f>
        <v>N/A</v>
      </c>
      <c r="G239" s="39"/>
    </row>
    <row r="240" spans="1:7" ht="6.75" customHeight="1" thickBot="1">
      <c r="A240" s="34"/>
      <c r="F240" s="92"/>
      <c r="G240" s="36"/>
    </row>
    <row r="241" spans="1:7" ht="13.5" thickBot="1">
      <c r="A241" s="34"/>
      <c r="C241" s="35" t="s">
        <v>15</v>
      </c>
      <c r="F241" s="248" t="str">
        <f>'Redesign for Cost Containment'!F69</f>
        <v xml:space="preserve"> </v>
      </c>
      <c r="G241" s="36"/>
    </row>
    <row r="242" spans="1:7" s="33" customFormat="1" ht="6.75" customHeight="1" thickBot="1">
      <c r="A242" s="40"/>
      <c r="B242" s="17"/>
      <c r="C242" s="41"/>
      <c r="D242" s="38"/>
      <c r="F242" s="99"/>
      <c r="G242" s="39"/>
    </row>
    <row r="243" spans="1:7" s="33" customFormat="1" ht="13.5" customHeight="1" thickBot="1">
      <c r="A243" s="40"/>
      <c r="B243" s="17" t="str">
        <f>'Redesign for Cost Containment'!B72</f>
        <v>Process Milestone:</v>
      </c>
      <c r="C243" s="17"/>
      <c r="D243" s="238">
        <f>'Redesign for Cost Containment'!D72</f>
        <v>0</v>
      </c>
      <c r="F243" s="247" t="str">
        <f>'Redesign for Cost Containment'!F79</f>
        <v>N/A</v>
      </c>
      <c r="G243" s="39"/>
    </row>
    <row r="244" spans="1:7" ht="6.75" customHeight="1" thickBot="1">
      <c r="A244" s="34"/>
      <c r="F244" s="92"/>
      <c r="G244" s="36"/>
    </row>
    <row r="245" spans="1:7" ht="13.5" thickBot="1">
      <c r="A245" s="34"/>
      <c r="C245" s="35" t="s">
        <v>15</v>
      </c>
      <c r="F245" s="248" t="str">
        <f>'Redesign for Cost Containment'!F94</f>
        <v xml:space="preserve"> </v>
      </c>
      <c r="G245" s="36"/>
    </row>
    <row r="246" spans="1:7" s="33" customFormat="1" ht="6.75" customHeight="1" thickBot="1">
      <c r="A246" s="40"/>
      <c r="B246" s="17"/>
      <c r="C246" s="41"/>
      <c r="D246" s="38"/>
      <c r="F246" s="99"/>
      <c r="G246" s="39"/>
    </row>
    <row r="247" spans="1:7" s="33" customFormat="1" ht="13.5" customHeight="1" thickBot="1">
      <c r="A247" s="40"/>
      <c r="B247" s="17" t="str">
        <f>'Redesign for Cost Containment'!B97</f>
        <v>Process Milestone:</v>
      </c>
      <c r="C247" s="17"/>
      <c r="D247" s="238">
        <f>'Redesign for Cost Containment'!D97</f>
        <v>0</v>
      </c>
      <c r="F247" s="247" t="str">
        <f>'Redesign for Cost Containment'!F104</f>
        <v>N/A</v>
      </c>
      <c r="G247" s="39"/>
    </row>
    <row r="248" spans="1:7" ht="6.75" customHeight="1" thickBot="1">
      <c r="A248" s="34"/>
      <c r="F248" s="92"/>
      <c r="G248" s="36"/>
    </row>
    <row r="249" spans="1:7" ht="13.5" thickBot="1">
      <c r="A249" s="34"/>
      <c r="C249" s="35" t="s">
        <v>15</v>
      </c>
      <c r="F249" s="248" t="str">
        <f>'Redesign for Cost Containment'!F119</f>
        <v xml:space="preserve"> </v>
      </c>
      <c r="G249" s="36"/>
    </row>
    <row r="250" spans="1:7" s="33" customFormat="1" ht="6.75" customHeight="1" thickBot="1">
      <c r="A250" s="40"/>
      <c r="B250" s="17"/>
      <c r="C250" s="41"/>
      <c r="D250" s="38"/>
      <c r="F250" s="99"/>
      <c r="G250" s="39"/>
    </row>
    <row r="251" spans="1:7" s="33" customFormat="1" ht="13.5" customHeight="1" thickBot="1">
      <c r="A251" s="40"/>
      <c r="B251" s="17" t="str">
        <f>'Redesign for Cost Containment'!B122</f>
        <v>Process Milestone:</v>
      </c>
      <c r="C251" s="17"/>
      <c r="D251" s="238">
        <f>'Redesign for Cost Containment'!D122</f>
        <v>0</v>
      </c>
      <c r="F251" s="247" t="str">
        <f>'Redesign for Cost Containment'!F129</f>
        <v>N/A</v>
      </c>
      <c r="G251" s="39"/>
    </row>
    <row r="252" spans="1:7" ht="6.75" customHeight="1" thickBot="1">
      <c r="A252" s="34"/>
      <c r="F252" s="92"/>
      <c r="G252" s="36"/>
    </row>
    <row r="253" spans="1:7" ht="13.5" thickBot="1">
      <c r="A253" s="34"/>
      <c r="C253" s="35" t="s">
        <v>15</v>
      </c>
      <c r="F253" s="248" t="str">
        <f>'Redesign for Cost Containment'!F144</f>
        <v xml:space="preserve"> </v>
      </c>
      <c r="G253" s="36"/>
    </row>
    <row r="254" spans="1:7" s="33" customFormat="1" ht="6.75" customHeight="1" thickBot="1">
      <c r="A254" s="40"/>
      <c r="B254" s="17"/>
      <c r="C254" s="41"/>
      <c r="D254" s="38"/>
      <c r="F254" s="99"/>
      <c r="G254" s="39"/>
    </row>
    <row r="255" spans="1:7" s="33" customFormat="1" ht="13.5" customHeight="1" thickBot="1">
      <c r="A255" s="40"/>
      <c r="B255" s="17" t="str">
        <f>'Redesign for Cost Containment'!B147</f>
        <v>Improvement Milestone:</v>
      </c>
      <c r="C255" s="17"/>
      <c r="D255" s="238">
        <f>'Redesign for Cost Containment'!D147</f>
        <v>0</v>
      </c>
      <c r="F255" s="247" t="str">
        <f>'Redesign for Cost Containment'!F154</f>
        <v>N/A</v>
      </c>
      <c r="G255" s="39"/>
    </row>
    <row r="256" spans="1:7" ht="6.75" customHeight="1" thickBot="1">
      <c r="A256" s="34"/>
      <c r="F256" s="92"/>
      <c r="G256" s="36"/>
    </row>
    <row r="257" spans="1:7" ht="13.5" thickBot="1">
      <c r="A257" s="34"/>
      <c r="C257" s="35" t="s">
        <v>15</v>
      </c>
      <c r="F257" s="248" t="str">
        <f>'Redesign for Cost Containment'!F169</f>
        <v xml:space="preserve"> </v>
      </c>
      <c r="G257" s="36"/>
    </row>
    <row r="258" spans="1:7" s="33" customFormat="1" ht="6.75" customHeight="1" thickBot="1">
      <c r="A258" s="40"/>
      <c r="B258" s="17"/>
      <c r="C258" s="41"/>
      <c r="D258" s="38"/>
      <c r="F258" s="99"/>
      <c r="G258" s="39"/>
    </row>
    <row r="259" spans="1:7" s="33" customFormat="1" ht="13.5" customHeight="1" thickBot="1">
      <c r="A259" s="40"/>
      <c r="B259" s="17" t="str">
        <f>'Redesign for Cost Containment'!B172</f>
        <v>Improvement Milestone:</v>
      </c>
      <c r="C259" s="17"/>
      <c r="D259" s="238">
        <f>'Redesign for Cost Containment'!D172</f>
        <v>0</v>
      </c>
      <c r="F259" s="247" t="str">
        <f>'Redesign for Cost Containment'!F179</f>
        <v>N/A</v>
      </c>
      <c r="G259" s="39"/>
    </row>
    <row r="260" spans="1:7" ht="6.75" customHeight="1" thickBot="1">
      <c r="A260" s="34"/>
      <c r="F260" s="92"/>
      <c r="G260" s="36"/>
    </row>
    <row r="261" spans="1:7" ht="13.5" thickBot="1">
      <c r="A261" s="34"/>
      <c r="C261" s="35" t="s">
        <v>15</v>
      </c>
      <c r="F261" s="248" t="str">
        <f>'Redesign for Cost Containment'!F194</f>
        <v xml:space="preserve"> </v>
      </c>
      <c r="G261" s="36"/>
    </row>
    <row r="262" spans="1:7" s="33" customFormat="1" ht="6.75" customHeight="1" thickBot="1">
      <c r="A262" s="40"/>
      <c r="B262" s="17"/>
      <c r="C262" s="41"/>
      <c r="D262" s="38"/>
      <c r="F262" s="99"/>
      <c r="G262" s="39"/>
    </row>
    <row r="263" spans="1:7" s="33" customFormat="1" ht="13.5" customHeight="1" thickBot="1">
      <c r="A263" s="40"/>
      <c r="B263" s="17" t="str">
        <f>'Redesign for Cost Containment'!B197</f>
        <v>Improvement Milestone:</v>
      </c>
      <c r="C263" s="17"/>
      <c r="D263" s="238">
        <f>'Redesign for Cost Containment'!D197</f>
        <v>0</v>
      </c>
      <c r="F263" s="247" t="str">
        <f>'Redesign for Cost Containment'!F204</f>
        <v>N/A</v>
      </c>
      <c r="G263" s="39"/>
    </row>
    <row r="264" spans="1:7" ht="6.75" customHeight="1" thickBot="1">
      <c r="A264" s="34"/>
      <c r="F264" s="92"/>
      <c r="G264" s="36"/>
    </row>
    <row r="265" spans="1:7" ht="13.5" thickBot="1">
      <c r="A265" s="34"/>
      <c r="C265" s="35" t="s">
        <v>15</v>
      </c>
      <c r="F265" s="248" t="str">
        <f>'Redesign for Cost Containment'!F219</f>
        <v xml:space="preserve"> </v>
      </c>
      <c r="G265" s="36"/>
    </row>
    <row r="266" spans="1:7" s="33" customFormat="1" ht="6.75" customHeight="1" thickBot="1">
      <c r="A266" s="40"/>
      <c r="B266" s="17"/>
      <c r="C266" s="41"/>
      <c r="D266" s="38"/>
      <c r="F266" s="99"/>
      <c r="G266" s="39"/>
    </row>
    <row r="267" spans="1:7" s="33" customFormat="1" ht="13.5" customHeight="1" thickBot="1">
      <c r="A267" s="40"/>
      <c r="B267" s="17" t="str">
        <f>'Redesign for Cost Containment'!B222</f>
        <v>Improvement Milestone:</v>
      </c>
      <c r="C267" s="17"/>
      <c r="D267" s="238">
        <f>'Redesign for Cost Containment'!D222</f>
        <v>0</v>
      </c>
      <c r="F267" s="247" t="str">
        <f>'Redesign for Cost Containment'!F229</f>
        <v>N/A</v>
      </c>
      <c r="G267" s="39"/>
    </row>
    <row r="268" spans="1:7" ht="6.75" customHeight="1" thickBot="1">
      <c r="A268" s="34"/>
      <c r="F268" s="92"/>
      <c r="G268" s="36"/>
    </row>
    <row r="269" spans="1:7" ht="13.5" thickBot="1">
      <c r="A269" s="34"/>
      <c r="C269" s="35" t="s">
        <v>15</v>
      </c>
      <c r="F269" s="248" t="str">
        <f>'Redesign for Cost Containment'!F244</f>
        <v xml:space="preserve"> </v>
      </c>
      <c r="G269" s="36"/>
    </row>
    <row r="270" spans="1:7" s="33" customFormat="1" ht="6.75" customHeight="1" thickBot="1">
      <c r="A270" s="40"/>
      <c r="B270" s="17"/>
      <c r="C270" s="41"/>
      <c r="D270" s="38"/>
      <c r="F270" s="99"/>
      <c r="G270" s="39"/>
    </row>
    <row r="271" spans="1:7" s="33" customFormat="1" ht="13.5" customHeight="1" thickBot="1">
      <c r="A271" s="40"/>
      <c r="B271" s="17" t="str">
        <f>'Redesign for Cost Containment'!B247</f>
        <v>Improvement Milestone:</v>
      </c>
      <c r="C271" s="17"/>
      <c r="D271" s="238">
        <f>'Redesign for Cost Containment'!D247</f>
        <v>0</v>
      </c>
      <c r="F271" s="247" t="str">
        <f>'Redesign for Cost Containment'!F254</f>
        <v>N/A</v>
      </c>
      <c r="G271" s="39"/>
    </row>
    <row r="272" spans="1:7" ht="6.75" customHeight="1" thickBot="1">
      <c r="A272" s="34"/>
      <c r="F272" s="92"/>
      <c r="G272" s="36"/>
    </row>
    <row r="273" spans="1:7" ht="13.5" thickBot="1">
      <c r="A273" s="34"/>
      <c r="C273" s="35" t="s">
        <v>15</v>
      </c>
      <c r="F273" s="248" t="str">
        <f>'Redesign for Cost Containment'!F269</f>
        <v xml:space="preserve"> </v>
      </c>
      <c r="G273" s="36"/>
    </row>
    <row r="274" spans="1:7" ht="13.5" thickBot="1">
      <c r="A274" s="34"/>
      <c r="C274" s="35"/>
      <c r="F274" s="92"/>
      <c r="G274" s="36"/>
    </row>
    <row r="275" spans="1:7" ht="13.5" thickBot="1">
      <c r="A275" s="34"/>
      <c r="B275" s="2" t="s">
        <v>10</v>
      </c>
      <c r="C275" s="35"/>
      <c r="F275" s="249">
        <f>'Redesign for Cost Containment'!F18</f>
        <v>0</v>
      </c>
      <c r="G275" s="36"/>
    </row>
    <row r="276" spans="1:7" ht="13.5" thickBot="1">
      <c r="A276" s="34"/>
      <c r="C276" s="35"/>
      <c r="F276" s="92"/>
      <c r="G276" s="36"/>
    </row>
    <row r="277" spans="1:7" ht="13.5" thickBot="1">
      <c r="A277" s="34"/>
      <c r="B277" s="2" t="s">
        <v>66</v>
      </c>
      <c r="C277" s="35"/>
      <c r="F277" s="250">
        <f>SUM(F273,F269,F265,F261,F257,F253,F249,F245,F241,F237)</f>
        <v>0</v>
      </c>
      <c r="G277" s="36"/>
    </row>
    <row r="278" spans="1:7" ht="13.5" thickBot="1">
      <c r="A278" s="34"/>
      <c r="C278" s="35"/>
      <c r="F278" s="92"/>
      <c r="G278" s="36"/>
    </row>
    <row r="279" spans="1:7" ht="13.5" thickBot="1">
      <c r="A279" s="34"/>
      <c r="B279" s="2" t="s">
        <v>67</v>
      </c>
      <c r="C279" s="35"/>
      <c r="F279" s="250">
        <f>COUNT(F273,F269,F265,F261,F257,F253,F249,F245,F241,F237)</f>
        <v>0</v>
      </c>
      <c r="G279" s="36"/>
    </row>
    <row r="280" spans="1:7" ht="13.5" thickBot="1">
      <c r="A280" s="34"/>
      <c r="C280" s="35"/>
      <c r="F280" s="92"/>
      <c r="G280" s="36"/>
    </row>
    <row r="281" spans="1:7" ht="13.5" thickBot="1">
      <c r="A281" s="34"/>
      <c r="B281" s="2" t="s">
        <v>68</v>
      </c>
      <c r="C281" s="35"/>
      <c r="F281" s="251" t="str">
        <f>IF(F279=0," ",F277/F279)</f>
        <v xml:space="preserve"> </v>
      </c>
      <c r="G281" s="36"/>
    </row>
    <row r="282" spans="1:7" ht="13.5" thickBot="1">
      <c r="A282" s="34"/>
      <c r="C282" s="35"/>
      <c r="F282" s="92"/>
      <c r="G282" s="36"/>
    </row>
    <row r="283" spans="1:7" ht="13.5" thickBot="1">
      <c r="A283" s="34"/>
      <c r="B283" s="2" t="s">
        <v>69</v>
      </c>
      <c r="C283" s="35"/>
      <c r="F283" s="249" t="str">
        <f>IF(F279=0," ",F281*F275)</f>
        <v xml:space="preserve"> </v>
      </c>
      <c r="G283" s="36"/>
    </row>
    <row r="284" spans="1:7" ht="13.5" thickBot="1">
      <c r="A284" s="34"/>
      <c r="C284" s="35"/>
      <c r="F284" s="92"/>
      <c r="G284" s="36"/>
    </row>
    <row r="285" spans="1:7" ht="13.5" thickBot="1">
      <c r="A285" s="34"/>
      <c r="B285" s="2" t="s">
        <v>11</v>
      </c>
      <c r="C285" s="35"/>
      <c r="F285" s="252">
        <f>'Redesign for Cost Containment'!F20</f>
        <v>0</v>
      </c>
      <c r="G285" s="36"/>
    </row>
    <row r="286" spans="1:7" ht="13.5" thickBot="1">
      <c r="A286" s="34"/>
      <c r="C286" s="35"/>
      <c r="F286" s="92"/>
      <c r="G286" s="36"/>
    </row>
    <row r="287" spans="1:7" ht="13.5" thickBot="1">
      <c r="A287" s="34"/>
      <c r="B287" s="239" t="s">
        <v>70</v>
      </c>
      <c r="C287" s="35"/>
      <c r="F287" s="217" t="str">
        <f>IF(F279=0," ",F283-F285)</f>
        <v xml:space="preserve"> </v>
      </c>
      <c r="G287" s="36"/>
    </row>
    <row r="288" spans="1:7" ht="15">
      <c r="A288" s="48"/>
      <c r="B288" s="254"/>
      <c r="C288" s="255"/>
      <c r="D288" s="50"/>
      <c r="E288" s="50"/>
      <c r="F288" s="132"/>
      <c r="G288" s="52"/>
    </row>
    <row r="289" spans="1:7" s="33" customFormat="1" ht="15.75" thickBot="1">
      <c r="A289" s="27" t="s">
        <v>111</v>
      </c>
      <c r="B289" s="28"/>
      <c r="C289" s="28"/>
      <c r="D289" s="29"/>
      <c r="E289" s="30"/>
      <c r="F289" s="111"/>
      <c r="G289" s="32"/>
    </row>
    <row r="290" spans="1:7" s="33" customFormat="1" ht="13.5" customHeight="1" thickBot="1">
      <c r="A290" s="40"/>
      <c r="B290" s="17" t="str">
        <f>'Integrate Physical Behavioral'!B22</f>
        <v>Process Milestone:</v>
      </c>
      <c r="C290" s="17"/>
      <c r="D290" s="238" t="str">
        <f>'Integrate Physical Behavioral'!D22</f>
        <v>#32. Develop a plan to co-locate another Primary Care clinic to include adult and pediatric behavioral health services.</v>
      </c>
      <c r="F290" s="247" t="str">
        <f>'Integrate Physical Behavioral'!F29</f>
        <v>Yes</v>
      </c>
      <c r="G290" s="39"/>
    </row>
    <row r="291" spans="1:7" ht="6.75" customHeight="1" thickBot="1">
      <c r="A291" s="34"/>
      <c r="F291" s="92"/>
      <c r="G291" s="36"/>
    </row>
    <row r="292" spans="1:7" ht="13.5" thickBot="1">
      <c r="A292" s="34"/>
      <c r="C292" s="35" t="s">
        <v>15</v>
      </c>
      <c r="F292" s="248">
        <f>'Integrate Physical Behavioral'!F44</f>
        <v>1</v>
      </c>
      <c r="G292" s="36"/>
    </row>
    <row r="293" spans="1:7" s="33" customFormat="1" ht="6.75" customHeight="1" thickBot="1">
      <c r="A293" s="40"/>
      <c r="B293" s="17"/>
      <c r="C293" s="41"/>
      <c r="D293" s="38"/>
      <c r="F293" s="99"/>
      <c r="G293" s="39"/>
    </row>
    <row r="294" spans="1:7" s="33" customFormat="1" ht="13.5" customHeight="1" thickBot="1">
      <c r="A294" s="40"/>
      <c r="B294" s="17" t="str">
        <f>'Integrate Physical Behavioral'!B47</f>
        <v>Process Milestone:</v>
      </c>
      <c r="C294" s="17"/>
      <c r="D294" s="238" t="str">
        <f>'Integrate Physical Behavioral'!D47</f>
        <v>#33. Adopt an evidence based treatment practice utilizing the IMPACT Collaborative Care Treatment Model for depression, anxiety, or traumatic stress disorder in 4 primary care sites, with 4 assigned LCSW or other master's level prepared clinicians.</v>
      </c>
      <c r="F294" s="247" t="str">
        <f>'Integrate Physical Behavioral'!F54</f>
        <v>Yes</v>
      </c>
      <c r="G294" s="39"/>
    </row>
    <row r="295" spans="1:7" ht="6.75" customHeight="1" thickBot="1">
      <c r="A295" s="34"/>
      <c r="F295" s="92"/>
      <c r="G295" s="36"/>
    </row>
    <row r="296" spans="1:7" ht="13.5" thickBot="1">
      <c r="A296" s="34"/>
      <c r="C296" s="35" t="s">
        <v>15</v>
      </c>
      <c r="F296" s="248">
        <f>'Integrate Physical Behavioral'!F69</f>
        <v>1</v>
      </c>
      <c r="G296" s="36"/>
    </row>
    <row r="297" spans="1:7" s="33" customFormat="1" ht="6.75" customHeight="1" thickBot="1">
      <c r="A297" s="40"/>
      <c r="B297" s="17"/>
      <c r="C297" s="41"/>
      <c r="D297" s="38"/>
      <c r="F297" s="99"/>
      <c r="G297" s="39"/>
    </row>
    <row r="298" spans="1:7" s="33" customFormat="1" ht="13.5" customHeight="1" thickBot="1">
      <c r="A298" s="40"/>
      <c r="B298" s="17" t="str">
        <f>'Integrate Physical Behavioral'!B72</f>
        <v>Process Milestone:</v>
      </c>
      <c r="C298" s="17"/>
      <c r="D298" s="238">
        <f>'Integrate Physical Behavioral'!D72</f>
        <v>0</v>
      </c>
      <c r="F298" s="247" t="str">
        <f>'Integrate Physical Behavioral'!F79</f>
        <v>N/A</v>
      </c>
      <c r="G298" s="39"/>
    </row>
    <row r="299" spans="1:7" ht="6.75" customHeight="1" thickBot="1">
      <c r="A299" s="34"/>
      <c r="F299" s="92"/>
      <c r="G299" s="36"/>
    </row>
    <row r="300" spans="1:7" ht="13.5" thickBot="1">
      <c r="A300" s="34"/>
      <c r="C300" s="35" t="s">
        <v>15</v>
      </c>
      <c r="F300" s="248" t="str">
        <f>'Integrate Physical Behavioral'!F94</f>
        <v xml:space="preserve"> </v>
      </c>
      <c r="G300" s="36"/>
    </row>
    <row r="301" spans="1:7" s="33" customFormat="1" ht="6.75" customHeight="1" thickBot="1">
      <c r="A301" s="40"/>
      <c r="B301" s="17"/>
      <c r="C301" s="41"/>
      <c r="D301" s="38"/>
      <c r="F301" s="99"/>
      <c r="G301" s="39"/>
    </row>
    <row r="302" spans="1:7" s="33" customFormat="1" ht="13.5" customHeight="1" thickBot="1">
      <c r="A302" s="40"/>
      <c r="B302" s="17" t="str">
        <f>'Integrate Physical Behavioral'!B97</f>
        <v>Process Milestone:</v>
      </c>
      <c r="C302" s="17"/>
      <c r="D302" s="238">
        <f>'Integrate Physical Behavioral'!D97</f>
        <v>0</v>
      </c>
      <c r="F302" s="247" t="str">
        <f>'Integrate Physical Behavioral'!F104</f>
        <v>N/A</v>
      </c>
      <c r="G302" s="39"/>
    </row>
    <row r="303" spans="1:7" ht="6.75" customHeight="1" thickBot="1">
      <c r="A303" s="34"/>
      <c r="F303" s="92"/>
      <c r="G303" s="36"/>
    </row>
    <row r="304" spans="1:7" ht="13.5" thickBot="1">
      <c r="A304" s="34"/>
      <c r="C304" s="35" t="s">
        <v>15</v>
      </c>
      <c r="F304" s="248" t="str">
        <f>'Integrate Physical Behavioral'!F119</f>
        <v xml:space="preserve"> </v>
      </c>
      <c r="G304" s="36"/>
    </row>
    <row r="305" spans="1:7" s="33" customFormat="1" ht="6.75" customHeight="1" thickBot="1">
      <c r="A305" s="40"/>
      <c r="B305" s="17"/>
      <c r="C305" s="41"/>
      <c r="D305" s="38"/>
      <c r="F305" s="99"/>
      <c r="G305" s="39"/>
    </row>
    <row r="306" spans="1:7" s="33" customFormat="1" ht="13.5" customHeight="1" thickBot="1">
      <c r="A306" s="40"/>
      <c r="B306" s="17" t="str">
        <f>'Integrate Physical Behavioral'!B122</f>
        <v>Process Milestone:</v>
      </c>
      <c r="C306" s="17"/>
      <c r="D306" s="238">
        <f>'Integrate Physical Behavioral'!D122</f>
        <v>0</v>
      </c>
      <c r="F306" s="247" t="str">
        <f>'Integrate Physical Behavioral'!F129</f>
        <v>N/A</v>
      </c>
      <c r="G306" s="39"/>
    </row>
    <row r="307" spans="1:7" ht="6.75" customHeight="1" thickBot="1">
      <c r="A307" s="34"/>
      <c r="F307" s="92"/>
      <c r="G307" s="36"/>
    </row>
    <row r="308" spans="1:7" ht="13.5" thickBot="1">
      <c r="A308" s="34"/>
      <c r="C308" s="35" t="s">
        <v>15</v>
      </c>
      <c r="F308" s="248" t="str">
        <f>'Integrate Physical Behavioral'!F144</f>
        <v xml:space="preserve"> </v>
      </c>
      <c r="G308" s="36"/>
    </row>
    <row r="309" spans="1:7" s="33" customFormat="1" ht="6.75" customHeight="1" thickBot="1">
      <c r="A309" s="40"/>
      <c r="B309" s="17"/>
      <c r="C309" s="41"/>
      <c r="D309" s="38"/>
      <c r="F309" s="99"/>
      <c r="G309" s="39"/>
    </row>
    <row r="310" spans="1:7" s="33" customFormat="1" ht="13.5" customHeight="1" thickBot="1">
      <c r="A310" s="40"/>
      <c r="B310" s="17" t="str">
        <f>'Integrate Physical Behavioral'!B147</f>
        <v>Improvement Milestone:</v>
      </c>
      <c r="C310" s="17"/>
      <c r="D310" s="238">
        <f>'Integrate Physical Behavioral'!D147</f>
        <v>0</v>
      </c>
      <c r="F310" s="247" t="str">
        <f>'Integrate Physical Behavioral'!F154</f>
        <v>N/A</v>
      </c>
      <c r="G310" s="39"/>
    </row>
    <row r="311" spans="1:7" ht="6.75" customHeight="1" thickBot="1">
      <c r="A311" s="34"/>
      <c r="F311" s="92"/>
      <c r="G311" s="36"/>
    </row>
    <row r="312" spans="1:7" ht="13.5" thickBot="1">
      <c r="A312" s="34"/>
      <c r="C312" s="35" t="s">
        <v>15</v>
      </c>
      <c r="F312" s="248" t="str">
        <f>'Integrate Physical Behavioral'!F169</f>
        <v xml:space="preserve"> </v>
      </c>
      <c r="G312" s="36"/>
    </row>
    <row r="313" spans="1:7" s="33" customFormat="1" ht="6.75" customHeight="1" thickBot="1">
      <c r="A313" s="40"/>
      <c r="B313" s="17"/>
      <c r="C313" s="41"/>
      <c r="D313" s="38"/>
      <c r="F313" s="99"/>
      <c r="G313" s="39"/>
    </row>
    <row r="314" spans="1:7" s="33" customFormat="1" ht="13.5" customHeight="1" thickBot="1">
      <c r="A314" s="40"/>
      <c r="B314" s="17" t="str">
        <f>'Integrate Physical Behavioral'!B172</f>
        <v>Improvement Milestone:</v>
      </c>
      <c r="C314" s="17"/>
      <c r="D314" s="238">
        <f>'Integrate Physical Behavioral'!D172</f>
        <v>0</v>
      </c>
      <c r="F314" s="247" t="str">
        <f>'Integrate Physical Behavioral'!F179</f>
        <v>N/A</v>
      </c>
      <c r="G314" s="39"/>
    </row>
    <row r="315" spans="1:7" ht="6.75" customHeight="1" thickBot="1">
      <c r="A315" s="34"/>
      <c r="F315" s="92"/>
      <c r="G315" s="36"/>
    </row>
    <row r="316" spans="1:7" ht="13.5" thickBot="1">
      <c r="A316" s="34"/>
      <c r="C316" s="35" t="s">
        <v>15</v>
      </c>
      <c r="F316" s="248" t="str">
        <f>'Integrate Physical Behavioral'!F194</f>
        <v xml:space="preserve"> </v>
      </c>
      <c r="G316" s="36"/>
    </row>
    <row r="317" spans="1:7" s="33" customFormat="1" ht="6.75" customHeight="1" thickBot="1">
      <c r="A317" s="40"/>
      <c r="B317" s="17"/>
      <c r="C317" s="41"/>
      <c r="D317" s="38"/>
      <c r="F317" s="99"/>
      <c r="G317" s="39"/>
    </row>
    <row r="318" spans="1:7" s="33" customFormat="1" ht="13.5" customHeight="1" thickBot="1">
      <c r="A318" s="40"/>
      <c r="B318" s="17" t="str">
        <f>'Integrate Physical Behavioral'!B197</f>
        <v>Improvement Milestone:</v>
      </c>
      <c r="C318" s="17"/>
      <c r="D318" s="238">
        <f>'Integrate Physical Behavioral'!D197</f>
        <v>0</v>
      </c>
      <c r="F318" s="247" t="str">
        <f>'Integrate Physical Behavioral'!F204</f>
        <v>N/A</v>
      </c>
      <c r="G318" s="39"/>
    </row>
    <row r="319" spans="1:7" ht="6.75" customHeight="1" thickBot="1">
      <c r="A319" s="34"/>
      <c r="F319" s="92"/>
      <c r="G319" s="36"/>
    </row>
    <row r="320" spans="1:7" ht="13.5" thickBot="1">
      <c r="A320" s="34"/>
      <c r="C320" s="35" t="s">
        <v>15</v>
      </c>
      <c r="F320" s="248" t="str">
        <f>'Integrate Physical Behavioral'!F219</f>
        <v xml:space="preserve"> </v>
      </c>
      <c r="G320" s="36"/>
    </row>
    <row r="321" spans="1:7" s="33" customFormat="1" ht="6.75" customHeight="1" thickBot="1">
      <c r="A321" s="40"/>
      <c r="B321" s="17"/>
      <c r="C321" s="41"/>
      <c r="D321" s="38"/>
      <c r="F321" s="99"/>
      <c r="G321" s="39"/>
    </row>
    <row r="322" spans="1:7" s="33" customFormat="1" ht="13.5" customHeight="1" thickBot="1">
      <c r="A322" s="40"/>
      <c r="B322" s="17" t="str">
        <f>'Integrate Physical Behavioral'!B222</f>
        <v>Improvement Milestone:</v>
      </c>
      <c r="C322" s="17"/>
      <c r="D322" s="238">
        <f>'Integrate Physical Behavioral'!D222</f>
        <v>0</v>
      </c>
      <c r="F322" s="247" t="str">
        <f>'Integrate Physical Behavioral'!F229</f>
        <v>N/A</v>
      </c>
      <c r="G322" s="39"/>
    </row>
    <row r="323" spans="1:7" ht="6.75" customHeight="1" thickBot="1">
      <c r="A323" s="34"/>
      <c r="F323" s="92"/>
      <c r="G323" s="36"/>
    </row>
    <row r="324" spans="1:7" ht="13.5" thickBot="1">
      <c r="A324" s="34"/>
      <c r="C324" s="35" t="s">
        <v>15</v>
      </c>
      <c r="F324" s="248" t="str">
        <f>'Integrate Physical Behavioral'!F244</f>
        <v xml:space="preserve"> </v>
      </c>
      <c r="G324" s="36"/>
    </row>
    <row r="325" spans="1:7" s="33" customFormat="1" ht="6.75" customHeight="1" thickBot="1">
      <c r="A325" s="40"/>
      <c r="B325" s="17"/>
      <c r="C325" s="41"/>
      <c r="D325" s="38"/>
      <c r="F325" s="99"/>
      <c r="G325" s="39"/>
    </row>
    <row r="326" spans="1:7" s="33" customFormat="1" ht="13.5" customHeight="1" thickBot="1">
      <c r="A326" s="40"/>
      <c r="B326" s="17" t="str">
        <f>'Integrate Physical Behavioral'!B247</f>
        <v>Improvement Milestone:</v>
      </c>
      <c r="C326" s="17"/>
      <c r="D326" s="238">
        <f>'Integrate Physical Behavioral'!D247</f>
        <v>0</v>
      </c>
      <c r="F326" s="247" t="str">
        <f>'Integrate Physical Behavioral'!F254</f>
        <v>N/A</v>
      </c>
      <c r="G326" s="39"/>
    </row>
    <row r="327" spans="1:7" ht="6.75" customHeight="1" thickBot="1">
      <c r="A327" s="34"/>
      <c r="F327" s="92"/>
      <c r="G327" s="36"/>
    </row>
    <row r="328" spans="1:7" ht="13.5" thickBot="1">
      <c r="A328" s="34"/>
      <c r="C328" s="35" t="s">
        <v>15</v>
      </c>
      <c r="F328" s="248" t="str">
        <f>'Integrate Physical Behavioral'!F269</f>
        <v xml:space="preserve"> </v>
      </c>
      <c r="G328" s="36"/>
    </row>
    <row r="329" spans="1:7" ht="13.5" thickBot="1">
      <c r="A329" s="34"/>
      <c r="C329" s="35"/>
      <c r="F329" s="92"/>
      <c r="G329" s="36"/>
    </row>
    <row r="330" spans="1:7" ht="13.5" thickBot="1">
      <c r="A330" s="34"/>
      <c r="B330" s="2" t="s">
        <v>10</v>
      </c>
      <c r="C330" s="35"/>
      <c r="F330" s="249">
        <f>'Integrate Physical Behavioral'!F18</f>
        <v>4859000</v>
      </c>
      <c r="G330" s="36"/>
    </row>
    <row r="331" spans="1:7" ht="13.5" thickBot="1">
      <c r="A331" s="34"/>
      <c r="C331" s="35"/>
      <c r="F331" s="92"/>
      <c r="G331" s="36"/>
    </row>
    <row r="332" spans="1:7" ht="13.5" thickBot="1">
      <c r="A332" s="34"/>
      <c r="B332" s="2" t="s">
        <v>66</v>
      </c>
      <c r="C332" s="35"/>
      <c r="F332" s="250">
        <f>SUM(F328,F324,F320,F316,F312,F308,F304,F300,F296,F292)</f>
        <v>2</v>
      </c>
      <c r="G332" s="36"/>
    </row>
    <row r="333" spans="1:7" ht="13.5" thickBot="1">
      <c r="A333" s="34"/>
      <c r="C333" s="35"/>
      <c r="F333" s="92"/>
      <c r="G333" s="36"/>
    </row>
    <row r="334" spans="1:7" ht="13.5" thickBot="1">
      <c r="A334" s="34"/>
      <c r="B334" s="2" t="s">
        <v>67</v>
      </c>
      <c r="C334" s="35"/>
      <c r="F334" s="250">
        <f>COUNT(F328,F324,F320,F316,F312,F308,F304,F300,F296,F292)</f>
        <v>2</v>
      </c>
      <c r="G334" s="36"/>
    </row>
    <row r="335" spans="1:7" ht="13.5" thickBot="1">
      <c r="A335" s="34"/>
      <c r="C335" s="35"/>
      <c r="F335" s="92"/>
      <c r="G335" s="36"/>
    </row>
    <row r="336" spans="1:7" ht="13.5" thickBot="1">
      <c r="A336" s="34"/>
      <c r="B336" s="2" t="s">
        <v>68</v>
      </c>
      <c r="C336" s="35"/>
      <c r="F336" s="251">
        <f>IF(F334=0," ",F332/F334)</f>
        <v>1</v>
      </c>
      <c r="G336" s="36"/>
    </row>
    <row r="337" spans="1:7" ht="13.5" thickBot="1">
      <c r="A337" s="34"/>
      <c r="C337" s="35"/>
      <c r="F337" s="92"/>
      <c r="G337" s="36"/>
    </row>
    <row r="338" spans="1:7" ht="13.5" thickBot="1">
      <c r="A338" s="34"/>
      <c r="B338" s="2" t="s">
        <v>69</v>
      </c>
      <c r="C338" s="35"/>
      <c r="F338" s="249">
        <f>IF(F334=0," ",F336*F330)</f>
        <v>4859000</v>
      </c>
      <c r="G338" s="36"/>
    </row>
    <row r="339" spans="1:7" ht="13.5" thickBot="1">
      <c r="A339" s="34"/>
      <c r="C339" s="35"/>
      <c r="F339" s="92"/>
      <c r="G339" s="36"/>
    </row>
    <row r="340" spans="1:7" ht="13.5" thickBot="1">
      <c r="A340" s="34"/>
      <c r="B340" s="2" t="s">
        <v>11</v>
      </c>
      <c r="C340" s="35"/>
      <c r="F340" s="252">
        <f>'Integrate Physical Behavioral'!F20</f>
        <v>4859000</v>
      </c>
      <c r="G340" s="36"/>
    </row>
    <row r="341" spans="1:7" ht="13.5" thickBot="1">
      <c r="A341" s="34"/>
      <c r="C341" s="35"/>
      <c r="F341" s="92"/>
      <c r="G341" s="36"/>
    </row>
    <row r="342" spans="1:7" ht="13.5" thickBot="1">
      <c r="A342" s="34"/>
      <c r="B342" s="239" t="s">
        <v>70</v>
      </c>
      <c r="C342" s="35"/>
      <c r="F342" s="217">
        <f>IF(F334=0," ",F338-F340)</f>
        <v>0</v>
      </c>
      <c r="G342" s="36"/>
    </row>
    <row r="343" spans="1:7" ht="15">
      <c r="A343" s="48"/>
      <c r="B343" s="254"/>
      <c r="C343" s="255"/>
      <c r="D343" s="50"/>
      <c r="E343" s="50"/>
      <c r="F343" s="132"/>
      <c r="G343" s="52"/>
    </row>
    <row r="344" spans="1:7" s="33" customFormat="1" ht="15.75" thickBot="1">
      <c r="A344" s="27" t="s">
        <v>112</v>
      </c>
      <c r="B344" s="28"/>
      <c r="C344" s="28"/>
      <c r="D344" s="29"/>
      <c r="E344" s="30"/>
      <c r="F344" s="111"/>
      <c r="G344" s="32"/>
    </row>
    <row r="345" spans="1:7" s="33" customFormat="1" ht="13.5" customHeight="1" thickBot="1">
      <c r="A345" s="40"/>
      <c r="B345" s="17" t="str">
        <f>'Specialty Care Access'!B22</f>
        <v>Process Milestone:</v>
      </c>
      <c r="C345" s="17"/>
      <c r="D345" s="238">
        <f>'Specialty Care Access'!D22</f>
        <v>0</v>
      </c>
      <c r="F345" s="247" t="str">
        <f>'Specialty Care Access'!F29</f>
        <v>N/A</v>
      </c>
      <c r="G345" s="39"/>
    </row>
    <row r="346" spans="1:7" ht="6.75" customHeight="1" thickBot="1">
      <c r="A346" s="34"/>
      <c r="F346" s="92"/>
      <c r="G346" s="36"/>
    </row>
    <row r="347" spans="1:7" ht="13.5" thickBot="1">
      <c r="A347" s="34"/>
      <c r="C347" s="35" t="s">
        <v>15</v>
      </c>
      <c r="F347" s="248" t="str">
        <f>'Specialty Care Access'!F44</f>
        <v xml:space="preserve"> </v>
      </c>
      <c r="G347" s="36"/>
    </row>
    <row r="348" spans="1:7" s="33" customFormat="1" ht="6.75" customHeight="1" thickBot="1">
      <c r="A348" s="40"/>
      <c r="B348" s="17"/>
      <c r="C348" s="41"/>
      <c r="D348" s="38"/>
      <c r="F348" s="99"/>
      <c r="G348" s="39"/>
    </row>
    <row r="349" spans="1:7" s="33" customFormat="1" ht="13.5" customHeight="1" thickBot="1">
      <c r="A349" s="40"/>
      <c r="B349" s="17" t="str">
        <f>'Specialty Care Access'!B47</f>
        <v>Process Milestone:</v>
      </c>
      <c r="C349" s="17"/>
      <c r="D349" s="238">
        <f>'Specialty Care Access'!D47</f>
        <v>0</v>
      </c>
      <c r="F349" s="247" t="str">
        <f>'Specialty Care Access'!F54</f>
        <v>N/A</v>
      </c>
      <c r="G349" s="39"/>
    </row>
    <row r="350" spans="1:7" ht="6.75" customHeight="1" thickBot="1">
      <c r="A350" s="34"/>
      <c r="F350" s="92"/>
      <c r="G350" s="36"/>
    </row>
    <row r="351" spans="1:7" ht="13.5" thickBot="1">
      <c r="A351" s="34"/>
      <c r="C351" s="35" t="s">
        <v>15</v>
      </c>
      <c r="F351" s="248" t="str">
        <f>'Specialty Care Access'!F69</f>
        <v xml:space="preserve"> </v>
      </c>
      <c r="G351" s="36"/>
    </row>
    <row r="352" spans="1:7" s="33" customFormat="1" ht="6.75" customHeight="1" thickBot="1">
      <c r="A352" s="40"/>
      <c r="B352" s="17"/>
      <c r="C352" s="41"/>
      <c r="D352" s="38"/>
      <c r="F352" s="99"/>
      <c r="G352" s="39"/>
    </row>
    <row r="353" spans="1:7" s="33" customFormat="1" ht="13.5" customHeight="1" thickBot="1">
      <c r="A353" s="40"/>
      <c r="B353" s="17" t="str">
        <f>'Specialty Care Access'!B72</f>
        <v>Process Milestone:</v>
      </c>
      <c r="C353" s="17"/>
      <c r="D353" s="238">
        <f>'Specialty Care Access'!D72</f>
        <v>0</v>
      </c>
      <c r="F353" s="247" t="str">
        <f>'Specialty Care Access'!F79</f>
        <v>N/A</v>
      </c>
      <c r="G353" s="39"/>
    </row>
    <row r="354" spans="1:7" ht="6.75" customHeight="1" thickBot="1">
      <c r="A354" s="34"/>
      <c r="F354" s="92"/>
      <c r="G354" s="36"/>
    </row>
    <row r="355" spans="1:7" ht="13.5" thickBot="1">
      <c r="A355" s="34"/>
      <c r="C355" s="35" t="s">
        <v>15</v>
      </c>
      <c r="F355" s="248" t="str">
        <f>'Specialty Care Access'!F94</f>
        <v xml:space="preserve"> </v>
      </c>
      <c r="G355" s="36"/>
    </row>
    <row r="356" spans="1:7" s="33" customFormat="1" ht="6.75" customHeight="1" thickBot="1">
      <c r="A356" s="40"/>
      <c r="B356" s="17"/>
      <c r="C356" s="41"/>
      <c r="D356" s="38"/>
      <c r="F356" s="99"/>
      <c r="G356" s="39"/>
    </row>
    <row r="357" spans="1:7" s="33" customFormat="1" ht="13.5" customHeight="1" thickBot="1">
      <c r="A357" s="40"/>
      <c r="B357" s="17" t="str">
        <f>'Specialty Care Access'!B97</f>
        <v>Process Milestone:</v>
      </c>
      <c r="C357" s="17"/>
      <c r="D357" s="238">
        <f>'Specialty Care Access'!D97</f>
        <v>0</v>
      </c>
      <c r="F357" s="247" t="str">
        <f>'Specialty Care Access'!F104</f>
        <v>N/A</v>
      </c>
      <c r="G357" s="39"/>
    </row>
    <row r="358" spans="1:7" ht="6.75" customHeight="1" thickBot="1">
      <c r="A358" s="34"/>
      <c r="F358" s="92"/>
      <c r="G358" s="36"/>
    </row>
    <row r="359" spans="1:7" ht="13.5" thickBot="1">
      <c r="A359" s="34"/>
      <c r="C359" s="35" t="s">
        <v>15</v>
      </c>
      <c r="F359" s="248" t="str">
        <f>'Specialty Care Access'!F119</f>
        <v xml:space="preserve"> </v>
      </c>
      <c r="G359" s="36"/>
    </row>
    <row r="360" spans="1:7" s="33" customFormat="1" ht="6.75" customHeight="1" thickBot="1">
      <c r="A360" s="40"/>
      <c r="B360" s="17"/>
      <c r="C360" s="41"/>
      <c r="D360" s="38"/>
      <c r="F360" s="99"/>
      <c r="G360" s="39"/>
    </row>
    <row r="361" spans="1:7" s="33" customFormat="1" ht="13.5" customHeight="1" thickBot="1">
      <c r="A361" s="40"/>
      <c r="B361" s="17" t="str">
        <f>'Specialty Care Access'!B122</f>
        <v>Process Milestone:</v>
      </c>
      <c r="C361" s="17"/>
      <c r="D361" s="238">
        <f>'Specialty Care Access'!D122</f>
        <v>0</v>
      </c>
      <c r="F361" s="247" t="str">
        <f>'Specialty Care Access'!F129</f>
        <v>N/A</v>
      </c>
      <c r="G361" s="39"/>
    </row>
    <row r="362" spans="1:7" ht="6.75" customHeight="1" thickBot="1">
      <c r="A362" s="34"/>
      <c r="F362" s="92"/>
      <c r="G362" s="36"/>
    </row>
    <row r="363" spans="1:7" ht="13.5" thickBot="1">
      <c r="A363" s="34"/>
      <c r="C363" s="35" t="s">
        <v>15</v>
      </c>
      <c r="F363" s="248" t="str">
        <f>'Specialty Care Access'!F144</f>
        <v xml:space="preserve"> </v>
      </c>
      <c r="G363" s="36"/>
    </row>
    <row r="364" spans="1:7" s="33" customFormat="1" ht="6.75" customHeight="1" thickBot="1">
      <c r="A364" s="40"/>
      <c r="B364" s="17"/>
      <c r="C364" s="41"/>
      <c r="D364" s="38"/>
      <c r="F364" s="99"/>
      <c r="G364" s="39"/>
    </row>
    <row r="365" spans="1:7" s="33" customFormat="1" ht="13.5" customHeight="1" thickBot="1">
      <c r="A365" s="40"/>
      <c r="B365" s="17" t="str">
        <f>'Specialty Care Access'!B147</f>
        <v>Improvement Milestone:</v>
      </c>
      <c r="C365" s="17"/>
      <c r="D365" s="238">
        <f>'Specialty Care Access'!D147</f>
        <v>0</v>
      </c>
      <c r="F365" s="247" t="str">
        <f>'Specialty Care Access'!F154</f>
        <v>N/A</v>
      </c>
      <c r="G365" s="39"/>
    </row>
    <row r="366" spans="1:7" ht="6.75" customHeight="1" thickBot="1">
      <c r="A366" s="34"/>
      <c r="F366" s="92"/>
      <c r="G366" s="36"/>
    </row>
    <row r="367" spans="1:7" ht="13.5" thickBot="1">
      <c r="A367" s="34"/>
      <c r="C367" s="35" t="s">
        <v>15</v>
      </c>
      <c r="F367" s="248" t="str">
        <f>'Specialty Care Access'!F169</f>
        <v xml:space="preserve"> </v>
      </c>
      <c r="G367" s="36"/>
    </row>
    <row r="368" spans="1:7" s="33" customFormat="1" ht="6.75" customHeight="1" thickBot="1">
      <c r="A368" s="40"/>
      <c r="B368" s="17"/>
      <c r="C368" s="41"/>
      <c r="D368" s="38"/>
      <c r="F368" s="99"/>
      <c r="G368" s="39"/>
    </row>
    <row r="369" spans="1:7" s="33" customFormat="1" ht="13.5" customHeight="1" thickBot="1">
      <c r="A369" s="40"/>
      <c r="B369" s="17" t="str">
        <f>'Specialty Care Access'!B172</f>
        <v>Improvement Milestone:</v>
      </c>
      <c r="C369" s="17"/>
      <c r="D369" s="238">
        <f>'Specialty Care Access'!D172</f>
        <v>0</v>
      </c>
      <c r="F369" s="247" t="str">
        <f>'Specialty Care Access'!F179</f>
        <v>N/A</v>
      </c>
      <c r="G369" s="39"/>
    </row>
    <row r="370" spans="1:7" ht="6.75" customHeight="1" thickBot="1">
      <c r="A370" s="34"/>
      <c r="F370" s="92"/>
      <c r="G370" s="36"/>
    </row>
    <row r="371" spans="1:7" ht="13.5" thickBot="1">
      <c r="A371" s="34"/>
      <c r="C371" s="35" t="s">
        <v>15</v>
      </c>
      <c r="F371" s="248" t="str">
        <f>'Specialty Care Access'!F194</f>
        <v xml:space="preserve"> </v>
      </c>
      <c r="G371" s="36"/>
    </row>
    <row r="372" spans="1:7" s="33" customFormat="1" ht="6.75" customHeight="1" thickBot="1">
      <c r="A372" s="40"/>
      <c r="B372" s="17"/>
      <c r="C372" s="41"/>
      <c r="D372" s="38"/>
      <c r="F372" s="99"/>
      <c r="G372" s="39"/>
    </row>
    <row r="373" spans="1:7" s="33" customFormat="1" ht="13.5" customHeight="1" thickBot="1">
      <c r="A373" s="40"/>
      <c r="B373" s="17" t="str">
        <f>'Specialty Care Access'!B197</f>
        <v>Improvement Milestone:</v>
      </c>
      <c r="C373" s="17"/>
      <c r="D373" s="238">
        <f>'Specialty Care Access'!D197</f>
        <v>0</v>
      </c>
      <c r="F373" s="247" t="str">
        <f>'Specialty Care Access'!F204</f>
        <v>N/A</v>
      </c>
      <c r="G373" s="39"/>
    </row>
    <row r="374" spans="1:7" ht="6.75" customHeight="1" thickBot="1">
      <c r="A374" s="34"/>
      <c r="F374" s="92"/>
      <c r="G374" s="36"/>
    </row>
    <row r="375" spans="1:7" ht="13.5" thickBot="1">
      <c r="A375" s="34"/>
      <c r="C375" s="35" t="s">
        <v>15</v>
      </c>
      <c r="F375" s="248" t="str">
        <f>'Specialty Care Access'!F219</f>
        <v xml:space="preserve"> </v>
      </c>
      <c r="G375" s="36"/>
    </row>
    <row r="376" spans="1:7" s="33" customFormat="1" ht="6.75" customHeight="1" thickBot="1">
      <c r="A376" s="40"/>
      <c r="B376" s="17"/>
      <c r="C376" s="41"/>
      <c r="D376" s="38"/>
      <c r="F376" s="99"/>
      <c r="G376" s="39"/>
    </row>
    <row r="377" spans="1:7" s="33" customFormat="1" ht="13.5" customHeight="1" thickBot="1">
      <c r="A377" s="40"/>
      <c r="B377" s="17" t="str">
        <f>'Specialty Care Access'!B222</f>
        <v>Improvement Milestone:</v>
      </c>
      <c r="C377" s="17"/>
      <c r="D377" s="238">
        <f>'Specialty Care Access'!D222</f>
        <v>0</v>
      </c>
      <c r="F377" s="247" t="str">
        <f>'Specialty Care Access'!F229</f>
        <v>N/A</v>
      </c>
      <c r="G377" s="39"/>
    </row>
    <row r="378" spans="1:7" ht="6.75" customHeight="1" thickBot="1">
      <c r="A378" s="34"/>
      <c r="F378" s="92"/>
      <c r="G378" s="36"/>
    </row>
    <row r="379" spans="1:7" ht="13.5" thickBot="1">
      <c r="A379" s="34"/>
      <c r="C379" s="35" t="s">
        <v>15</v>
      </c>
      <c r="F379" s="248" t="str">
        <f>'Specialty Care Access'!F244</f>
        <v xml:space="preserve"> </v>
      </c>
      <c r="G379" s="36"/>
    </row>
    <row r="380" spans="1:7" s="33" customFormat="1" ht="6.75" customHeight="1" thickBot="1">
      <c r="A380" s="40"/>
      <c r="B380" s="17"/>
      <c r="C380" s="41"/>
      <c r="D380" s="38"/>
      <c r="F380" s="99"/>
      <c r="G380" s="39"/>
    </row>
    <row r="381" spans="1:7" s="33" customFormat="1" ht="13.5" customHeight="1" thickBot="1">
      <c r="A381" s="40"/>
      <c r="B381" s="17" t="str">
        <f>'Specialty Care Access'!B247</f>
        <v>Improvement Milestone:</v>
      </c>
      <c r="C381" s="17"/>
      <c r="D381" s="238">
        <f>'Specialty Care Access'!D247</f>
        <v>0</v>
      </c>
      <c r="F381" s="247" t="str">
        <f>'Specialty Care Access'!F254</f>
        <v>N/A</v>
      </c>
      <c r="G381" s="39"/>
    </row>
    <row r="382" spans="1:7" ht="6.75" customHeight="1" thickBot="1">
      <c r="A382" s="34"/>
      <c r="F382" s="92"/>
      <c r="G382" s="36"/>
    </row>
    <row r="383" spans="1:7" ht="13.5" thickBot="1">
      <c r="A383" s="34"/>
      <c r="C383" s="35" t="s">
        <v>15</v>
      </c>
      <c r="F383" s="248" t="str">
        <f>'Specialty Care Access'!F269</f>
        <v xml:space="preserve"> </v>
      </c>
      <c r="G383" s="36"/>
    </row>
    <row r="384" spans="1:7" ht="13.5" thickBot="1">
      <c r="A384" s="34"/>
      <c r="C384" s="35"/>
      <c r="F384" s="92"/>
      <c r="G384" s="36"/>
    </row>
    <row r="385" spans="1:7" ht="13.5" thickBot="1">
      <c r="A385" s="34"/>
      <c r="B385" s="2" t="s">
        <v>10</v>
      </c>
      <c r="C385" s="35"/>
      <c r="F385" s="249">
        <f>'Specialty Care Access'!F18</f>
        <v>0</v>
      </c>
      <c r="G385" s="36"/>
    </row>
    <row r="386" spans="1:7" ht="13.5" thickBot="1">
      <c r="A386" s="34"/>
      <c r="C386" s="35"/>
      <c r="F386" s="92"/>
      <c r="G386" s="36"/>
    </row>
    <row r="387" spans="1:7" ht="13.5" thickBot="1">
      <c r="A387" s="34"/>
      <c r="B387" s="2" t="s">
        <v>66</v>
      </c>
      <c r="C387" s="35"/>
      <c r="F387" s="250">
        <f>SUM(F383,F379,F375,F371,F367,F363,F359,F355,F351,F347)</f>
        <v>0</v>
      </c>
      <c r="G387" s="36"/>
    </row>
    <row r="388" spans="1:7" ht="13.5" thickBot="1">
      <c r="A388" s="34"/>
      <c r="C388" s="35"/>
      <c r="F388" s="92"/>
      <c r="G388" s="36"/>
    </row>
    <row r="389" spans="1:7" ht="13.5" thickBot="1">
      <c r="A389" s="34"/>
      <c r="B389" s="2" t="s">
        <v>67</v>
      </c>
      <c r="C389" s="35"/>
      <c r="F389" s="250">
        <f>COUNT(F383,F379,F375,F371,F367,F363,F359,F355,F351,F347)</f>
        <v>0</v>
      </c>
      <c r="G389" s="36"/>
    </row>
    <row r="390" spans="1:7" ht="13.5" thickBot="1">
      <c r="A390" s="34"/>
      <c r="C390" s="35"/>
      <c r="F390" s="92"/>
      <c r="G390" s="36"/>
    </row>
    <row r="391" spans="1:7" ht="13.5" thickBot="1">
      <c r="A391" s="34"/>
      <c r="B391" s="2" t="s">
        <v>68</v>
      </c>
      <c r="C391" s="35"/>
      <c r="F391" s="251" t="str">
        <f>IF(F389=0," ",F387/F389)</f>
        <v xml:space="preserve"> </v>
      </c>
      <c r="G391" s="36"/>
    </row>
    <row r="392" spans="1:7" ht="13.5" thickBot="1">
      <c r="A392" s="34"/>
      <c r="C392" s="35"/>
      <c r="F392" s="92"/>
      <c r="G392" s="36"/>
    </row>
    <row r="393" spans="1:7" ht="13.5" thickBot="1">
      <c r="A393" s="34"/>
      <c r="B393" s="2" t="s">
        <v>69</v>
      </c>
      <c r="C393" s="35"/>
      <c r="F393" s="249" t="str">
        <f>IF(F389=0," ",F391*F385)</f>
        <v xml:space="preserve"> </v>
      </c>
      <c r="G393" s="36"/>
    </row>
    <row r="394" spans="1:7" ht="13.5" thickBot="1">
      <c r="A394" s="34"/>
      <c r="C394" s="35"/>
      <c r="F394" s="92"/>
      <c r="G394" s="36"/>
    </row>
    <row r="395" spans="1:7" ht="13.5" thickBot="1">
      <c r="A395" s="34"/>
      <c r="B395" s="2" t="s">
        <v>11</v>
      </c>
      <c r="C395" s="35"/>
      <c r="F395" s="252">
        <f>'Specialty Care Access'!F20</f>
        <v>0</v>
      </c>
      <c r="G395" s="36"/>
    </row>
    <row r="396" spans="1:7" ht="13.5" thickBot="1">
      <c r="A396" s="34"/>
      <c r="C396" s="35"/>
      <c r="F396" s="92"/>
      <c r="G396" s="36"/>
    </row>
    <row r="397" spans="1:7" ht="13.5" thickBot="1">
      <c r="A397" s="34"/>
      <c r="B397" s="239" t="s">
        <v>70</v>
      </c>
      <c r="C397" s="35"/>
      <c r="F397" s="217" t="str">
        <f>IF(F389=0," ",F393-F395)</f>
        <v xml:space="preserve"> </v>
      </c>
      <c r="G397" s="36"/>
    </row>
    <row r="398" spans="1:7" ht="15">
      <c r="A398" s="48"/>
      <c r="B398" s="254"/>
      <c r="C398" s="255"/>
      <c r="D398" s="50"/>
      <c r="E398" s="50"/>
      <c r="F398" s="132"/>
      <c r="G398" s="52"/>
    </row>
    <row r="399" spans="1:7" s="33" customFormat="1" ht="15.75" thickBot="1">
      <c r="A399" s="27" t="s">
        <v>113</v>
      </c>
      <c r="B399" s="28"/>
      <c r="C399" s="28"/>
      <c r="D399" s="29"/>
      <c r="E399" s="30"/>
      <c r="F399" s="111"/>
      <c r="G399" s="32"/>
    </row>
    <row r="400" spans="1:7" s="33" customFormat="1" ht="13.5" customHeight="1" thickBot="1">
      <c r="A400" s="40"/>
      <c r="B400" s="17" t="str">
        <f>'Patient Care Navigation'!B22</f>
        <v>Process Milestone:</v>
      </c>
      <c r="C400" s="17"/>
      <c r="D400" s="238">
        <f>'Patient Care Navigation'!D22</f>
        <v>0</v>
      </c>
      <c r="F400" s="247" t="str">
        <f>'Patient Care Navigation'!F29</f>
        <v>N/A</v>
      </c>
      <c r="G400" s="39"/>
    </row>
    <row r="401" spans="1:7" ht="6.75" customHeight="1" thickBot="1">
      <c r="A401" s="34"/>
      <c r="F401" s="92"/>
      <c r="G401" s="36"/>
    </row>
    <row r="402" spans="1:7" ht="13.5" thickBot="1">
      <c r="A402" s="34"/>
      <c r="C402" s="35" t="s">
        <v>15</v>
      </c>
      <c r="F402" s="248" t="str">
        <f>'Patient Care Navigation'!F44</f>
        <v xml:space="preserve"> </v>
      </c>
      <c r="G402" s="36"/>
    </row>
    <row r="403" spans="1:7" s="33" customFormat="1" ht="6.75" customHeight="1" thickBot="1">
      <c r="A403" s="40"/>
      <c r="B403" s="17"/>
      <c r="C403" s="41"/>
      <c r="D403" s="38"/>
      <c r="F403" s="99"/>
      <c r="G403" s="39"/>
    </row>
    <row r="404" spans="1:7" s="33" customFormat="1" ht="13.5" customHeight="1" thickBot="1">
      <c r="A404" s="40"/>
      <c r="B404" s="17" t="str">
        <f>'Patient Care Navigation'!B47</f>
        <v>Process Milestone:</v>
      </c>
      <c r="C404" s="17"/>
      <c r="D404" s="238">
        <f>'Patient Care Navigation'!D47</f>
        <v>0</v>
      </c>
      <c r="F404" s="247" t="str">
        <f>'Patient Care Navigation'!F54</f>
        <v>N/A</v>
      </c>
      <c r="G404" s="39"/>
    </row>
    <row r="405" spans="1:7" ht="6.75" customHeight="1" thickBot="1">
      <c r="A405" s="34"/>
      <c r="F405" s="92"/>
      <c r="G405" s="36"/>
    </row>
    <row r="406" spans="1:7" ht="13.5" thickBot="1">
      <c r="A406" s="34"/>
      <c r="C406" s="35" t="s">
        <v>15</v>
      </c>
      <c r="F406" s="248" t="str">
        <f>'Patient Care Navigation'!F69</f>
        <v xml:space="preserve"> </v>
      </c>
      <c r="G406" s="36"/>
    </row>
    <row r="407" spans="1:7" s="33" customFormat="1" ht="6.75" customHeight="1" thickBot="1">
      <c r="A407" s="40"/>
      <c r="B407" s="17"/>
      <c r="C407" s="41"/>
      <c r="D407" s="38"/>
      <c r="F407" s="99"/>
      <c r="G407" s="39"/>
    </row>
    <row r="408" spans="1:7" s="33" customFormat="1" ht="13.5" customHeight="1" thickBot="1">
      <c r="A408" s="40"/>
      <c r="B408" s="17" t="str">
        <f>'Patient Care Navigation'!B72</f>
        <v>Process Milestone:</v>
      </c>
      <c r="C408" s="17"/>
      <c r="D408" s="238">
        <f>'Patient Care Navigation'!D72</f>
        <v>0</v>
      </c>
      <c r="F408" s="247" t="str">
        <f>'Patient Care Navigation'!F79</f>
        <v>N/A</v>
      </c>
      <c r="G408" s="39"/>
    </row>
    <row r="409" spans="1:7" ht="6.75" customHeight="1" thickBot="1">
      <c r="A409" s="34"/>
      <c r="F409" s="92"/>
      <c r="G409" s="36"/>
    </row>
    <row r="410" spans="1:7" ht="13.5" thickBot="1">
      <c r="A410" s="34"/>
      <c r="C410" s="35" t="s">
        <v>15</v>
      </c>
      <c r="F410" s="248" t="str">
        <f>'Patient Care Navigation'!F94</f>
        <v xml:space="preserve"> </v>
      </c>
      <c r="G410" s="36"/>
    </row>
    <row r="411" spans="1:7" s="33" customFormat="1" ht="6.75" customHeight="1" thickBot="1">
      <c r="A411" s="40"/>
      <c r="B411" s="17"/>
      <c r="C411" s="41"/>
      <c r="D411" s="38"/>
      <c r="F411" s="99"/>
      <c r="G411" s="39"/>
    </row>
    <row r="412" spans="1:7" s="33" customFormat="1" ht="13.5" customHeight="1" thickBot="1">
      <c r="A412" s="40"/>
      <c r="B412" s="17" t="str">
        <f>'Patient Care Navigation'!B97</f>
        <v>Process Milestone:</v>
      </c>
      <c r="C412" s="17"/>
      <c r="D412" s="238">
        <f>'Patient Care Navigation'!D97</f>
        <v>0</v>
      </c>
      <c r="F412" s="247" t="str">
        <f>'Patient Care Navigation'!F104</f>
        <v>N/A</v>
      </c>
      <c r="G412" s="39"/>
    </row>
    <row r="413" spans="1:7" ht="6.75" customHeight="1" thickBot="1">
      <c r="A413" s="34"/>
      <c r="F413" s="92"/>
      <c r="G413" s="36"/>
    </row>
    <row r="414" spans="1:7" ht="13.5" thickBot="1">
      <c r="A414" s="34"/>
      <c r="C414" s="35" t="s">
        <v>15</v>
      </c>
      <c r="F414" s="248" t="str">
        <f>'Patient Care Navigation'!F119</f>
        <v xml:space="preserve"> </v>
      </c>
      <c r="G414" s="36"/>
    </row>
    <row r="415" spans="1:7" s="33" customFormat="1" ht="6.75" customHeight="1" thickBot="1">
      <c r="A415" s="40"/>
      <c r="B415" s="17"/>
      <c r="C415" s="41"/>
      <c r="D415" s="38"/>
      <c r="F415" s="99"/>
      <c r="G415" s="39"/>
    </row>
    <row r="416" spans="1:7" s="33" customFormat="1" ht="13.5" customHeight="1" thickBot="1">
      <c r="A416" s="40"/>
      <c r="B416" s="17" t="str">
        <f>'Patient Care Navigation'!B122</f>
        <v>Process Milestone:</v>
      </c>
      <c r="C416" s="17"/>
      <c r="D416" s="238">
        <f>'Patient Care Navigation'!D122</f>
        <v>0</v>
      </c>
      <c r="F416" s="247" t="str">
        <f>'Patient Care Navigation'!F129</f>
        <v>N/A</v>
      </c>
      <c r="G416" s="39"/>
    </row>
    <row r="417" spans="1:7" ht="6.75" customHeight="1" thickBot="1">
      <c r="A417" s="34"/>
      <c r="F417" s="92"/>
      <c r="G417" s="36"/>
    </row>
    <row r="418" spans="1:7" ht="13.5" thickBot="1">
      <c r="A418" s="34"/>
      <c r="C418" s="35" t="s">
        <v>15</v>
      </c>
      <c r="F418" s="248" t="str">
        <f>'Patient Care Navigation'!F144</f>
        <v xml:space="preserve"> </v>
      </c>
      <c r="G418" s="36"/>
    </row>
    <row r="419" spans="1:7" s="33" customFormat="1" ht="6.75" customHeight="1" thickBot="1">
      <c r="A419" s="40"/>
      <c r="B419" s="17"/>
      <c r="C419" s="41"/>
      <c r="D419" s="38"/>
      <c r="F419" s="99"/>
      <c r="G419" s="39"/>
    </row>
    <row r="420" spans="1:7" s="33" customFormat="1" ht="13.5" customHeight="1" thickBot="1">
      <c r="A420" s="40"/>
      <c r="B420" s="17" t="str">
        <f>'Patient Care Navigation'!B147</f>
        <v>Improvement Milestone:</v>
      </c>
      <c r="C420" s="17"/>
      <c r="D420" s="238">
        <f>'Patient Care Navigation'!D147</f>
        <v>0</v>
      </c>
      <c r="F420" s="247" t="str">
        <f>'Patient Care Navigation'!F154</f>
        <v>N/A</v>
      </c>
      <c r="G420" s="39"/>
    </row>
    <row r="421" spans="1:7" ht="6.75" customHeight="1" thickBot="1">
      <c r="A421" s="34"/>
      <c r="F421" s="92"/>
      <c r="G421" s="36"/>
    </row>
    <row r="422" spans="1:7" ht="13.5" thickBot="1">
      <c r="A422" s="34"/>
      <c r="C422" s="35" t="s">
        <v>15</v>
      </c>
      <c r="F422" s="248" t="str">
        <f>'Patient Care Navigation'!F169</f>
        <v xml:space="preserve"> </v>
      </c>
      <c r="G422" s="36"/>
    </row>
    <row r="423" spans="1:7" s="33" customFormat="1" ht="6.75" customHeight="1" thickBot="1">
      <c r="A423" s="40"/>
      <c r="B423" s="17"/>
      <c r="C423" s="41"/>
      <c r="D423" s="38"/>
      <c r="F423" s="99"/>
      <c r="G423" s="39"/>
    </row>
    <row r="424" spans="1:7" s="33" customFormat="1" ht="13.5" customHeight="1" thickBot="1">
      <c r="A424" s="40"/>
      <c r="B424" s="17" t="str">
        <f>'Patient Care Navigation'!B172</f>
        <v>Improvement Milestone:</v>
      </c>
      <c r="C424" s="17"/>
      <c r="D424" s="238">
        <f>'Patient Care Navigation'!D172</f>
        <v>0</v>
      </c>
      <c r="F424" s="247" t="str">
        <f>'Patient Care Navigation'!F179</f>
        <v>N/A</v>
      </c>
      <c r="G424" s="39"/>
    </row>
    <row r="425" spans="1:7" ht="6.75" customHeight="1" thickBot="1">
      <c r="A425" s="34"/>
      <c r="F425" s="92"/>
      <c r="G425" s="36"/>
    </row>
    <row r="426" spans="1:7" ht="13.5" thickBot="1">
      <c r="A426" s="34"/>
      <c r="C426" s="35" t="s">
        <v>15</v>
      </c>
      <c r="F426" s="248" t="str">
        <f>'Patient Care Navigation'!F194</f>
        <v xml:space="preserve"> </v>
      </c>
      <c r="G426" s="36"/>
    </row>
    <row r="427" spans="1:7" s="33" customFormat="1" ht="6.75" customHeight="1" thickBot="1">
      <c r="A427" s="40"/>
      <c r="B427" s="17"/>
      <c r="C427" s="41"/>
      <c r="D427" s="38"/>
      <c r="F427" s="99"/>
      <c r="G427" s="39"/>
    </row>
    <row r="428" spans="1:7" s="33" customFormat="1" ht="13.5" customHeight="1" thickBot="1">
      <c r="A428" s="40"/>
      <c r="B428" s="17" t="str">
        <f>'Patient Care Navigation'!B197</f>
        <v>Improvement Milestone:</v>
      </c>
      <c r="C428" s="17"/>
      <c r="D428" s="238">
        <f>'Patient Care Navigation'!D197</f>
        <v>0</v>
      </c>
      <c r="F428" s="247" t="str">
        <f>'Patient Care Navigation'!F204</f>
        <v>N/A</v>
      </c>
      <c r="G428" s="39"/>
    </row>
    <row r="429" spans="1:7" ht="6.75" customHeight="1" thickBot="1">
      <c r="A429" s="34"/>
      <c r="F429" s="92"/>
      <c r="G429" s="36"/>
    </row>
    <row r="430" spans="1:7" ht="13.5" thickBot="1">
      <c r="A430" s="34"/>
      <c r="C430" s="35" t="s">
        <v>15</v>
      </c>
      <c r="F430" s="248" t="str">
        <f>'Patient Care Navigation'!F219</f>
        <v xml:space="preserve"> </v>
      </c>
      <c r="G430" s="36"/>
    </row>
    <row r="431" spans="1:7" s="33" customFormat="1" ht="6.75" customHeight="1" thickBot="1">
      <c r="A431" s="40"/>
      <c r="B431" s="17"/>
      <c r="C431" s="41"/>
      <c r="D431" s="38"/>
      <c r="F431" s="99"/>
      <c r="G431" s="39"/>
    </row>
    <row r="432" spans="1:7" s="33" customFormat="1" ht="13.5" customHeight="1" thickBot="1">
      <c r="A432" s="40"/>
      <c r="B432" s="17" t="str">
        <f>'Patient Care Navigation'!B222</f>
        <v>Improvement Milestone:</v>
      </c>
      <c r="C432" s="17"/>
      <c r="D432" s="238">
        <f>'Patient Care Navigation'!D222</f>
        <v>0</v>
      </c>
      <c r="F432" s="247" t="str">
        <f>'Patient Care Navigation'!F229</f>
        <v>N/A</v>
      </c>
      <c r="G432" s="39"/>
    </row>
    <row r="433" spans="1:7" ht="6.75" customHeight="1" thickBot="1">
      <c r="A433" s="34"/>
      <c r="F433" s="92"/>
      <c r="G433" s="36"/>
    </row>
    <row r="434" spans="1:7" ht="13.5" thickBot="1">
      <c r="A434" s="34"/>
      <c r="C434" s="35" t="s">
        <v>15</v>
      </c>
      <c r="F434" s="248" t="str">
        <f>'Patient Care Navigation'!F244</f>
        <v xml:space="preserve"> </v>
      </c>
      <c r="G434" s="36"/>
    </row>
    <row r="435" spans="1:7" s="33" customFormat="1" ht="6.75" customHeight="1" thickBot="1">
      <c r="A435" s="40"/>
      <c r="B435" s="17"/>
      <c r="C435" s="41"/>
      <c r="D435" s="38"/>
      <c r="F435" s="99"/>
      <c r="G435" s="39"/>
    </row>
    <row r="436" spans="1:7" s="33" customFormat="1" ht="13.5" customHeight="1" thickBot="1">
      <c r="A436" s="40"/>
      <c r="B436" s="17" t="str">
        <f>'Patient Care Navigation'!B247</f>
        <v>Improvement Milestone:</v>
      </c>
      <c r="C436" s="17"/>
      <c r="D436" s="238">
        <f>'Patient Care Navigation'!D247</f>
        <v>0</v>
      </c>
      <c r="F436" s="247" t="str">
        <f>'Patient Care Navigation'!F254</f>
        <v>N/A</v>
      </c>
      <c r="G436" s="39"/>
    </row>
    <row r="437" spans="1:7" ht="6.75" customHeight="1" thickBot="1">
      <c r="A437" s="34"/>
      <c r="F437" s="92"/>
      <c r="G437" s="36"/>
    </row>
    <row r="438" spans="1:7" ht="13.5" thickBot="1">
      <c r="A438" s="34"/>
      <c r="C438" s="35" t="s">
        <v>15</v>
      </c>
      <c r="F438" s="248" t="str">
        <f>'Patient Care Navigation'!F269</f>
        <v xml:space="preserve"> </v>
      </c>
      <c r="G438" s="36"/>
    </row>
    <row r="439" spans="1:7" ht="13.5" thickBot="1">
      <c r="A439" s="34"/>
      <c r="C439" s="35"/>
      <c r="F439" s="92"/>
      <c r="G439" s="36"/>
    </row>
    <row r="440" spans="1:7" ht="13.5" thickBot="1">
      <c r="A440" s="34"/>
      <c r="B440" s="2" t="s">
        <v>10</v>
      </c>
      <c r="C440" s="35"/>
      <c r="F440" s="249">
        <f>'Patient Care Navigation'!F18</f>
        <v>0</v>
      </c>
      <c r="G440" s="36"/>
    </row>
    <row r="441" spans="1:7" ht="13.5" thickBot="1">
      <c r="A441" s="34"/>
      <c r="C441" s="35"/>
      <c r="F441" s="92"/>
      <c r="G441" s="36"/>
    </row>
    <row r="442" spans="1:7" ht="13.5" thickBot="1">
      <c r="A442" s="34"/>
      <c r="B442" s="2" t="s">
        <v>66</v>
      </c>
      <c r="C442" s="35"/>
      <c r="F442" s="250">
        <f>SUM(F438,F434,F430,F426,F422,F418,F414,F410,F406,F402)</f>
        <v>0</v>
      </c>
      <c r="G442" s="36"/>
    </row>
    <row r="443" spans="1:7" ht="13.5" thickBot="1">
      <c r="A443" s="34"/>
      <c r="C443" s="35"/>
      <c r="F443" s="92"/>
      <c r="G443" s="36"/>
    </row>
    <row r="444" spans="1:7" ht="13.5" thickBot="1">
      <c r="A444" s="34"/>
      <c r="B444" s="2" t="s">
        <v>67</v>
      </c>
      <c r="C444" s="35"/>
      <c r="F444" s="250">
        <f>COUNT(F438,F434,F430,F426,F422,F418,F414,F410,F406,F402)</f>
        <v>0</v>
      </c>
      <c r="G444" s="36"/>
    </row>
    <row r="445" spans="1:7" ht="13.5" thickBot="1">
      <c r="A445" s="34"/>
      <c r="C445" s="35"/>
      <c r="F445" s="92"/>
      <c r="G445" s="36"/>
    </row>
    <row r="446" spans="1:7" ht="13.5" thickBot="1">
      <c r="A446" s="34"/>
      <c r="B446" s="2" t="s">
        <v>68</v>
      </c>
      <c r="C446" s="35"/>
      <c r="F446" s="251" t="str">
        <f>IF(F444=0," ",F442/F444)</f>
        <v xml:space="preserve"> </v>
      </c>
      <c r="G446" s="36"/>
    </row>
    <row r="447" spans="1:7" ht="13.5" thickBot="1">
      <c r="A447" s="34"/>
      <c r="C447" s="35"/>
      <c r="F447" s="92"/>
      <c r="G447" s="36"/>
    </row>
    <row r="448" spans="1:7" ht="13.5" thickBot="1">
      <c r="A448" s="34"/>
      <c r="B448" s="2" t="s">
        <v>69</v>
      </c>
      <c r="C448" s="35"/>
      <c r="F448" s="249" t="str">
        <f>IF(F444=0," ",F446*F440)</f>
        <v xml:space="preserve"> </v>
      </c>
      <c r="G448" s="36"/>
    </row>
    <row r="449" spans="1:7" ht="13.5" thickBot="1">
      <c r="A449" s="34"/>
      <c r="C449" s="35"/>
      <c r="F449" s="92"/>
      <c r="G449" s="36"/>
    </row>
    <row r="450" spans="1:7" ht="13.5" thickBot="1">
      <c r="A450" s="34"/>
      <c r="B450" s="2" t="s">
        <v>11</v>
      </c>
      <c r="C450" s="35"/>
      <c r="F450" s="252">
        <f>'Patient Care Navigation'!F20</f>
        <v>0</v>
      </c>
      <c r="G450" s="36"/>
    </row>
    <row r="451" spans="1:7" ht="13.5" thickBot="1">
      <c r="A451" s="34"/>
      <c r="C451" s="35"/>
      <c r="F451" s="92"/>
      <c r="G451" s="36"/>
    </row>
    <row r="452" spans="1:7" ht="13.5" thickBot="1">
      <c r="A452" s="34"/>
      <c r="B452" s="239" t="s">
        <v>70</v>
      </c>
      <c r="C452" s="35"/>
      <c r="F452" s="217" t="str">
        <f>IF(F444=0," ",F448-F450)</f>
        <v xml:space="preserve"> </v>
      </c>
      <c r="G452" s="36"/>
    </row>
    <row r="453" spans="1:7" ht="15">
      <c r="A453" s="48"/>
      <c r="B453" s="254"/>
      <c r="C453" s="255"/>
      <c r="D453" s="50"/>
      <c r="E453" s="50"/>
      <c r="F453" s="132"/>
      <c r="G453" s="52"/>
    </row>
    <row r="454" spans="1:7" s="33" customFormat="1" ht="15.75" thickBot="1">
      <c r="A454" s="27" t="s">
        <v>114</v>
      </c>
      <c r="B454" s="28"/>
      <c r="C454" s="28"/>
      <c r="D454" s="29"/>
      <c r="E454" s="30"/>
      <c r="F454" s="111"/>
      <c r="G454" s="32"/>
    </row>
    <row r="455" spans="1:7" s="33" customFormat="1" ht="13.5" customHeight="1" thickBot="1">
      <c r="A455" s="40"/>
      <c r="B455" s="17" t="str">
        <f>'Process Improvement Methodology'!B22</f>
        <v>Process Milestone:</v>
      </c>
      <c r="C455" s="17"/>
      <c r="D455" s="238">
        <f>'Process Improvement Methodology'!D22</f>
        <v>0</v>
      </c>
      <c r="F455" s="247" t="str">
        <f>'Process Improvement Methodology'!F29</f>
        <v>N/A</v>
      </c>
      <c r="G455" s="39"/>
    </row>
    <row r="456" spans="1:7" ht="6.75" customHeight="1" thickBot="1">
      <c r="A456" s="34"/>
      <c r="F456" s="92"/>
      <c r="G456" s="36"/>
    </row>
    <row r="457" spans="1:7" ht="13.5" thickBot="1">
      <c r="A457" s="34"/>
      <c r="C457" s="35" t="s">
        <v>15</v>
      </c>
      <c r="F457" s="248" t="str">
        <f>'Process Improvement Methodology'!F44</f>
        <v xml:space="preserve"> </v>
      </c>
      <c r="G457" s="36"/>
    </row>
    <row r="458" spans="1:7" s="33" customFormat="1" ht="6.75" customHeight="1" thickBot="1">
      <c r="A458" s="40"/>
      <c r="B458" s="17"/>
      <c r="C458" s="41"/>
      <c r="D458" s="38"/>
      <c r="F458" s="99"/>
      <c r="G458" s="39"/>
    </row>
    <row r="459" spans="1:7" s="33" customFormat="1" ht="13.5" customHeight="1" thickBot="1">
      <c r="A459" s="40"/>
      <c r="B459" s="17" t="str">
        <f>'Process Improvement Methodology'!B47</f>
        <v>Process Milestone:</v>
      </c>
      <c r="C459" s="17"/>
      <c r="D459" s="238">
        <f>'Process Improvement Methodology'!D47</f>
        <v>0</v>
      </c>
      <c r="F459" s="247" t="str">
        <f>'Process Improvement Methodology'!F54</f>
        <v>N/A</v>
      </c>
      <c r="G459" s="39"/>
    </row>
    <row r="460" spans="1:7" ht="6.75" customHeight="1" thickBot="1">
      <c r="A460" s="34"/>
      <c r="F460" s="92"/>
      <c r="G460" s="36"/>
    </row>
    <row r="461" spans="1:7" ht="13.5" thickBot="1">
      <c r="A461" s="34"/>
      <c r="C461" s="35" t="s">
        <v>15</v>
      </c>
      <c r="F461" s="248" t="str">
        <f>'Process Improvement Methodology'!F69</f>
        <v xml:space="preserve"> </v>
      </c>
      <c r="G461" s="36"/>
    </row>
    <row r="462" spans="1:7" s="33" customFormat="1" ht="6.75" customHeight="1" thickBot="1">
      <c r="A462" s="40"/>
      <c r="B462" s="17"/>
      <c r="C462" s="41"/>
      <c r="D462" s="38"/>
      <c r="F462" s="99"/>
      <c r="G462" s="39"/>
    </row>
    <row r="463" spans="1:7" s="33" customFormat="1" ht="13.5" customHeight="1" thickBot="1">
      <c r="A463" s="40"/>
      <c r="B463" s="17" t="str">
        <f>'Process Improvement Methodology'!B72</f>
        <v>Process Milestone:</v>
      </c>
      <c r="C463" s="17"/>
      <c r="D463" s="238">
        <f>'Process Improvement Methodology'!D72</f>
        <v>0</v>
      </c>
      <c r="F463" s="247" t="str">
        <f>'Process Improvement Methodology'!F79</f>
        <v>N/A</v>
      </c>
      <c r="G463" s="39"/>
    </row>
    <row r="464" spans="1:7" ht="6.75" customHeight="1" thickBot="1">
      <c r="A464" s="34"/>
      <c r="F464" s="92"/>
      <c r="G464" s="36"/>
    </row>
    <row r="465" spans="1:7" ht="13.5" thickBot="1">
      <c r="A465" s="34"/>
      <c r="C465" s="35" t="s">
        <v>15</v>
      </c>
      <c r="F465" s="248" t="str">
        <f>'Process Improvement Methodology'!F94</f>
        <v xml:space="preserve"> </v>
      </c>
      <c r="G465" s="36"/>
    </row>
    <row r="466" spans="1:7" s="33" customFormat="1" ht="6.75" customHeight="1" thickBot="1">
      <c r="A466" s="40"/>
      <c r="B466" s="17"/>
      <c r="C466" s="41"/>
      <c r="D466" s="38"/>
      <c r="F466" s="99"/>
      <c r="G466" s="39"/>
    </row>
    <row r="467" spans="1:7" s="33" customFormat="1" ht="13.5" customHeight="1" thickBot="1">
      <c r="A467" s="40"/>
      <c r="B467" s="17" t="str">
        <f>'Process Improvement Methodology'!B97</f>
        <v>Process Milestone:</v>
      </c>
      <c r="C467" s="17"/>
      <c r="D467" s="238">
        <f>'Process Improvement Methodology'!D97</f>
        <v>0</v>
      </c>
      <c r="F467" s="247" t="str">
        <f>'Process Improvement Methodology'!F104</f>
        <v>N/A</v>
      </c>
      <c r="G467" s="39"/>
    </row>
    <row r="468" spans="1:7" ht="6.75" customHeight="1" thickBot="1">
      <c r="A468" s="34"/>
      <c r="F468" s="92"/>
      <c r="G468" s="36"/>
    </row>
    <row r="469" spans="1:7" ht="13.5" thickBot="1">
      <c r="A469" s="34"/>
      <c r="C469" s="35" t="s">
        <v>15</v>
      </c>
      <c r="F469" s="248" t="str">
        <f>'Process Improvement Methodology'!F119</f>
        <v xml:space="preserve"> </v>
      </c>
      <c r="G469" s="36"/>
    </row>
    <row r="470" spans="1:7" s="33" customFormat="1" ht="6.75" customHeight="1" thickBot="1">
      <c r="A470" s="40"/>
      <c r="B470" s="17"/>
      <c r="C470" s="41"/>
      <c r="D470" s="38"/>
      <c r="F470" s="99"/>
      <c r="G470" s="39"/>
    </row>
    <row r="471" spans="1:7" s="33" customFormat="1" ht="13.5" customHeight="1" thickBot="1">
      <c r="A471" s="40"/>
      <c r="B471" s="17" t="str">
        <f>'Process Improvement Methodology'!B122</f>
        <v>Process Milestone:</v>
      </c>
      <c r="C471" s="17"/>
      <c r="D471" s="238">
        <f>'Process Improvement Methodology'!D122</f>
        <v>0</v>
      </c>
      <c r="F471" s="247" t="str">
        <f>'Process Improvement Methodology'!F129</f>
        <v>N/A</v>
      </c>
      <c r="G471" s="39"/>
    </row>
    <row r="472" spans="1:7" ht="6.75" customHeight="1" thickBot="1">
      <c r="A472" s="34"/>
      <c r="F472" s="92"/>
      <c r="G472" s="36"/>
    </row>
    <row r="473" spans="1:7" ht="13.5" thickBot="1">
      <c r="A473" s="34"/>
      <c r="C473" s="35" t="s">
        <v>15</v>
      </c>
      <c r="F473" s="248" t="str">
        <f>'Process Improvement Methodology'!F144</f>
        <v xml:space="preserve"> </v>
      </c>
      <c r="G473" s="36"/>
    </row>
    <row r="474" spans="1:7" s="33" customFormat="1" ht="6.75" customHeight="1" thickBot="1">
      <c r="A474" s="40"/>
      <c r="B474" s="17"/>
      <c r="C474" s="41"/>
      <c r="D474" s="38"/>
      <c r="F474" s="99"/>
      <c r="G474" s="39"/>
    </row>
    <row r="475" spans="1:7" s="33" customFormat="1" ht="13.5" customHeight="1" thickBot="1">
      <c r="A475" s="40"/>
      <c r="B475" s="17" t="str">
        <f>'Process Improvement Methodology'!B147</f>
        <v>Improvement Milestone:</v>
      </c>
      <c r="C475" s="17"/>
      <c r="D475" s="238">
        <f>'Process Improvement Methodology'!D147</f>
        <v>0</v>
      </c>
      <c r="F475" s="247" t="str">
        <f>'Process Improvement Methodology'!F154</f>
        <v>N/A</v>
      </c>
      <c r="G475" s="39"/>
    </row>
    <row r="476" spans="1:7" ht="6.75" customHeight="1" thickBot="1">
      <c r="A476" s="34"/>
      <c r="F476" s="92"/>
      <c r="G476" s="36"/>
    </row>
    <row r="477" spans="1:7" ht="13.5" thickBot="1">
      <c r="A477" s="34"/>
      <c r="C477" s="35" t="s">
        <v>15</v>
      </c>
      <c r="F477" s="248" t="str">
        <f>'Process Improvement Methodology'!F169</f>
        <v xml:space="preserve"> </v>
      </c>
      <c r="G477" s="36"/>
    </row>
    <row r="478" spans="1:7" s="33" customFormat="1" ht="6.75" customHeight="1" thickBot="1">
      <c r="A478" s="40"/>
      <c r="B478" s="17"/>
      <c r="C478" s="41"/>
      <c r="D478" s="38"/>
      <c r="F478" s="99"/>
      <c r="G478" s="39"/>
    </row>
    <row r="479" spans="1:7" s="33" customFormat="1" ht="13.5" customHeight="1" thickBot="1">
      <c r="A479" s="40"/>
      <c r="B479" s="17" t="str">
        <f>'Process Improvement Methodology'!B172</f>
        <v>Improvement Milestone:</v>
      </c>
      <c r="C479" s="17"/>
      <c r="D479" s="238">
        <f>'Process Improvement Methodology'!D172</f>
        <v>0</v>
      </c>
      <c r="F479" s="247" t="str">
        <f>'Process Improvement Methodology'!F179</f>
        <v>N/A</v>
      </c>
      <c r="G479" s="39"/>
    </row>
    <row r="480" spans="1:7" ht="6.75" customHeight="1" thickBot="1">
      <c r="A480" s="34"/>
      <c r="F480" s="92"/>
      <c r="G480" s="36"/>
    </row>
    <row r="481" spans="1:7" ht="13.5" thickBot="1">
      <c r="A481" s="34"/>
      <c r="C481" s="35" t="s">
        <v>15</v>
      </c>
      <c r="F481" s="248" t="str">
        <f>'Process Improvement Methodology'!F194</f>
        <v xml:space="preserve"> </v>
      </c>
      <c r="G481" s="36"/>
    </row>
    <row r="482" spans="1:7" s="33" customFormat="1" ht="6.75" customHeight="1" thickBot="1">
      <c r="A482" s="40"/>
      <c r="B482" s="17"/>
      <c r="C482" s="41"/>
      <c r="D482" s="38"/>
      <c r="F482" s="99"/>
      <c r="G482" s="39"/>
    </row>
    <row r="483" spans="1:7" s="33" customFormat="1" ht="13.5" customHeight="1" thickBot="1">
      <c r="A483" s="40"/>
      <c r="B483" s="17" t="str">
        <f>'Process Improvement Methodology'!B197</f>
        <v>Improvement Milestone:</v>
      </c>
      <c r="C483" s="17"/>
      <c r="D483" s="238">
        <f>'Process Improvement Methodology'!D197</f>
        <v>0</v>
      </c>
      <c r="F483" s="247" t="str">
        <f>'Process Improvement Methodology'!F204</f>
        <v>N/A</v>
      </c>
      <c r="G483" s="39"/>
    </row>
    <row r="484" spans="1:7" ht="6.75" customHeight="1" thickBot="1">
      <c r="A484" s="34"/>
      <c r="F484" s="92"/>
      <c r="G484" s="36"/>
    </row>
    <row r="485" spans="1:7" ht="13.5" thickBot="1">
      <c r="A485" s="34"/>
      <c r="C485" s="35" t="s">
        <v>15</v>
      </c>
      <c r="F485" s="248" t="str">
        <f>'Process Improvement Methodology'!F219</f>
        <v xml:space="preserve"> </v>
      </c>
      <c r="G485" s="36"/>
    </row>
    <row r="486" spans="1:7" s="33" customFormat="1" ht="6.75" customHeight="1" thickBot="1">
      <c r="A486" s="40"/>
      <c r="B486" s="17"/>
      <c r="C486" s="41"/>
      <c r="D486" s="38"/>
      <c r="F486" s="99"/>
      <c r="G486" s="39"/>
    </row>
    <row r="487" spans="1:7" s="33" customFormat="1" ht="13.5" customHeight="1" thickBot="1">
      <c r="A487" s="40"/>
      <c r="B487" s="17" t="str">
        <f>'Process Improvement Methodology'!B222</f>
        <v>Improvement Milestone:</v>
      </c>
      <c r="C487" s="17"/>
      <c r="D487" s="238">
        <f>'Process Improvement Methodology'!D222</f>
        <v>0</v>
      </c>
      <c r="F487" s="247" t="str">
        <f>'Process Improvement Methodology'!F229</f>
        <v>N/A</v>
      </c>
      <c r="G487" s="39"/>
    </row>
    <row r="488" spans="1:7" ht="6.75" customHeight="1" thickBot="1">
      <c r="A488" s="34"/>
      <c r="F488" s="92"/>
      <c r="G488" s="36"/>
    </row>
    <row r="489" spans="1:7" ht="13.5" thickBot="1">
      <c r="A489" s="34"/>
      <c r="C489" s="35" t="s">
        <v>15</v>
      </c>
      <c r="F489" s="248" t="str">
        <f>'Process Improvement Methodology'!F244</f>
        <v xml:space="preserve"> </v>
      </c>
      <c r="G489" s="36"/>
    </row>
    <row r="490" spans="1:7" s="33" customFormat="1" ht="6.75" customHeight="1" thickBot="1">
      <c r="A490" s="40"/>
      <c r="B490" s="17"/>
      <c r="C490" s="41"/>
      <c r="D490" s="38"/>
      <c r="F490" s="99"/>
      <c r="G490" s="39"/>
    </row>
    <row r="491" spans="1:7" s="33" customFormat="1" ht="13.5" customHeight="1" thickBot="1">
      <c r="A491" s="40"/>
      <c r="B491" s="17" t="str">
        <f>'Process Improvement Methodology'!B247</f>
        <v>Improvement Milestone:</v>
      </c>
      <c r="C491" s="17"/>
      <c r="D491" s="238">
        <f>'Process Improvement Methodology'!D247</f>
        <v>0</v>
      </c>
      <c r="F491" s="247" t="str">
        <f>'Process Improvement Methodology'!F254</f>
        <v>N/A</v>
      </c>
      <c r="G491" s="39"/>
    </row>
    <row r="492" spans="1:7" ht="6.75" customHeight="1" thickBot="1">
      <c r="A492" s="34"/>
      <c r="F492" s="92"/>
      <c r="G492" s="36"/>
    </row>
    <row r="493" spans="1:7" ht="13.5" thickBot="1">
      <c r="A493" s="34"/>
      <c r="C493" s="35" t="s">
        <v>15</v>
      </c>
      <c r="F493" s="248" t="str">
        <f>'Process Improvement Methodology'!F269</f>
        <v xml:space="preserve"> </v>
      </c>
      <c r="G493" s="36"/>
    </row>
    <row r="494" spans="1:7" ht="13.5" thickBot="1">
      <c r="A494" s="34"/>
      <c r="C494" s="35"/>
      <c r="F494" s="92"/>
      <c r="G494" s="36"/>
    </row>
    <row r="495" spans="1:7" ht="13.5" thickBot="1">
      <c r="A495" s="34"/>
      <c r="B495" s="2" t="s">
        <v>10</v>
      </c>
      <c r="C495" s="35"/>
      <c r="F495" s="249">
        <f>'Process Improvement Methodology'!F18</f>
        <v>0</v>
      </c>
      <c r="G495" s="36"/>
    </row>
    <row r="496" spans="1:7" ht="13.5" thickBot="1">
      <c r="A496" s="34"/>
      <c r="C496" s="35"/>
      <c r="F496" s="92"/>
      <c r="G496" s="36"/>
    </row>
    <row r="497" spans="1:7" ht="13.5" thickBot="1">
      <c r="A497" s="34"/>
      <c r="B497" s="2" t="s">
        <v>66</v>
      </c>
      <c r="C497" s="35"/>
      <c r="F497" s="250">
        <f>SUM(F493,F489,F485,F481,F477,F473,F469,F465,F461,F457)</f>
        <v>0</v>
      </c>
      <c r="G497" s="36"/>
    </row>
    <row r="498" spans="1:7" ht="13.5" thickBot="1">
      <c r="A498" s="34"/>
      <c r="C498" s="35"/>
      <c r="F498" s="92"/>
      <c r="G498" s="36"/>
    </row>
    <row r="499" spans="1:7" ht="13.5" thickBot="1">
      <c r="A499" s="34"/>
      <c r="B499" s="2" t="s">
        <v>67</v>
      </c>
      <c r="C499" s="35"/>
      <c r="F499" s="250">
        <f>COUNT(F493,F489,F485,F481,F477,F473,F469,F465,F461,F457)</f>
        <v>0</v>
      </c>
      <c r="G499" s="36"/>
    </row>
    <row r="500" spans="1:7" ht="13.5" thickBot="1">
      <c r="A500" s="34"/>
      <c r="C500" s="35"/>
      <c r="F500" s="92"/>
      <c r="G500" s="36"/>
    </row>
    <row r="501" spans="1:7" ht="13.5" thickBot="1">
      <c r="A501" s="34"/>
      <c r="B501" s="2" t="s">
        <v>68</v>
      </c>
      <c r="C501" s="35"/>
      <c r="F501" s="251" t="str">
        <f>IF(F499=0," ",F497/F499)</f>
        <v xml:space="preserve"> </v>
      </c>
      <c r="G501" s="36"/>
    </row>
    <row r="502" spans="1:7" ht="13.5" thickBot="1">
      <c r="A502" s="34"/>
      <c r="C502" s="35"/>
      <c r="F502" s="92"/>
      <c r="G502" s="36"/>
    </row>
    <row r="503" spans="1:7" ht="13.5" thickBot="1">
      <c r="A503" s="34"/>
      <c r="B503" s="2" t="s">
        <v>69</v>
      </c>
      <c r="C503" s="35"/>
      <c r="F503" s="249" t="str">
        <f>IF(F499=0," ",F501*F495)</f>
        <v xml:space="preserve"> </v>
      </c>
      <c r="G503" s="36"/>
    </row>
    <row r="504" spans="1:7" ht="13.5" thickBot="1">
      <c r="A504" s="34"/>
      <c r="C504" s="35"/>
      <c r="F504" s="92"/>
      <c r="G504" s="36"/>
    </row>
    <row r="505" spans="1:7" ht="13.5" thickBot="1">
      <c r="A505" s="34"/>
      <c r="B505" s="2" t="s">
        <v>11</v>
      </c>
      <c r="C505" s="35"/>
      <c r="F505" s="252">
        <f>'Process Improvement Methodology'!F20</f>
        <v>0</v>
      </c>
      <c r="G505" s="36"/>
    </row>
    <row r="506" spans="1:7" ht="13.5" thickBot="1">
      <c r="A506" s="34"/>
      <c r="C506" s="35"/>
      <c r="F506" s="92"/>
      <c r="G506" s="36"/>
    </row>
    <row r="507" spans="1:7" ht="13.5" thickBot="1">
      <c r="A507" s="34"/>
      <c r="B507" s="239" t="s">
        <v>70</v>
      </c>
      <c r="C507" s="35"/>
      <c r="F507" s="217" t="str">
        <f>IF(F499=0," ",F503-F505)</f>
        <v xml:space="preserve"> </v>
      </c>
      <c r="G507" s="36"/>
    </row>
    <row r="508" spans="1:7" ht="15">
      <c r="A508" s="48"/>
      <c r="B508" s="254"/>
      <c r="C508" s="255"/>
      <c r="D508" s="50"/>
      <c r="E508" s="50"/>
      <c r="F508" s="132"/>
      <c r="G508" s="52"/>
    </row>
    <row r="509" spans="1:7" s="33" customFormat="1" ht="15.75" thickBot="1">
      <c r="A509" s="27" t="s">
        <v>115</v>
      </c>
      <c r="B509" s="28"/>
      <c r="C509" s="28"/>
      <c r="D509" s="29"/>
      <c r="E509" s="30"/>
      <c r="F509" s="111"/>
      <c r="G509" s="32"/>
    </row>
    <row r="510" spans="1:7" s="33" customFormat="1" ht="13.5" customHeight="1" thickBot="1">
      <c r="A510" s="40"/>
      <c r="B510" s="17" t="str">
        <f>'ED Patient Flow'!B22</f>
        <v>Process Milestone:</v>
      </c>
      <c r="C510" s="17"/>
      <c r="D510" s="238">
        <f>'ED Patient Flow'!D22</f>
        <v>0</v>
      </c>
      <c r="F510" s="247" t="str">
        <f>'ED Patient Flow'!F29</f>
        <v>N/A</v>
      </c>
      <c r="G510" s="39"/>
    </row>
    <row r="511" spans="1:7" ht="6.75" customHeight="1" thickBot="1">
      <c r="A511" s="34"/>
      <c r="F511" s="92"/>
      <c r="G511" s="36"/>
    </row>
    <row r="512" spans="1:7" ht="13.5" thickBot="1">
      <c r="A512" s="34"/>
      <c r="C512" s="35" t="s">
        <v>15</v>
      </c>
      <c r="F512" s="248" t="str">
        <f>'ED Patient Flow'!F44</f>
        <v xml:space="preserve"> </v>
      </c>
      <c r="G512" s="36"/>
    </row>
    <row r="513" spans="1:7" s="33" customFormat="1" ht="6.75" customHeight="1" thickBot="1">
      <c r="A513" s="40"/>
      <c r="B513" s="17"/>
      <c r="C513" s="41"/>
      <c r="D513" s="38"/>
      <c r="F513" s="99"/>
      <c r="G513" s="39"/>
    </row>
    <row r="514" spans="1:7" s="33" customFormat="1" ht="13.5" customHeight="1" thickBot="1">
      <c r="A514" s="40"/>
      <c r="B514" s="17" t="str">
        <f>'ED Patient Flow'!B47</f>
        <v>Process Milestone:</v>
      </c>
      <c r="C514" s="17"/>
      <c r="D514" s="238">
        <f>'ED Patient Flow'!D47</f>
        <v>0</v>
      </c>
      <c r="F514" s="247" t="str">
        <f>'ED Patient Flow'!F54</f>
        <v>N/A</v>
      </c>
      <c r="G514" s="39"/>
    </row>
    <row r="515" spans="1:7" ht="6.75" customHeight="1" thickBot="1">
      <c r="A515" s="34"/>
      <c r="F515" s="92"/>
      <c r="G515" s="36"/>
    </row>
    <row r="516" spans="1:7" ht="13.5" thickBot="1">
      <c r="A516" s="34"/>
      <c r="C516" s="35" t="s">
        <v>15</v>
      </c>
      <c r="F516" s="248" t="str">
        <f>'ED Patient Flow'!F69</f>
        <v xml:space="preserve"> </v>
      </c>
      <c r="G516" s="36"/>
    </row>
    <row r="517" spans="1:7" s="33" customFormat="1" ht="6.75" customHeight="1" thickBot="1">
      <c r="A517" s="40"/>
      <c r="B517" s="17"/>
      <c r="C517" s="41"/>
      <c r="D517" s="38"/>
      <c r="F517" s="99"/>
      <c r="G517" s="39"/>
    </row>
    <row r="518" spans="1:7" s="33" customFormat="1" ht="13.5" customHeight="1" thickBot="1">
      <c r="A518" s="40"/>
      <c r="B518" s="17" t="str">
        <f>'ED Patient Flow'!B72</f>
        <v>Process Milestone:</v>
      </c>
      <c r="C518" s="17"/>
      <c r="D518" s="238">
        <f>'ED Patient Flow'!D72</f>
        <v>0</v>
      </c>
      <c r="F518" s="247" t="str">
        <f>'ED Patient Flow'!F79</f>
        <v>N/A</v>
      </c>
      <c r="G518" s="39"/>
    </row>
    <row r="519" spans="1:7" ht="6.75" customHeight="1" thickBot="1">
      <c r="A519" s="34"/>
      <c r="F519" s="92"/>
      <c r="G519" s="36"/>
    </row>
    <row r="520" spans="1:7" ht="13.5" thickBot="1">
      <c r="A520" s="34"/>
      <c r="C520" s="35" t="s">
        <v>15</v>
      </c>
      <c r="F520" s="248" t="str">
        <f>'ED Patient Flow'!F94</f>
        <v xml:space="preserve"> </v>
      </c>
      <c r="G520" s="36"/>
    </row>
    <row r="521" spans="1:7" s="33" customFormat="1" ht="6.75" customHeight="1" thickBot="1">
      <c r="A521" s="40"/>
      <c r="B521" s="17"/>
      <c r="C521" s="41"/>
      <c r="D521" s="38"/>
      <c r="F521" s="99"/>
      <c r="G521" s="39"/>
    </row>
    <row r="522" spans="1:7" s="33" customFormat="1" ht="13.5" customHeight="1" thickBot="1">
      <c r="A522" s="40"/>
      <c r="B522" s="17" t="str">
        <f>'ED Patient Flow'!B97</f>
        <v>Process Milestone:</v>
      </c>
      <c r="C522" s="17"/>
      <c r="D522" s="238">
        <f>'ED Patient Flow'!D97</f>
        <v>0</v>
      </c>
      <c r="F522" s="247" t="str">
        <f>'ED Patient Flow'!F104</f>
        <v>N/A</v>
      </c>
      <c r="G522" s="39"/>
    </row>
    <row r="523" spans="1:7" ht="6.75" customHeight="1" thickBot="1">
      <c r="A523" s="34"/>
      <c r="F523" s="92"/>
      <c r="G523" s="36"/>
    </row>
    <row r="524" spans="1:7" ht="13.5" thickBot="1">
      <c r="A524" s="34"/>
      <c r="C524" s="35" t="s">
        <v>15</v>
      </c>
      <c r="F524" s="248" t="str">
        <f>'ED Patient Flow'!F119</f>
        <v xml:space="preserve"> </v>
      </c>
      <c r="G524" s="36"/>
    </row>
    <row r="525" spans="1:7" s="33" customFormat="1" ht="6.75" customHeight="1" thickBot="1">
      <c r="A525" s="40"/>
      <c r="B525" s="17"/>
      <c r="C525" s="41"/>
      <c r="D525" s="38"/>
      <c r="F525" s="99"/>
      <c r="G525" s="39"/>
    </row>
    <row r="526" spans="1:7" s="33" customFormat="1" ht="13.5" customHeight="1" thickBot="1">
      <c r="A526" s="40"/>
      <c r="B526" s="17" t="str">
        <f>'ED Patient Flow'!B122</f>
        <v>Process Milestone:</v>
      </c>
      <c r="C526" s="17"/>
      <c r="D526" s="238">
        <f>'ED Patient Flow'!D122</f>
        <v>0</v>
      </c>
      <c r="F526" s="247" t="str">
        <f>'ED Patient Flow'!F129</f>
        <v>N/A</v>
      </c>
      <c r="G526" s="39"/>
    </row>
    <row r="527" spans="1:7" ht="6.75" customHeight="1" thickBot="1">
      <c r="A527" s="34"/>
      <c r="F527" s="92"/>
      <c r="G527" s="36"/>
    </row>
    <row r="528" spans="1:7" ht="13.5" thickBot="1">
      <c r="A528" s="34"/>
      <c r="C528" s="35" t="s">
        <v>15</v>
      </c>
      <c r="F528" s="248" t="str">
        <f>'ED Patient Flow'!F144</f>
        <v xml:space="preserve"> </v>
      </c>
      <c r="G528" s="36"/>
    </row>
    <row r="529" spans="1:7" s="33" customFormat="1" ht="6.75" customHeight="1" thickBot="1">
      <c r="A529" s="40"/>
      <c r="B529" s="17"/>
      <c r="C529" s="41"/>
      <c r="D529" s="38"/>
      <c r="F529" s="99"/>
      <c r="G529" s="39"/>
    </row>
    <row r="530" spans="1:7" s="33" customFormat="1" ht="13.5" customHeight="1" thickBot="1">
      <c r="A530" s="40"/>
      <c r="B530" s="17" t="str">
        <f>'ED Patient Flow'!B147</f>
        <v>Improvement Milestone:</v>
      </c>
      <c r="C530" s="17"/>
      <c r="D530" s="238">
        <f>'ED Patient Flow'!D147</f>
        <v>0</v>
      </c>
      <c r="F530" s="247" t="str">
        <f>'ED Patient Flow'!F154</f>
        <v>N/A</v>
      </c>
      <c r="G530" s="39"/>
    </row>
    <row r="531" spans="1:7" ht="6.75" customHeight="1" thickBot="1">
      <c r="A531" s="34"/>
      <c r="F531" s="92"/>
      <c r="G531" s="36"/>
    </row>
    <row r="532" spans="1:7" ht="13.5" thickBot="1">
      <c r="A532" s="34"/>
      <c r="C532" s="35" t="s">
        <v>15</v>
      </c>
      <c r="F532" s="248" t="str">
        <f>'ED Patient Flow'!F169</f>
        <v xml:space="preserve"> </v>
      </c>
      <c r="G532" s="36"/>
    </row>
    <row r="533" spans="1:7" s="33" customFormat="1" ht="6.75" customHeight="1" thickBot="1">
      <c r="A533" s="40"/>
      <c r="B533" s="17"/>
      <c r="C533" s="41"/>
      <c r="D533" s="38"/>
      <c r="F533" s="99"/>
      <c r="G533" s="39"/>
    </row>
    <row r="534" spans="1:7" s="33" customFormat="1" ht="13.5" customHeight="1" thickBot="1">
      <c r="A534" s="40"/>
      <c r="B534" s="17" t="str">
        <f>'ED Patient Flow'!B172</f>
        <v>Improvement Milestone:</v>
      </c>
      <c r="C534" s="17"/>
      <c r="D534" s="238">
        <f>'ED Patient Flow'!D172</f>
        <v>0</v>
      </c>
      <c r="F534" s="247" t="str">
        <f>'ED Patient Flow'!F179</f>
        <v>N/A</v>
      </c>
      <c r="G534" s="39"/>
    </row>
    <row r="535" spans="1:7" ht="6.75" customHeight="1" thickBot="1">
      <c r="A535" s="34"/>
      <c r="F535" s="92"/>
      <c r="G535" s="36"/>
    </row>
    <row r="536" spans="1:7" ht="13.5" thickBot="1">
      <c r="A536" s="34"/>
      <c r="C536" s="35" t="s">
        <v>15</v>
      </c>
      <c r="F536" s="248" t="str">
        <f>'ED Patient Flow'!F194</f>
        <v xml:space="preserve"> </v>
      </c>
      <c r="G536" s="36"/>
    </row>
    <row r="537" spans="1:7" s="33" customFormat="1" ht="6.75" customHeight="1" thickBot="1">
      <c r="A537" s="40"/>
      <c r="B537" s="17"/>
      <c r="C537" s="41"/>
      <c r="D537" s="38"/>
      <c r="F537" s="99"/>
      <c r="G537" s="39"/>
    </row>
    <row r="538" spans="1:7" s="33" customFormat="1" ht="13.5" customHeight="1" thickBot="1">
      <c r="A538" s="40"/>
      <c r="B538" s="17" t="str">
        <f>'ED Patient Flow'!B197</f>
        <v>Improvement Milestone:</v>
      </c>
      <c r="C538" s="17"/>
      <c r="D538" s="238">
        <f>'ED Patient Flow'!D197</f>
        <v>0</v>
      </c>
      <c r="F538" s="247" t="str">
        <f>'ED Patient Flow'!F204</f>
        <v>N/A</v>
      </c>
      <c r="G538" s="39"/>
    </row>
    <row r="539" spans="1:7" ht="6.75" customHeight="1" thickBot="1">
      <c r="A539" s="34"/>
      <c r="F539" s="92"/>
      <c r="G539" s="36"/>
    </row>
    <row r="540" spans="1:7" ht="13.5" thickBot="1">
      <c r="A540" s="34"/>
      <c r="C540" s="35" t="s">
        <v>15</v>
      </c>
      <c r="F540" s="248" t="str">
        <f>'ED Patient Flow'!F219</f>
        <v xml:space="preserve"> </v>
      </c>
      <c r="G540" s="36"/>
    </row>
    <row r="541" spans="1:7" s="33" customFormat="1" ht="6.75" customHeight="1" thickBot="1">
      <c r="A541" s="40"/>
      <c r="B541" s="17"/>
      <c r="C541" s="41"/>
      <c r="D541" s="38"/>
      <c r="F541" s="99"/>
      <c r="G541" s="39"/>
    </row>
    <row r="542" spans="1:7" s="33" customFormat="1" ht="13.5" customHeight="1" thickBot="1">
      <c r="A542" s="40"/>
      <c r="B542" s="17" t="str">
        <f>'ED Patient Flow'!B222</f>
        <v>Improvement Milestone:</v>
      </c>
      <c r="C542" s="17"/>
      <c r="D542" s="238">
        <f>'ED Patient Flow'!D222</f>
        <v>0</v>
      </c>
      <c r="F542" s="247" t="str">
        <f>'ED Patient Flow'!F229</f>
        <v>N/A</v>
      </c>
      <c r="G542" s="39"/>
    </row>
    <row r="543" spans="1:7" ht="6.75" customHeight="1" thickBot="1">
      <c r="A543" s="34"/>
      <c r="F543" s="92"/>
      <c r="G543" s="36"/>
    </row>
    <row r="544" spans="1:7" ht="13.5" thickBot="1">
      <c r="A544" s="34"/>
      <c r="C544" s="35" t="s">
        <v>15</v>
      </c>
      <c r="F544" s="248" t="str">
        <f>'ED Patient Flow'!F244</f>
        <v xml:space="preserve"> </v>
      </c>
      <c r="G544" s="36"/>
    </row>
    <row r="545" spans="1:7" s="33" customFormat="1" ht="6.75" customHeight="1" thickBot="1">
      <c r="A545" s="40"/>
      <c r="B545" s="17"/>
      <c r="C545" s="41"/>
      <c r="D545" s="38"/>
      <c r="F545" s="99"/>
      <c r="G545" s="39"/>
    </row>
    <row r="546" spans="1:7" s="33" customFormat="1" ht="13.5" customHeight="1" thickBot="1">
      <c r="A546" s="40"/>
      <c r="B546" s="17" t="str">
        <f>'ED Patient Flow'!B247</f>
        <v>Improvement Milestone:</v>
      </c>
      <c r="C546" s="17"/>
      <c r="D546" s="238">
        <f>'ED Patient Flow'!D247</f>
        <v>0</v>
      </c>
      <c r="F546" s="247" t="str">
        <f>'ED Patient Flow'!F254</f>
        <v>N/A</v>
      </c>
      <c r="G546" s="39"/>
    </row>
    <row r="547" spans="1:7" ht="6.75" customHeight="1" thickBot="1">
      <c r="A547" s="34"/>
      <c r="F547" s="92"/>
      <c r="G547" s="36"/>
    </row>
    <row r="548" spans="1:7" ht="13.5" thickBot="1">
      <c r="A548" s="34"/>
      <c r="C548" s="35" t="s">
        <v>15</v>
      </c>
      <c r="F548" s="248" t="str">
        <f>'ED Patient Flow'!F269</f>
        <v xml:space="preserve"> </v>
      </c>
      <c r="G548" s="36"/>
    </row>
    <row r="549" spans="1:7" ht="13.5" thickBot="1">
      <c r="A549" s="34"/>
      <c r="C549" s="35"/>
      <c r="F549" s="92"/>
      <c r="G549" s="36"/>
    </row>
    <row r="550" spans="1:7" ht="13.5" thickBot="1">
      <c r="A550" s="34"/>
      <c r="B550" s="2" t="s">
        <v>10</v>
      </c>
      <c r="C550" s="35"/>
      <c r="F550" s="249">
        <f>'ED Patient Flow'!F18</f>
        <v>0</v>
      </c>
      <c r="G550" s="36"/>
    </row>
    <row r="551" spans="1:7" ht="13.5" thickBot="1">
      <c r="A551" s="34"/>
      <c r="C551" s="35"/>
      <c r="F551" s="92"/>
      <c r="G551" s="36"/>
    </row>
    <row r="552" spans="1:7" ht="13.5" thickBot="1">
      <c r="A552" s="34"/>
      <c r="B552" s="2" t="s">
        <v>66</v>
      </c>
      <c r="C552" s="35"/>
      <c r="F552" s="250">
        <f>SUM(F548,F544,F540,F536,F532,F528,F524,F520,F516,F512)</f>
        <v>0</v>
      </c>
      <c r="G552" s="36"/>
    </row>
    <row r="553" spans="1:7" ht="13.5" thickBot="1">
      <c r="A553" s="34"/>
      <c r="C553" s="35"/>
      <c r="F553" s="92"/>
      <c r="G553" s="36"/>
    </row>
    <row r="554" spans="1:7" ht="13.5" thickBot="1">
      <c r="A554" s="34"/>
      <c r="B554" s="2" t="s">
        <v>67</v>
      </c>
      <c r="C554" s="35"/>
      <c r="F554" s="250">
        <f>COUNT(F548,F544,F540,F536,F532,F528,F524,F520,F516,F512)</f>
        <v>0</v>
      </c>
      <c r="G554" s="36"/>
    </row>
    <row r="555" spans="1:7" ht="13.5" thickBot="1">
      <c r="A555" s="34"/>
      <c r="C555" s="35"/>
      <c r="F555" s="92"/>
      <c r="G555" s="36"/>
    </row>
    <row r="556" spans="1:7" ht="13.5" thickBot="1">
      <c r="A556" s="34"/>
      <c r="B556" s="2" t="s">
        <v>68</v>
      </c>
      <c r="C556" s="35"/>
      <c r="F556" s="251" t="str">
        <f>IF(F554=0," ",F552/F554)</f>
        <v xml:space="preserve"> </v>
      </c>
      <c r="G556" s="36"/>
    </row>
    <row r="557" spans="1:7" ht="13.5" thickBot="1">
      <c r="A557" s="34"/>
      <c r="C557" s="35"/>
      <c r="F557" s="92"/>
      <c r="G557" s="36"/>
    </row>
    <row r="558" spans="1:7" ht="13.5" thickBot="1">
      <c r="A558" s="34"/>
      <c r="B558" s="2" t="s">
        <v>69</v>
      </c>
      <c r="C558" s="35"/>
      <c r="F558" s="249" t="str">
        <f>IF(F554=0," ",F556*F550)</f>
        <v xml:space="preserve"> </v>
      </c>
      <c r="G558" s="36"/>
    </row>
    <row r="559" spans="1:7" ht="13.5" thickBot="1">
      <c r="A559" s="34"/>
      <c r="C559" s="35"/>
      <c r="F559" s="92"/>
      <c r="G559" s="36"/>
    </row>
    <row r="560" spans="1:7" ht="13.5" thickBot="1">
      <c r="A560" s="34"/>
      <c r="B560" s="2" t="s">
        <v>11</v>
      </c>
      <c r="C560" s="35"/>
      <c r="F560" s="252">
        <f>'ED Patient Flow'!F20</f>
        <v>0</v>
      </c>
      <c r="G560" s="36"/>
    </row>
    <row r="561" spans="1:7" ht="13.5" thickBot="1">
      <c r="A561" s="34"/>
      <c r="C561" s="35"/>
      <c r="F561" s="92"/>
      <c r="G561" s="36"/>
    </row>
    <row r="562" spans="1:7" ht="13.5" thickBot="1">
      <c r="A562" s="34"/>
      <c r="B562" s="239" t="s">
        <v>70</v>
      </c>
      <c r="C562" s="35"/>
      <c r="F562" s="217" t="str">
        <f>IF(F554=0," ",F558-F560)</f>
        <v xml:space="preserve"> </v>
      </c>
      <c r="G562" s="36"/>
    </row>
    <row r="563" spans="1:7" ht="15">
      <c r="A563" s="48"/>
      <c r="B563" s="254"/>
      <c r="C563" s="255"/>
      <c r="D563" s="50"/>
      <c r="E563" s="50"/>
      <c r="F563" s="132"/>
      <c r="G563" s="52"/>
    </row>
    <row r="564" spans="1:7" s="33" customFormat="1" ht="15.75" thickBot="1">
      <c r="A564" s="27" t="s">
        <v>116</v>
      </c>
      <c r="B564" s="28"/>
      <c r="C564" s="28"/>
      <c r="D564" s="29"/>
      <c r="E564" s="30"/>
      <c r="F564" s="111"/>
      <c r="G564" s="32"/>
    </row>
    <row r="565" spans="1:7" s="33" customFormat="1" ht="13.5" customHeight="1" thickBot="1">
      <c r="A565" s="40"/>
      <c r="B565" s="17" t="str">
        <f>'Use Palliative Care Programs'!B22</f>
        <v>Process Milestone:</v>
      </c>
      <c r="C565" s="17"/>
      <c r="D565" s="238" t="str">
        <f>'Use Palliative Care Programs'!D22</f>
        <v>#40. Implement a palliative care program and develop consult service so that palliative care consultation will be available for inpatients.  This will include education to our Resident physicians</v>
      </c>
      <c r="F565" s="247" t="str">
        <f>'Use Palliative Care Programs'!F29</f>
        <v>Yes</v>
      </c>
      <c r="G565" s="39"/>
    </row>
    <row r="566" spans="1:7" ht="6.75" customHeight="1" thickBot="1">
      <c r="A566" s="34"/>
      <c r="F566" s="92"/>
      <c r="G566" s="36"/>
    </row>
    <row r="567" spans="1:7" ht="13.5" thickBot="1">
      <c r="A567" s="34"/>
      <c r="C567" s="35" t="s">
        <v>15</v>
      </c>
      <c r="F567" s="248">
        <f>'Use Palliative Care Programs'!F44</f>
        <v>1</v>
      </c>
      <c r="G567" s="36"/>
    </row>
    <row r="568" spans="1:7" s="33" customFormat="1" ht="6.75" customHeight="1" thickBot="1">
      <c r="A568" s="40"/>
      <c r="B568" s="17"/>
      <c r="C568" s="41"/>
      <c r="D568" s="38"/>
      <c r="F568" s="99"/>
      <c r="G568" s="39"/>
    </row>
    <row r="569" spans="1:7" s="33" customFormat="1" ht="13.5" customHeight="1" thickBot="1">
      <c r="A569" s="40"/>
      <c r="B569" s="17" t="str">
        <f>'Use Palliative Care Programs'!B47</f>
        <v>Process Milestone:</v>
      </c>
      <c r="C569" s="17"/>
      <c r="D569" s="238" t="str">
        <f>'Use Palliative Care Programs'!D47</f>
        <v xml:space="preserve">#41. Develop a plan to identify patients who will have the option of being enrolled in the palliative care program
</v>
      </c>
      <c r="F569" s="247" t="str">
        <f>'Use Palliative Care Programs'!F54</f>
        <v>Yes</v>
      </c>
      <c r="G569" s="39"/>
    </row>
    <row r="570" spans="1:7" ht="6.75" customHeight="1" thickBot="1">
      <c r="A570" s="34"/>
      <c r="F570" s="92"/>
      <c r="G570" s="36"/>
    </row>
    <row r="571" spans="1:7" ht="13.5" thickBot="1">
      <c r="A571" s="34"/>
      <c r="C571" s="35" t="s">
        <v>15</v>
      </c>
      <c r="F571" s="248">
        <f>'Use Palliative Care Programs'!F69</f>
        <v>1</v>
      </c>
      <c r="G571" s="36"/>
    </row>
    <row r="572" spans="1:7" s="33" customFormat="1" ht="6.75" customHeight="1" thickBot="1">
      <c r="A572" s="40"/>
      <c r="B572" s="17"/>
      <c r="C572" s="41"/>
      <c r="D572" s="38"/>
      <c r="F572" s="99"/>
      <c r="G572" s="39"/>
    </row>
    <row r="573" spans="1:7" s="33" customFormat="1" ht="13.5" customHeight="1" thickBot="1">
      <c r="A573" s="40"/>
      <c r="B573" s="17" t="str">
        <f>'Use Palliative Care Programs'!B72</f>
        <v>Process Milestone:</v>
      </c>
      <c r="C573" s="17"/>
      <c r="D573" s="238">
        <f>'Use Palliative Care Programs'!D72</f>
        <v>0</v>
      </c>
      <c r="F573" s="247" t="str">
        <f>'Use Palliative Care Programs'!F79</f>
        <v>N/A</v>
      </c>
      <c r="G573" s="39"/>
    </row>
    <row r="574" spans="1:7" ht="6.75" customHeight="1" thickBot="1">
      <c r="A574" s="34"/>
      <c r="F574" s="92"/>
      <c r="G574" s="36"/>
    </row>
    <row r="575" spans="1:7" ht="13.5" thickBot="1">
      <c r="A575" s="34"/>
      <c r="C575" s="35" t="s">
        <v>15</v>
      </c>
      <c r="F575" s="248" t="str">
        <f>'Use Palliative Care Programs'!F94</f>
        <v xml:space="preserve"> </v>
      </c>
      <c r="G575" s="36"/>
    </row>
    <row r="576" spans="1:7" s="33" customFormat="1" ht="6.75" customHeight="1" thickBot="1">
      <c r="A576" s="40"/>
      <c r="B576" s="17"/>
      <c r="C576" s="41"/>
      <c r="D576" s="38"/>
      <c r="F576" s="99"/>
      <c r="G576" s="39"/>
    </row>
    <row r="577" spans="1:7" s="33" customFormat="1" ht="13.5" customHeight="1" thickBot="1">
      <c r="A577" s="40"/>
      <c r="B577" s="17" t="str">
        <f>'Use Palliative Care Programs'!B97</f>
        <v>Process Milestone:</v>
      </c>
      <c r="C577" s="17"/>
      <c r="D577" s="238">
        <f>'Use Palliative Care Programs'!D97</f>
        <v>0</v>
      </c>
      <c r="F577" s="247" t="str">
        <f>'Use Palliative Care Programs'!F104</f>
        <v>N/A</v>
      </c>
      <c r="G577" s="39"/>
    </row>
    <row r="578" spans="1:7" ht="6.75" customHeight="1" thickBot="1">
      <c r="A578" s="34"/>
      <c r="F578" s="92"/>
      <c r="G578" s="36"/>
    </row>
    <row r="579" spans="1:7" ht="13.5" thickBot="1">
      <c r="A579" s="34"/>
      <c r="C579" s="35" t="s">
        <v>15</v>
      </c>
      <c r="F579" s="248" t="str">
        <f>'Use Palliative Care Programs'!F119</f>
        <v xml:space="preserve"> </v>
      </c>
      <c r="G579" s="36"/>
    </row>
    <row r="580" spans="1:7" s="33" customFormat="1" ht="6.75" customHeight="1" thickBot="1">
      <c r="A580" s="40"/>
      <c r="B580" s="17"/>
      <c r="C580" s="41"/>
      <c r="D580" s="38"/>
      <c r="F580" s="99"/>
      <c r="G580" s="39"/>
    </row>
    <row r="581" spans="1:7" s="33" customFormat="1" ht="13.5" customHeight="1" thickBot="1">
      <c r="A581" s="40"/>
      <c r="B581" s="17" t="str">
        <f>'Use Palliative Care Programs'!B122</f>
        <v>Process Milestone:</v>
      </c>
      <c r="C581" s="17"/>
      <c r="D581" s="238">
        <f>'Use Palliative Care Programs'!D122</f>
        <v>0</v>
      </c>
      <c r="F581" s="247" t="str">
        <f>'Use Palliative Care Programs'!F129</f>
        <v>N/A</v>
      </c>
      <c r="G581" s="39"/>
    </row>
    <row r="582" spans="1:7" ht="6.75" customHeight="1" thickBot="1">
      <c r="A582" s="34"/>
      <c r="F582" s="92"/>
      <c r="G582" s="36"/>
    </row>
    <row r="583" spans="1:7" ht="13.5" thickBot="1">
      <c r="A583" s="34"/>
      <c r="C583" s="35" t="s">
        <v>15</v>
      </c>
      <c r="F583" s="248" t="str">
        <f>'Use Palliative Care Programs'!F144</f>
        <v xml:space="preserve"> </v>
      </c>
      <c r="G583" s="36"/>
    </row>
    <row r="584" spans="1:7" s="33" customFormat="1" ht="6.75" customHeight="1" thickBot="1">
      <c r="A584" s="40"/>
      <c r="B584" s="17"/>
      <c r="C584" s="41"/>
      <c r="D584" s="38"/>
      <c r="F584" s="99"/>
      <c r="G584" s="39"/>
    </row>
    <row r="585" spans="1:7" s="33" customFormat="1" ht="13.5" customHeight="1" thickBot="1">
      <c r="A585" s="40"/>
      <c r="B585" s="17" t="str">
        <f>'Use Palliative Care Programs'!B147</f>
        <v>Improvement Milestone:</v>
      </c>
      <c r="C585" s="17"/>
      <c r="D585" s="238">
        <f>'Use Palliative Care Programs'!D147</f>
        <v>0</v>
      </c>
      <c r="F585" s="247" t="str">
        <f>'Use Palliative Care Programs'!F154</f>
        <v>N/A</v>
      </c>
      <c r="G585" s="39"/>
    </row>
    <row r="586" spans="1:7" ht="6.75" customHeight="1" thickBot="1">
      <c r="A586" s="34"/>
      <c r="F586" s="92"/>
      <c r="G586" s="36"/>
    </row>
    <row r="587" spans="1:7" ht="13.5" thickBot="1">
      <c r="A587" s="34"/>
      <c r="C587" s="35" t="s">
        <v>15</v>
      </c>
      <c r="F587" s="248" t="str">
        <f>'Use Palliative Care Programs'!F169</f>
        <v xml:space="preserve"> </v>
      </c>
      <c r="G587" s="36"/>
    </row>
    <row r="588" spans="1:7" s="33" customFormat="1" ht="6.75" customHeight="1" thickBot="1">
      <c r="A588" s="40"/>
      <c r="B588" s="17"/>
      <c r="C588" s="41"/>
      <c r="D588" s="38"/>
      <c r="F588" s="99"/>
      <c r="G588" s="39"/>
    </row>
    <row r="589" spans="1:7" s="33" customFormat="1" ht="13.5" customHeight="1" thickBot="1">
      <c r="A589" s="40"/>
      <c r="B589" s="17" t="str">
        <f>'Use Palliative Care Programs'!B172</f>
        <v>Improvement Milestone:</v>
      </c>
      <c r="C589" s="17"/>
      <c r="D589" s="238">
        <f>'Use Palliative Care Programs'!D172</f>
        <v>0</v>
      </c>
      <c r="F589" s="247" t="str">
        <f>'Use Palliative Care Programs'!F179</f>
        <v>N/A</v>
      </c>
      <c r="G589" s="39"/>
    </row>
    <row r="590" spans="1:7" ht="6.75" customHeight="1" thickBot="1">
      <c r="A590" s="34"/>
      <c r="F590" s="92"/>
      <c r="G590" s="36"/>
    </row>
    <row r="591" spans="1:7" ht="13.5" thickBot="1">
      <c r="A591" s="34"/>
      <c r="C591" s="35" t="s">
        <v>15</v>
      </c>
      <c r="F591" s="248" t="str">
        <f>'Use Palliative Care Programs'!F194</f>
        <v xml:space="preserve"> </v>
      </c>
      <c r="G591" s="36"/>
    </row>
    <row r="592" spans="1:7" s="33" customFormat="1" ht="6.75" customHeight="1" thickBot="1">
      <c r="A592" s="40"/>
      <c r="B592" s="17"/>
      <c r="C592" s="41"/>
      <c r="D592" s="38"/>
      <c r="F592" s="99"/>
      <c r="G592" s="39"/>
    </row>
    <row r="593" spans="1:7" s="33" customFormat="1" ht="13.5" customHeight="1" thickBot="1">
      <c r="A593" s="40"/>
      <c r="B593" s="17" t="str">
        <f>'Use Palliative Care Programs'!B197</f>
        <v>Improvement Milestone:</v>
      </c>
      <c r="C593" s="17"/>
      <c r="D593" s="238">
        <f>'Use Palliative Care Programs'!D197</f>
        <v>0</v>
      </c>
      <c r="F593" s="247" t="str">
        <f>'Use Palliative Care Programs'!F204</f>
        <v>N/A</v>
      </c>
      <c r="G593" s="39"/>
    </row>
    <row r="594" spans="1:7" ht="6.75" customHeight="1" thickBot="1">
      <c r="A594" s="34"/>
      <c r="F594" s="92"/>
      <c r="G594" s="36"/>
    </row>
    <row r="595" spans="1:7" ht="13.5" thickBot="1">
      <c r="A595" s="34"/>
      <c r="C595" s="35" t="s">
        <v>15</v>
      </c>
      <c r="F595" s="248" t="str">
        <f>'Use Palliative Care Programs'!F219</f>
        <v xml:space="preserve"> </v>
      </c>
      <c r="G595" s="36"/>
    </row>
    <row r="596" spans="1:7" s="33" customFormat="1" ht="6.75" customHeight="1" thickBot="1">
      <c r="A596" s="40"/>
      <c r="B596" s="17"/>
      <c r="C596" s="41"/>
      <c r="D596" s="38"/>
      <c r="F596" s="99"/>
      <c r="G596" s="39"/>
    </row>
    <row r="597" spans="1:7" s="33" customFormat="1" ht="13.5" customHeight="1" thickBot="1">
      <c r="A597" s="40"/>
      <c r="B597" s="17" t="str">
        <f>'Use Palliative Care Programs'!B222</f>
        <v>Improvement Milestone:</v>
      </c>
      <c r="C597" s="17"/>
      <c r="D597" s="238">
        <f>'Use Palliative Care Programs'!D222</f>
        <v>0</v>
      </c>
      <c r="F597" s="247" t="str">
        <f>'Use Palliative Care Programs'!F229</f>
        <v>N/A</v>
      </c>
      <c r="G597" s="39"/>
    </row>
    <row r="598" spans="1:7" ht="6.75" customHeight="1" thickBot="1">
      <c r="A598" s="34"/>
      <c r="F598" s="92"/>
      <c r="G598" s="36"/>
    </row>
    <row r="599" spans="1:7" ht="13.5" thickBot="1">
      <c r="A599" s="34"/>
      <c r="C599" s="35" t="s">
        <v>15</v>
      </c>
      <c r="F599" s="248" t="str">
        <f>'Use Palliative Care Programs'!F244</f>
        <v xml:space="preserve"> </v>
      </c>
      <c r="G599" s="36"/>
    </row>
    <row r="600" spans="1:7" s="33" customFormat="1" ht="6.75" customHeight="1" thickBot="1">
      <c r="A600" s="40"/>
      <c r="B600" s="17"/>
      <c r="C600" s="41"/>
      <c r="D600" s="38"/>
      <c r="F600" s="99"/>
      <c r="G600" s="39"/>
    </row>
    <row r="601" spans="1:7" s="33" customFormat="1" ht="13.5" customHeight="1" thickBot="1">
      <c r="A601" s="40"/>
      <c r="B601" s="17" t="str">
        <f>'Use Palliative Care Programs'!B247</f>
        <v>Improvement Milestone:</v>
      </c>
      <c r="C601" s="17"/>
      <c r="D601" s="238">
        <f>'Use Palliative Care Programs'!D247</f>
        <v>0</v>
      </c>
      <c r="F601" s="247" t="str">
        <f>'Use Palliative Care Programs'!F254</f>
        <v>N/A</v>
      </c>
      <c r="G601" s="39"/>
    </row>
    <row r="602" spans="1:7" ht="6.75" customHeight="1" thickBot="1">
      <c r="A602" s="34"/>
      <c r="F602" s="92"/>
      <c r="G602" s="36"/>
    </row>
    <row r="603" spans="1:7" ht="13.5" thickBot="1">
      <c r="A603" s="34"/>
      <c r="C603" s="35" t="s">
        <v>15</v>
      </c>
      <c r="F603" s="248" t="str">
        <f>'Use Palliative Care Programs'!F269</f>
        <v xml:space="preserve"> </v>
      </c>
      <c r="G603" s="36"/>
    </row>
    <row r="604" spans="1:7" ht="13.5" thickBot="1">
      <c r="A604" s="34"/>
      <c r="C604" s="35"/>
      <c r="F604" s="92"/>
      <c r="G604" s="36"/>
    </row>
    <row r="605" spans="1:7" ht="13.5" thickBot="1">
      <c r="A605" s="34"/>
      <c r="B605" s="2" t="s">
        <v>10</v>
      </c>
      <c r="C605" s="35"/>
      <c r="F605" s="249">
        <f>'Use Palliative Care Programs'!F18</f>
        <v>4859000</v>
      </c>
      <c r="G605" s="36"/>
    </row>
    <row r="606" spans="1:7" ht="13.5" thickBot="1">
      <c r="A606" s="34"/>
      <c r="C606" s="35"/>
      <c r="F606" s="92"/>
      <c r="G606" s="36"/>
    </row>
    <row r="607" spans="1:7" ht="13.5" thickBot="1">
      <c r="A607" s="34"/>
      <c r="B607" s="2" t="s">
        <v>66</v>
      </c>
      <c r="C607" s="35"/>
      <c r="F607" s="250">
        <f>SUM(F603,F599,F595,F591,F587,F583,F579,F575,F571,F567)</f>
        <v>2</v>
      </c>
      <c r="G607" s="36"/>
    </row>
    <row r="608" spans="1:7" ht="13.5" thickBot="1">
      <c r="A608" s="34"/>
      <c r="C608" s="35"/>
      <c r="F608" s="92"/>
      <c r="G608" s="36"/>
    </row>
    <row r="609" spans="1:7" ht="13.5" thickBot="1">
      <c r="A609" s="34"/>
      <c r="B609" s="2" t="s">
        <v>67</v>
      </c>
      <c r="C609" s="35"/>
      <c r="F609" s="250">
        <f>COUNT(F603,F599,F595,F591,F587,F583,F579,F575,F571,F567)</f>
        <v>2</v>
      </c>
      <c r="G609" s="36"/>
    </row>
    <row r="610" spans="1:7" ht="13.5" thickBot="1">
      <c r="A610" s="34"/>
      <c r="C610" s="35"/>
      <c r="F610" s="92"/>
      <c r="G610" s="36"/>
    </row>
    <row r="611" spans="1:7" ht="13.5" thickBot="1">
      <c r="A611" s="34"/>
      <c r="B611" s="2" t="s">
        <v>68</v>
      </c>
      <c r="C611" s="35"/>
      <c r="F611" s="251">
        <f>IF(F609=0," ",F607/F609)</f>
        <v>1</v>
      </c>
      <c r="G611" s="36"/>
    </row>
    <row r="612" spans="1:7" ht="13.5" thickBot="1">
      <c r="A612" s="34"/>
      <c r="C612" s="35"/>
      <c r="F612" s="92"/>
      <c r="G612" s="36"/>
    </row>
    <row r="613" spans="1:7" ht="13.5" thickBot="1">
      <c r="A613" s="34"/>
      <c r="B613" s="2" t="s">
        <v>69</v>
      </c>
      <c r="C613" s="35"/>
      <c r="F613" s="249">
        <f>IF(F609=0," ",F611*F605)</f>
        <v>4859000</v>
      </c>
      <c r="G613" s="36"/>
    </row>
    <row r="614" spans="1:7" ht="13.5" thickBot="1">
      <c r="A614" s="34"/>
      <c r="C614" s="35"/>
      <c r="F614" s="92"/>
      <c r="G614" s="36"/>
    </row>
    <row r="615" spans="1:7" ht="13.5" thickBot="1">
      <c r="A615" s="34"/>
      <c r="B615" s="2" t="s">
        <v>11</v>
      </c>
      <c r="C615" s="35"/>
      <c r="F615" s="252">
        <f>'Use Palliative Care Programs'!F20</f>
        <v>4859000</v>
      </c>
      <c r="G615" s="36"/>
    </row>
    <row r="616" spans="1:7" ht="13.5" thickBot="1">
      <c r="A616" s="34"/>
      <c r="C616" s="35"/>
      <c r="F616" s="92"/>
      <c r="G616" s="36"/>
    </row>
    <row r="617" spans="1:7" ht="13.5" thickBot="1">
      <c r="A617" s="34"/>
      <c r="B617" s="239" t="s">
        <v>70</v>
      </c>
      <c r="C617" s="35"/>
      <c r="F617" s="217">
        <f>IF(F609=0," ",F613-F615)</f>
        <v>0</v>
      </c>
      <c r="G617" s="36"/>
    </row>
    <row r="618" spans="1:7" ht="15">
      <c r="A618" s="48"/>
      <c r="B618" s="254"/>
      <c r="C618" s="255"/>
      <c r="D618" s="50"/>
      <c r="E618" s="50"/>
      <c r="F618" s="132"/>
      <c r="G618" s="52"/>
    </row>
    <row r="619" spans="1:7" s="33" customFormat="1" ht="15.75" thickBot="1">
      <c r="A619" s="27" t="s">
        <v>117</v>
      </c>
      <c r="B619" s="28"/>
      <c r="C619" s="28"/>
      <c r="D619" s="29"/>
      <c r="E619" s="30"/>
      <c r="F619" s="111"/>
      <c r="G619" s="32"/>
    </row>
    <row r="620" spans="1:7" s="33" customFormat="1" ht="13.5" customHeight="1" thickBot="1">
      <c r="A620" s="40"/>
      <c r="B620" s="17" t="str">
        <f>'Conduct Medication Management'!B22</f>
        <v>Process Milestone:</v>
      </c>
      <c r="C620" s="17"/>
      <c r="D620" s="238">
        <f>'Conduct Medication Management'!D22</f>
        <v>0</v>
      </c>
      <c r="F620" s="247" t="str">
        <f>'Conduct Medication Management'!F29</f>
        <v>N/A</v>
      </c>
      <c r="G620" s="39"/>
    </row>
    <row r="621" spans="1:7" ht="6.75" customHeight="1" thickBot="1">
      <c r="A621" s="34"/>
      <c r="F621" s="92"/>
      <c r="G621" s="36"/>
    </row>
    <row r="622" spans="1:7" ht="13.5" thickBot="1">
      <c r="A622" s="34"/>
      <c r="C622" s="35" t="s">
        <v>15</v>
      </c>
      <c r="F622" s="248" t="str">
        <f>'Conduct Medication Management'!F44</f>
        <v xml:space="preserve"> </v>
      </c>
      <c r="G622" s="36"/>
    </row>
    <row r="623" spans="1:7" s="33" customFormat="1" ht="6.75" customHeight="1" thickBot="1">
      <c r="A623" s="40"/>
      <c r="B623" s="17"/>
      <c r="C623" s="41"/>
      <c r="D623" s="38"/>
      <c r="F623" s="99"/>
      <c r="G623" s="39"/>
    </row>
    <row r="624" spans="1:7" s="33" customFormat="1" ht="13.5" customHeight="1" thickBot="1">
      <c r="A624" s="40"/>
      <c r="B624" s="17" t="str">
        <f>'Conduct Medication Management'!B47</f>
        <v>Process Milestone:</v>
      </c>
      <c r="C624" s="17"/>
      <c r="D624" s="238">
        <f>'Conduct Medication Management'!D47</f>
        <v>0</v>
      </c>
      <c r="F624" s="247" t="str">
        <f>'Conduct Medication Management'!F54</f>
        <v>N/A</v>
      </c>
      <c r="G624" s="39"/>
    </row>
    <row r="625" spans="1:7" ht="6.75" customHeight="1" thickBot="1">
      <c r="A625" s="34"/>
      <c r="F625" s="92"/>
      <c r="G625" s="36"/>
    </row>
    <row r="626" spans="1:7" ht="13.5" thickBot="1">
      <c r="A626" s="34"/>
      <c r="C626" s="35" t="s">
        <v>15</v>
      </c>
      <c r="F626" s="248" t="str">
        <f>'Conduct Medication Management'!F69</f>
        <v xml:space="preserve"> </v>
      </c>
      <c r="G626" s="36"/>
    </row>
    <row r="627" spans="1:7" s="33" customFormat="1" ht="6.75" customHeight="1" thickBot="1">
      <c r="A627" s="40"/>
      <c r="B627" s="17"/>
      <c r="C627" s="41"/>
      <c r="D627" s="38"/>
      <c r="F627" s="99"/>
      <c r="G627" s="39"/>
    </row>
    <row r="628" spans="1:7" s="33" customFormat="1" ht="13.5" customHeight="1" thickBot="1">
      <c r="A628" s="40"/>
      <c r="B628" s="17" t="str">
        <f>'Conduct Medication Management'!B72</f>
        <v>Process Milestone:</v>
      </c>
      <c r="C628" s="17"/>
      <c r="D628" s="238">
        <f>'Conduct Medication Management'!D72</f>
        <v>0</v>
      </c>
      <c r="F628" s="247" t="str">
        <f>'Conduct Medication Management'!F79</f>
        <v>N/A</v>
      </c>
      <c r="G628" s="39"/>
    </row>
    <row r="629" spans="1:7" ht="6.75" customHeight="1" thickBot="1">
      <c r="A629" s="34"/>
      <c r="F629" s="92"/>
      <c r="G629" s="36"/>
    </row>
    <row r="630" spans="1:7" ht="13.5" thickBot="1">
      <c r="A630" s="34"/>
      <c r="C630" s="35" t="s">
        <v>15</v>
      </c>
      <c r="F630" s="248" t="str">
        <f>'Conduct Medication Management'!F94</f>
        <v xml:space="preserve"> </v>
      </c>
      <c r="G630" s="36"/>
    </row>
    <row r="631" spans="1:7" s="33" customFormat="1" ht="6.75" customHeight="1" thickBot="1">
      <c r="A631" s="40"/>
      <c r="B631" s="17"/>
      <c r="C631" s="41"/>
      <c r="D631" s="38"/>
      <c r="F631" s="99"/>
      <c r="G631" s="39"/>
    </row>
    <row r="632" spans="1:7" s="33" customFormat="1" ht="13.5" customHeight="1" thickBot="1">
      <c r="A632" s="40"/>
      <c r="B632" s="17" t="str">
        <f>'Conduct Medication Management'!B97</f>
        <v>Process Milestone:</v>
      </c>
      <c r="C632" s="17"/>
      <c r="D632" s="238">
        <f>'Conduct Medication Management'!D97</f>
        <v>0</v>
      </c>
      <c r="F632" s="247" t="str">
        <f>'Conduct Medication Management'!F104</f>
        <v>N/A</v>
      </c>
      <c r="G632" s="39"/>
    </row>
    <row r="633" spans="1:7" ht="6.75" customHeight="1" thickBot="1">
      <c r="A633" s="34"/>
      <c r="F633" s="92"/>
      <c r="G633" s="36"/>
    </row>
    <row r="634" spans="1:7" ht="13.5" thickBot="1">
      <c r="A634" s="34"/>
      <c r="C634" s="35" t="s">
        <v>15</v>
      </c>
      <c r="F634" s="248" t="str">
        <f>'Conduct Medication Management'!F119</f>
        <v xml:space="preserve"> </v>
      </c>
      <c r="G634" s="36"/>
    </row>
    <row r="635" spans="1:7" s="33" customFormat="1" ht="6.75" customHeight="1" thickBot="1">
      <c r="A635" s="40"/>
      <c r="B635" s="17"/>
      <c r="C635" s="41"/>
      <c r="D635" s="38"/>
      <c r="F635" s="99"/>
      <c r="G635" s="39"/>
    </row>
    <row r="636" spans="1:7" s="33" customFormat="1" ht="13.5" customHeight="1" thickBot="1">
      <c r="A636" s="40"/>
      <c r="B636" s="17" t="str">
        <f>'Conduct Medication Management'!B122</f>
        <v>Process Milestone:</v>
      </c>
      <c r="C636" s="17"/>
      <c r="D636" s="238">
        <f>'Conduct Medication Management'!D122</f>
        <v>0</v>
      </c>
      <c r="F636" s="247" t="str">
        <f>'Conduct Medication Management'!F129</f>
        <v>N/A</v>
      </c>
      <c r="G636" s="39"/>
    </row>
    <row r="637" spans="1:7" ht="6.75" customHeight="1" thickBot="1">
      <c r="A637" s="34"/>
      <c r="F637" s="92"/>
      <c r="G637" s="36"/>
    </row>
    <row r="638" spans="1:7" ht="13.5" thickBot="1">
      <c r="A638" s="34"/>
      <c r="C638" s="35" t="s">
        <v>15</v>
      </c>
      <c r="F638" s="248" t="str">
        <f>'Conduct Medication Management'!F144</f>
        <v xml:space="preserve"> </v>
      </c>
      <c r="G638" s="36"/>
    </row>
    <row r="639" spans="1:7" s="33" customFormat="1" ht="6.75" customHeight="1" thickBot="1">
      <c r="A639" s="40"/>
      <c r="B639" s="17"/>
      <c r="C639" s="41"/>
      <c r="D639" s="38"/>
      <c r="F639" s="99"/>
      <c r="G639" s="39"/>
    </row>
    <row r="640" spans="1:7" s="33" customFormat="1" ht="13.5" customHeight="1" thickBot="1">
      <c r="A640" s="40"/>
      <c r="B640" s="17" t="str">
        <f>'Conduct Medication Management'!B147</f>
        <v>Improvement Milestone:</v>
      </c>
      <c r="C640" s="17"/>
      <c r="D640" s="238">
        <f>'Conduct Medication Management'!D147</f>
        <v>0</v>
      </c>
      <c r="F640" s="247" t="str">
        <f>'Conduct Medication Management'!F154</f>
        <v>N/A</v>
      </c>
      <c r="G640" s="39"/>
    </row>
    <row r="641" spans="1:7" ht="6.75" customHeight="1" thickBot="1">
      <c r="A641" s="34"/>
      <c r="F641" s="92"/>
      <c r="G641" s="36"/>
    </row>
    <row r="642" spans="1:7" ht="13.5" thickBot="1">
      <c r="A642" s="34"/>
      <c r="C642" s="35" t="s">
        <v>15</v>
      </c>
      <c r="F642" s="248" t="str">
        <f>'Conduct Medication Management'!F169</f>
        <v xml:space="preserve"> </v>
      </c>
      <c r="G642" s="36"/>
    </row>
    <row r="643" spans="1:7" s="33" customFormat="1" ht="6.75" customHeight="1" thickBot="1">
      <c r="A643" s="40"/>
      <c r="B643" s="17"/>
      <c r="C643" s="41"/>
      <c r="D643" s="38"/>
      <c r="F643" s="99"/>
      <c r="G643" s="39"/>
    </row>
    <row r="644" spans="1:7" s="33" customFormat="1" ht="13.5" customHeight="1" thickBot="1">
      <c r="A644" s="40"/>
      <c r="B644" s="17" t="str">
        <f>'Conduct Medication Management'!B172</f>
        <v>Improvement Milestone:</v>
      </c>
      <c r="C644" s="17"/>
      <c r="D644" s="238">
        <f>'Conduct Medication Management'!D172</f>
        <v>0</v>
      </c>
      <c r="F644" s="247" t="str">
        <f>'Conduct Medication Management'!F179</f>
        <v>N/A</v>
      </c>
      <c r="G644" s="39"/>
    </row>
    <row r="645" spans="1:7" ht="6.75" customHeight="1" thickBot="1">
      <c r="A645" s="34"/>
      <c r="F645" s="92"/>
      <c r="G645" s="36"/>
    </row>
    <row r="646" spans="1:7" ht="13.5" thickBot="1">
      <c r="A646" s="34"/>
      <c r="C646" s="35" t="s">
        <v>15</v>
      </c>
      <c r="F646" s="248" t="str">
        <f>'Conduct Medication Management'!F194</f>
        <v xml:space="preserve"> </v>
      </c>
      <c r="G646" s="36"/>
    </row>
    <row r="647" spans="1:7" s="33" customFormat="1" ht="6.75" customHeight="1" thickBot="1">
      <c r="A647" s="40"/>
      <c r="B647" s="17"/>
      <c r="C647" s="41"/>
      <c r="D647" s="38"/>
      <c r="F647" s="99"/>
      <c r="G647" s="39"/>
    </row>
    <row r="648" spans="1:7" s="33" customFormat="1" ht="13.5" customHeight="1" thickBot="1">
      <c r="A648" s="40"/>
      <c r="B648" s="17" t="str">
        <f>'Conduct Medication Management'!B197</f>
        <v>Improvement Milestone:</v>
      </c>
      <c r="C648" s="17"/>
      <c r="D648" s="238">
        <f>'Conduct Medication Management'!D197</f>
        <v>0</v>
      </c>
      <c r="F648" s="247" t="str">
        <f>'Conduct Medication Management'!F204</f>
        <v>N/A</v>
      </c>
      <c r="G648" s="39"/>
    </row>
    <row r="649" spans="1:7" ht="6.75" customHeight="1" thickBot="1">
      <c r="A649" s="34"/>
      <c r="F649" s="92"/>
      <c r="G649" s="36"/>
    </row>
    <row r="650" spans="1:7" ht="13.5" thickBot="1">
      <c r="A650" s="34"/>
      <c r="C650" s="35" t="s">
        <v>15</v>
      </c>
      <c r="F650" s="248" t="str">
        <f>'Conduct Medication Management'!F219</f>
        <v xml:space="preserve"> </v>
      </c>
      <c r="G650" s="36"/>
    </row>
    <row r="651" spans="1:7" s="33" customFormat="1" ht="6.75" customHeight="1" thickBot="1">
      <c r="A651" s="40"/>
      <c r="B651" s="17"/>
      <c r="C651" s="41"/>
      <c r="D651" s="38"/>
      <c r="F651" s="99"/>
      <c r="G651" s="39"/>
    </row>
    <row r="652" spans="1:7" s="33" customFormat="1" ht="13.5" customHeight="1" thickBot="1">
      <c r="A652" s="40"/>
      <c r="B652" s="17" t="str">
        <f>'Conduct Medication Management'!B222</f>
        <v>Improvement Milestone:</v>
      </c>
      <c r="C652" s="17"/>
      <c r="D652" s="238">
        <f>'Conduct Medication Management'!D222</f>
        <v>0</v>
      </c>
      <c r="F652" s="247" t="str">
        <f>'Conduct Medication Management'!F229</f>
        <v>N/A</v>
      </c>
      <c r="G652" s="39"/>
    </row>
    <row r="653" spans="1:7" ht="6.75" customHeight="1" thickBot="1">
      <c r="A653" s="34"/>
      <c r="F653" s="92"/>
      <c r="G653" s="36"/>
    </row>
    <row r="654" spans="1:7" ht="13.5" thickBot="1">
      <c r="A654" s="34"/>
      <c r="C654" s="35" t="s">
        <v>15</v>
      </c>
      <c r="F654" s="248" t="str">
        <f>'Conduct Medication Management'!F244</f>
        <v xml:space="preserve"> </v>
      </c>
      <c r="G654" s="36"/>
    </row>
    <row r="655" spans="1:7" s="33" customFormat="1" ht="6.75" customHeight="1" thickBot="1">
      <c r="A655" s="40"/>
      <c r="B655" s="17"/>
      <c r="C655" s="41"/>
      <c r="D655" s="38"/>
      <c r="F655" s="99"/>
      <c r="G655" s="39"/>
    </row>
    <row r="656" spans="1:7" s="33" customFormat="1" ht="13.5" customHeight="1" thickBot="1">
      <c r="A656" s="40"/>
      <c r="B656" s="17" t="str">
        <f>'Conduct Medication Management'!B247</f>
        <v>Improvement Milestone:</v>
      </c>
      <c r="C656" s="17"/>
      <c r="D656" s="238">
        <f>'Conduct Medication Management'!D247</f>
        <v>0</v>
      </c>
      <c r="F656" s="247" t="str">
        <f>'Conduct Medication Management'!F254</f>
        <v>N/A</v>
      </c>
      <c r="G656" s="39"/>
    </row>
    <row r="657" spans="1:7" ht="6.75" customHeight="1" thickBot="1">
      <c r="A657" s="34"/>
      <c r="F657" s="92"/>
      <c r="G657" s="36"/>
    </row>
    <row r="658" spans="1:7" ht="13.5" thickBot="1">
      <c r="A658" s="34"/>
      <c r="C658" s="35" t="s">
        <v>15</v>
      </c>
      <c r="F658" s="248" t="str">
        <f>'Conduct Medication Management'!F269</f>
        <v xml:space="preserve"> </v>
      </c>
      <c r="G658" s="36"/>
    </row>
    <row r="659" spans="1:7" ht="13.5" thickBot="1">
      <c r="A659" s="34"/>
      <c r="C659" s="35"/>
      <c r="F659" s="92"/>
      <c r="G659" s="36"/>
    </row>
    <row r="660" spans="1:7" ht="13.5" thickBot="1">
      <c r="A660" s="34"/>
      <c r="B660" s="2" t="s">
        <v>10</v>
      </c>
      <c r="C660" s="35"/>
      <c r="F660" s="249">
        <f>'Conduct Medication Management'!F18</f>
        <v>0</v>
      </c>
      <c r="G660" s="36"/>
    </row>
    <row r="661" spans="1:7" ht="13.5" thickBot="1">
      <c r="A661" s="34"/>
      <c r="C661" s="35"/>
      <c r="F661" s="92"/>
      <c r="G661" s="36"/>
    </row>
    <row r="662" spans="1:7" ht="13.5" thickBot="1">
      <c r="A662" s="34"/>
      <c r="B662" s="2" t="s">
        <v>66</v>
      </c>
      <c r="C662" s="35"/>
      <c r="F662" s="250">
        <f>SUM(F658,F654,F650,F646,F642,F638,F634,F630,F626,F622)</f>
        <v>0</v>
      </c>
      <c r="G662" s="36"/>
    </row>
    <row r="663" spans="1:7" ht="13.5" thickBot="1">
      <c r="A663" s="34"/>
      <c r="C663" s="35"/>
      <c r="F663" s="92"/>
      <c r="G663" s="36"/>
    </row>
    <row r="664" spans="1:7" ht="13.5" thickBot="1">
      <c r="A664" s="34"/>
      <c r="B664" s="2" t="s">
        <v>67</v>
      </c>
      <c r="C664" s="35"/>
      <c r="F664" s="250">
        <f>COUNT(F658,F654,F650,F646,F642,F638,F634,F630,F626,F622)</f>
        <v>0</v>
      </c>
      <c r="G664" s="36"/>
    </row>
    <row r="665" spans="1:7" ht="13.5" thickBot="1">
      <c r="A665" s="34"/>
      <c r="C665" s="35"/>
      <c r="F665" s="92"/>
      <c r="G665" s="36"/>
    </row>
    <row r="666" spans="1:7" ht="13.5" thickBot="1">
      <c r="A666" s="34"/>
      <c r="B666" s="2" t="s">
        <v>68</v>
      </c>
      <c r="C666" s="35"/>
      <c r="F666" s="251" t="str">
        <f>IF(F664=0," ",F662/F664)</f>
        <v xml:space="preserve"> </v>
      </c>
      <c r="G666" s="36"/>
    </row>
    <row r="667" spans="1:7" ht="13.5" thickBot="1">
      <c r="A667" s="34"/>
      <c r="C667" s="35"/>
      <c r="F667" s="92"/>
      <c r="G667" s="36"/>
    </row>
    <row r="668" spans="1:7" ht="13.5" thickBot="1">
      <c r="A668" s="34"/>
      <c r="B668" s="2" t="s">
        <v>69</v>
      </c>
      <c r="C668" s="35"/>
      <c r="F668" s="249" t="str">
        <f>IF(F664=0," ",F666*F660)</f>
        <v xml:space="preserve"> </v>
      </c>
      <c r="G668" s="36"/>
    </row>
    <row r="669" spans="1:7" ht="13.5" thickBot="1">
      <c r="A669" s="34"/>
      <c r="C669" s="35"/>
      <c r="F669" s="92"/>
      <c r="G669" s="36"/>
    </row>
    <row r="670" spans="1:7" ht="13.5" thickBot="1">
      <c r="A670" s="34"/>
      <c r="B670" s="2" t="s">
        <v>11</v>
      </c>
      <c r="C670" s="35"/>
      <c r="F670" s="252">
        <f>'Conduct Medication Management'!F20</f>
        <v>0</v>
      </c>
      <c r="G670" s="36"/>
    </row>
    <row r="671" spans="1:7" ht="13.5" thickBot="1">
      <c r="A671" s="34"/>
      <c r="C671" s="35"/>
      <c r="F671" s="92"/>
      <c r="G671" s="36"/>
    </row>
    <row r="672" spans="1:7" ht="13.5" thickBot="1">
      <c r="A672" s="34"/>
      <c r="B672" s="239" t="s">
        <v>70</v>
      </c>
      <c r="C672" s="35"/>
      <c r="F672" s="217" t="str">
        <f>IF(F664=0," ",F668-F670)</f>
        <v xml:space="preserve"> </v>
      </c>
      <c r="G672" s="36"/>
    </row>
    <row r="673" spans="1:7" ht="15">
      <c r="A673" s="48"/>
      <c r="B673" s="254"/>
      <c r="C673" s="255"/>
      <c r="D673" s="50"/>
      <c r="E673" s="50"/>
      <c r="F673" s="132"/>
      <c r="G673" s="52"/>
    </row>
    <row r="674" spans="1:7" s="33" customFormat="1" ht="15.75" thickBot="1">
      <c r="A674" s="27" t="s">
        <v>118</v>
      </c>
      <c r="B674" s="28"/>
      <c r="C674" s="28"/>
      <c r="D674" s="29"/>
      <c r="E674" s="30"/>
      <c r="F674" s="111"/>
      <c r="G674" s="32"/>
    </row>
    <row r="675" spans="1:7" s="33" customFormat="1" ht="13.5" customHeight="1" thickBot="1">
      <c r="A675" s="40"/>
      <c r="B675" s="17" t="str">
        <f>'Care Transitions'!B22</f>
        <v>Process Milestone:</v>
      </c>
      <c r="C675" s="17"/>
      <c r="D675" s="238">
        <f>'Care Transitions'!D22</f>
        <v>0</v>
      </c>
      <c r="F675" s="247" t="str">
        <f>'Care Transitions'!F29</f>
        <v>N/A</v>
      </c>
      <c r="G675" s="39"/>
    </row>
    <row r="676" spans="1:7" ht="6.75" customHeight="1" thickBot="1">
      <c r="A676" s="34"/>
      <c r="F676" s="92"/>
      <c r="G676" s="36"/>
    </row>
    <row r="677" spans="1:7" ht="13.5" thickBot="1">
      <c r="A677" s="34"/>
      <c r="C677" s="35" t="s">
        <v>15</v>
      </c>
      <c r="F677" s="248" t="str">
        <f>'Care Transitions'!F44</f>
        <v xml:space="preserve"> </v>
      </c>
      <c r="G677" s="36"/>
    </row>
    <row r="678" spans="1:7" s="33" customFormat="1" ht="6.75" customHeight="1" thickBot="1">
      <c r="A678" s="40"/>
      <c r="B678" s="17"/>
      <c r="C678" s="41"/>
      <c r="D678" s="38"/>
      <c r="F678" s="99"/>
      <c r="G678" s="39"/>
    </row>
    <row r="679" spans="1:7" s="33" customFormat="1" ht="13.5" customHeight="1" thickBot="1">
      <c r="A679" s="40"/>
      <c r="B679" s="17" t="str">
        <f>'Care Transitions'!B47</f>
        <v>Process Milestone:</v>
      </c>
      <c r="C679" s="17"/>
      <c r="D679" s="238">
        <f>'Care Transitions'!D47</f>
        <v>0</v>
      </c>
      <c r="F679" s="247" t="str">
        <f>'Care Transitions'!F54</f>
        <v>N/A</v>
      </c>
      <c r="G679" s="39"/>
    </row>
    <row r="680" spans="1:7" ht="6.75" customHeight="1" thickBot="1">
      <c r="A680" s="34"/>
      <c r="F680" s="92"/>
      <c r="G680" s="36"/>
    </row>
    <row r="681" spans="1:7" ht="13.5" thickBot="1">
      <c r="A681" s="34"/>
      <c r="C681" s="35" t="s">
        <v>15</v>
      </c>
      <c r="F681" s="248" t="str">
        <f>'Care Transitions'!F69</f>
        <v xml:space="preserve"> </v>
      </c>
      <c r="G681" s="36"/>
    </row>
    <row r="682" spans="1:7" s="33" customFormat="1" ht="6.75" customHeight="1" thickBot="1">
      <c r="A682" s="40"/>
      <c r="B682" s="17"/>
      <c r="C682" s="41"/>
      <c r="D682" s="38"/>
      <c r="F682" s="99"/>
      <c r="G682" s="39"/>
    </row>
    <row r="683" spans="1:7" s="33" customFormat="1" ht="13.5" customHeight="1" thickBot="1">
      <c r="A683" s="40"/>
      <c r="B683" s="17" t="str">
        <f>'Care Transitions'!B72</f>
        <v>Process Milestone:</v>
      </c>
      <c r="C683" s="17"/>
      <c r="D683" s="238">
        <f>'Care Transitions'!D72</f>
        <v>0</v>
      </c>
      <c r="F683" s="247" t="str">
        <f>'Care Transitions'!F79</f>
        <v>N/A</v>
      </c>
      <c r="G683" s="39"/>
    </row>
    <row r="684" spans="1:7" ht="6.75" customHeight="1" thickBot="1">
      <c r="A684" s="34"/>
      <c r="F684" s="92"/>
      <c r="G684" s="36"/>
    </row>
    <row r="685" spans="1:7" ht="13.5" thickBot="1">
      <c r="A685" s="34"/>
      <c r="C685" s="35" t="s">
        <v>15</v>
      </c>
      <c r="F685" s="248" t="str">
        <f>'Care Transitions'!F94</f>
        <v xml:space="preserve"> </v>
      </c>
      <c r="G685" s="36"/>
    </row>
    <row r="686" spans="1:7" s="33" customFormat="1" ht="6.75" customHeight="1" thickBot="1">
      <c r="A686" s="40"/>
      <c r="B686" s="17"/>
      <c r="C686" s="41"/>
      <c r="D686" s="38"/>
      <c r="F686" s="99"/>
      <c r="G686" s="39"/>
    </row>
    <row r="687" spans="1:7" s="33" customFormat="1" ht="13.5" customHeight="1" thickBot="1">
      <c r="A687" s="40"/>
      <c r="B687" s="17" t="str">
        <f>'Care Transitions'!B97</f>
        <v>Process Milestone:</v>
      </c>
      <c r="C687" s="17"/>
      <c r="D687" s="238">
        <f>'Care Transitions'!D97</f>
        <v>0</v>
      </c>
      <c r="F687" s="247" t="str">
        <f>'Care Transitions'!F104</f>
        <v>N/A</v>
      </c>
      <c r="G687" s="39"/>
    </row>
    <row r="688" spans="1:7" ht="6.75" customHeight="1" thickBot="1">
      <c r="A688" s="34"/>
      <c r="F688" s="92"/>
      <c r="G688" s="36"/>
    </row>
    <row r="689" spans="1:7" ht="13.5" thickBot="1">
      <c r="A689" s="34"/>
      <c r="C689" s="35" t="s">
        <v>15</v>
      </c>
      <c r="F689" s="248" t="str">
        <f>'Care Transitions'!F119</f>
        <v xml:space="preserve"> </v>
      </c>
      <c r="G689" s="36"/>
    </row>
    <row r="690" spans="1:7" s="33" customFormat="1" ht="6.75" customHeight="1" thickBot="1">
      <c r="A690" s="40"/>
      <c r="B690" s="17"/>
      <c r="C690" s="41"/>
      <c r="D690" s="38"/>
      <c r="F690" s="99"/>
      <c r="G690" s="39"/>
    </row>
    <row r="691" spans="1:7" s="33" customFormat="1" ht="13.5" customHeight="1" thickBot="1">
      <c r="A691" s="40"/>
      <c r="B691" s="17" t="str">
        <f>'Care Transitions'!B122</f>
        <v>Process Milestone:</v>
      </c>
      <c r="C691" s="17"/>
      <c r="D691" s="238">
        <f>'Care Transitions'!D122</f>
        <v>0</v>
      </c>
      <c r="F691" s="247" t="str">
        <f>'Care Transitions'!F129</f>
        <v>N/A</v>
      </c>
      <c r="G691" s="39"/>
    </row>
    <row r="692" spans="1:7" ht="6.75" customHeight="1" thickBot="1">
      <c r="A692" s="34"/>
      <c r="F692" s="92"/>
      <c r="G692" s="36"/>
    </row>
    <row r="693" spans="1:7" ht="13.5" thickBot="1">
      <c r="A693" s="34"/>
      <c r="C693" s="35" t="s">
        <v>15</v>
      </c>
      <c r="F693" s="248" t="str">
        <f>'Care Transitions'!F144</f>
        <v xml:space="preserve"> </v>
      </c>
      <c r="G693" s="36"/>
    </row>
    <row r="694" spans="1:7" s="33" customFormat="1" ht="6.75" customHeight="1" thickBot="1">
      <c r="A694" s="40"/>
      <c r="B694" s="17"/>
      <c r="C694" s="41"/>
      <c r="D694" s="38"/>
      <c r="F694" s="99"/>
      <c r="G694" s="39"/>
    </row>
    <row r="695" spans="1:7" s="33" customFormat="1" ht="13.5" customHeight="1" thickBot="1">
      <c r="A695" s="40"/>
      <c r="B695" s="17" t="str">
        <f>'Care Transitions'!B147</f>
        <v>Improvement Milestone:</v>
      </c>
      <c r="C695" s="17"/>
      <c r="D695" s="238">
        <f>'Care Transitions'!D147</f>
        <v>0</v>
      </c>
      <c r="F695" s="247" t="str">
        <f>'Care Transitions'!F154</f>
        <v>N/A</v>
      </c>
      <c r="G695" s="39"/>
    </row>
    <row r="696" spans="1:7" ht="6.75" customHeight="1" thickBot="1">
      <c r="A696" s="34"/>
      <c r="F696" s="92"/>
      <c r="G696" s="36"/>
    </row>
    <row r="697" spans="1:7" ht="13.5" thickBot="1">
      <c r="A697" s="34"/>
      <c r="C697" s="35" t="s">
        <v>15</v>
      </c>
      <c r="F697" s="248" t="str">
        <f>'Care Transitions'!F169</f>
        <v xml:space="preserve"> </v>
      </c>
      <c r="G697" s="36"/>
    </row>
    <row r="698" spans="1:7" s="33" customFormat="1" ht="6.75" customHeight="1" thickBot="1">
      <c r="A698" s="40"/>
      <c r="B698" s="17"/>
      <c r="C698" s="41"/>
      <c r="D698" s="38"/>
      <c r="F698" s="99"/>
      <c r="G698" s="39"/>
    </row>
    <row r="699" spans="1:7" s="33" customFormat="1" ht="13.5" customHeight="1" thickBot="1">
      <c r="A699" s="40"/>
      <c r="B699" s="17" t="str">
        <f>'Care Transitions'!B172</f>
        <v>Improvement Milestone:</v>
      </c>
      <c r="C699" s="17"/>
      <c r="D699" s="238">
        <f>'Care Transitions'!D172</f>
        <v>0</v>
      </c>
      <c r="F699" s="247" t="str">
        <f>'Care Transitions'!F179</f>
        <v>N/A</v>
      </c>
      <c r="G699" s="39"/>
    </row>
    <row r="700" spans="1:7" ht="6.75" customHeight="1" thickBot="1">
      <c r="A700" s="34"/>
      <c r="F700" s="92"/>
      <c r="G700" s="36"/>
    </row>
    <row r="701" spans="1:7" ht="13.5" thickBot="1">
      <c r="A701" s="34"/>
      <c r="C701" s="35" t="s">
        <v>15</v>
      </c>
      <c r="F701" s="248" t="str">
        <f>'Care Transitions'!F194</f>
        <v xml:space="preserve"> </v>
      </c>
      <c r="G701" s="36"/>
    </row>
    <row r="702" spans="1:7" s="33" customFormat="1" ht="6.75" customHeight="1" thickBot="1">
      <c r="A702" s="40"/>
      <c r="B702" s="17"/>
      <c r="C702" s="41"/>
      <c r="D702" s="38"/>
      <c r="F702" s="99"/>
      <c r="G702" s="39"/>
    </row>
    <row r="703" spans="1:7" s="33" customFormat="1" ht="13.5" customHeight="1" thickBot="1">
      <c r="A703" s="40"/>
      <c r="B703" s="17" t="str">
        <f>'Care Transitions'!B197</f>
        <v>Improvement Milestone:</v>
      </c>
      <c r="C703" s="17"/>
      <c r="D703" s="238">
        <f>'Care Transitions'!D197</f>
        <v>0</v>
      </c>
      <c r="F703" s="247" t="str">
        <f>'Care Transitions'!F204</f>
        <v>N/A</v>
      </c>
      <c r="G703" s="39"/>
    </row>
    <row r="704" spans="1:7" ht="6.75" customHeight="1" thickBot="1">
      <c r="A704" s="34"/>
      <c r="F704" s="92"/>
      <c r="G704" s="36"/>
    </row>
    <row r="705" spans="1:7" ht="13.5" thickBot="1">
      <c r="A705" s="34"/>
      <c r="C705" s="35" t="s">
        <v>15</v>
      </c>
      <c r="F705" s="248" t="str">
        <f>'Care Transitions'!F219</f>
        <v xml:space="preserve"> </v>
      </c>
      <c r="G705" s="36"/>
    </row>
    <row r="706" spans="1:7" s="33" customFormat="1" ht="6.75" customHeight="1" thickBot="1">
      <c r="A706" s="40"/>
      <c r="B706" s="17"/>
      <c r="C706" s="41"/>
      <c r="D706" s="38"/>
      <c r="F706" s="99"/>
      <c r="G706" s="39"/>
    </row>
    <row r="707" spans="1:7" s="33" customFormat="1" ht="13.5" customHeight="1" thickBot="1">
      <c r="A707" s="40"/>
      <c r="B707" s="17" t="str">
        <f>'Care Transitions'!B222</f>
        <v>Improvement Milestone:</v>
      </c>
      <c r="C707" s="17"/>
      <c r="D707" s="238">
        <f>'Care Transitions'!D222</f>
        <v>0</v>
      </c>
      <c r="F707" s="247" t="str">
        <f>'Care Transitions'!F229</f>
        <v>N/A</v>
      </c>
      <c r="G707" s="39"/>
    </row>
    <row r="708" spans="1:7" ht="6.75" customHeight="1" thickBot="1">
      <c r="A708" s="34"/>
      <c r="F708" s="92"/>
      <c r="G708" s="36"/>
    </row>
    <row r="709" spans="1:7" ht="13.5" thickBot="1">
      <c r="A709" s="34"/>
      <c r="C709" s="35" t="s">
        <v>15</v>
      </c>
      <c r="F709" s="248" t="str">
        <f>'Care Transitions'!F244</f>
        <v xml:space="preserve"> </v>
      </c>
      <c r="G709" s="36"/>
    </row>
    <row r="710" spans="1:7" s="33" customFormat="1" ht="6.75" customHeight="1" thickBot="1">
      <c r="A710" s="40"/>
      <c r="B710" s="17"/>
      <c r="C710" s="41"/>
      <c r="D710" s="38"/>
      <c r="F710" s="99"/>
      <c r="G710" s="39"/>
    </row>
    <row r="711" spans="1:7" s="33" customFormat="1" ht="13.5" customHeight="1" thickBot="1">
      <c r="A711" s="40"/>
      <c r="B711" s="17" t="str">
        <f>'Care Transitions'!B247</f>
        <v>Improvement Milestone:</v>
      </c>
      <c r="C711" s="17"/>
      <c r="D711" s="238">
        <f>'Care Transitions'!D247</f>
        <v>0</v>
      </c>
      <c r="F711" s="247" t="str">
        <f>'Care Transitions'!F254</f>
        <v>N/A</v>
      </c>
      <c r="G711" s="39"/>
    </row>
    <row r="712" spans="1:7" ht="6.75" customHeight="1" thickBot="1">
      <c r="A712" s="34"/>
      <c r="F712" s="92"/>
      <c r="G712" s="36"/>
    </row>
    <row r="713" spans="1:7" ht="13.5" thickBot="1">
      <c r="A713" s="34"/>
      <c r="C713" s="35" t="s">
        <v>15</v>
      </c>
      <c r="F713" s="248" t="str">
        <f>'Care Transitions'!F269</f>
        <v xml:space="preserve"> </v>
      </c>
      <c r="G713" s="36"/>
    </row>
    <row r="714" spans="1:7" ht="13.5" thickBot="1">
      <c r="A714" s="34"/>
      <c r="C714" s="35"/>
      <c r="F714" s="92"/>
      <c r="G714" s="36"/>
    </row>
    <row r="715" spans="1:7" ht="13.5" thickBot="1">
      <c r="A715" s="34"/>
      <c r="B715" s="2" t="s">
        <v>10</v>
      </c>
      <c r="C715" s="35"/>
      <c r="F715" s="249">
        <f>'Care Transitions'!F18</f>
        <v>0</v>
      </c>
      <c r="G715" s="36"/>
    </row>
    <row r="716" spans="1:7" ht="13.5" thickBot="1">
      <c r="A716" s="34"/>
      <c r="C716" s="35"/>
      <c r="F716" s="92"/>
      <c r="G716" s="36"/>
    </row>
    <row r="717" spans="1:7" ht="13.5" thickBot="1">
      <c r="A717" s="34"/>
      <c r="B717" s="2" t="s">
        <v>66</v>
      </c>
      <c r="C717" s="35"/>
      <c r="F717" s="250">
        <f>SUM(F713,F709,F705,F701,F697,F693,F689,F685,F681,F677)</f>
        <v>0</v>
      </c>
      <c r="G717" s="36"/>
    </row>
    <row r="718" spans="1:7" ht="13.5" thickBot="1">
      <c r="A718" s="34"/>
      <c r="C718" s="35"/>
      <c r="F718" s="92"/>
      <c r="G718" s="36"/>
    </row>
    <row r="719" spans="1:7" ht="13.5" thickBot="1">
      <c r="A719" s="34"/>
      <c r="B719" s="2" t="s">
        <v>67</v>
      </c>
      <c r="C719" s="35"/>
      <c r="F719" s="250">
        <f>COUNT(F713,F709,F705,F701,F697,F693,F689,F685,F681,F677)</f>
        <v>0</v>
      </c>
      <c r="G719" s="36"/>
    </row>
    <row r="720" spans="1:7" ht="13.5" thickBot="1">
      <c r="A720" s="34"/>
      <c r="C720" s="35"/>
      <c r="F720" s="92"/>
      <c r="G720" s="36"/>
    </row>
    <row r="721" spans="1:7" ht="13.5" thickBot="1">
      <c r="A721" s="34"/>
      <c r="B721" s="2" t="s">
        <v>68</v>
      </c>
      <c r="C721" s="35"/>
      <c r="F721" s="251" t="str">
        <f>IF(F719=0," ",F717/F719)</f>
        <v xml:space="preserve"> </v>
      </c>
      <c r="G721" s="36"/>
    </row>
    <row r="722" spans="1:7" ht="13.5" thickBot="1">
      <c r="A722" s="34"/>
      <c r="C722" s="35"/>
      <c r="F722" s="92"/>
      <c r="G722" s="36"/>
    </row>
    <row r="723" spans="1:7" ht="13.5" thickBot="1">
      <c r="A723" s="34"/>
      <c r="B723" s="2" t="s">
        <v>69</v>
      </c>
      <c r="C723" s="35"/>
      <c r="F723" s="249" t="str">
        <f>IF(F719=0," ",F721*F715)</f>
        <v xml:space="preserve"> </v>
      </c>
      <c r="G723" s="36"/>
    </row>
    <row r="724" spans="1:7" ht="13.5" thickBot="1">
      <c r="A724" s="34"/>
      <c r="C724" s="35"/>
      <c r="F724" s="92"/>
      <c r="G724" s="36"/>
    </row>
    <row r="725" spans="1:7" ht="13.5" thickBot="1">
      <c r="A725" s="34"/>
      <c r="B725" s="2" t="s">
        <v>11</v>
      </c>
      <c r="C725" s="35"/>
      <c r="F725" s="252">
        <f>'Care Transitions'!F20</f>
        <v>0</v>
      </c>
      <c r="G725" s="36"/>
    </row>
    <row r="726" spans="1:7" ht="13.5" thickBot="1">
      <c r="A726" s="34"/>
      <c r="C726" s="35"/>
      <c r="F726" s="92"/>
      <c r="G726" s="36"/>
    </row>
    <row r="727" spans="1:7" ht="13.5" thickBot="1">
      <c r="A727" s="34"/>
      <c r="B727" s="239" t="s">
        <v>70</v>
      </c>
      <c r="C727" s="35"/>
      <c r="F727" s="217" t="str">
        <f>IF(F719=0," ",F723-F725)</f>
        <v xml:space="preserve"> </v>
      </c>
      <c r="G727" s="36"/>
    </row>
    <row r="728" spans="1:7" ht="15">
      <c r="A728" s="48"/>
      <c r="B728" s="254"/>
      <c r="C728" s="255"/>
      <c r="D728" s="50"/>
      <c r="E728" s="50"/>
      <c r="F728" s="132"/>
      <c r="G728" s="52"/>
    </row>
    <row r="729" spans="1:7" s="33" customFormat="1" ht="15.75" thickBot="1">
      <c r="A729" s="27" t="s">
        <v>119</v>
      </c>
      <c r="B729" s="28"/>
      <c r="C729" s="28"/>
      <c r="D729" s="29"/>
      <c r="E729" s="30"/>
      <c r="F729" s="111"/>
      <c r="G729" s="32"/>
    </row>
    <row r="730" spans="1:7" s="33" customFormat="1" ht="13.5" customHeight="1" thickBot="1">
      <c r="A730" s="40"/>
      <c r="B730" s="17" t="str">
        <f>'Real-Time HAIs System'!B22</f>
        <v>Process Milestone:</v>
      </c>
      <c r="C730" s="17"/>
      <c r="D730" s="238">
        <f>'Real-Time HAIs System'!D22</f>
        <v>0</v>
      </c>
      <c r="F730" s="247" t="str">
        <f>'Real-Time HAIs System'!F29</f>
        <v>N/A</v>
      </c>
      <c r="G730" s="39"/>
    </row>
    <row r="731" spans="1:7" ht="6.75" customHeight="1" thickBot="1">
      <c r="A731" s="34"/>
      <c r="F731" s="92"/>
      <c r="G731" s="36"/>
    </row>
    <row r="732" spans="1:7" ht="13.5" thickBot="1">
      <c r="A732" s="34"/>
      <c r="C732" s="35" t="s">
        <v>15</v>
      </c>
      <c r="F732" s="248" t="str">
        <f>'Real-Time HAIs System'!F44</f>
        <v xml:space="preserve"> </v>
      </c>
      <c r="G732" s="36"/>
    </row>
    <row r="733" spans="1:7" s="33" customFormat="1" ht="6.75" customHeight="1" thickBot="1">
      <c r="A733" s="40"/>
      <c r="B733" s="17"/>
      <c r="C733" s="41"/>
      <c r="D733" s="38"/>
      <c r="F733" s="99"/>
      <c r="G733" s="39"/>
    </row>
    <row r="734" spans="1:7" s="33" customFormat="1" ht="13.5" customHeight="1" thickBot="1">
      <c r="A734" s="40"/>
      <c r="B734" s="17" t="str">
        <f>'Real-Time HAIs System'!B47</f>
        <v>Process Milestone:</v>
      </c>
      <c r="C734" s="17"/>
      <c r="D734" s="238">
        <f>'Real-Time HAIs System'!D47</f>
        <v>0</v>
      </c>
      <c r="F734" s="247" t="str">
        <f>'Real-Time HAIs System'!F54</f>
        <v>N/A</v>
      </c>
      <c r="G734" s="39"/>
    </row>
    <row r="735" spans="1:7" ht="6.75" customHeight="1" thickBot="1">
      <c r="A735" s="34"/>
      <c r="F735" s="92"/>
      <c r="G735" s="36"/>
    </row>
    <row r="736" spans="1:7" ht="13.5" thickBot="1">
      <c r="A736" s="34"/>
      <c r="C736" s="35" t="s">
        <v>15</v>
      </c>
      <c r="F736" s="248" t="str">
        <f>'Real-Time HAIs System'!F69</f>
        <v xml:space="preserve"> </v>
      </c>
      <c r="G736" s="36"/>
    </row>
    <row r="737" spans="1:7" s="33" customFormat="1" ht="6.75" customHeight="1" thickBot="1">
      <c r="A737" s="40"/>
      <c r="B737" s="17"/>
      <c r="C737" s="41"/>
      <c r="D737" s="38"/>
      <c r="F737" s="99"/>
      <c r="G737" s="39"/>
    </row>
    <row r="738" spans="1:7" s="33" customFormat="1" ht="13.5" customHeight="1" thickBot="1">
      <c r="A738" s="40"/>
      <c r="B738" s="17" t="str">
        <f>'Real-Time HAIs System'!B72</f>
        <v>Process Milestone:</v>
      </c>
      <c r="C738" s="17"/>
      <c r="D738" s="238">
        <f>'Real-Time HAIs System'!D72</f>
        <v>0</v>
      </c>
      <c r="F738" s="247" t="str">
        <f>'Real-Time HAIs System'!F79</f>
        <v>N/A</v>
      </c>
      <c r="G738" s="39"/>
    </row>
    <row r="739" spans="1:7" ht="6.75" customHeight="1" thickBot="1">
      <c r="A739" s="34"/>
      <c r="F739" s="92"/>
      <c r="G739" s="36"/>
    </row>
    <row r="740" spans="1:7" ht="13.5" thickBot="1">
      <c r="A740" s="34"/>
      <c r="C740" s="35" t="s">
        <v>15</v>
      </c>
      <c r="F740" s="248" t="str">
        <f>'Real-Time HAIs System'!F94</f>
        <v xml:space="preserve"> </v>
      </c>
      <c r="G740" s="36"/>
    </row>
    <row r="741" spans="1:7" s="33" customFormat="1" ht="6.75" customHeight="1" thickBot="1">
      <c r="A741" s="40"/>
      <c r="B741" s="17"/>
      <c r="C741" s="41"/>
      <c r="D741" s="38"/>
      <c r="F741" s="99"/>
      <c r="G741" s="39"/>
    </row>
    <row r="742" spans="1:7" s="33" customFormat="1" ht="13.5" customHeight="1" thickBot="1">
      <c r="A742" s="40"/>
      <c r="B742" s="17" t="str">
        <f>'Real-Time HAIs System'!B97</f>
        <v>Process Milestone:</v>
      </c>
      <c r="C742" s="17"/>
      <c r="D742" s="238">
        <f>'Real-Time HAIs System'!D97</f>
        <v>0</v>
      </c>
      <c r="F742" s="247" t="str">
        <f>'Real-Time HAIs System'!F104</f>
        <v>N/A</v>
      </c>
      <c r="G742" s="39"/>
    </row>
    <row r="743" spans="1:7" ht="6.75" customHeight="1" thickBot="1">
      <c r="A743" s="34"/>
      <c r="F743" s="92"/>
      <c r="G743" s="36"/>
    </row>
    <row r="744" spans="1:7" ht="13.5" thickBot="1">
      <c r="A744" s="34"/>
      <c r="C744" s="35" t="s">
        <v>15</v>
      </c>
      <c r="F744" s="248" t="str">
        <f>'Real-Time HAIs System'!F119</f>
        <v xml:space="preserve"> </v>
      </c>
      <c r="G744" s="36"/>
    </row>
    <row r="745" spans="1:7" s="33" customFormat="1" ht="6.75" customHeight="1" thickBot="1">
      <c r="A745" s="40"/>
      <c r="B745" s="17"/>
      <c r="C745" s="41"/>
      <c r="D745" s="38"/>
      <c r="F745" s="99"/>
      <c r="G745" s="39"/>
    </row>
    <row r="746" spans="1:7" s="33" customFormat="1" ht="13.5" customHeight="1" thickBot="1">
      <c r="A746" s="40"/>
      <c r="B746" s="17" t="str">
        <f>'Real-Time HAIs System'!B122</f>
        <v>Process Milestone:</v>
      </c>
      <c r="C746" s="17"/>
      <c r="D746" s="238">
        <f>'Real-Time HAIs System'!D122</f>
        <v>0</v>
      </c>
      <c r="F746" s="247" t="str">
        <f>'Real-Time HAIs System'!F129</f>
        <v>N/A</v>
      </c>
      <c r="G746" s="39"/>
    </row>
    <row r="747" spans="1:7" ht="6.75" customHeight="1" thickBot="1">
      <c r="A747" s="34"/>
      <c r="F747" s="92"/>
      <c r="G747" s="36"/>
    </row>
    <row r="748" spans="1:7" ht="13.5" thickBot="1">
      <c r="A748" s="34"/>
      <c r="C748" s="35" t="s">
        <v>15</v>
      </c>
      <c r="F748" s="248" t="str">
        <f>'Real-Time HAIs System'!F144</f>
        <v xml:space="preserve"> </v>
      </c>
      <c r="G748" s="36"/>
    </row>
    <row r="749" spans="1:7" s="33" customFormat="1" ht="6.75" customHeight="1" thickBot="1">
      <c r="A749" s="40"/>
      <c r="B749" s="17"/>
      <c r="C749" s="41"/>
      <c r="D749" s="38"/>
      <c r="F749" s="99"/>
      <c r="G749" s="39"/>
    </row>
    <row r="750" spans="1:7" s="33" customFormat="1" ht="13.5" customHeight="1" thickBot="1">
      <c r="A750" s="40"/>
      <c r="B750" s="17" t="str">
        <f>'Real-Time HAIs System'!B147</f>
        <v>Improvement Milestone:</v>
      </c>
      <c r="C750" s="17"/>
      <c r="D750" s="238">
        <f>'Real-Time HAIs System'!D147</f>
        <v>0</v>
      </c>
      <c r="F750" s="247" t="str">
        <f>'Real-Time HAIs System'!F154</f>
        <v>N/A</v>
      </c>
      <c r="G750" s="39"/>
    </row>
    <row r="751" spans="1:7" ht="6.75" customHeight="1" thickBot="1">
      <c r="A751" s="34"/>
      <c r="F751" s="92"/>
      <c r="G751" s="36"/>
    </row>
    <row r="752" spans="1:7" ht="13.5" thickBot="1">
      <c r="A752" s="34"/>
      <c r="C752" s="35" t="s">
        <v>15</v>
      </c>
      <c r="F752" s="248" t="str">
        <f>'Real-Time HAIs System'!F169</f>
        <v xml:space="preserve"> </v>
      </c>
      <c r="G752" s="36"/>
    </row>
    <row r="753" spans="1:7" s="33" customFormat="1" ht="6.75" customHeight="1" thickBot="1">
      <c r="A753" s="40"/>
      <c r="B753" s="17"/>
      <c r="C753" s="41"/>
      <c r="D753" s="38"/>
      <c r="F753" s="99"/>
      <c r="G753" s="39"/>
    </row>
    <row r="754" spans="1:7" s="33" customFormat="1" ht="13.5" customHeight="1" thickBot="1">
      <c r="A754" s="40"/>
      <c r="B754" s="17" t="str">
        <f>'Real-Time HAIs System'!B172</f>
        <v>Improvement Milestone:</v>
      </c>
      <c r="C754" s="17"/>
      <c r="D754" s="238">
        <f>'Real-Time HAIs System'!D172</f>
        <v>0</v>
      </c>
      <c r="F754" s="247" t="str">
        <f>'Real-Time HAIs System'!F179</f>
        <v>N/A</v>
      </c>
      <c r="G754" s="39"/>
    </row>
    <row r="755" spans="1:7" ht="6.75" customHeight="1" thickBot="1">
      <c r="A755" s="34"/>
      <c r="F755" s="92"/>
      <c r="G755" s="36"/>
    </row>
    <row r="756" spans="1:7" ht="13.5" thickBot="1">
      <c r="A756" s="34"/>
      <c r="C756" s="35" t="s">
        <v>15</v>
      </c>
      <c r="F756" s="248" t="str">
        <f>'Real-Time HAIs System'!F194</f>
        <v xml:space="preserve"> </v>
      </c>
      <c r="G756" s="36"/>
    </row>
    <row r="757" spans="1:7" s="33" customFormat="1" ht="6.75" customHeight="1" thickBot="1">
      <c r="A757" s="40"/>
      <c r="B757" s="17"/>
      <c r="C757" s="41"/>
      <c r="D757" s="38"/>
      <c r="F757" s="99"/>
      <c r="G757" s="39"/>
    </row>
    <row r="758" spans="1:7" s="33" customFormat="1" ht="13.5" customHeight="1" thickBot="1">
      <c r="A758" s="40"/>
      <c r="B758" s="17" t="str">
        <f>'Real-Time HAIs System'!B197</f>
        <v>Improvement Milestone:</v>
      </c>
      <c r="C758" s="17"/>
      <c r="D758" s="238">
        <f>'Real-Time HAIs System'!D197</f>
        <v>0</v>
      </c>
      <c r="F758" s="247" t="str">
        <f>'Real-Time HAIs System'!F204</f>
        <v>N/A</v>
      </c>
      <c r="G758" s="39"/>
    </row>
    <row r="759" spans="1:7" ht="6.75" customHeight="1" thickBot="1">
      <c r="A759" s="34"/>
      <c r="F759" s="92"/>
      <c r="G759" s="36"/>
    </row>
    <row r="760" spans="1:7" ht="13.5" thickBot="1">
      <c r="A760" s="34"/>
      <c r="C760" s="35" t="s">
        <v>15</v>
      </c>
      <c r="F760" s="248" t="str">
        <f>'Real-Time HAIs System'!F219</f>
        <v xml:space="preserve"> </v>
      </c>
      <c r="G760" s="36"/>
    </row>
    <row r="761" spans="1:7" s="33" customFormat="1" ht="6.75" customHeight="1" thickBot="1">
      <c r="A761" s="40"/>
      <c r="B761" s="17"/>
      <c r="C761" s="41"/>
      <c r="D761" s="38"/>
      <c r="F761" s="99"/>
      <c r="G761" s="39"/>
    </row>
    <row r="762" spans="1:7" s="33" customFormat="1" ht="13.5" customHeight="1" thickBot="1">
      <c r="A762" s="40"/>
      <c r="B762" s="17" t="str">
        <f>'Real-Time HAIs System'!B222</f>
        <v>Improvement Milestone:</v>
      </c>
      <c r="C762" s="17"/>
      <c r="D762" s="238">
        <f>'Real-Time HAIs System'!D222</f>
        <v>0</v>
      </c>
      <c r="F762" s="247" t="str">
        <f>'Real-Time HAIs System'!F229</f>
        <v>N/A</v>
      </c>
      <c r="G762" s="39"/>
    </row>
    <row r="763" spans="1:7" ht="6.75" customHeight="1" thickBot="1">
      <c r="A763" s="34"/>
      <c r="F763" s="92"/>
      <c r="G763" s="36"/>
    </row>
    <row r="764" spans="1:7" ht="13.5" thickBot="1">
      <c r="A764" s="34"/>
      <c r="C764" s="35" t="s">
        <v>15</v>
      </c>
      <c r="F764" s="248" t="str">
        <f>'Real-Time HAIs System'!F244</f>
        <v xml:space="preserve"> </v>
      </c>
      <c r="G764" s="36"/>
    </row>
    <row r="765" spans="1:7" s="33" customFormat="1" ht="6.75" customHeight="1" thickBot="1">
      <c r="A765" s="40"/>
      <c r="B765" s="17"/>
      <c r="C765" s="41"/>
      <c r="D765" s="38"/>
      <c r="F765" s="99"/>
      <c r="G765" s="39"/>
    </row>
    <row r="766" spans="1:7" s="33" customFormat="1" ht="13.5" customHeight="1" thickBot="1">
      <c r="A766" s="40"/>
      <c r="B766" s="17" t="str">
        <f>'Real-Time HAIs System'!B247</f>
        <v>Improvement Milestone:</v>
      </c>
      <c r="C766" s="17"/>
      <c r="D766" s="238">
        <f>'Real-Time HAIs System'!D247</f>
        <v>0</v>
      </c>
      <c r="F766" s="247" t="str">
        <f>'Real-Time HAIs System'!F254</f>
        <v>N/A</v>
      </c>
      <c r="G766" s="39"/>
    </row>
    <row r="767" spans="1:7" ht="6.75" customHeight="1" thickBot="1">
      <c r="A767" s="34"/>
      <c r="F767" s="92"/>
      <c r="G767" s="36"/>
    </row>
    <row r="768" spans="1:7" ht="13.5" thickBot="1">
      <c r="A768" s="34"/>
      <c r="C768" s="35" t="s">
        <v>15</v>
      </c>
      <c r="F768" s="248" t="str">
        <f>'Real-Time HAIs System'!F269</f>
        <v xml:space="preserve"> </v>
      </c>
      <c r="G768" s="36"/>
    </row>
    <row r="769" spans="1:7" ht="13.5" thickBot="1">
      <c r="A769" s="34"/>
      <c r="C769" s="35"/>
      <c r="F769" s="92"/>
      <c r="G769" s="36"/>
    </row>
    <row r="770" spans="1:7" ht="13.5" thickBot="1">
      <c r="A770" s="34"/>
      <c r="B770" s="2" t="s">
        <v>10</v>
      </c>
      <c r="C770" s="35"/>
      <c r="F770" s="249">
        <f>'Real-Time HAIs System'!F18</f>
        <v>0</v>
      </c>
      <c r="G770" s="36"/>
    </row>
    <row r="771" spans="1:7" ht="13.5" thickBot="1">
      <c r="A771" s="34"/>
      <c r="C771" s="35"/>
      <c r="F771" s="92"/>
      <c r="G771" s="36"/>
    </row>
    <row r="772" spans="1:7" ht="13.5" thickBot="1">
      <c r="A772" s="34"/>
      <c r="B772" s="2" t="s">
        <v>66</v>
      </c>
      <c r="C772" s="35"/>
      <c r="F772" s="250">
        <f>SUM(F768,F764,F760,F756,F752,F748,F744,F740,F736,F732)</f>
        <v>0</v>
      </c>
      <c r="G772" s="36"/>
    </row>
    <row r="773" spans="1:7" ht="13.5" thickBot="1">
      <c r="A773" s="34"/>
      <c r="C773" s="35"/>
      <c r="F773" s="92"/>
      <c r="G773" s="36"/>
    </row>
    <row r="774" spans="1:7" ht="13.5" thickBot="1">
      <c r="A774" s="34"/>
      <c r="B774" s="2" t="s">
        <v>67</v>
      </c>
      <c r="C774" s="35"/>
      <c r="F774" s="250">
        <f>COUNT(F768,F764,F760,F756,F752,F748,F744,F740,F736,F732)</f>
        <v>0</v>
      </c>
      <c r="G774" s="36"/>
    </row>
    <row r="775" spans="1:7" ht="13.5" thickBot="1">
      <c r="A775" s="34"/>
      <c r="C775" s="35"/>
      <c r="F775" s="92"/>
      <c r="G775" s="36"/>
    </row>
    <row r="776" spans="1:7" ht="13.5" thickBot="1">
      <c r="A776" s="34"/>
      <c r="B776" s="2" t="s">
        <v>68</v>
      </c>
      <c r="C776" s="35"/>
      <c r="F776" s="251" t="str">
        <f>IF(F774=0," ",F772/F774)</f>
        <v xml:space="preserve"> </v>
      </c>
      <c r="G776" s="36"/>
    </row>
    <row r="777" spans="1:7" ht="13.5" thickBot="1">
      <c r="A777" s="34"/>
      <c r="C777" s="35"/>
      <c r="F777" s="92"/>
      <c r="G777" s="36"/>
    </row>
    <row r="778" spans="1:7" ht="13.5" thickBot="1">
      <c r="A778" s="34"/>
      <c r="B778" s="2" t="s">
        <v>69</v>
      </c>
      <c r="C778" s="35"/>
      <c r="F778" s="249" t="str">
        <f>IF(F774=0," ",F776*F770)</f>
        <v xml:space="preserve"> </v>
      </c>
      <c r="G778" s="36"/>
    </row>
    <row r="779" spans="1:7" ht="13.5" thickBot="1">
      <c r="A779" s="34"/>
      <c r="C779" s="35"/>
      <c r="F779" s="92"/>
      <c r="G779" s="36"/>
    </row>
    <row r="780" spans="1:7" ht="13.5" thickBot="1">
      <c r="A780" s="34"/>
      <c r="B780" s="2" t="s">
        <v>11</v>
      </c>
      <c r="C780" s="35"/>
      <c r="F780" s="252">
        <f>'Real-Time HAIs System'!F20</f>
        <v>0</v>
      </c>
      <c r="G780" s="36"/>
    </row>
    <row r="781" spans="1:7" ht="13.5" thickBot="1">
      <c r="A781" s="34"/>
      <c r="C781" s="35"/>
      <c r="F781" s="92"/>
      <c r="G781" s="36"/>
    </row>
    <row r="782" spans="1:7" ht="13.5" thickBot="1">
      <c r="A782" s="34"/>
      <c r="B782" s="239" t="s">
        <v>70</v>
      </c>
      <c r="C782" s="35"/>
      <c r="F782" s="217" t="str">
        <f>IF(F774=0," ",F778-F780)</f>
        <v xml:space="preserve"> </v>
      </c>
      <c r="G782" s="36"/>
    </row>
    <row r="783" spans="1:7" ht="15">
      <c r="A783" s="48"/>
      <c r="B783" s="49"/>
      <c r="C783" s="49"/>
      <c r="D783" s="50"/>
      <c r="E783" s="49"/>
      <c r="F783" s="51"/>
      <c r="G783" s="52"/>
    </row>
  </sheetData>
  <sheetProtection password="CB04"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3" manualBreakCount="13">
    <brk id="68" max="16383" man="1"/>
    <brk id="123" max="16383" man="1"/>
    <brk id="178" max="16383" man="1"/>
    <brk id="233" max="16383" man="1"/>
    <brk id="288" max="16383" man="1"/>
    <brk id="343" max="16383" man="1"/>
    <brk id="398" max="16383" man="1"/>
    <brk id="453" max="16383" man="1"/>
    <brk id="508" max="16383" man="1"/>
    <brk id="563" max="16383" man="1"/>
    <brk id="618" max="16383" man="1"/>
    <brk id="673" max="16383" man="1"/>
    <brk id="7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76"/>
  <sheetViews>
    <sheetView showGridLines="0" zoomScale="90" zoomScaleNormal="90" zoomScaleSheetLayoutView="85" zoomScalePageLayoutView="85" workbookViewId="0" topLeftCell="A65">
      <selection activeCell="K11" sqref="K11"/>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Ventura County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41213</v>
      </c>
    </row>
    <row r="5" ht="15">
      <c r="A5" s="9" t="s">
        <v>58</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64</v>
      </c>
      <c r="B13" s="21"/>
      <c r="C13" s="21"/>
      <c r="D13" s="22"/>
      <c r="E13" s="23"/>
      <c r="F13" s="24"/>
      <c r="G13" s="25"/>
    </row>
    <row r="14" spans="1:7" s="33" customFormat="1" ht="15">
      <c r="A14" s="256" t="str">
        <f>'PatientCaregiver Experience'!A15</f>
        <v>Patient/Care Giver Experience (required)</v>
      </c>
      <c r="B14" s="28"/>
      <c r="C14" s="28"/>
      <c r="D14" s="29"/>
      <c r="E14" s="30"/>
      <c r="F14" s="31"/>
      <c r="G14" s="32"/>
    </row>
    <row r="15" spans="1:7" s="33" customFormat="1" ht="13.5" customHeight="1" thickBot="1">
      <c r="A15" s="40"/>
      <c r="B15" s="17" t="str">
        <f>'PatientCaregiver Experience'!B21</f>
        <v>Undertake the necessary planning, redesign, translation, training and contract</v>
      </c>
      <c r="C15" s="41"/>
      <c r="D15" s="38"/>
      <c r="G15" s="39"/>
    </row>
    <row r="16" spans="1:7" s="33" customFormat="1" ht="15.75" thickBot="1">
      <c r="A16" s="40"/>
      <c r="B16" s="17" t="str">
        <f>'PatientCaregiver Experience'!B22</f>
        <v>negotiations in order to implement CG-CAHPS in DY8  (DY7 only)</v>
      </c>
      <c r="C16" s="41"/>
      <c r="D16" s="38"/>
      <c r="F16" s="247" t="str">
        <f>'PatientCaregiver Experience'!F35</f>
        <v>Yes</v>
      </c>
      <c r="G16" s="39"/>
    </row>
    <row r="17" spans="1:7" s="33" customFormat="1" ht="6.75" customHeight="1" thickBot="1">
      <c r="A17" s="40"/>
      <c r="B17" s="17"/>
      <c r="C17" s="41"/>
      <c r="D17" s="38"/>
      <c r="F17" s="99"/>
      <c r="G17" s="39"/>
    </row>
    <row r="18" spans="1:7" s="33" customFormat="1" ht="13.5" customHeight="1" thickBot="1">
      <c r="A18" s="40"/>
      <c r="C18" s="35" t="s">
        <v>15</v>
      </c>
      <c r="D18" s="38"/>
      <c r="F18" s="260">
        <f>'PatientCaregiver Experience'!F37</f>
        <v>1</v>
      </c>
      <c r="G18" s="39"/>
    </row>
    <row r="19" spans="1:7" s="33" customFormat="1" ht="6.75" customHeight="1">
      <c r="A19" s="40"/>
      <c r="B19" s="17"/>
      <c r="C19" s="41"/>
      <c r="D19" s="38"/>
      <c r="F19" s="99"/>
      <c r="G19" s="39"/>
    </row>
    <row r="20" spans="1:7" s="33" customFormat="1" ht="15.75" thickBot="1">
      <c r="A20" s="40"/>
      <c r="B20" s="17" t="str">
        <f>'PatientCaregiver Experience'!B40</f>
        <v xml:space="preserve">Report results of CG CAHPS questions for “Getting Timely Appointments, Care, </v>
      </c>
      <c r="C20" s="41"/>
      <c r="D20" s="38"/>
      <c r="F20" s="99"/>
      <c r="G20" s="39"/>
    </row>
    <row r="21" spans="1:7" s="33" customFormat="1" ht="13.5" customHeight="1" thickBot="1">
      <c r="A21" s="40"/>
      <c r="B21" s="257" t="str">
        <f>'PatientCaregiver Experience'!B41</f>
        <v>and Information” theme to the State (DY8-10)</v>
      </c>
      <c r="C21" s="17"/>
      <c r="F21" s="247" t="str">
        <f>'PatientCaregiver Experience'!F57</f>
        <v>N/A</v>
      </c>
      <c r="G21" s="39"/>
    </row>
    <row r="22" spans="1:7" s="33" customFormat="1" ht="87" customHeight="1" hidden="1">
      <c r="A22" s="40"/>
      <c r="B22" s="41"/>
      <c r="C22" s="314" t="s">
        <v>65</v>
      </c>
      <c r="D22" s="314"/>
      <c r="F22" s="99"/>
      <c r="G22" s="39"/>
    </row>
    <row r="23" spans="1:7" s="33" customFormat="1" ht="6.75" customHeight="1" thickBot="1">
      <c r="A23" s="40"/>
      <c r="B23" s="41"/>
      <c r="C23" s="38"/>
      <c r="D23" s="38"/>
      <c r="F23" s="99"/>
      <c r="G23" s="39"/>
    </row>
    <row r="24" spans="1:7" s="33" customFormat="1" ht="13.5" customHeight="1" thickBot="1">
      <c r="A24" s="40"/>
      <c r="C24" s="35" t="s">
        <v>15</v>
      </c>
      <c r="D24" s="38"/>
      <c r="F24" s="260" t="str">
        <f>'PatientCaregiver Experience'!F59</f>
        <v/>
      </c>
      <c r="G24" s="39"/>
    </row>
    <row r="25" spans="1:7" s="33" customFormat="1" ht="6.75" customHeight="1">
      <c r="A25" s="40"/>
      <c r="B25" s="17"/>
      <c r="C25" s="41"/>
      <c r="D25" s="38"/>
      <c r="F25" s="99"/>
      <c r="G25" s="39"/>
    </row>
    <row r="26" spans="1:7" s="33" customFormat="1" ht="15.75" thickBot="1">
      <c r="A26" s="40"/>
      <c r="B26" s="17" t="str">
        <f>'PatientCaregiver Experience'!B62</f>
        <v xml:space="preserve">Report results of CG CAHPS questions for “How Well Doctors Communicate With </v>
      </c>
      <c r="C26" s="41"/>
      <c r="D26" s="38"/>
      <c r="F26" s="99"/>
      <c r="G26" s="39"/>
    </row>
    <row r="27" spans="1:7" s="33" customFormat="1" ht="13.5" customHeight="1" thickBot="1">
      <c r="A27" s="40"/>
      <c r="B27" s="17" t="str">
        <f>'PatientCaregiver Experience'!B63</f>
        <v>Patients” theme to the State  (DY8-10)</v>
      </c>
      <c r="C27" s="41"/>
      <c r="D27" s="38"/>
      <c r="F27" s="247" t="str">
        <f>'PatientCaregiver Experience'!F79</f>
        <v>N/A</v>
      </c>
      <c r="G27" s="39"/>
    </row>
    <row r="28" spans="1:7" ht="6.75" customHeight="1" thickBot="1">
      <c r="A28" s="34"/>
      <c r="F28" s="92"/>
      <c r="G28" s="36"/>
    </row>
    <row r="29" spans="1:7" ht="13.5" thickBot="1">
      <c r="A29" s="34"/>
      <c r="C29" s="35" t="s">
        <v>15</v>
      </c>
      <c r="F29" s="248" t="str">
        <f>'PatientCaregiver Experience'!F81</f>
        <v/>
      </c>
      <c r="G29" s="36"/>
    </row>
    <row r="30" spans="1:7" s="33" customFormat="1" ht="6.75" customHeight="1">
      <c r="A30" s="40"/>
      <c r="B30" s="17"/>
      <c r="C30" s="41"/>
      <c r="D30" s="38"/>
      <c r="F30" s="99"/>
      <c r="G30" s="39"/>
    </row>
    <row r="31" spans="1:7" s="33" customFormat="1" ht="15.75" thickBot="1">
      <c r="A31" s="40"/>
      <c r="B31" s="17" t="str">
        <f>'PatientCaregiver Experience'!B84</f>
        <v xml:space="preserve">Report results of CG CAHPS questions for “Helpful, Courteous, and Respectful Office </v>
      </c>
      <c r="C31" s="41"/>
      <c r="D31" s="38"/>
      <c r="F31" s="99"/>
      <c r="G31" s="39"/>
    </row>
    <row r="32" spans="1:7" s="33" customFormat="1" ht="13.5" customHeight="1" thickBot="1">
      <c r="A32" s="40"/>
      <c r="B32" s="17" t="str">
        <f>'PatientCaregiver Experience'!B85</f>
        <v>Staff” theme to the State (DY8-10)</v>
      </c>
      <c r="C32" s="41"/>
      <c r="D32" s="38"/>
      <c r="F32" s="247" t="str">
        <f>'PatientCaregiver Experience'!F101</f>
        <v>N/A</v>
      </c>
      <c r="G32" s="39"/>
    </row>
    <row r="33" spans="1:7" ht="6.75" customHeight="1" thickBot="1">
      <c r="A33" s="34"/>
      <c r="F33" s="92"/>
      <c r="G33" s="36"/>
    </row>
    <row r="34" spans="1:7" ht="13.5" thickBot="1">
      <c r="A34" s="34"/>
      <c r="C34" s="35" t="s">
        <v>15</v>
      </c>
      <c r="F34" s="248" t="str">
        <f>'PatientCaregiver Experience'!F103</f>
        <v/>
      </c>
      <c r="G34" s="36"/>
    </row>
    <row r="35" spans="1:7" s="33" customFormat="1" ht="6.75" customHeight="1">
      <c r="A35" s="40"/>
      <c r="B35" s="17"/>
      <c r="C35" s="41"/>
      <c r="D35" s="38"/>
      <c r="F35" s="99"/>
      <c r="G35" s="39"/>
    </row>
    <row r="36" spans="1:7" s="33" customFormat="1" ht="15.75" thickBot="1">
      <c r="A36" s="40"/>
      <c r="B36" s="17" t="str">
        <f>'PatientCaregiver Experience'!B106</f>
        <v xml:space="preserve">Report results of CG CAHPS questions for “Patients’ Rating of the Doctor” </v>
      </c>
      <c r="C36" s="41"/>
      <c r="D36" s="38"/>
      <c r="F36" s="99"/>
      <c r="G36" s="39"/>
    </row>
    <row r="37" spans="1:7" s="33" customFormat="1" ht="13.5" customHeight="1" thickBot="1">
      <c r="A37" s="40"/>
      <c r="B37" s="17" t="str">
        <f>'PatientCaregiver Experience'!B107</f>
        <v>theme to the State (DY8-10)</v>
      </c>
      <c r="C37" s="41"/>
      <c r="D37" s="38"/>
      <c r="F37" s="247" t="str">
        <f>'PatientCaregiver Experience'!F123</f>
        <v>N/A</v>
      </c>
      <c r="G37" s="39"/>
    </row>
    <row r="38" spans="1:7" ht="6.75" customHeight="1" thickBot="1">
      <c r="A38" s="34"/>
      <c r="F38" s="92"/>
      <c r="G38" s="36"/>
    </row>
    <row r="39" spans="1:7" ht="13.5" thickBot="1">
      <c r="A39" s="34"/>
      <c r="C39" s="35" t="s">
        <v>15</v>
      </c>
      <c r="F39" s="248" t="str">
        <f>'PatientCaregiver Experience'!F125</f>
        <v/>
      </c>
      <c r="G39" s="36"/>
    </row>
    <row r="40" spans="1:7" s="33" customFormat="1" ht="6.75" customHeight="1">
      <c r="A40" s="40"/>
      <c r="B40" s="17"/>
      <c r="C40" s="41"/>
      <c r="D40" s="38"/>
      <c r="F40" s="99"/>
      <c r="G40" s="39"/>
    </row>
    <row r="41" spans="1:7" s="33" customFormat="1" ht="15.75" thickBot="1">
      <c r="A41" s="40"/>
      <c r="B41" s="17" t="str">
        <f>'PatientCaregiver Experience'!B128</f>
        <v>Report results of CG CAHPS questions for “Shared Decisionmaking”</v>
      </c>
      <c r="C41" s="41"/>
      <c r="D41" s="38"/>
      <c r="F41" s="99"/>
      <c r="G41" s="39"/>
    </row>
    <row r="42" spans="1:7" s="33" customFormat="1" ht="13.5" customHeight="1" thickBot="1">
      <c r="A42" s="40"/>
      <c r="B42" s="17" t="str">
        <f>'PatientCaregiver Experience'!B129</f>
        <v>theme to the State (DY8-10)</v>
      </c>
      <c r="C42" s="41"/>
      <c r="D42" s="38"/>
      <c r="F42" s="247" t="str">
        <f>'PatientCaregiver Experience'!F145</f>
        <v>N/A</v>
      </c>
      <c r="G42" s="39"/>
    </row>
    <row r="43" spans="1:7" ht="6.75" customHeight="1" thickBot="1">
      <c r="A43" s="34"/>
      <c r="F43" s="92"/>
      <c r="G43" s="36"/>
    </row>
    <row r="44" spans="1:7" ht="13.5" thickBot="1">
      <c r="A44" s="34"/>
      <c r="C44" s="35" t="s">
        <v>15</v>
      </c>
      <c r="F44" s="248" t="str">
        <f>'PatientCaregiver Experience'!F147</f>
        <v/>
      </c>
      <c r="G44" s="36"/>
    </row>
    <row r="45" spans="1:7" ht="13.5" thickBot="1">
      <c r="A45" s="34"/>
      <c r="C45" s="35"/>
      <c r="F45" s="92"/>
      <c r="G45" s="36"/>
    </row>
    <row r="46" spans="1:7" ht="13.5" thickBot="1">
      <c r="A46" s="34"/>
      <c r="B46" s="2" t="s">
        <v>10</v>
      </c>
      <c r="C46" s="35"/>
      <c r="F46" s="249">
        <f>'PatientCaregiver Experience'!F17</f>
        <v>2466750</v>
      </c>
      <c r="G46" s="36"/>
    </row>
    <row r="47" spans="1:7" ht="13.5" thickBot="1">
      <c r="A47" s="34"/>
      <c r="C47" s="35"/>
      <c r="F47" s="92"/>
      <c r="G47" s="36"/>
    </row>
    <row r="48" spans="1:7" ht="13.5" thickBot="1">
      <c r="A48" s="34"/>
      <c r="B48" s="2" t="s">
        <v>66</v>
      </c>
      <c r="C48" s="35"/>
      <c r="F48" s="250">
        <f>SUM(F18,F24,F29,F34,F39,F44)</f>
        <v>1</v>
      </c>
      <c r="G48" s="36"/>
    </row>
    <row r="49" spans="1:7" ht="13.5" thickBot="1">
      <c r="A49" s="34"/>
      <c r="C49" s="35"/>
      <c r="F49" s="92"/>
      <c r="G49" s="36"/>
    </row>
    <row r="50" spans="1:7" ht="13.5" thickBot="1">
      <c r="A50" s="34"/>
      <c r="B50" s="2" t="s">
        <v>67</v>
      </c>
      <c r="C50" s="35"/>
      <c r="F50" s="250">
        <f>COUNT(F18,F24,F29,F34,F39,F44)</f>
        <v>1</v>
      </c>
      <c r="G50" s="36"/>
    </row>
    <row r="51" spans="1:7" ht="13.5" thickBot="1">
      <c r="A51" s="34"/>
      <c r="C51" s="35"/>
      <c r="F51" s="92"/>
      <c r="G51" s="36"/>
    </row>
    <row r="52" spans="1:7" ht="13.5" thickBot="1">
      <c r="A52" s="34"/>
      <c r="B52" s="2" t="s">
        <v>68</v>
      </c>
      <c r="C52" s="35"/>
      <c r="F52" s="251">
        <f>IF(F50=0," ",F48/F50)</f>
        <v>1</v>
      </c>
      <c r="G52" s="36"/>
    </row>
    <row r="53" spans="1:7" ht="13.5" thickBot="1">
      <c r="A53" s="34"/>
      <c r="C53" s="35"/>
      <c r="F53" s="92"/>
      <c r="G53" s="36"/>
    </row>
    <row r="54" spans="1:7" ht="13.5" thickBot="1">
      <c r="A54" s="34"/>
      <c r="B54" s="2" t="s">
        <v>69</v>
      </c>
      <c r="C54" s="35"/>
      <c r="F54" s="249">
        <f>IF(F50=0," ",F52*F46)</f>
        <v>2466750</v>
      </c>
      <c r="G54" s="36"/>
    </row>
    <row r="55" spans="1:7" ht="13.5" thickBot="1">
      <c r="A55" s="34"/>
      <c r="C55" s="35"/>
      <c r="F55" s="92"/>
      <c r="G55" s="36"/>
    </row>
    <row r="56" spans="1:7" ht="13.5" thickBot="1">
      <c r="A56" s="34"/>
      <c r="B56" s="2" t="s">
        <v>11</v>
      </c>
      <c r="C56" s="35"/>
      <c r="F56" s="252">
        <f>'PatientCaregiver Experience'!F19</f>
        <v>2466750</v>
      </c>
      <c r="G56" s="36"/>
    </row>
    <row r="57" spans="1:7" ht="13.5" thickBot="1">
      <c r="A57" s="34"/>
      <c r="C57" s="35"/>
      <c r="F57" s="92"/>
      <c r="G57" s="36"/>
    </row>
    <row r="58" spans="1:7" ht="13.5" thickBot="1">
      <c r="A58" s="34"/>
      <c r="B58" s="239" t="s">
        <v>70</v>
      </c>
      <c r="C58" s="35"/>
      <c r="F58" s="217">
        <f>IF(F50=0," ",F54-F56)</f>
        <v>0</v>
      </c>
      <c r="G58" s="36"/>
    </row>
    <row r="59" spans="1:7" s="33" customFormat="1" ht="12.75" customHeight="1">
      <c r="A59" s="240"/>
      <c r="B59" s="241"/>
      <c r="C59" s="241"/>
      <c r="D59" s="154"/>
      <c r="E59" s="243"/>
      <c r="F59" s="253"/>
      <c r="G59" s="244"/>
    </row>
    <row r="60" spans="1:7" s="33" customFormat="1" ht="15">
      <c r="A60" s="256" t="str">
        <f>'Care Coordination'!A15</f>
        <v>Care Coordination (required)</v>
      </c>
      <c r="B60" s="28"/>
      <c r="C60" s="28"/>
      <c r="D60" s="29"/>
      <c r="E60" s="30"/>
      <c r="F60" s="111"/>
      <c r="G60" s="32"/>
    </row>
    <row r="61" spans="1:7" s="33" customFormat="1" ht="15.75" thickBot="1">
      <c r="A61" s="258"/>
      <c r="B61" s="17" t="str">
        <f>'Care Coordination'!B21</f>
        <v>Report results of the Diabetes, short-term complications measure to the State</v>
      </c>
      <c r="C61" s="9"/>
      <c r="D61" s="38"/>
      <c r="F61" s="99"/>
      <c r="G61" s="39"/>
    </row>
    <row r="62" spans="1:7" s="33" customFormat="1" ht="13.5" customHeight="1" thickBot="1">
      <c r="A62" s="259"/>
      <c r="B62" s="17" t="str">
        <f>'Care Coordination'!B22</f>
        <v>(DY7-10)</v>
      </c>
      <c r="D62" s="38"/>
      <c r="F62" s="247" t="str">
        <f>'Care Coordination'!F43</f>
        <v>Yes</v>
      </c>
      <c r="G62" s="39"/>
    </row>
    <row r="63" spans="1:7" s="33" customFormat="1" ht="6.75" customHeight="1" thickBot="1">
      <c r="A63" s="259"/>
      <c r="B63" s="17"/>
      <c r="C63" s="17"/>
      <c r="D63" s="38"/>
      <c r="F63" s="99"/>
      <c r="G63" s="39"/>
    </row>
    <row r="64" spans="1:7" s="33" customFormat="1" ht="13.5" customHeight="1" thickBot="1">
      <c r="A64" s="40"/>
      <c r="C64" s="35" t="s">
        <v>15</v>
      </c>
      <c r="D64" s="38"/>
      <c r="F64" s="260">
        <f>'Care Coordination'!F45</f>
        <v>1</v>
      </c>
      <c r="G64" s="39"/>
    </row>
    <row r="65" spans="1:7" s="33" customFormat="1" ht="6.75" customHeight="1" thickBot="1">
      <c r="A65" s="40"/>
      <c r="B65" s="17"/>
      <c r="C65" s="41"/>
      <c r="D65" s="38"/>
      <c r="F65" s="99"/>
      <c r="G65" s="39"/>
    </row>
    <row r="66" spans="1:7" s="33" customFormat="1" ht="13.5" customHeight="1" thickBot="1">
      <c r="A66" s="259"/>
      <c r="B66" s="17" t="str">
        <f>'Care Coordination'!B48</f>
        <v>Report results of the Uncontrolled Diabetes measure to the State (DY7-10)</v>
      </c>
      <c r="D66" s="38"/>
      <c r="F66" s="247" t="str">
        <f>'Care Coordination'!F69</f>
        <v>Yes</v>
      </c>
      <c r="G66" s="39"/>
    </row>
    <row r="67" spans="1:7" ht="6.75" customHeight="1" thickBot="1">
      <c r="A67" s="34"/>
      <c r="F67" s="92"/>
      <c r="G67" s="36"/>
    </row>
    <row r="68" spans="1:7" s="33" customFormat="1" ht="13.5" customHeight="1" thickBot="1">
      <c r="A68" s="40"/>
      <c r="C68" s="35" t="s">
        <v>15</v>
      </c>
      <c r="D68" s="38"/>
      <c r="F68" s="260">
        <f>'Care Coordination'!F71</f>
        <v>1</v>
      </c>
      <c r="G68" s="39"/>
    </row>
    <row r="69" spans="1:7" s="33" customFormat="1" ht="6.75" customHeight="1" thickBot="1">
      <c r="A69" s="40"/>
      <c r="B69" s="17"/>
      <c r="C69" s="41"/>
      <c r="D69" s="38"/>
      <c r="F69" s="99"/>
      <c r="G69" s="39"/>
    </row>
    <row r="70" spans="1:7" s="33" customFormat="1" ht="13.5" customHeight="1" thickBot="1">
      <c r="A70" s="40"/>
      <c r="B70" s="17" t="str">
        <f>'Care Coordination'!B74</f>
        <v>Report results of the Congestive Heart Failure measure to the State (DY8-10)</v>
      </c>
      <c r="C70" s="41"/>
      <c r="D70" s="38"/>
      <c r="F70" s="247" t="str">
        <f>'Care Coordination'!F95</f>
        <v>N/A</v>
      </c>
      <c r="G70" s="39"/>
    </row>
    <row r="71" spans="1:7" ht="6.75" customHeight="1" thickBot="1">
      <c r="A71" s="34"/>
      <c r="F71" s="92"/>
      <c r="G71" s="36"/>
    </row>
    <row r="72" spans="1:7" ht="13.5" thickBot="1">
      <c r="A72" s="34"/>
      <c r="C72" s="35" t="s">
        <v>15</v>
      </c>
      <c r="F72" s="248" t="str">
        <f>'Care Coordination'!F97</f>
        <v/>
      </c>
      <c r="G72" s="36"/>
    </row>
    <row r="73" spans="1:7" s="33" customFormat="1" ht="6.75" customHeight="1">
      <c r="A73" s="40"/>
      <c r="B73" s="17"/>
      <c r="C73" s="41"/>
      <c r="D73" s="38"/>
      <c r="F73" s="99"/>
      <c r="G73" s="39"/>
    </row>
    <row r="74" spans="1:7" s="33" customFormat="1" ht="15.75" thickBot="1">
      <c r="A74" s="40"/>
      <c r="B74" s="17" t="str">
        <f>'Care Coordination'!B100</f>
        <v>Report results of the Chronic Obstructive Pulmonary Disease measure</v>
      </c>
      <c r="C74" s="41"/>
      <c r="D74" s="38"/>
      <c r="F74" s="99"/>
      <c r="G74" s="39"/>
    </row>
    <row r="75" spans="1:7" s="33" customFormat="1" ht="13.5" customHeight="1" thickBot="1">
      <c r="A75" s="40"/>
      <c r="B75" s="17" t="str">
        <f>'Care Coordination'!B101</f>
        <v>to the State (DY8-10)</v>
      </c>
      <c r="C75" s="41"/>
      <c r="D75" s="38"/>
      <c r="F75" s="247" t="str">
        <f>'Care Coordination'!F122</f>
        <v>N/A</v>
      </c>
      <c r="G75" s="39"/>
    </row>
    <row r="76" spans="1:7" ht="6.75" customHeight="1" thickBot="1">
      <c r="A76" s="34"/>
      <c r="F76" s="92"/>
      <c r="G76" s="36"/>
    </row>
    <row r="77" spans="1:7" ht="13.5" thickBot="1">
      <c r="A77" s="34"/>
      <c r="C77" s="35" t="s">
        <v>15</v>
      </c>
      <c r="F77" s="248" t="str">
        <f>'Care Coordination'!F124</f>
        <v/>
      </c>
      <c r="G77" s="36"/>
    </row>
    <row r="78" spans="1:7" ht="13.5" thickBot="1">
      <c r="A78" s="34"/>
      <c r="C78" s="35"/>
      <c r="F78" s="92"/>
      <c r="G78" s="36"/>
    </row>
    <row r="79" spans="1:7" ht="13.5" thickBot="1">
      <c r="A79" s="34"/>
      <c r="B79" s="2" t="s">
        <v>10</v>
      </c>
      <c r="C79" s="35"/>
      <c r="F79" s="249">
        <f>'Care Coordination'!F17</f>
        <v>2466750</v>
      </c>
      <c r="G79" s="36"/>
    </row>
    <row r="80" spans="1:7" ht="13.5" thickBot="1">
      <c r="A80" s="34"/>
      <c r="C80" s="35"/>
      <c r="F80" s="92"/>
      <c r="G80" s="36"/>
    </row>
    <row r="81" spans="1:7" ht="13.5" thickBot="1">
      <c r="A81" s="34"/>
      <c r="B81" s="2" t="s">
        <v>66</v>
      </c>
      <c r="C81" s="35"/>
      <c r="F81" s="261">
        <f>SUM(F64,F68,F72,F77)</f>
        <v>2</v>
      </c>
      <c r="G81" s="36"/>
    </row>
    <row r="82" spans="1:7" ht="13.5" thickBot="1">
      <c r="A82" s="34"/>
      <c r="C82" s="35"/>
      <c r="F82" s="92"/>
      <c r="G82" s="36"/>
    </row>
    <row r="83" spans="1:7" ht="13.5" thickBot="1">
      <c r="A83" s="34"/>
      <c r="B83" s="2" t="s">
        <v>67</v>
      </c>
      <c r="C83" s="35"/>
      <c r="F83" s="250">
        <f>COUNT(F64,F68,F72,F77)</f>
        <v>2</v>
      </c>
      <c r="G83" s="36"/>
    </row>
    <row r="84" spans="1:7" ht="13.5" thickBot="1">
      <c r="A84" s="34"/>
      <c r="C84" s="35"/>
      <c r="F84" s="92"/>
      <c r="G84" s="36"/>
    </row>
    <row r="85" spans="1:7" ht="13.5" thickBot="1">
      <c r="A85" s="34"/>
      <c r="B85" s="2" t="s">
        <v>68</v>
      </c>
      <c r="C85" s="35"/>
      <c r="F85" s="251">
        <f>IF(F83=0," ",F81/F83)</f>
        <v>1</v>
      </c>
      <c r="G85" s="36"/>
    </row>
    <row r="86" spans="1:7" ht="13.5" thickBot="1">
      <c r="A86" s="34"/>
      <c r="C86" s="35"/>
      <c r="F86" s="92"/>
      <c r="G86" s="36"/>
    </row>
    <row r="87" spans="1:7" ht="13.5" thickBot="1">
      <c r="A87" s="34"/>
      <c r="B87" s="2" t="s">
        <v>69</v>
      </c>
      <c r="C87" s="35"/>
      <c r="F87" s="249">
        <f>IF(F83=0," ",F85*F79)</f>
        <v>2466750</v>
      </c>
      <c r="G87" s="36"/>
    </row>
    <row r="88" spans="1:7" ht="13.5" thickBot="1">
      <c r="A88" s="34"/>
      <c r="C88" s="35"/>
      <c r="F88" s="92"/>
      <c r="G88" s="36"/>
    </row>
    <row r="89" spans="1:7" ht="13.5" thickBot="1">
      <c r="A89" s="34"/>
      <c r="B89" s="2" t="s">
        <v>11</v>
      </c>
      <c r="C89" s="35"/>
      <c r="F89" s="252">
        <f>'Care Coordination'!F19</f>
        <v>2466750</v>
      </c>
      <c r="G89" s="36"/>
    </row>
    <row r="90" spans="1:7" ht="13.5" thickBot="1">
      <c r="A90" s="34"/>
      <c r="C90" s="35"/>
      <c r="F90" s="92"/>
      <c r="G90" s="36"/>
    </row>
    <row r="91" spans="1:7" ht="13.5" thickBot="1">
      <c r="A91" s="34"/>
      <c r="B91" s="239" t="s">
        <v>70</v>
      </c>
      <c r="C91" s="35"/>
      <c r="F91" s="217">
        <f>IF(F83=0," ",F87-F89)</f>
        <v>0</v>
      </c>
      <c r="G91" s="36"/>
    </row>
    <row r="92" spans="1:7" s="33" customFormat="1" ht="12.75" customHeight="1">
      <c r="A92" s="240"/>
      <c r="B92" s="241"/>
      <c r="C92" s="242"/>
      <c r="D92" s="154"/>
      <c r="E92" s="243"/>
      <c r="F92" s="253"/>
      <c r="G92" s="244"/>
    </row>
    <row r="93" spans="1:7" s="33" customFormat="1" ht="15">
      <c r="A93" s="256" t="str">
        <f>'Preventive Health'!A15</f>
        <v>Preventive Health (required)</v>
      </c>
      <c r="B93" s="28"/>
      <c r="C93" s="28"/>
      <c r="D93" s="29"/>
      <c r="E93" s="30"/>
      <c r="F93" s="111"/>
      <c r="G93" s="32"/>
    </row>
    <row r="94" spans="1:7" s="33" customFormat="1" ht="15.75" thickBot="1">
      <c r="A94" s="258"/>
      <c r="B94" s="17" t="str">
        <f>'Preventive Health'!B21</f>
        <v xml:space="preserve">Report results of the Mammography Screening for Breast Cancer </v>
      </c>
      <c r="C94" s="9"/>
      <c r="D94" s="38"/>
      <c r="F94" s="99"/>
      <c r="G94" s="39"/>
    </row>
    <row r="95" spans="1:7" s="33" customFormat="1" ht="13.5" customHeight="1" thickBot="1">
      <c r="A95" s="37"/>
      <c r="B95" s="17" t="str">
        <f>'Preventive Health'!B22</f>
        <v>measure to the State (DY7-10)</v>
      </c>
      <c r="C95" s="9"/>
      <c r="D95" s="38"/>
      <c r="F95" s="247" t="str">
        <f>'Preventive Health'!F43</f>
        <v>Yes</v>
      </c>
      <c r="G95" s="39"/>
    </row>
    <row r="96" spans="1:7" s="33" customFormat="1" ht="6.75" customHeight="1" thickBot="1">
      <c r="A96" s="40"/>
      <c r="B96" s="17"/>
      <c r="C96" s="17"/>
      <c r="D96" s="38"/>
      <c r="F96" s="99"/>
      <c r="G96" s="39"/>
    </row>
    <row r="97" spans="1:7" s="33" customFormat="1" ht="13.5" customHeight="1" thickBot="1">
      <c r="A97" s="40"/>
      <c r="C97" s="35" t="s">
        <v>15</v>
      </c>
      <c r="D97" s="38"/>
      <c r="F97" s="260">
        <f>'Preventive Health'!F45</f>
        <v>1</v>
      </c>
      <c r="G97" s="39"/>
    </row>
    <row r="98" spans="1:7" s="33" customFormat="1" ht="6.75" customHeight="1" thickBot="1">
      <c r="A98" s="40"/>
      <c r="B98" s="17"/>
      <c r="C98" s="41"/>
      <c r="D98" s="38"/>
      <c r="F98" s="99"/>
      <c r="G98" s="39"/>
    </row>
    <row r="99" spans="1:7" s="33" customFormat="1" ht="13.5" customHeight="1" thickBot="1">
      <c r="A99" s="40"/>
      <c r="B99" s="17" t="str">
        <f>'Preventive Health'!B48</f>
        <v>Reports results of the Influenza Immunization measure to the State (DY7-10)</v>
      </c>
      <c r="C99" s="41"/>
      <c r="D99" s="38"/>
      <c r="F99" s="247" t="str">
        <f>'Preventive Health'!F69</f>
        <v>Yes</v>
      </c>
      <c r="G99" s="39"/>
    </row>
    <row r="100" spans="1:7" ht="6.75" customHeight="1" thickBot="1">
      <c r="A100" s="34"/>
      <c r="F100" s="92"/>
      <c r="G100" s="36"/>
    </row>
    <row r="101" spans="1:7" ht="13.5" thickBot="1">
      <c r="A101" s="34"/>
      <c r="C101" s="35" t="s">
        <v>15</v>
      </c>
      <c r="F101" s="248">
        <f>'Preventive Health'!F71</f>
        <v>1</v>
      </c>
      <c r="G101" s="36"/>
    </row>
    <row r="102" spans="1:7" s="33" customFormat="1" ht="6.75" customHeight="1" thickBot="1">
      <c r="A102" s="40"/>
      <c r="B102" s="17"/>
      <c r="C102" s="41"/>
      <c r="D102" s="38"/>
      <c r="F102" s="99"/>
      <c r="G102" s="39"/>
    </row>
    <row r="103" spans="1:7" s="33" customFormat="1" ht="13.5" customHeight="1" thickBot="1">
      <c r="A103" s="40"/>
      <c r="B103" s="17" t="str">
        <f>'Preventive Health'!B74</f>
        <v>Report results of the Child Weight Screening measure to the State (DY8-10)</v>
      </c>
      <c r="C103" s="41"/>
      <c r="D103" s="38"/>
      <c r="F103" s="247" t="str">
        <f>'Preventive Health'!F95</f>
        <v>N/A</v>
      </c>
      <c r="G103" s="39"/>
    </row>
    <row r="104" spans="1:7" ht="6.75" customHeight="1" thickBot="1">
      <c r="A104" s="34"/>
      <c r="F104" s="92"/>
      <c r="G104" s="36"/>
    </row>
    <row r="105" spans="1:7" ht="13.5" thickBot="1">
      <c r="A105" s="34"/>
      <c r="C105" s="35" t="s">
        <v>15</v>
      </c>
      <c r="F105" s="248" t="str">
        <f>'Preventive Health'!F97</f>
        <v/>
      </c>
      <c r="G105" s="36"/>
    </row>
    <row r="106" spans="1:7" s="33" customFormat="1" ht="6.75" customHeight="1">
      <c r="A106" s="40"/>
      <c r="B106" s="17"/>
      <c r="C106" s="41"/>
      <c r="D106" s="38"/>
      <c r="F106" s="99"/>
      <c r="G106" s="39"/>
    </row>
    <row r="107" spans="1:7" s="33" customFormat="1" ht="15.75" thickBot="1">
      <c r="A107" s="40"/>
      <c r="B107" s="17" t="str">
        <f>'Preventive Health'!B100</f>
        <v>Report results of the Pediatrics Body Mass Index (BMI) measure to the State</v>
      </c>
      <c r="C107" s="41"/>
      <c r="D107" s="38"/>
      <c r="F107" s="99"/>
      <c r="G107" s="39"/>
    </row>
    <row r="108" spans="1:7" s="33" customFormat="1" ht="13.5" customHeight="1" thickBot="1">
      <c r="A108" s="40"/>
      <c r="B108" s="17" t="str">
        <f>'Preventive Health'!B101</f>
        <v>(DY8-10)</v>
      </c>
      <c r="C108" s="41"/>
      <c r="D108" s="38"/>
      <c r="F108" s="247" t="str">
        <f>'Preventive Health'!F122</f>
        <v>N/A</v>
      </c>
      <c r="G108" s="39"/>
    </row>
    <row r="109" spans="1:7" ht="6.75" customHeight="1" thickBot="1">
      <c r="A109" s="34"/>
      <c r="F109" s="92"/>
      <c r="G109" s="36"/>
    </row>
    <row r="110" spans="1:7" ht="13.5" thickBot="1">
      <c r="A110" s="34"/>
      <c r="C110" s="35" t="s">
        <v>15</v>
      </c>
      <c r="F110" s="248" t="str">
        <f>'Preventive Health'!F124</f>
        <v/>
      </c>
      <c r="G110" s="36"/>
    </row>
    <row r="111" spans="1:7" s="33" customFormat="1" ht="6.75" customHeight="1" thickBot="1">
      <c r="A111" s="40"/>
      <c r="B111" s="17"/>
      <c r="C111" s="41"/>
      <c r="D111" s="38"/>
      <c r="F111" s="99"/>
      <c r="G111" s="39"/>
    </row>
    <row r="112" spans="1:7" s="33" customFormat="1" ht="13.5" customHeight="1" thickBot="1">
      <c r="A112" s="40"/>
      <c r="B112" s="17" t="str">
        <f>'Preventive Health'!B127</f>
        <v>Report results of the Tobacco Cessation measure to the State (DY8-10)</v>
      </c>
      <c r="C112" s="41"/>
      <c r="D112" s="38"/>
      <c r="F112" s="247" t="str">
        <f>'Preventive Health'!F148</f>
        <v>N/A</v>
      </c>
      <c r="G112" s="39"/>
    </row>
    <row r="113" spans="1:7" ht="6.75" customHeight="1" thickBot="1">
      <c r="A113" s="34"/>
      <c r="F113" s="92"/>
      <c r="G113" s="36"/>
    </row>
    <row r="114" spans="1:7" ht="13.5" thickBot="1">
      <c r="A114" s="34"/>
      <c r="C114" s="35" t="s">
        <v>15</v>
      </c>
      <c r="F114" s="248" t="str">
        <f>'Preventive Health'!F150</f>
        <v/>
      </c>
      <c r="G114" s="36"/>
    </row>
    <row r="115" spans="1:7" ht="13.5" thickBot="1">
      <c r="A115" s="34"/>
      <c r="C115" s="35"/>
      <c r="F115" s="92"/>
      <c r="G115" s="36"/>
    </row>
    <row r="116" spans="1:7" ht="13.5" thickBot="1">
      <c r="A116" s="34"/>
      <c r="B116" s="2" t="s">
        <v>10</v>
      </c>
      <c r="C116" s="35"/>
      <c r="F116" s="249">
        <f>'Preventive Health'!F17</f>
        <v>2466750</v>
      </c>
      <c r="G116" s="36"/>
    </row>
    <row r="117" spans="1:7" ht="13.5" thickBot="1">
      <c r="A117" s="34"/>
      <c r="C117" s="35"/>
      <c r="F117" s="92"/>
      <c r="G117" s="36"/>
    </row>
    <row r="118" spans="1:7" ht="13.5" thickBot="1">
      <c r="A118" s="34"/>
      <c r="B118" s="2" t="s">
        <v>66</v>
      </c>
      <c r="C118" s="35"/>
      <c r="F118" s="261">
        <f>SUM(F97,F101,F105,F110,F114)</f>
        <v>2</v>
      </c>
      <c r="G118" s="36"/>
    </row>
    <row r="119" spans="1:7" ht="13.5" thickBot="1">
      <c r="A119" s="34"/>
      <c r="C119" s="35"/>
      <c r="F119" s="92"/>
      <c r="G119" s="36"/>
    </row>
    <row r="120" spans="1:7" ht="13.5" thickBot="1">
      <c r="A120" s="34"/>
      <c r="B120" s="2" t="s">
        <v>67</v>
      </c>
      <c r="C120" s="35"/>
      <c r="F120" s="250">
        <f>COUNT(F97,F101,F105,F110,F114)</f>
        <v>2</v>
      </c>
      <c r="G120" s="36"/>
    </row>
    <row r="121" spans="1:7" ht="13.5" thickBot="1">
      <c r="A121" s="34"/>
      <c r="C121" s="35"/>
      <c r="F121" s="92"/>
      <c r="G121" s="36"/>
    </row>
    <row r="122" spans="1:7" ht="13.5" thickBot="1">
      <c r="A122" s="34"/>
      <c r="B122" s="2" t="s">
        <v>68</v>
      </c>
      <c r="C122" s="35"/>
      <c r="F122" s="251">
        <f>IF(F120=0," ",F118/F120)</f>
        <v>1</v>
      </c>
      <c r="G122" s="36"/>
    </row>
    <row r="123" spans="1:7" ht="13.5" thickBot="1">
      <c r="A123" s="34"/>
      <c r="C123" s="35"/>
      <c r="F123" s="92"/>
      <c r="G123" s="36"/>
    </row>
    <row r="124" spans="1:7" ht="13.5" thickBot="1">
      <c r="A124" s="34"/>
      <c r="B124" s="2" t="s">
        <v>69</v>
      </c>
      <c r="C124" s="35"/>
      <c r="F124" s="249">
        <f>IF(F120=0," ",F122*F116)</f>
        <v>2466750</v>
      </c>
      <c r="G124" s="36"/>
    </row>
    <row r="125" spans="1:7" ht="13.5" thickBot="1">
      <c r="A125" s="34"/>
      <c r="C125" s="35"/>
      <c r="F125" s="92"/>
      <c r="G125" s="36"/>
    </row>
    <row r="126" spans="1:7" ht="13.5" thickBot="1">
      <c r="A126" s="34"/>
      <c r="B126" s="2" t="s">
        <v>11</v>
      </c>
      <c r="C126" s="35"/>
      <c r="F126" s="252">
        <f>'Preventive Health'!F19</f>
        <v>2466750</v>
      </c>
      <c r="G126" s="36"/>
    </row>
    <row r="127" spans="1:7" ht="13.5" thickBot="1">
      <c r="A127" s="34"/>
      <c r="C127" s="35"/>
      <c r="F127" s="92"/>
      <c r="G127" s="36"/>
    </row>
    <row r="128" spans="1:7" ht="13.5" thickBot="1">
      <c r="A128" s="34"/>
      <c r="B128" s="239" t="s">
        <v>70</v>
      </c>
      <c r="C128" s="35"/>
      <c r="F128" s="217">
        <f>IF(F120=0," ",F124-F126)</f>
        <v>0</v>
      </c>
      <c r="G128" s="36"/>
    </row>
    <row r="129" spans="1:7" s="33" customFormat="1" ht="12.75" customHeight="1">
      <c r="A129" s="240"/>
      <c r="B129" s="241"/>
      <c r="C129" s="242"/>
      <c r="D129" s="154"/>
      <c r="E129" s="243"/>
      <c r="F129" s="253"/>
      <c r="G129" s="244"/>
    </row>
    <row r="130" spans="1:7" s="33" customFormat="1" ht="15">
      <c r="A130" s="256" t="str">
        <f>'At-Risk Populations'!A17</f>
        <v>At-Risk Populations (required)</v>
      </c>
      <c r="B130" s="28"/>
      <c r="C130" s="28"/>
      <c r="D130" s="29"/>
      <c r="E130" s="30"/>
      <c r="F130" s="111"/>
      <c r="G130" s="32"/>
    </row>
    <row r="131" spans="1:7" s="33" customFormat="1" ht="15.75" thickBot="1">
      <c r="A131" s="258"/>
      <c r="B131" s="17" t="str">
        <f>'At-Risk Populations'!B23</f>
        <v xml:space="preserve">Report results of the Diabetes Mellitus: Low Density Lipoprotein </v>
      </c>
      <c r="C131" s="9"/>
      <c r="D131" s="38"/>
      <c r="F131" s="99"/>
      <c r="G131" s="39"/>
    </row>
    <row r="132" spans="1:7" s="33" customFormat="1" ht="13.5" customHeight="1" thickBot="1">
      <c r="A132" s="40"/>
      <c r="B132" s="17" t="str">
        <f>'At-Risk Populations'!B24</f>
        <v>(LDL-C) Control (&lt;100 mg/dl) measure to the State (DY7-10)</v>
      </c>
      <c r="F132" s="247" t="str">
        <f>'At-Risk Populations'!F45</f>
        <v>Yes</v>
      </c>
      <c r="G132" s="39"/>
    </row>
    <row r="133" spans="1:7" s="33" customFormat="1" ht="6.75" customHeight="1" thickBot="1">
      <c r="A133" s="40"/>
      <c r="B133" s="17"/>
      <c r="C133" s="17"/>
      <c r="F133" s="99"/>
      <c r="G133" s="39"/>
    </row>
    <row r="134" spans="1:7" s="33" customFormat="1" ht="13.5" customHeight="1" thickBot="1">
      <c r="A134" s="40"/>
      <c r="C134" s="35" t="s">
        <v>15</v>
      </c>
      <c r="D134" s="38"/>
      <c r="F134" s="260">
        <f>'At-Risk Populations'!F47</f>
        <v>1</v>
      </c>
      <c r="G134" s="39"/>
    </row>
    <row r="135" spans="1:7" s="33" customFormat="1" ht="6.75" customHeight="1">
      <c r="A135" s="40"/>
      <c r="B135" s="17"/>
      <c r="C135" s="41"/>
      <c r="D135" s="38"/>
      <c r="F135" s="99"/>
      <c r="G135" s="39"/>
    </row>
    <row r="136" spans="1:7" s="33" customFormat="1" ht="15.75" thickBot="1">
      <c r="A136" s="40"/>
      <c r="B136" s="17" t="str">
        <f>'At-Risk Populations'!B50</f>
        <v>Report results of the Diabetes Mellitus: Hemoglobin A1c Control (&lt;8%)</v>
      </c>
      <c r="C136" s="41"/>
      <c r="D136" s="38"/>
      <c r="F136" s="99"/>
      <c r="G136" s="39"/>
    </row>
    <row r="137" spans="1:7" s="33" customFormat="1" ht="13.5" customHeight="1" thickBot="1">
      <c r="A137" s="40"/>
      <c r="B137" s="17" t="str">
        <f>'At-Risk Populations'!B51</f>
        <v>measure to the State (DY7-10)</v>
      </c>
      <c r="C137" s="41"/>
      <c r="D137" s="38"/>
      <c r="F137" s="247" t="str">
        <f>'At-Risk Populations'!F72</f>
        <v>Yes</v>
      </c>
      <c r="G137" s="39"/>
    </row>
    <row r="138" spans="1:7" ht="6.75" customHeight="1" thickBot="1">
      <c r="A138" s="34"/>
      <c r="F138" s="92"/>
      <c r="G138" s="36"/>
    </row>
    <row r="139" spans="1:7" ht="13.5" thickBot="1">
      <c r="A139" s="34"/>
      <c r="C139" s="35" t="s">
        <v>15</v>
      </c>
      <c r="F139" s="248">
        <f>'At-Risk Populations'!F74</f>
        <v>1</v>
      </c>
      <c r="G139" s="36"/>
    </row>
    <row r="140" spans="1:7" s="33" customFormat="1" ht="6.75" customHeight="1">
      <c r="A140" s="40"/>
      <c r="B140" s="17"/>
      <c r="C140" s="41"/>
      <c r="D140" s="38"/>
      <c r="F140" s="99"/>
      <c r="G140" s="39"/>
    </row>
    <row r="141" spans="1:7" s="33" customFormat="1" ht="15.75" thickBot="1">
      <c r="A141" s="40"/>
      <c r="B141" s="17" t="str">
        <f>'At-Risk Populations'!B77</f>
        <v xml:space="preserve">Report results of the 30-Day Congestive Heart Failure Readmission Rate </v>
      </c>
      <c r="C141" s="41"/>
      <c r="D141" s="38"/>
      <c r="F141" s="99"/>
      <c r="G141" s="39"/>
    </row>
    <row r="142" spans="1:7" s="33" customFormat="1" ht="13.5" customHeight="1" thickBot="1">
      <c r="A142" s="40"/>
      <c r="B142" s="17" t="str">
        <f>'At-Risk Populations'!B78</f>
        <v>measure to the State (DY8-10)</v>
      </c>
      <c r="C142" s="41"/>
      <c r="D142" s="38"/>
      <c r="F142" s="247" t="str">
        <f>'At-Risk Populations'!F99</f>
        <v>N/A</v>
      </c>
      <c r="G142" s="39"/>
    </row>
    <row r="143" spans="1:7" ht="6.75" customHeight="1" thickBot="1">
      <c r="A143" s="34"/>
      <c r="F143" s="92"/>
      <c r="G143" s="36"/>
    </row>
    <row r="144" spans="1:7" ht="13.5" thickBot="1">
      <c r="A144" s="34"/>
      <c r="C144" s="35" t="s">
        <v>15</v>
      </c>
      <c r="F144" s="248" t="str">
        <f>'At-Risk Populations'!F101</f>
        <v/>
      </c>
      <c r="G144" s="36"/>
    </row>
    <row r="145" spans="1:7" s="33" customFormat="1" ht="6.75" customHeight="1">
      <c r="A145" s="40"/>
      <c r="B145" s="17"/>
      <c r="C145" s="41"/>
      <c r="D145" s="38"/>
      <c r="F145" s="99"/>
      <c r="G145" s="39"/>
    </row>
    <row r="146" spans="1:7" s="33" customFormat="1" ht="15.75" thickBot="1">
      <c r="A146" s="40"/>
      <c r="B146" s="17" t="str">
        <f>'At-Risk Populations'!B104</f>
        <v>Report results of the Hypertension (HTN): Blood Pressure Control</v>
      </c>
      <c r="C146" s="41"/>
      <c r="D146" s="38"/>
      <c r="F146" s="99"/>
      <c r="G146" s="39"/>
    </row>
    <row r="147" spans="1:7" s="33" customFormat="1" ht="13.5" customHeight="1" thickBot="1">
      <c r="A147" s="40"/>
      <c r="B147" s="17" t="str">
        <f>'At-Risk Populations'!B105</f>
        <v>(&lt;140/90 mmHg) measure to the State (DY8-10)</v>
      </c>
      <c r="C147" s="41"/>
      <c r="D147" s="38"/>
      <c r="F147" s="247" t="str">
        <f>'At-Risk Populations'!F126</f>
        <v>N/A</v>
      </c>
      <c r="G147" s="39"/>
    </row>
    <row r="148" spans="1:7" ht="6.75" customHeight="1" thickBot="1">
      <c r="A148" s="34"/>
      <c r="F148" s="92"/>
      <c r="G148" s="36"/>
    </row>
    <row r="149" spans="1:7" ht="13.5" thickBot="1">
      <c r="A149" s="34"/>
      <c r="C149" s="35" t="s">
        <v>15</v>
      </c>
      <c r="F149" s="248" t="str">
        <f>'At-Risk Populations'!F128</f>
        <v/>
      </c>
      <c r="G149" s="36"/>
    </row>
    <row r="150" spans="1:7" s="33" customFormat="1" ht="6.75" customHeight="1" thickBot="1">
      <c r="A150" s="40"/>
      <c r="B150" s="17"/>
      <c r="C150" s="41"/>
      <c r="D150" s="38"/>
      <c r="F150" s="99"/>
      <c r="G150" s="39"/>
    </row>
    <row r="151" spans="1:7" s="33" customFormat="1" ht="13.5" customHeight="1" thickBot="1">
      <c r="A151" s="40"/>
      <c r="B151" s="17" t="str">
        <f>'At-Risk Populations'!B131</f>
        <v>Report results of the Pediatrics Asthma Care measure to the State (DY8-10)</v>
      </c>
      <c r="C151" s="41"/>
      <c r="D151" s="38"/>
      <c r="F151" s="247" t="str">
        <f>'At-Risk Populations'!F152</f>
        <v>N/A</v>
      </c>
      <c r="G151" s="39"/>
    </row>
    <row r="152" spans="1:7" ht="6.75" customHeight="1" thickBot="1">
      <c r="A152" s="34"/>
      <c r="F152" s="92"/>
      <c r="G152" s="36"/>
    </row>
    <row r="153" spans="1:7" ht="13.5" thickBot="1">
      <c r="A153" s="34"/>
      <c r="C153" s="35" t="s">
        <v>15</v>
      </c>
      <c r="F153" s="248" t="str">
        <f>'At-Risk Populations'!F154</f>
        <v/>
      </c>
      <c r="G153" s="36"/>
    </row>
    <row r="154" spans="1:7" s="33" customFormat="1" ht="6.75" customHeight="1" thickBot="1">
      <c r="A154" s="40"/>
      <c r="B154" s="17"/>
      <c r="C154" s="41"/>
      <c r="D154" s="38"/>
      <c r="F154" s="99"/>
      <c r="G154" s="39"/>
    </row>
    <row r="155" spans="1:7" s="33" customFormat="1" ht="13.5" customHeight="1" thickBot="1">
      <c r="A155" s="40"/>
      <c r="B155" s="17" t="str">
        <f>'At-Risk Populations'!B157</f>
        <v>Report results of the Optimal Diabetes Care Composite to the State (DY8-10)</v>
      </c>
      <c r="C155" s="41"/>
      <c r="D155" s="38"/>
      <c r="F155" s="247" t="str">
        <f>'At-Risk Populations'!F178</f>
        <v>N/A</v>
      </c>
      <c r="G155" s="39"/>
    </row>
    <row r="156" spans="1:7" ht="6.75" customHeight="1" thickBot="1">
      <c r="A156" s="34"/>
      <c r="F156" s="92"/>
      <c r="G156" s="36"/>
    </row>
    <row r="157" spans="1:7" ht="13.5" thickBot="1">
      <c r="A157" s="34"/>
      <c r="C157" s="35" t="s">
        <v>15</v>
      </c>
      <c r="F157" s="248" t="str">
        <f>'At-Risk Populations'!F180</f>
        <v/>
      </c>
      <c r="G157" s="36"/>
    </row>
    <row r="158" spans="1:7" s="33" customFormat="1" ht="6.75" customHeight="1" thickBot="1">
      <c r="A158" s="40"/>
      <c r="B158" s="17"/>
      <c r="C158" s="41"/>
      <c r="D158" s="38"/>
      <c r="F158" s="99"/>
      <c r="G158" s="39"/>
    </row>
    <row r="159" spans="1:7" s="33" customFormat="1" ht="13.5" customHeight="1" thickBot="1">
      <c r="A159" s="40"/>
      <c r="B159" s="17" t="str">
        <f>'At-Risk Populations'!B183</f>
        <v>Report results of the Diabetes Composite to the State (DY8-10)</v>
      </c>
      <c r="C159" s="41"/>
      <c r="D159" s="38"/>
      <c r="F159" s="247" t="str">
        <f>'At-Risk Populations'!F204</f>
        <v>N/A</v>
      </c>
      <c r="G159" s="39"/>
    </row>
    <row r="160" spans="1:7" ht="6.75" customHeight="1" thickBot="1">
      <c r="A160" s="34"/>
      <c r="F160" s="92"/>
      <c r="G160" s="36"/>
    </row>
    <row r="161" spans="1:7" ht="13.5" thickBot="1">
      <c r="A161" s="34"/>
      <c r="C161" s="35" t="s">
        <v>15</v>
      </c>
      <c r="F161" s="248" t="str">
        <f>'At-Risk Populations'!F206</f>
        <v/>
      </c>
      <c r="G161" s="36"/>
    </row>
    <row r="162" spans="1:7" ht="13.5" thickBot="1">
      <c r="A162" s="34"/>
      <c r="C162" s="35"/>
      <c r="F162" s="92"/>
      <c r="G162" s="36"/>
    </row>
    <row r="163" spans="1:7" ht="13.5" thickBot="1">
      <c r="A163" s="34"/>
      <c r="B163" s="2" t="s">
        <v>10</v>
      </c>
      <c r="C163" s="35"/>
      <c r="F163" s="249">
        <f>'At-Risk Populations'!F19</f>
        <v>2466750</v>
      </c>
      <c r="G163" s="36"/>
    </row>
    <row r="164" spans="1:7" ht="13.5" thickBot="1">
      <c r="A164" s="34"/>
      <c r="C164" s="35"/>
      <c r="F164" s="92"/>
      <c r="G164" s="36"/>
    </row>
    <row r="165" spans="1:7" ht="13.5" thickBot="1">
      <c r="A165" s="34"/>
      <c r="B165" s="2" t="s">
        <v>66</v>
      </c>
      <c r="C165" s="35"/>
      <c r="F165" s="261">
        <f>SUM(F134,F139,F144,F149,F153,F157,F161)</f>
        <v>2</v>
      </c>
      <c r="G165" s="36"/>
    </row>
    <row r="166" spans="1:7" ht="13.5" thickBot="1">
      <c r="A166" s="34"/>
      <c r="C166" s="35"/>
      <c r="F166" s="92"/>
      <c r="G166" s="36"/>
    </row>
    <row r="167" spans="1:7" ht="13.5" thickBot="1">
      <c r="A167" s="34"/>
      <c r="B167" s="2" t="s">
        <v>67</v>
      </c>
      <c r="C167" s="35"/>
      <c r="F167" s="250">
        <f>COUNT(F134,F139,F144,F149,F153,F157,F161)</f>
        <v>2</v>
      </c>
      <c r="G167" s="36"/>
    </row>
    <row r="168" spans="1:7" ht="13.5" thickBot="1">
      <c r="A168" s="34"/>
      <c r="C168" s="35"/>
      <c r="F168" s="92"/>
      <c r="G168" s="36"/>
    </row>
    <row r="169" spans="1:7" ht="13.5" thickBot="1">
      <c r="A169" s="34"/>
      <c r="B169" s="2" t="s">
        <v>68</v>
      </c>
      <c r="C169" s="35"/>
      <c r="F169" s="251">
        <f>IF(F167=0," ",F165/F167)</f>
        <v>1</v>
      </c>
      <c r="G169" s="36"/>
    </row>
    <row r="170" spans="1:7" ht="13.5" thickBot="1">
      <c r="A170" s="34"/>
      <c r="C170" s="35"/>
      <c r="F170" s="92"/>
      <c r="G170" s="36"/>
    </row>
    <row r="171" spans="1:7" ht="13.5" thickBot="1">
      <c r="A171" s="34"/>
      <c r="B171" s="2" t="s">
        <v>69</v>
      </c>
      <c r="C171" s="35"/>
      <c r="F171" s="249">
        <f>IF(F167=0," ",F169*F163)</f>
        <v>2466750</v>
      </c>
      <c r="G171" s="36"/>
    </row>
    <row r="172" spans="1:7" ht="13.5" thickBot="1">
      <c r="A172" s="34"/>
      <c r="C172" s="35"/>
      <c r="F172" s="92"/>
      <c r="G172" s="36"/>
    </row>
    <row r="173" spans="1:7" ht="13.5" thickBot="1">
      <c r="A173" s="34"/>
      <c r="B173" s="2" t="s">
        <v>11</v>
      </c>
      <c r="C173" s="35"/>
      <c r="F173" s="252">
        <f>'At-Risk Populations'!F21</f>
        <v>2466750</v>
      </c>
      <c r="G173" s="36"/>
    </row>
    <row r="174" spans="1:7" ht="13.5" thickBot="1">
      <c r="A174" s="34"/>
      <c r="C174" s="35"/>
      <c r="F174" s="92"/>
      <c r="G174" s="36"/>
    </row>
    <row r="175" spans="1:7" ht="13.5" thickBot="1">
      <c r="A175" s="34"/>
      <c r="B175" s="239" t="s">
        <v>70</v>
      </c>
      <c r="C175" s="35"/>
      <c r="F175" s="217">
        <f>IF(F167=0," ",F171-F173)</f>
        <v>0</v>
      </c>
      <c r="G175" s="36"/>
    </row>
    <row r="176" spans="1:7" ht="15">
      <c r="A176" s="48"/>
      <c r="B176" s="49"/>
      <c r="C176" s="49"/>
      <c r="D176" s="50"/>
      <c r="E176" s="49"/>
      <c r="F176" s="51"/>
      <c r="G176" s="52"/>
    </row>
  </sheetData>
  <sheetProtection password="CB04" sheet="1" objects="1" scenarios="1" formatColumns="0" formatRows="0"/>
  <mergeCells count="1">
    <mergeCell ref="C22:D22"/>
  </mergeCell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59" max="16383" man="1"/>
    <brk id="1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67"/>
  <sheetViews>
    <sheetView showGridLines="0" zoomScale="90" zoomScaleNormal="90" zoomScaleSheetLayoutView="85" zoomScalePageLayoutView="70" workbookViewId="0" topLeftCell="A1">
      <selection activeCell="K243" sqref="K243"/>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1" t="str">
        <f>'Total Payment Amount'!A1</f>
        <v>CA 1115 Waiver - Delivery System Reform Incentive Payments (DSRIP)</v>
      </c>
    </row>
    <row r="2" spans="1:4" ht="15">
      <c r="A2" s="231" t="str">
        <f>'Total Payment Amount'!B2</f>
        <v xml:space="preserve">DPH SYSTEM: </v>
      </c>
      <c r="C2" s="231"/>
      <c r="D2" s="232" t="str">
        <f>IF('Total Payment Amount'!D2=0,"",'Total Payment Amount'!D2)</f>
        <v>Ventura County Medical Center</v>
      </c>
    </row>
    <row r="3" spans="1:4" ht="15">
      <c r="A3" s="231" t="str">
        <f>'Total Payment Amount'!B3</f>
        <v>REPORTING YEAR:</v>
      </c>
      <c r="C3" s="231"/>
      <c r="D3" s="232" t="str">
        <f>IF('Total Payment Amount'!D3=0,"",'Total Payment Amount'!D3)</f>
        <v>DY 7</v>
      </c>
    </row>
    <row r="4" spans="1:4" ht="15">
      <c r="A4" s="231" t="str">
        <f>'Total Payment Amount'!B4</f>
        <v xml:space="preserve">DATE OF SUBMISSION: </v>
      </c>
      <c r="D4" s="233">
        <f>IF('Total Payment Amount'!D4=0,"",'Total Payment Amount'!D4)</f>
        <v>41213</v>
      </c>
    </row>
    <row r="5" ht="15">
      <c r="A5" s="9" t="s">
        <v>142</v>
      </c>
    </row>
    <row r="6" ht="10.5" customHeight="1">
      <c r="A6" s="9"/>
    </row>
    <row r="7" ht="14.25">
      <c r="A7" s="17" t="s">
        <v>59</v>
      </c>
    </row>
    <row r="8" spans="1:2" ht="15" thickBot="1">
      <c r="A8" s="14" t="s">
        <v>2</v>
      </c>
      <c r="B8" s="234" t="s">
        <v>60</v>
      </c>
    </row>
    <row r="9" spans="2:3" ht="15" thickBot="1">
      <c r="B9" s="235"/>
      <c r="C9" s="17" t="s">
        <v>61</v>
      </c>
    </row>
    <row r="10" spans="2:3" ht="15" thickBot="1">
      <c r="B10" s="236"/>
      <c r="C10" s="17" t="s">
        <v>62</v>
      </c>
    </row>
    <row r="11" spans="2:3" ht="15" thickBot="1">
      <c r="B11" s="237"/>
      <c r="C11" s="17" t="s">
        <v>63</v>
      </c>
    </row>
    <row r="12" ht="10.5" customHeight="1"/>
    <row r="13" spans="1:7" s="26" customFormat="1" ht="15">
      <c r="A13" s="20" t="s">
        <v>126</v>
      </c>
      <c r="B13" s="21"/>
      <c r="C13" s="21"/>
      <c r="D13" s="22"/>
      <c r="E13" s="23"/>
      <c r="F13" s="24"/>
      <c r="G13" s="25"/>
    </row>
    <row r="14" spans="1:7" s="33" customFormat="1" ht="15">
      <c r="A14" s="27" t="s">
        <v>127</v>
      </c>
      <c r="B14" s="28"/>
      <c r="C14" s="28"/>
      <c r="D14" s="29"/>
      <c r="E14" s="30"/>
      <c r="F14" s="31"/>
      <c r="G14" s="32"/>
    </row>
    <row r="15" spans="1:7" s="33" customFormat="1" ht="6.75" customHeight="1" thickBot="1">
      <c r="A15" s="40"/>
      <c r="B15" s="17"/>
      <c r="C15" s="41"/>
      <c r="D15" s="38"/>
      <c r="F15" s="19"/>
      <c r="G15" s="39"/>
    </row>
    <row r="16" spans="1:7" s="33" customFormat="1" ht="13.5" customHeight="1" thickBot="1">
      <c r="A16" s="40"/>
      <c r="B16" s="17" t="str">
        <f>Sepsis!B21</f>
        <v>Compliance with Sepsis Resuscitation bundle (%)</v>
      </c>
      <c r="C16" s="41"/>
      <c r="D16" s="38"/>
      <c r="F16" s="247">
        <f>Sepsis!F27</f>
        <v>0.4887459807073955</v>
      </c>
      <c r="G16" s="39"/>
    </row>
    <row r="17" spans="1:7" s="33" customFormat="1" ht="6.75" customHeight="1" thickBot="1">
      <c r="A17" s="40"/>
      <c r="B17" s="17"/>
      <c r="C17" s="41"/>
      <c r="D17" s="38"/>
      <c r="F17" s="99"/>
      <c r="G17" s="39"/>
    </row>
    <row r="18" spans="1:7" s="33" customFormat="1" ht="13.5" customHeight="1" thickBot="1">
      <c r="A18" s="40"/>
      <c r="C18" s="35" t="s">
        <v>15</v>
      </c>
      <c r="D18" s="38"/>
      <c r="F18" s="263">
        <f>Sepsis!F44</f>
        <v>1</v>
      </c>
      <c r="G18" s="39"/>
    </row>
    <row r="19" spans="1:7" s="33" customFormat="1" ht="6.75" customHeight="1" thickBot="1">
      <c r="A19" s="40"/>
      <c r="B19" s="17"/>
      <c r="C19" s="41"/>
      <c r="D19" s="38"/>
      <c r="F19" s="99"/>
      <c r="G19" s="39"/>
    </row>
    <row r="20" spans="1:7" s="33" customFormat="1" ht="13.5" customHeight="1" thickBot="1">
      <c r="A20" s="40"/>
      <c r="B20" s="17" t="str">
        <f>Sepsis!B47</f>
        <v>Optional Milestone:</v>
      </c>
      <c r="C20" s="17"/>
      <c r="D20" s="238" t="str">
        <f>Sepsis!D47</f>
        <v>#46. Implement a Sepsis resuscitation bundle</v>
      </c>
      <c r="F20" s="247" t="str">
        <f>Sepsis!F54</f>
        <v>Yes</v>
      </c>
      <c r="G20" s="39"/>
    </row>
    <row r="21" spans="1:7" ht="6.75" customHeight="1" thickBot="1">
      <c r="A21" s="34"/>
      <c r="F21" s="92"/>
      <c r="G21" s="36"/>
    </row>
    <row r="22" spans="1:7" ht="13.5" thickBot="1">
      <c r="A22" s="34"/>
      <c r="C22" s="35" t="s">
        <v>15</v>
      </c>
      <c r="F22" s="248">
        <f>Sepsis!F69</f>
        <v>1</v>
      </c>
      <c r="G22" s="36"/>
    </row>
    <row r="23" spans="1:7" s="33" customFormat="1" ht="6.75" customHeight="1" thickBot="1">
      <c r="A23" s="40"/>
      <c r="B23" s="17"/>
      <c r="C23" s="41"/>
      <c r="D23" s="38"/>
      <c r="F23" s="99"/>
      <c r="G23" s="39"/>
    </row>
    <row r="24" spans="1:7" s="33" customFormat="1" ht="13.5" customHeight="1" thickBot="1">
      <c r="A24" s="40"/>
      <c r="B24" s="17" t="str">
        <f>Sepsis!B72</f>
        <v>Optional Milestone:</v>
      </c>
      <c r="C24" s="17"/>
      <c r="D24" s="238" t="s">
        <v>350</v>
      </c>
      <c r="F24" s="247" t="str">
        <f>Sepsis!F79</f>
        <v>Yes</v>
      </c>
      <c r="G24" s="39"/>
    </row>
    <row r="25" spans="1:7" ht="6.75" customHeight="1" thickBot="1">
      <c r="A25" s="34"/>
      <c r="F25" s="92"/>
      <c r="G25" s="36"/>
    </row>
    <row r="26" spans="1:7" ht="13.5" thickBot="1">
      <c r="A26" s="34"/>
      <c r="C26" s="35" t="s">
        <v>15</v>
      </c>
      <c r="F26" s="248">
        <f>Sepsis!F94</f>
        <v>1</v>
      </c>
      <c r="G26" s="36"/>
    </row>
    <row r="27" spans="1:7" s="33" customFormat="1" ht="6.75" customHeight="1" thickBot="1">
      <c r="A27" s="40"/>
      <c r="B27" s="17"/>
      <c r="C27" s="41"/>
      <c r="D27" s="38"/>
      <c r="F27" s="99"/>
      <c r="G27" s="39"/>
    </row>
    <row r="28" spans="1:7" s="33" customFormat="1" ht="13.5" customHeight="1" thickBot="1">
      <c r="A28" s="40"/>
      <c r="B28" s="17" t="str">
        <f>Sepsis!B97</f>
        <v>Optional Milestone:</v>
      </c>
      <c r="C28" s="17"/>
      <c r="D28" s="238"/>
      <c r="F28" s="247" t="str">
        <f>Sepsis!F104</f>
        <v>n/a</v>
      </c>
      <c r="G28" s="39"/>
    </row>
    <row r="29" spans="1:7" ht="6.75" customHeight="1" thickBot="1">
      <c r="A29" s="34"/>
      <c r="F29" s="92"/>
      <c r="G29" s="36"/>
    </row>
    <row r="30" spans="1:7" ht="13.5" thickBot="1">
      <c r="A30" s="34"/>
      <c r="C30" s="35" t="s">
        <v>15</v>
      </c>
      <c r="F30" s="248"/>
      <c r="G30" s="36"/>
    </row>
    <row r="31" spans="1:7" s="33" customFormat="1" ht="6.75" customHeight="1" thickBot="1">
      <c r="A31" s="40"/>
      <c r="B31" s="17"/>
      <c r="C31" s="41"/>
      <c r="D31" s="38"/>
      <c r="F31" s="99"/>
      <c r="G31" s="39"/>
    </row>
    <row r="32" spans="1:7" s="33" customFormat="1" ht="13.5" customHeight="1" thickBot="1">
      <c r="A32" s="40"/>
      <c r="B32" s="17" t="str">
        <f>Sepsis!B122</f>
        <v>Optional Milestone:</v>
      </c>
      <c r="C32" s="17"/>
      <c r="D32" s="238">
        <f>Sepsis!D122</f>
        <v>0</v>
      </c>
      <c r="F32" s="247" t="str">
        <f>Sepsis!F129</f>
        <v>n/a</v>
      </c>
      <c r="G32" s="39"/>
    </row>
    <row r="33" spans="1:7" ht="6.75" customHeight="1" thickBot="1">
      <c r="A33" s="34"/>
      <c r="F33" s="92"/>
      <c r="G33" s="36"/>
    </row>
    <row r="34" spans="1:7" ht="13.5" thickBot="1">
      <c r="A34" s="34"/>
      <c r="C34" s="35" t="s">
        <v>15</v>
      </c>
      <c r="F34" s="248"/>
      <c r="G34" s="36"/>
    </row>
    <row r="35" spans="1:7" s="33" customFormat="1" ht="6.75" customHeight="1" thickBot="1">
      <c r="A35" s="40"/>
      <c r="B35" s="17"/>
      <c r="C35" s="41"/>
      <c r="D35" s="38"/>
      <c r="F35" s="99"/>
      <c r="G35" s="39"/>
    </row>
    <row r="36" spans="1:7" s="33" customFormat="1" ht="13.5" customHeight="1" thickBot="1">
      <c r="A36" s="40"/>
      <c r="B36" s="17" t="str">
        <f>Sepsis!B147</f>
        <v>Optional Milestone:</v>
      </c>
      <c r="C36" s="17"/>
      <c r="D36" s="238">
        <f>Sepsis!D147</f>
        <v>0</v>
      </c>
      <c r="F36" s="247" t="str">
        <f>Sepsis!F154</f>
        <v>N/A</v>
      </c>
      <c r="G36" s="39"/>
    </row>
    <row r="37" spans="1:7" ht="6.75" customHeight="1" thickBot="1">
      <c r="A37" s="34"/>
      <c r="F37" s="92"/>
      <c r="G37" s="36"/>
    </row>
    <row r="38" spans="1:7" ht="13.5" thickBot="1">
      <c r="A38" s="34"/>
      <c r="C38" s="35" t="s">
        <v>15</v>
      </c>
      <c r="F38" s="248" t="str">
        <f>Sepsis!F169</f>
        <v/>
      </c>
      <c r="G38" s="36"/>
    </row>
    <row r="39" spans="1:7" s="33" customFormat="1" ht="6.75" customHeight="1" thickBot="1">
      <c r="A39" s="40"/>
      <c r="B39" s="17"/>
      <c r="C39" s="41"/>
      <c r="D39" s="38"/>
      <c r="F39" s="99"/>
      <c r="G39" s="39"/>
    </row>
    <row r="40" spans="1:7" s="33" customFormat="1" ht="13.5" customHeight="1" thickBot="1">
      <c r="A40" s="40"/>
      <c r="B40" s="17" t="str">
        <f>Sepsis!B172</f>
        <v>Optional Milestone:</v>
      </c>
      <c r="C40" s="17"/>
      <c r="D40" s="238">
        <f>Sepsis!D172</f>
        <v>0</v>
      </c>
      <c r="F40" s="247" t="str">
        <f>Sepsis!F179</f>
        <v>N/A</v>
      </c>
      <c r="G40" s="39"/>
    </row>
    <row r="41" spans="1:7" ht="6.75" customHeight="1" thickBot="1">
      <c r="A41" s="34"/>
      <c r="F41" s="92"/>
      <c r="G41" s="36"/>
    </row>
    <row r="42" spans="1:7" ht="13.5" thickBot="1">
      <c r="A42" s="34"/>
      <c r="C42" s="35" t="s">
        <v>15</v>
      </c>
      <c r="F42" s="248" t="str">
        <f>Sepsis!F194</f>
        <v/>
      </c>
      <c r="G42" s="36"/>
    </row>
    <row r="43" spans="1:7" s="33" customFormat="1" ht="6.75" customHeight="1" thickBot="1">
      <c r="A43" s="40"/>
      <c r="B43" s="17"/>
      <c r="C43" s="41"/>
      <c r="D43" s="38"/>
      <c r="F43" s="99"/>
      <c r="G43" s="39"/>
    </row>
    <row r="44" spans="1:7" s="33" customFormat="1" ht="13.5" customHeight="1" thickBot="1">
      <c r="A44" s="40"/>
      <c r="B44" s="17" t="str">
        <f>Sepsis!B197</f>
        <v>Optional Milestone:</v>
      </c>
      <c r="C44" s="17"/>
      <c r="D44" s="238">
        <f>Sepsis!D197</f>
        <v>0</v>
      </c>
      <c r="F44" s="247" t="str">
        <f>Sepsis!F204</f>
        <v>N/A</v>
      </c>
      <c r="G44" s="39"/>
    </row>
    <row r="45" spans="1:7" ht="6.75" customHeight="1" thickBot="1">
      <c r="A45" s="34"/>
      <c r="F45" s="92"/>
      <c r="G45" s="36"/>
    </row>
    <row r="46" spans="1:7" ht="13.5" thickBot="1">
      <c r="A46" s="34"/>
      <c r="C46" s="35" t="s">
        <v>15</v>
      </c>
      <c r="F46" s="248" t="str">
        <f>Sepsis!F219</f>
        <v/>
      </c>
      <c r="G46" s="36"/>
    </row>
    <row r="47" spans="1:7" s="33" customFormat="1" ht="6.75" customHeight="1" thickBot="1">
      <c r="A47" s="40"/>
      <c r="B47" s="17"/>
      <c r="C47" s="41"/>
      <c r="D47" s="38"/>
      <c r="F47" s="99"/>
      <c r="G47" s="39"/>
    </row>
    <row r="48" spans="1:7" s="33" customFormat="1" ht="13.5" customHeight="1" thickBot="1">
      <c r="A48" s="40"/>
      <c r="B48" s="17" t="str">
        <f>Sepsis!B222</f>
        <v>Optional Milestone:</v>
      </c>
      <c r="C48" s="17"/>
      <c r="D48" s="238">
        <f>Sepsis!D222</f>
        <v>0</v>
      </c>
      <c r="F48" s="247" t="str">
        <f>Sepsis!F229</f>
        <v>N/A</v>
      </c>
      <c r="G48" s="39"/>
    </row>
    <row r="49" spans="1:7" ht="6.75" customHeight="1" thickBot="1">
      <c r="A49" s="34"/>
      <c r="F49" s="92"/>
      <c r="G49" s="36"/>
    </row>
    <row r="50" spans="1:7" ht="13.5" thickBot="1">
      <c r="A50" s="34"/>
      <c r="C50" s="35" t="s">
        <v>15</v>
      </c>
      <c r="F50" s="248" t="str">
        <f>Sepsis!F244</f>
        <v/>
      </c>
      <c r="G50" s="36"/>
    </row>
    <row r="51" spans="1:7" s="33" customFormat="1" ht="6.75" customHeight="1" thickBot="1">
      <c r="A51" s="40"/>
      <c r="B51" s="17"/>
      <c r="C51" s="41"/>
      <c r="D51" s="38"/>
      <c r="F51" s="99"/>
      <c r="G51" s="39"/>
    </row>
    <row r="52" spans="1:7" s="33" customFormat="1" ht="13.5" customHeight="1" thickBot="1">
      <c r="A52" s="40"/>
      <c r="B52" s="17" t="str">
        <f>Sepsis!B247</f>
        <v>Optional Milestone:</v>
      </c>
      <c r="C52" s="17"/>
      <c r="D52" s="238">
        <f>Sepsis!D247</f>
        <v>0</v>
      </c>
      <c r="F52" s="247" t="str">
        <f>Sepsis!F254</f>
        <v>N/A</v>
      </c>
      <c r="G52" s="39"/>
    </row>
    <row r="53" spans="1:7" ht="6.75" customHeight="1" thickBot="1">
      <c r="A53" s="34"/>
      <c r="F53" s="92"/>
      <c r="G53" s="36"/>
    </row>
    <row r="54" spans="1:7" ht="13.5" thickBot="1">
      <c r="A54" s="34"/>
      <c r="C54" s="35" t="s">
        <v>15</v>
      </c>
      <c r="F54" s="248" t="str">
        <f>Sepsis!F269</f>
        <v/>
      </c>
      <c r="G54" s="36"/>
    </row>
    <row r="55" spans="1:7" s="33" customFormat="1" ht="6.75" customHeight="1" thickBot="1">
      <c r="A55" s="40"/>
      <c r="B55" s="17"/>
      <c r="C55" s="41"/>
      <c r="D55" s="38"/>
      <c r="F55" s="99"/>
      <c r="G55" s="39"/>
    </row>
    <row r="56" spans="1:7" s="33" customFormat="1" ht="13.5" customHeight="1" thickBot="1">
      <c r="A56" s="40"/>
      <c r="B56" s="17" t="str">
        <f>Sepsis!B272</f>
        <v>Optional Milestone:</v>
      </c>
      <c r="C56" s="17"/>
      <c r="D56" s="238">
        <f>Sepsis!D272</f>
        <v>0</v>
      </c>
      <c r="F56" s="247" t="str">
        <f>Sepsis!F279</f>
        <v>N/A</v>
      </c>
      <c r="G56" s="39"/>
    </row>
    <row r="57" spans="1:7" ht="6.75" customHeight="1" thickBot="1">
      <c r="A57" s="34"/>
      <c r="F57" s="92"/>
      <c r="G57" s="36"/>
    </row>
    <row r="58" spans="1:7" ht="13.5" thickBot="1">
      <c r="A58" s="34"/>
      <c r="C58" s="35" t="s">
        <v>15</v>
      </c>
      <c r="F58" s="248" t="str">
        <f>Sepsis!F294</f>
        <v/>
      </c>
      <c r="G58" s="36"/>
    </row>
    <row r="59" spans="1:7" ht="13.5" thickBot="1">
      <c r="A59" s="34"/>
      <c r="C59" s="35"/>
      <c r="F59" s="92"/>
      <c r="G59" s="36"/>
    </row>
    <row r="60" spans="1:7" ht="13.5" thickBot="1">
      <c r="A60" s="34"/>
      <c r="B60" s="2" t="s">
        <v>10</v>
      </c>
      <c r="C60" s="35"/>
      <c r="F60" s="249">
        <f>Sepsis!F17</f>
        <v>1391500</v>
      </c>
      <c r="G60" s="36"/>
    </row>
    <row r="61" spans="1:7" ht="13.5" thickBot="1">
      <c r="A61" s="34"/>
      <c r="C61" s="35"/>
      <c r="F61" s="92"/>
      <c r="G61" s="36"/>
    </row>
    <row r="62" spans="1:7" ht="13.5" thickBot="1">
      <c r="A62" s="34"/>
      <c r="B62" s="2" t="s">
        <v>66</v>
      </c>
      <c r="C62" s="35"/>
      <c r="F62" s="250">
        <f>SUM(F18,F22,F26,F30,F34,F38,F42,F46,F50,F54,F58)</f>
        <v>3</v>
      </c>
      <c r="G62" s="36"/>
    </row>
    <row r="63" spans="1:7" ht="13.5" thickBot="1">
      <c r="A63" s="34"/>
      <c r="C63" s="35"/>
      <c r="F63" s="92"/>
      <c r="G63" s="36"/>
    </row>
    <row r="64" spans="1:7" ht="13.5" thickBot="1">
      <c r="A64" s="34"/>
      <c r="B64" s="2" t="s">
        <v>67</v>
      </c>
      <c r="C64" s="35"/>
      <c r="F64" s="282">
        <v>3</v>
      </c>
      <c r="G64" s="36"/>
    </row>
    <row r="65" spans="1:7" ht="13.5" thickBot="1">
      <c r="A65" s="34"/>
      <c r="C65" s="35"/>
      <c r="F65" s="92"/>
      <c r="G65" s="36"/>
    </row>
    <row r="66" spans="1:7" ht="13.5" thickBot="1">
      <c r="A66" s="34"/>
      <c r="B66" s="2" t="s">
        <v>68</v>
      </c>
      <c r="C66" s="35"/>
      <c r="F66" s="251">
        <f>IF(F64=0," ",F62/F64)</f>
        <v>1</v>
      </c>
      <c r="G66" s="36"/>
    </row>
    <row r="67" spans="1:7" ht="13.5" thickBot="1">
      <c r="A67" s="34"/>
      <c r="C67" s="35"/>
      <c r="F67" s="92"/>
      <c r="G67" s="36"/>
    </row>
    <row r="68" spans="1:7" ht="13.5" thickBot="1">
      <c r="A68" s="34"/>
      <c r="B68" s="2" t="s">
        <v>69</v>
      </c>
      <c r="C68" s="35"/>
      <c r="F68" s="249">
        <f>IF(F64=0," ",F66*F60)</f>
        <v>1391500</v>
      </c>
      <c r="G68" s="36"/>
    </row>
    <row r="69" spans="1:7" ht="13.5" thickBot="1">
      <c r="A69" s="34"/>
      <c r="C69" s="35"/>
      <c r="F69" s="92"/>
      <c r="G69" s="36"/>
    </row>
    <row r="70" spans="1:7" ht="13.5" thickBot="1">
      <c r="A70" s="34"/>
      <c r="B70" s="2" t="s">
        <v>11</v>
      </c>
      <c r="C70" s="35"/>
      <c r="F70" s="252">
        <f>Sepsis!F19</f>
        <v>1391500</v>
      </c>
      <c r="G70" s="36"/>
    </row>
    <row r="71" spans="1:7" ht="13.5" thickBot="1">
      <c r="A71" s="34"/>
      <c r="C71" s="35"/>
      <c r="F71" s="92"/>
      <c r="G71" s="36"/>
    </row>
    <row r="72" spans="1:7" ht="13.5" thickBot="1">
      <c r="A72" s="34"/>
      <c r="B72" s="239" t="s">
        <v>70</v>
      </c>
      <c r="C72" s="35"/>
      <c r="F72" s="217">
        <f>IF(F64=0," ",F68-F70)</f>
        <v>0</v>
      </c>
      <c r="G72" s="36"/>
    </row>
    <row r="73" spans="1:7" s="33" customFormat="1" ht="12.75" customHeight="1">
      <c r="A73" s="240"/>
      <c r="B73" s="241"/>
      <c r="C73" s="242"/>
      <c r="D73" s="154"/>
      <c r="E73" s="243"/>
      <c r="F73" s="253"/>
      <c r="G73" s="244"/>
    </row>
    <row r="74" spans="1:7" s="33" customFormat="1" ht="15.75" thickBot="1">
      <c r="A74" s="27" t="s">
        <v>128</v>
      </c>
      <c r="B74" s="28"/>
      <c r="C74" s="28"/>
      <c r="D74" s="29"/>
      <c r="E74" s="30"/>
      <c r="F74" s="111"/>
      <c r="G74" s="32"/>
    </row>
    <row r="75" spans="1:7" s="33" customFormat="1" ht="13.5" customHeight="1" thickBot="1">
      <c r="A75" s="259"/>
      <c r="B75" s="17" t="str">
        <f>CLABSI!B21</f>
        <v>Compliance with Central Line Insertion Practices (CLIP) (%)</v>
      </c>
      <c r="D75" s="38"/>
      <c r="F75" s="247">
        <f>CLABSI!F27</f>
        <v>0.8879668049792531</v>
      </c>
      <c r="G75" s="39"/>
    </row>
    <row r="76" spans="1:7" s="33" customFormat="1" ht="6.75" customHeight="1" thickBot="1">
      <c r="A76" s="259"/>
      <c r="B76" s="17"/>
      <c r="C76" s="17"/>
      <c r="D76" s="38"/>
      <c r="F76" s="99"/>
      <c r="G76" s="39"/>
    </row>
    <row r="77" spans="1:7" s="33" customFormat="1" ht="13.5" customHeight="1" thickBot="1">
      <c r="A77" s="40"/>
      <c r="C77" s="35" t="s">
        <v>15</v>
      </c>
      <c r="D77" s="38"/>
      <c r="F77" s="260">
        <f>CLABSI!F44</f>
        <v>1</v>
      </c>
      <c r="G77" s="39"/>
    </row>
    <row r="78" spans="1:7" s="33" customFormat="1" ht="6.75" customHeight="1" thickBot="1">
      <c r="A78" s="40"/>
      <c r="B78" s="17"/>
      <c r="C78" s="41"/>
      <c r="D78" s="38"/>
      <c r="F78" s="99"/>
      <c r="G78" s="39"/>
    </row>
    <row r="79" spans="1:7" s="33" customFormat="1" ht="13.5" customHeight="1" thickBot="1">
      <c r="A79" s="40"/>
      <c r="B79" s="17" t="str">
        <f>CLABSI!B47</f>
        <v>Optional Milestone:</v>
      </c>
      <c r="C79" s="17"/>
      <c r="D79" s="238" t="str">
        <f>CLABSI!D47</f>
        <v>#60. Report at least 6 months of data collection on CLIP to SNI for purposes of establishing the baseline and setting benchmarks.</v>
      </c>
      <c r="F79" s="247" t="str">
        <f>CLABSI!F54</f>
        <v>Yes</v>
      </c>
      <c r="G79" s="39"/>
    </row>
    <row r="80" spans="1:7" ht="6.75" customHeight="1" thickBot="1">
      <c r="A80" s="34"/>
      <c r="F80" s="92"/>
      <c r="G80" s="36"/>
    </row>
    <row r="81" spans="1:7" ht="13.5" thickBot="1">
      <c r="A81" s="34"/>
      <c r="C81" s="35" t="s">
        <v>15</v>
      </c>
      <c r="F81" s="248">
        <f>CLABSI!F69</f>
        <v>1</v>
      </c>
      <c r="G81" s="36"/>
    </row>
    <row r="82" spans="1:7" s="33" customFormat="1" ht="6.75" customHeight="1" thickBot="1">
      <c r="A82" s="40"/>
      <c r="B82" s="17"/>
      <c r="C82" s="41"/>
      <c r="D82" s="38"/>
      <c r="F82" s="99"/>
      <c r="G82" s="39"/>
    </row>
    <row r="83" spans="1:7" s="33" customFormat="1" ht="13.5" customHeight="1" thickBot="1">
      <c r="A83" s="40"/>
      <c r="B83" s="17" t="str">
        <f>CLABSI!B72</f>
        <v>Optional Milestone:</v>
      </c>
      <c r="C83" s="17"/>
      <c r="D83" s="238" t="str">
        <f>CLABSI!D72</f>
        <v>#61. Report at least 6 months of data collection on CLABSI to SNI for purposes of establishing the baseline and setting benchmarks.</v>
      </c>
      <c r="F83" s="247" t="str">
        <f>CLABSI!F79</f>
        <v>Yes</v>
      </c>
      <c r="G83" s="39"/>
    </row>
    <row r="84" spans="1:7" ht="6.75" customHeight="1" thickBot="1">
      <c r="A84" s="34"/>
      <c r="F84" s="92"/>
      <c r="G84" s="36"/>
    </row>
    <row r="85" spans="1:7" ht="13.5" thickBot="1">
      <c r="A85" s="34"/>
      <c r="C85" s="35" t="s">
        <v>15</v>
      </c>
      <c r="F85" s="248">
        <f>CLABSI!F94</f>
        <v>1</v>
      </c>
      <c r="G85" s="36"/>
    </row>
    <row r="86" spans="1:7" s="33" customFormat="1" ht="6.75" customHeight="1" thickBot="1">
      <c r="A86" s="40"/>
      <c r="B86" s="17"/>
      <c r="C86" s="41"/>
      <c r="D86" s="38"/>
      <c r="F86" s="99"/>
      <c r="G86" s="39"/>
    </row>
    <row r="87" spans="1:7" s="33" customFormat="1" ht="13.5" customHeight="1" thickBot="1">
      <c r="A87" s="40"/>
      <c r="B87" s="17" t="str">
        <f>CLABSI!B97</f>
        <v>Optional Milestone:</v>
      </c>
      <c r="C87" s="17"/>
      <c r="D87" s="238" t="str">
        <f>CLABSI!D97</f>
        <v>#59: Implement the Central Line Insertion Practices (CLIP) as evidenced by Improvement of CLIP over Baseline</v>
      </c>
      <c r="F87" s="247" t="str">
        <f>CLABSI!F104</f>
        <v>Yes</v>
      </c>
      <c r="G87" s="39"/>
    </row>
    <row r="88" spans="1:7" ht="6.75" customHeight="1" thickBot="1">
      <c r="A88" s="34"/>
      <c r="F88" s="92"/>
      <c r="G88" s="36"/>
    </row>
    <row r="89" spans="1:7" ht="13.5" thickBot="1">
      <c r="A89" s="34"/>
      <c r="C89" s="35" t="s">
        <v>15</v>
      </c>
      <c r="F89" s="248">
        <f>CLABSI!F119</f>
        <v>1</v>
      </c>
      <c r="G89" s="36"/>
    </row>
    <row r="90" spans="1:7" s="33" customFormat="1" ht="6.75" customHeight="1" thickBot="1">
      <c r="A90" s="40"/>
      <c r="B90" s="17"/>
      <c r="C90" s="41"/>
      <c r="D90" s="38"/>
      <c r="F90" s="99"/>
      <c r="G90" s="39"/>
    </row>
    <row r="91" spans="1:7" s="33" customFormat="1" ht="13.5" customHeight="1" thickBot="1">
      <c r="A91" s="40"/>
      <c r="B91" s="17" t="str">
        <f>CLABSI!B122</f>
        <v>Optional Milestone:</v>
      </c>
      <c r="C91" s="17"/>
      <c r="D91" s="238">
        <f>CLABSI!D122</f>
        <v>0</v>
      </c>
      <c r="F91" s="247" t="str">
        <f>CLABSI!F129</f>
        <v>N/A</v>
      </c>
      <c r="G91" s="39"/>
    </row>
    <row r="92" spans="1:7" ht="6.75" customHeight="1" thickBot="1">
      <c r="A92" s="34"/>
      <c r="F92" s="92"/>
      <c r="G92" s="36"/>
    </row>
    <row r="93" spans="1:7" ht="13.5" thickBot="1">
      <c r="A93" s="34"/>
      <c r="C93" s="35" t="s">
        <v>15</v>
      </c>
      <c r="F93" s="248" t="str">
        <f>CLABSI!F144</f>
        <v/>
      </c>
      <c r="G93" s="36"/>
    </row>
    <row r="94" spans="1:7" s="33" customFormat="1" ht="6.75" customHeight="1" thickBot="1">
      <c r="A94" s="40"/>
      <c r="B94" s="17"/>
      <c r="C94" s="41"/>
      <c r="D94" s="38"/>
      <c r="F94" s="99"/>
      <c r="G94" s="39"/>
    </row>
    <row r="95" spans="1:7" s="33" customFormat="1" ht="13.5" customHeight="1" thickBot="1">
      <c r="A95" s="40"/>
      <c r="B95" s="17" t="str">
        <f>CLABSI!B147</f>
        <v>Optional Milestone:</v>
      </c>
      <c r="C95" s="17"/>
      <c r="D95" s="238">
        <f>CLABSI!D147</f>
        <v>0</v>
      </c>
      <c r="F95" s="247" t="str">
        <f>CLABSI!F154</f>
        <v>N/A</v>
      </c>
      <c r="G95" s="39"/>
    </row>
    <row r="96" spans="1:7" ht="6.75" customHeight="1" thickBot="1">
      <c r="A96" s="34"/>
      <c r="F96" s="92"/>
      <c r="G96" s="36"/>
    </row>
    <row r="97" spans="1:7" ht="13.5" thickBot="1">
      <c r="A97" s="34"/>
      <c r="C97" s="35" t="s">
        <v>15</v>
      </c>
      <c r="F97" s="248" t="str">
        <f>CLABSI!F169</f>
        <v/>
      </c>
      <c r="G97" s="36"/>
    </row>
    <row r="98" spans="1:7" s="33" customFormat="1" ht="6.75" customHeight="1" thickBot="1">
      <c r="A98" s="40"/>
      <c r="B98" s="17"/>
      <c r="C98" s="41"/>
      <c r="D98" s="38"/>
      <c r="F98" s="99"/>
      <c r="G98" s="39"/>
    </row>
    <row r="99" spans="1:7" s="33" customFormat="1" ht="13.5" customHeight="1" thickBot="1">
      <c r="A99" s="40"/>
      <c r="B99" s="17" t="str">
        <f>CLABSI!B172</f>
        <v>Optional Milestone:</v>
      </c>
      <c r="C99" s="17"/>
      <c r="D99" s="238">
        <f>CLABSI!D172</f>
        <v>0</v>
      </c>
      <c r="F99" s="247" t="str">
        <f>CLABSI!F179</f>
        <v>N/A</v>
      </c>
      <c r="G99" s="39"/>
    </row>
    <row r="100" spans="1:7" ht="6.75" customHeight="1" thickBot="1">
      <c r="A100" s="34"/>
      <c r="F100" s="92"/>
      <c r="G100" s="36"/>
    </row>
    <row r="101" spans="1:7" ht="13.5" thickBot="1">
      <c r="A101" s="34"/>
      <c r="C101" s="35" t="s">
        <v>15</v>
      </c>
      <c r="F101" s="248" t="str">
        <f>CLABSI!F194</f>
        <v/>
      </c>
      <c r="G101" s="36"/>
    </row>
    <row r="102" spans="1:7" s="33" customFormat="1" ht="6.75" customHeight="1" thickBot="1">
      <c r="A102" s="40"/>
      <c r="B102" s="17"/>
      <c r="C102" s="41"/>
      <c r="D102" s="38"/>
      <c r="F102" s="99"/>
      <c r="G102" s="39"/>
    </row>
    <row r="103" spans="1:7" s="33" customFormat="1" ht="13.5" customHeight="1" thickBot="1">
      <c r="A103" s="40"/>
      <c r="B103" s="17" t="str">
        <f>CLABSI!B197</f>
        <v>Optional Milestone:</v>
      </c>
      <c r="C103" s="17"/>
      <c r="D103" s="238">
        <f>CLABSI!D197</f>
        <v>0</v>
      </c>
      <c r="F103" s="247" t="str">
        <f>CLABSI!F204</f>
        <v>N/A</v>
      </c>
      <c r="G103" s="39"/>
    </row>
    <row r="104" spans="1:7" ht="6.75" customHeight="1" thickBot="1">
      <c r="A104" s="34"/>
      <c r="F104" s="92"/>
      <c r="G104" s="36"/>
    </row>
    <row r="105" spans="1:7" ht="13.5" thickBot="1">
      <c r="A105" s="34"/>
      <c r="C105" s="35" t="s">
        <v>15</v>
      </c>
      <c r="F105" s="248" t="str">
        <f>CLABSI!F219</f>
        <v/>
      </c>
      <c r="G105" s="36"/>
    </row>
    <row r="106" spans="1:7" s="33" customFormat="1" ht="6.75" customHeight="1" thickBot="1">
      <c r="A106" s="40"/>
      <c r="B106" s="17"/>
      <c r="C106" s="41"/>
      <c r="D106" s="38"/>
      <c r="F106" s="99"/>
      <c r="G106" s="39"/>
    </row>
    <row r="107" spans="1:7" s="33" customFormat="1" ht="13.5" customHeight="1" thickBot="1">
      <c r="A107" s="40"/>
      <c r="B107" s="17" t="str">
        <f>CLABSI!B222</f>
        <v>Optional Milestone:</v>
      </c>
      <c r="C107" s="17"/>
      <c r="D107" s="238">
        <f>CLABSI!D222</f>
        <v>0</v>
      </c>
      <c r="F107" s="247" t="str">
        <f>CLABSI!F229</f>
        <v>N/A</v>
      </c>
      <c r="G107" s="39"/>
    </row>
    <row r="108" spans="1:7" ht="6.75" customHeight="1" thickBot="1">
      <c r="A108" s="34"/>
      <c r="F108" s="92"/>
      <c r="G108" s="36"/>
    </row>
    <row r="109" spans="1:7" ht="13.5" thickBot="1">
      <c r="A109" s="34"/>
      <c r="C109" s="35" t="s">
        <v>15</v>
      </c>
      <c r="F109" s="248" t="str">
        <f>CLABSI!F244</f>
        <v/>
      </c>
      <c r="G109" s="36"/>
    </row>
    <row r="110" spans="1:7" s="33" customFormat="1" ht="6.75" customHeight="1" thickBot="1">
      <c r="A110" s="40"/>
      <c r="B110" s="17"/>
      <c r="C110" s="41"/>
      <c r="D110" s="38"/>
      <c r="F110" s="99"/>
      <c r="G110" s="39"/>
    </row>
    <row r="111" spans="1:7" s="33" customFormat="1" ht="13.5" customHeight="1" thickBot="1">
      <c r="A111" s="40"/>
      <c r="B111" s="17" t="str">
        <f>CLABSI!B247</f>
        <v>Optional Milestone:</v>
      </c>
      <c r="C111" s="17"/>
      <c r="D111" s="238">
        <f>CLABSI!D247</f>
        <v>0</v>
      </c>
      <c r="F111" s="247" t="str">
        <f>CLABSI!F254</f>
        <v>N/A</v>
      </c>
      <c r="G111" s="39"/>
    </row>
    <row r="112" spans="1:7" ht="6.75" customHeight="1" thickBot="1">
      <c r="A112" s="34"/>
      <c r="F112" s="92"/>
      <c r="G112" s="36"/>
    </row>
    <row r="113" spans="1:7" ht="13.5" thickBot="1">
      <c r="A113" s="34"/>
      <c r="C113" s="35" t="s">
        <v>15</v>
      </c>
      <c r="F113" s="248" t="str">
        <f>CLABSI!F269</f>
        <v/>
      </c>
      <c r="G113" s="36"/>
    </row>
    <row r="114" spans="1:7" ht="13.5" thickBot="1">
      <c r="A114" s="34"/>
      <c r="C114" s="35"/>
      <c r="F114" s="92"/>
      <c r="G114" s="36"/>
    </row>
    <row r="115" spans="1:7" ht="13.5" thickBot="1">
      <c r="A115" s="34"/>
      <c r="B115" s="2" t="s">
        <v>10</v>
      </c>
      <c r="C115" s="35"/>
      <c r="F115" s="249">
        <f>CLABSI!F17</f>
        <v>1391500</v>
      </c>
      <c r="G115" s="36"/>
    </row>
    <row r="116" spans="1:7" ht="13.5" thickBot="1">
      <c r="A116" s="34"/>
      <c r="C116" s="35"/>
      <c r="F116" s="92"/>
      <c r="G116" s="36"/>
    </row>
    <row r="117" spans="1:7" ht="13.5" thickBot="1">
      <c r="A117" s="34"/>
      <c r="B117" s="2" t="s">
        <v>66</v>
      </c>
      <c r="C117" s="35"/>
      <c r="F117" s="261">
        <f>SUM(F77,F81,F85,F89,F93,F97,F101,F105,F109,F113)</f>
        <v>4</v>
      </c>
      <c r="G117" s="36"/>
    </row>
    <row r="118" spans="1:7" ht="13.5" thickBot="1">
      <c r="A118" s="34"/>
      <c r="C118" s="35"/>
      <c r="F118" s="92"/>
      <c r="G118" s="36"/>
    </row>
    <row r="119" spans="1:7" ht="13.5" thickBot="1">
      <c r="A119" s="34"/>
      <c r="B119" s="2" t="s">
        <v>67</v>
      </c>
      <c r="C119" s="35"/>
      <c r="F119" s="250">
        <f>COUNT(F77,F81,F85,F89,F93,F97,F101,F105,F109,F113)</f>
        <v>4</v>
      </c>
      <c r="G119" s="36"/>
    </row>
    <row r="120" spans="1:7" ht="13.5" thickBot="1">
      <c r="A120" s="34"/>
      <c r="C120" s="35"/>
      <c r="F120" s="92"/>
      <c r="G120" s="36"/>
    </row>
    <row r="121" spans="1:7" ht="13.5" thickBot="1">
      <c r="A121" s="34"/>
      <c r="B121" s="2" t="s">
        <v>68</v>
      </c>
      <c r="C121" s="35"/>
      <c r="F121" s="251">
        <f>IF(F119=0," ",F117/F119)</f>
        <v>1</v>
      </c>
      <c r="G121" s="36"/>
    </row>
    <row r="122" spans="1:7" ht="13.5" thickBot="1">
      <c r="A122" s="34"/>
      <c r="C122" s="35"/>
      <c r="F122" s="92"/>
      <c r="G122" s="36"/>
    </row>
    <row r="123" spans="1:7" ht="13.5" thickBot="1">
      <c r="A123" s="34"/>
      <c r="B123" s="2" t="s">
        <v>69</v>
      </c>
      <c r="C123" s="35"/>
      <c r="F123" s="249">
        <f>IF(F119=0," ",F121*F115)</f>
        <v>1391500</v>
      </c>
      <c r="G123" s="36"/>
    </row>
    <row r="124" spans="1:7" ht="13.5" thickBot="1">
      <c r="A124" s="34"/>
      <c r="C124" s="35"/>
      <c r="F124" s="92"/>
      <c r="G124" s="36"/>
    </row>
    <row r="125" spans="1:7" ht="13.5" thickBot="1">
      <c r="A125" s="34"/>
      <c r="B125" s="2" t="s">
        <v>11</v>
      </c>
      <c r="C125" s="35"/>
      <c r="F125" s="252">
        <f>CLABSI!F19</f>
        <v>1391500</v>
      </c>
      <c r="G125" s="36"/>
    </row>
    <row r="126" spans="1:7" ht="13.5" thickBot="1">
      <c r="A126" s="34"/>
      <c r="C126" s="35"/>
      <c r="F126" s="92"/>
      <c r="G126" s="36"/>
    </row>
    <row r="127" spans="1:7" ht="13.5" thickBot="1">
      <c r="A127" s="34"/>
      <c r="B127" s="239" t="s">
        <v>70</v>
      </c>
      <c r="C127" s="35"/>
      <c r="F127" s="217">
        <f>IF(F119=0," ",F123-F125)</f>
        <v>0</v>
      </c>
      <c r="G127" s="36"/>
    </row>
    <row r="128" spans="1:7" s="33" customFormat="1" ht="12.75" customHeight="1">
      <c r="A128" s="240"/>
      <c r="B128" s="241"/>
      <c r="C128" s="242"/>
      <c r="D128" s="154"/>
      <c r="E128" s="243"/>
      <c r="F128" s="253"/>
      <c r="G128" s="244"/>
    </row>
    <row r="129" spans="1:7" s="33" customFormat="1" ht="15.75" thickBot="1">
      <c r="A129" s="27" t="s">
        <v>129</v>
      </c>
      <c r="B129" s="28"/>
      <c r="C129" s="28"/>
      <c r="D129" s="29"/>
      <c r="E129" s="30"/>
      <c r="F129" s="111"/>
      <c r="G129" s="32"/>
    </row>
    <row r="130" spans="1:7" s="33" customFormat="1" ht="13.5" customHeight="1" thickBot="1">
      <c r="A130" s="37"/>
      <c r="B130" s="17" t="str">
        <f>SSI!B21</f>
        <v>Rate of surgical site infection for Class 1 and 2 wounds (%)</v>
      </c>
      <c r="C130" s="9"/>
      <c r="D130" s="38"/>
      <c r="F130" s="247">
        <f>SSI!F27</f>
        <v>0.04891304347826087</v>
      </c>
      <c r="G130" s="39"/>
    </row>
    <row r="131" spans="1:7" s="33" customFormat="1" ht="6.75" customHeight="1" thickBot="1">
      <c r="A131" s="40"/>
      <c r="B131" s="17"/>
      <c r="C131" s="17"/>
      <c r="D131" s="38"/>
      <c r="F131" s="99"/>
      <c r="G131" s="39"/>
    </row>
    <row r="132" spans="1:7" s="33" customFormat="1" ht="13.5" customHeight="1" thickBot="1">
      <c r="A132" s="40"/>
      <c r="C132" s="35" t="s">
        <v>15</v>
      </c>
      <c r="D132" s="38"/>
      <c r="F132" s="260">
        <f>SSI!F44</f>
        <v>1</v>
      </c>
      <c r="G132" s="39"/>
    </row>
    <row r="133" spans="1:7" s="33" customFormat="1" ht="6.75" customHeight="1" thickBot="1">
      <c r="A133" s="40"/>
      <c r="B133" s="17"/>
      <c r="C133" s="41"/>
      <c r="D133" s="38"/>
      <c r="F133" s="99"/>
      <c r="G133" s="39"/>
    </row>
    <row r="134" spans="1:7" s="33" customFormat="1" ht="39" customHeight="1" thickBot="1">
      <c r="A134" s="40"/>
      <c r="B134" s="17" t="str">
        <f>SSI!B47</f>
        <v>Optional Milestone:</v>
      </c>
      <c r="C134" s="17"/>
      <c r="D134" s="238" t="str">
        <f>SSI!D47</f>
        <v>#74. Report at least 6 months of data collection on SSI to SNI for purposes of establishing baseline and setting benchmarks</v>
      </c>
      <c r="F134" s="247" t="str">
        <f>SSI!F54</f>
        <v>Yes</v>
      </c>
      <c r="G134" s="39"/>
    </row>
    <row r="135" spans="1:7" ht="6.75" customHeight="1" thickBot="1">
      <c r="A135" s="34"/>
      <c r="F135" s="92"/>
      <c r="G135" s="36"/>
    </row>
    <row r="136" spans="1:7" ht="13.5" thickBot="1">
      <c r="A136" s="34"/>
      <c r="C136" s="35" t="s">
        <v>15</v>
      </c>
      <c r="F136" s="248">
        <f>SSI!F69</f>
        <v>1</v>
      </c>
      <c r="G136" s="36"/>
    </row>
    <row r="137" spans="1:7" s="33" customFormat="1" ht="6.75" customHeight="1" thickBot="1">
      <c r="A137" s="40"/>
      <c r="B137" s="17"/>
      <c r="C137" s="41"/>
      <c r="D137" s="38"/>
      <c r="F137" s="99"/>
      <c r="G137" s="39"/>
    </row>
    <row r="138" spans="1:7" s="33" customFormat="1" ht="13.5" customHeight="1" thickBot="1">
      <c r="A138" s="40"/>
      <c r="B138" s="17" t="str">
        <f>SSI!B72</f>
        <v>Optional Milestone:</v>
      </c>
      <c r="C138" s="17"/>
      <c r="D138" s="238">
        <f>SSI!D72</f>
        <v>0</v>
      </c>
      <c r="F138" s="247" t="str">
        <f>SSI!F79</f>
        <v>n/a</v>
      </c>
      <c r="G138" s="39"/>
    </row>
    <row r="139" spans="1:7" ht="6.75" customHeight="1" thickBot="1">
      <c r="A139" s="34"/>
      <c r="F139" s="92"/>
      <c r="G139" s="36"/>
    </row>
    <row r="140" spans="1:7" ht="13.5" thickBot="1">
      <c r="A140" s="34"/>
      <c r="C140" s="35" t="s">
        <v>15</v>
      </c>
      <c r="F140" s="248"/>
      <c r="G140" s="36"/>
    </row>
    <row r="141" spans="1:7" s="33" customFormat="1" ht="6.75" customHeight="1" thickBot="1">
      <c r="A141" s="40"/>
      <c r="B141" s="17"/>
      <c r="C141" s="41"/>
      <c r="D141" s="38"/>
      <c r="F141" s="99"/>
      <c r="G141" s="39"/>
    </row>
    <row r="142" spans="1:7" s="33" customFormat="1" ht="13.5" customHeight="1" thickBot="1">
      <c r="A142" s="40"/>
      <c r="B142" s="17" t="str">
        <f>SSI!B97</f>
        <v>Optional Milestone:</v>
      </c>
      <c r="C142" s="17"/>
      <c r="D142" s="238">
        <f>SSI!D97</f>
        <v>0</v>
      </c>
      <c r="F142" s="247" t="str">
        <f>SSI!F104</f>
        <v>N/A</v>
      </c>
      <c r="G142" s="39"/>
    </row>
    <row r="143" spans="1:7" ht="6.75" customHeight="1" thickBot="1">
      <c r="A143" s="34"/>
      <c r="F143" s="92"/>
      <c r="G143" s="36"/>
    </row>
    <row r="144" spans="1:7" ht="13.5" thickBot="1">
      <c r="A144" s="34"/>
      <c r="C144" s="35" t="s">
        <v>15</v>
      </c>
      <c r="F144" s="248" t="str">
        <f>SSI!F119</f>
        <v/>
      </c>
      <c r="G144" s="36"/>
    </row>
    <row r="145" spans="1:7" s="33" customFormat="1" ht="6.75" customHeight="1" thickBot="1">
      <c r="A145" s="40"/>
      <c r="B145" s="17"/>
      <c r="C145" s="41"/>
      <c r="D145" s="38"/>
      <c r="F145" s="99"/>
      <c r="G145" s="39"/>
    </row>
    <row r="146" spans="1:7" s="33" customFormat="1" ht="13.5" customHeight="1" thickBot="1">
      <c r="A146" s="40"/>
      <c r="B146" s="17" t="str">
        <f>SSI!B122</f>
        <v>Optional Milestone:</v>
      </c>
      <c r="C146" s="17"/>
      <c r="D146" s="238">
        <f>SSI!D122</f>
        <v>0</v>
      </c>
      <c r="F146" s="247" t="str">
        <f>SSI!F129</f>
        <v>N/A</v>
      </c>
      <c r="G146" s="39"/>
    </row>
    <row r="147" spans="1:7" ht="6.75" customHeight="1" thickBot="1">
      <c r="A147" s="34"/>
      <c r="F147" s="92"/>
      <c r="G147" s="36"/>
    </row>
    <row r="148" spans="1:7" ht="13.5" thickBot="1">
      <c r="A148" s="34"/>
      <c r="C148" s="35" t="s">
        <v>15</v>
      </c>
      <c r="F148" s="248" t="str">
        <f>SSI!F144</f>
        <v/>
      </c>
      <c r="G148" s="36"/>
    </row>
    <row r="149" spans="1:7" s="33" customFormat="1" ht="6.75" customHeight="1" thickBot="1">
      <c r="A149" s="40"/>
      <c r="B149" s="17"/>
      <c r="C149" s="41"/>
      <c r="D149" s="38"/>
      <c r="F149" s="99"/>
      <c r="G149" s="39"/>
    </row>
    <row r="150" spans="1:7" s="33" customFormat="1" ht="13.5" customHeight="1" thickBot="1">
      <c r="A150" s="40"/>
      <c r="B150" s="17" t="str">
        <f>SSI!B147</f>
        <v>Optional Milestone:</v>
      </c>
      <c r="C150" s="17"/>
      <c r="D150" s="238">
        <f>SSI!D147</f>
        <v>0</v>
      </c>
      <c r="F150" s="247" t="str">
        <f>SSI!F154</f>
        <v>N/A</v>
      </c>
      <c r="G150" s="39"/>
    </row>
    <row r="151" spans="1:7" ht="6.75" customHeight="1" thickBot="1">
      <c r="A151" s="34"/>
      <c r="F151" s="92"/>
      <c r="G151" s="36"/>
    </row>
    <row r="152" spans="1:7" ht="13.5" thickBot="1">
      <c r="A152" s="34"/>
      <c r="C152" s="35" t="s">
        <v>15</v>
      </c>
      <c r="F152" s="248" t="str">
        <f>SSI!F169</f>
        <v/>
      </c>
      <c r="G152" s="36"/>
    </row>
    <row r="153" spans="1:7" s="33" customFormat="1" ht="6.75" customHeight="1" thickBot="1">
      <c r="A153" s="40"/>
      <c r="B153" s="17"/>
      <c r="C153" s="41"/>
      <c r="D153" s="38"/>
      <c r="F153" s="99"/>
      <c r="G153" s="39"/>
    </row>
    <row r="154" spans="1:7" s="33" customFormat="1" ht="13.5" customHeight="1" thickBot="1">
      <c r="A154" s="40"/>
      <c r="B154" s="17" t="str">
        <f>SSI!B172</f>
        <v>Optional Milestone:</v>
      </c>
      <c r="C154" s="17"/>
      <c r="D154" s="238">
        <f>SSI!D172</f>
        <v>0</v>
      </c>
      <c r="F154" s="247" t="str">
        <f>SSI!F179</f>
        <v>N/A</v>
      </c>
      <c r="G154" s="39"/>
    </row>
    <row r="155" spans="1:7" ht="6.75" customHeight="1" thickBot="1">
      <c r="A155" s="34"/>
      <c r="F155" s="92"/>
      <c r="G155" s="36"/>
    </row>
    <row r="156" spans="1:7" ht="13.5" thickBot="1">
      <c r="A156" s="34"/>
      <c r="C156" s="35" t="s">
        <v>15</v>
      </c>
      <c r="F156" s="248" t="str">
        <f>SSI!F194</f>
        <v/>
      </c>
      <c r="G156" s="36"/>
    </row>
    <row r="157" spans="1:7" ht="13.5" thickBot="1">
      <c r="A157" s="34"/>
      <c r="C157" s="35"/>
      <c r="F157" s="92"/>
      <c r="G157" s="36"/>
    </row>
    <row r="158" spans="1:7" ht="13.5" thickBot="1">
      <c r="A158" s="34"/>
      <c r="B158" s="2" t="s">
        <v>10</v>
      </c>
      <c r="C158" s="35"/>
      <c r="F158" s="249">
        <f>SSI!F17</f>
        <v>1391500</v>
      </c>
      <c r="G158" s="36"/>
    </row>
    <row r="159" spans="1:7" ht="13.5" thickBot="1">
      <c r="A159" s="34"/>
      <c r="C159" s="35"/>
      <c r="F159" s="92"/>
      <c r="G159" s="36"/>
    </row>
    <row r="160" spans="1:7" ht="13.5" thickBot="1">
      <c r="A160" s="34"/>
      <c r="B160" s="2" t="s">
        <v>66</v>
      </c>
      <c r="C160" s="35"/>
      <c r="F160" s="261">
        <f>SUM(F132,F136,F140,F144,F148,F152,F156)</f>
        <v>2</v>
      </c>
      <c r="G160" s="36"/>
    </row>
    <row r="161" spans="1:7" ht="13.5" thickBot="1">
      <c r="A161" s="34"/>
      <c r="C161" s="35"/>
      <c r="F161" s="92"/>
      <c r="G161" s="36"/>
    </row>
    <row r="162" spans="1:7" ht="13.5" thickBot="1">
      <c r="A162" s="34"/>
      <c r="B162" s="2" t="s">
        <v>67</v>
      </c>
      <c r="C162" s="35"/>
      <c r="F162" s="282">
        <v>2</v>
      </c>
      <c r="G162" s="36"/>
    </row>
    <row r="163" spans="1:7" ht="13.5" thickBot="1">
      <c r="A163" s="34"/>
      <c r="C163" s="35"/>
      <c r="F163" s="92"/>
      <c r="G163" s="36"/>
    </row>
    <row r="164" spans="1:7" ht="13.5" thickBot="1">
      <c r="A164" s="34"/>
      <c r="B164" s="2" t="s">
        <v>68</v>
      </c>
      <c r="C164" s="35"/>
      <c r="F164" s="251">
        <f>IF(F162=0," ",F160/F162)</f>
        <v>1</v>
      </c>
      <c r="G164" s="36"/>
    </row>
    <row r="165" spans="1:7" ht="13.5" thickBot="1">
      <c r="A165" s="34"/>
      <c r="C165" s="35"/>
      <c r="F165" s="92"/>
      <c r="G165" s="36"/>
    </row>
    <row r="166" spans="1:7" ht="13.5" thickBot="1">
      <c r="A166" s="34"/>
      <c r="B166" s="2" t="s">
        <v>69</v>
      </c>
      <c r="C166" s="35"/>
      <c r="F166" s="249">
        <f>IF(F162=0," ",F164*F158)</f>
        <v>1391500</v>
      </c>
      <c r="G166" s="36"/>
    </row>
    <row r="167" spans="1:7" ht="13.5" thickBot="1">
      <c r="A167" s="34"/>
      <c r="C167" s="35"/>
      <c r="F167" s="92"/>
      <c r="G167" s="36"/>
    </row>
    <row r="168" spans="1:7" ht="13.5" thickBot="1">
      <c r="A168" s="34"/>
      <c r="B168" s="2" t="s">
        <v>11</v>
      </c>
      <c r="C168" s="35"/>
      <c r="F168" s="252">
        <f>SSI!F19</f>
        <v>1391500</v>
      </c>
      <c r="G168" s="36"/>
    </row>
    <row r="169" spans="1:7" ht="13.5" thickBot="1">
      <c r="A169" s="34"/>
      <c r="C169" s="35"/>
      <c r="F169" s="92"/>
      <c r="G169" s="36"/>
    </row>
    <row r="170" spans="1:7" ht="13.5" thickBot="1">
      <c r="A170" s="34"/>
      <c r="B170" s="239" t="s">
        <v>70</v>
      </c>
      <c r="C170" s="35"/>
      <c r="F170" s="217">
        <f>IF(F162=0," ",F166-F168)</f>
        <v>0</v>
      </c>
      <c r="G170" s="36"/>
    </row>
    <row r="171" spans="1:7" s="33" customFormat="1" ht="12.75" customHeight="1">
      <c r="A171" s="240"/>
      <c r="B171" s="241"/>
      <c r="C171" s="242"/>
      <c r="D171" s="154"/>
      <c r="E171" s="243"/>
      <c r="F171" s="253"/>
      <c r="G171" s="244"/>
    </row>
    <row r="172" spans="1:7" s="33" customFormat="1" ht="15.75" thickBot="1">
      <c r="A172" s="27" t="s">
        <v>130</v>
      </c>
      <c r="B172" s="28"/>
      <c r="C172" s="28"/>
      <c r="D172" s="29"/>
      <c r="E172" s="30"/>
      <c r="F172" s="111"/>
      <c r="G172" s="32"/>
    </row>
    <row r="173" spans="1:7" s="33" customFormat="1" ht="13.5" customHeight="1" thickBot="1">
      <c r="A173" s="40"/>
      <c r="B173" s="17" t="str">
        <f>HAPU!B21</f>
        <v>Prevalence of Stage II, III, IV or unstagable pressure ulcers (%)</v>
      </c>
      <c r="F173" s="247">
        <f>HAPU!F27</f>
        <v>0.01744186046511628</v>
      </c>
      <c r="G173" s="39"/>
    </row>
    <row r="174" spans="1:7" s="33" customFormat="1" ht="6.75" customHeight="1" thickBot="1">
      <c r="A174" s="40"/>
      <c r="B174" s="17"/>
      <c r="C174" s="17"/>
      <c r="F174" s="99"/>
      <c r="G174" s="39"/>
    </row>
    <row r="175" spans="1:7" s="33" customFormat="1" ht="13.5" customHeight="1" thickBot="1">
      <c r="A175" s="40"/>
      <c r="C175" s="35" t="s">
        <v>15</v>
      </c>
      <c r="D175" s="38"/>
      <c r="F175" s="260">
        <f>HAPU!F44</f>
        <v>1</v>
      </c>
      <c r="G175" s="39"/>
    </row>
    <row r="176" spans="1:7" s="33" customFormat="1" ht="6.75" customHeight="1" thickBot="1">
      <c r="A176" s="40"/>
      <c r="B176" s="17"/>
      <c r="C176" s="41"/>
      <c r="D176" s="38"/>
      <c r="F176" s="99"/>
      <c r="G176" s="39"/>
    </row>
    <row r="177" spans="1:7" s="33" customFormat="1" ht="40.5" customHeight="1" thickBot="1">
      <c r="A177" s="40"/>
      <c r="B177" s="17" t="str">
        <f>HAPU!B47</f>
        <v>Optional Milestone:</v>
      </c>
      <c r="C177" s="17"/>
      <c r="D177" s="238" t="str">
        <f>HAPU!D47</f>
        <v>#86. Share data, promising practices, and findings with SNI to foster shared learning and benchmarking across the California Public Hospitals</v>
      </c>
      <c r="F177" s="247" t="str">
        <f>HAPU!F54</f>
        <v>Yes</v>
      </c>
      <c r="G177" s="39"/>
    </row>
    <row r="178" spans="1:7" ht="6.75" customHeight="1" thickBot="1">
      <c r="A178" s="34"/>
      <c r="F178" s="92"/>
      <c r="G178" s="36"/>
    </row>
    <row r="179" spans="1:7" ht="13.5" thickBot="1">
      <c r="A179" s="34"/>
      <c r="C179" s="35" t="s">
        <v>15</v>
      </c>
      <c r="F179" s="248">
        <f>HAPU!F69</f>
        <v>1</v>
      </c>
      <c r="G179" s="36"/>
    </row>
    <row r="180" spans="1:7" s="33" customFormat="1" ht="6.75" customHeight="1" thickBot="1">
      <c r="A180" s="40"/>
      <c r="B180" s="17"/>
      <c r="C180" s="41"/>
      <c r="D180" s="38"/>
      <c r="F180" s="99"/>
      <c r="G180" s="39"/>
    </row>
    <row r="181" spans="1:7" s="33" customFormat="1" ht="13.5" customHeight="1" thickBot="1">
      <c r="A181" s="40"/>
      <c r="B181" s="17" t="str">
        <f>HAPU!B72</f>
        <v>Optional Milestone:</v>
      </c>
      <c r="C181" s="17"/>
      <c r="D181" s="238">
        <f>HAPU!D72</f>
        <v>0</v>
      </c>
      <c r="F181" s="247" t="str">
        <f>HAPU!F79</f>
        <v>N/A</v>
      </c>
      <c r="G181" s="39"/>
    </row>
    <row r="182" spans="1:7" ht="6.75" customHeight="1" thickBot="1">
      <c r="A182" s="34"/>
      <c r="F182" s="92"/>
      <c r="G182" s="36"/>
    </row>
    <row r="183" spans="1:7" ht="13.5" thickBot="1">
      <c r="A183" s="34"/>
      <c r="C183" s="35" t="s">
        <v>15</v>
      </c>
      <c r="F183" s="248"/>
      <c r="G183" s="36"/>
    </row>
    <row r="184" spans="1:7" s="33" customFormat="1" ht="6.75" customHeight="1" thickBot="1">
      <c r="A184" s="40"/>
      <c r="B184" s="17"/>
      <c r="C184" s="41"/>
      <c r="D184" s="38"/>
      <c r="F184" s="99"/>
      <c r="G184" s="39"/>
    </row>
    <row r="185" spans="1:7" s="33" customFormat="1" ht="13.5" customHeight="1" thickBot="1">
      <c r="A185" s="40"/>
      <c r="B185" s="17" t="str">
        <f>HAPU!B97</f>
        <v>Optional Milestone:</v>
      </c>
      <c r="C185" s="17"/>
      <c r="D185" s="238">
        <f>HAPU!D97</f>
        <v>0</v>
      </c>
      <c r="F185" s="247" t="str">
        <f>HAPU!F104</f>
        <v>N/A</v>
      </c>
      <c r="G185" s="39"/>
    </row>
    <row r="186" spans="1:7" ht="6.75" customHeight="1" thickBot="1">
      <c r="A186" s="34"/>
      <c r="F186" s="92"/>
      <c r="G186" s="36"/>
    </row>
    <row r="187" spans="1:7" ht="13.5" thickBot="1">
      <c r="A187" s="34"/>
      <c r="C187" s="35" t="s">
        <v>15</v>
      </c>
      <c r="F187" s="248" t="str">
        <f>HAPU!F119</f>
        <v/>
      </c>
      <c r="G187" s="36"/>
    </row>
    <row r="188" spans="1:7" s="33" customFormat="1" ht="6.75" customHeight="1" thickBot="1">
      <c r="A188" s="40"/>
      <c r="B188" s="17"/>
      <c r="C188" s="41"/>
      <c r="D188" s="38"/>
      <c r="F188" s="99"/>
      <c r="G188" s="39"/>
    </row>
    <row r="189" spans="1:7" s="33" customFormat="1" ht="13.5" customHeight="1" thickBot="1">
      <c r="A189" s="40"/>
      <c r="B189" s="17" t="str">
        <f>HAPU!B122</f>
        <v>Optional Milestone:</v>
      </c>
      <c r="C189" s="17"/>
      <c r="D189" s="238">
        <f>HAPU!D122</f>
        <v>0</v>
      </c>
      <c r="F189" s="247" t="str">
        <f>HAPU!F129</f>
        <v>N/A</v>
      </c>
      <c r="G189" s="39"/>
    </row>
    <row r="190" spans="1:7" ht="6.75" customHeight="1" thickBot="1">
      <c r="A190" s="34"/>
      <c r="F190" s="92"/>
      <c r="G190" s="36"/>
    </row>
    <row r="191" spans="1:7" ht="13.5" thickBot="1">
      <c r="A191" s="34"/>
      <c r="C191" s="35" t="s">
        <v>15</v>
      </c>
      <c r="F191" s="248" t="str">
        <f>HAPU!F144</f>
        <v/>
      </c>
      <c r="G191" s="36"/>
    </row>
    <row r="192" spans="1:7" s="33" customFormat="1" ht="6.75" customHeight="1" thickBot="1">
      <c r="A192" s="40"/>
      <c r="B192" s="17"/>
      <c r="C192" s="41"/>
      <c r="D192" s="38"/>
      <c r="F192" s="99"/>
      <c r="G192" s="39"/>
    </row>
    <row r="193" spans="1:7" s="33" customFormat="1" ht="13.5" customHeight="1" thickBot="1">
      <c r="A193" s="40"/>
      <c r="B193" s="17" t="str">
        <f>HAPU!B147</f>
        <v>Optional Milestone:</v>
      </c>
      <c r="C193" s="17"/>
      <c r="D193" s="238">
        <f>HAPU!D147</f>
        <v>0</v>
      </c>
      <c r="F193" s="247" t="str">
        <f>HAPU!F154</f>
        <v>N/A</v>
      </c>
      <c r="G193" s="39"/>
    </row>
    <row r="194" spans="1:7" ht="6.75" customHeight="1" thickBot="1">
      <c r="A194" s="34"/>
      <c r="F194" s="92"/>
      <c r="G194" s="36"/>
    </row>
    <row r="195" spans="1:7" ht="13.5" thickBot="1">
      <c r="A195" s="34"/>
      <c r="C195" s="35" t="s">
        <v>15</v>
      </c>
      <c r="F195" s="248" t="str">
        <f>HAPU!F169</f>
        <v/>
      </c>
      <c r="G195" s="36"/>
    </row>
    <row r="196" spans="1:7" s="33" customFormat="1" ht="6.75" customHeight="1" thickBot="1">
      <c r="A196" s="40"/>
      <c r="B196" s="17"/>
      <c r="C196" s="41"/>
      <c r="D196" s="38"/>
      <c r="F196" s="99"/>
      <c r="G196" s="39"/>
    </row>
    <row r="197" spans="1:7" s="33" customFormat="1" ht="13.5" customHeight="1" thickBot="1">
      <c r="A197" s="40"/>
      <c r="B197" s="17" t="str">
        <f>HAPU!B172</f>
        <v>Optional Milestone:</v>
      </c>
      <c r="C197" s="17"/>
      <c r="D197" s="238">
        <f>HAPU!D172</f>
        <v>0</v>
      </c>
      <c r="F197" s="247" t="str">
        <f>HAPU!F179</f>
        <v>N/A</v>
      </c>
      <c r="G197" s="39"/>
    </row>
    <row r="198" spans="1:7" ht="6.75" customHeight="1" thickBot="1">
      <c r="A198" s="34"/>
      <c r="F198" s="92"/>
      <c r="G198" s="36"/>
    </row>
    <row r="199" spans="1:7" ht="13.5" thickBot="1">
      <c r="A199" s="34"/>
      <c r="C199" s="35" t="s">
        <v>15</v>
      </c>
      <c r="F199" s="248" t="str">
        <f>HAPU!F194</f>
        <v/>
      </c>
      <c r="G199" s="36"/>
    </row>
    <row r="200" spans="1:7" s="33" customFormat="1" ht="6.75" customHeight="1" thickBot="1">
      <c r="A200" s="40"/>
      <c r="B200" s="17"/>
      <c r="C200" s="41"/>
      <c r="D200" s="38"/>
      <c r="F200" s="99"/>
      <c r="G200" s="39"/>
    </row>
    <row r="201" spans="1:7" s="33" customFormat="1" ht="13.5" customHeight="1" thickBot="1">
      <c r="A201" s="40"/>
      <c r="B201" s="17" t="str">
        <f>HAPU!B197</f>
        <v>Optional Milestone:</v>
      </c>
      <c r="C201" s="17"/>
      <c r="D201" s="238">
        <f>HAPU!D197</f>
        <v>0</v>
      </c>
      <c r="F201" s="247" t="str">
        <f>HAPU!F204</f>
        <v>N/A</v>
      </c>
      <c r="G201" s="39"/>
    </row>
    <row r="202" spans="1:7" ht="6.75" customHeight="1" thickBot="1">
      <c r="A202" s="34"/>
      <c r="F202" s="92"/>
      <c r="G202" s="36"/>
    </row>
    <row r="203" spans="1:7" ht="13.5" thickBot="1">
      <c r="A203" s="34"/>
      <c r="C203" s="35" t="s">
        <v>15</v>
      </c>
      <c r="F203" s="248" t="str">
        <f>HAPU!F219</f>
        <v/>
      </c>
      <c r="G203" s="36"/>
    </row>
    <row r="204" spans="1:7" s="33" customFormat="1" ht="6.75" customHeight="1" thickBot="1">
      <c r="A204" s="40"/>
      <c r="B204" s="17"/>
      <c r="C204" s="41"/>
      <c r="D204" s="38"/>
      <c r="F204" s="99"/>
      <c r="G204" s="39"/>
    </row>
    <row r="205" spans="1:7" s="33" customFormat="1" ht="13.5" customHeight="1" thickBot="1">
      <c r="A205" s="40"/>
      <c r="B205" s="17" t="str">
        <f>HAPU!B222</f>
        <v>Optional Milestone:</v>
      </c>
      <c r="C205" s="17"/>
      <c r="D205" s="238">
        <f>HAPU!D222</f>
        <v>0</v>
      </c>
      <c r="F205" s="247" t="str">
        <f>HAPU!F229</f>
        <v>N/A</v>
      </c>
      <c r="G205" s="39"/>
    </row>
    <row r="206" spans="1:7" ht="6.75" customHeight="1" thickBot="1">
      <c r="A206" s="34"/>
      <c r="F206" s="92"/>
      <c r="G206" s="36"/>
    </row>
    <row r="207" spans="1:7" ht="13.5" thickBot="1">
      <c r="A207" s="34"/>
      <c r="C207" s="35" t="s">
        <v>15</v>
      </c>
      <c r="F207" s="248" t="str">
        <f>HAPU!F244</f>
        <v/>
      </c>
      <c r="G207" s="36"/>
    </row>
    <row r="208" spans="1:7" s="33" customFormat="1" ht="6.75" customHeight="1" thickBot="1">
      <c r="A208" s="40"/>
      <c r="B208" s="17"/>
      <c r="C208" s="41"/>
      <c r="D208" s="38"/>
      <c r="F208" s="99"/>
      <c r="G208" s="39"/>
    </row>
    <row r="209" spans="1:7" s="33" customFormat="1" ht="13.5" customHeight="1" thickBot="1">
      <c r="A209" s="40"/>
      <c r="B209" s="17" t="str">
        <f>HAPU!B247</f>
        <v>Optional Milestone:</v>
      </c>
      <c r="C209" s="17"/>
      <c r="D209" s="238">
        <f>HAPU!D247</f>
        <v>0</v>
      </c>
      <c r="F209" s="247" t="str">
        <f>HAPU!F254</f>
        <v>N/A</v>
      </c>
      <c r="G209" s="39"/>
    </row>
    <row r="210" spans="1:7" ht="6.75" customHeight="1" thickBot="1">
      <c r="A210" s="34"/>
      <c r="F210" s="92"/>
      <c r="G210" s="36"/>
    </row>
    <row r="211" spans="1:7" ht="13.5" thickBot="1">
      <c r="A211" s="34"/>
      <c r="C211" s="35" t="s">
        <v>15</v>
      </c>
      <c r="F211" s="248" t="str">
        <f>HAPU!F269</f>
        <v/>
      </c>
      <c r="G211" s="36"/>
    </row>
    <row r="212" spans="1:7" s="33" customFormat="1" ht="6.75" customHeight="1" thickBot="1">
      <c r="A212" s="40"/>
      <c r="B212" s="17"/>
      <c r="C212" s="41"/>
      <c r="D212" s="38"/>
      <c r="F212" s="99"/>
      <c r="G212" s="39"/>
    </row>
    <row r="213" spans="1:7" s="33" customFormat="1" ht="13.5" customHeight="1" thickBot="1">
      <c r="A213" s="40"/>
      <c r="B213" s="17" t="str">
        <f>HAPU!B272</f>
        <v>Optional Milestone:</v>
      </c>
      <c r="C213" s="17"/>
      <c r="D213" s="238">
        <f>HAPU!D272</f>
        <v>0</v>
      </c>
      <c r="F213" s="247" t="str">
        <f>HAPU!F279</f>
        <v>N/A</v>
      </c>
      <c r="G213" s="39"/>
    </row>
    <row r="214" spans="1:7" ht="6.75" customHeight="1" thickBot="1">
      <c r="A214" s="34"/>
      <c r="F214" s="92"/>
      <c r="G214" s="36"/>
    </row>
    <row r="215" spans="1:7" ht="13.5" thickBot="1">
      <c r="A215" s="34"/>
      <c r="C215" s="35" t="s">
        <v>15</v>
      </c>
      <c r="F215" s="248" t="str">
        <f>HAPU!F294</f>
        <v/>
      </c>
      <c r="G215" s="36"/>
    </row>
    <row r="216" spans="1:7" s="33" customFormat="1" ht="6.75" customHeight="1" thickBot="1">
      <c r="A216" s="40"/>
      <c r="B216" s="17"/>
      <c r="C216" s="41"/>
      <c r="D216" s="38"/>
      <c r="F216" s="99"/>
      <c r="G216" s="39"/>
    </row>
    <row r="217" spans="1:7" s="33" customFormat="1" ht="13.5" customHeight="1" thickBot="1">
      <c r="A217" s="40"/>
      <c r="B217" s="17" t="str">
        <f>HAPU!B297</f>
        <v>Optional Milestone:</v>
      </c>
      <c r="C217" s="17"/>
      <c r="D217" s="238">
        <f>HAPU!D297</f>
        <v>0</v>
      </c>
      <c r="F217" s="247" t="str">
        <f>HAPU!F304</f>
        <v>N/A</v>
      </c>
      <c r="G217" s="39"/>
    </row>
    <row r="218" spans="1:7" ht="6.75" customHeight="1" thickBot="1">
      <c r="A218" s="34"/>
      <c r="F218" s="92"/>
      <c r="G218" s="36"/>
    </row>
    <row r="219" spans="1:7" ht="13.5" thickBot="1">
      <c r="A219" s="34"/>
      <c r="C219" s="35" t="s">
        <v>15</v>
      </c>
      <c r="F219" s="248" t="str">
        <f>HAPU!F319</f>
        <v/>
      </c>
      <c r="G219" s="36"/>
    </row>
    <row r="220" spans="1:7" s="33" customFormat="1" ht="6.75" customHeight="1" thickBot="1">
      <c r="A220" s="40"/>
      <c r="B220" s="17"/>
      <c r="C220" s="41"/>
      <c r="D220" s="38"/>
      <c r="F220" s="99"/>
      <c r="G220" s="39"/>
    </row>
    <row r="221" spans="1:7" s="33" customFormat="1" ht="13.5" customHeight="1" thickBot="1">
      <c r="A221" s="40"/>
      <c r="B221" s="17" t="str">
        <f>HAPU!B322</f>
        <v>Optional Milestone:</v>
      </c>
      <c r="C221" s="17"/>
      <c r="D221" s="238">
        <f>HAPU!D322</f>
        <v>0</v>
      </c>
      <c r="F221" s="247" t="str">
        <f>HAPU!F329</f>
        <v>N/A</v>
      </c>
      <c r="G221" s="39"/>
    </row>
    <row r="222" spans="1:7" ht="6.75" customHeight="1" thickBot="1">
      <c r="A222" s="34"/>
      <c r="F222" s="92"/>
      <c r="G222" s="36"/>
    </row>
    <row r="223" spans="1:7" ht="13.5" thickBot="1">
      <c r="A223" s="34"/>
      <c r="C223" s="35" t="s">
        <v>15</v>
      </c>
      <c r="F223" s="248" t="str">
        <f>HAPU!F344</f>
        <v/>
      </c>
      <c r="G223" s="36"/>
    </row>
    <row r="224" spans="1:7" s="33" customFormat="1" ht="6.75" customHeight="1" thickBot="1">
      <c r="A224" s="40"/>
      <c r="B224" s="17"/>
      <c r="C224" s="41"/>
      <c r="D224" s="38"/>
      <c r="F224" s="99"/>
      <c r="G224" s="39"/>
    </row>
    <row r="225" spans="1:7" s="33" customFormat="1" ht="13.5" customHeight="1" thickBot="1">
      <c r="A225" s="40"/>
      <c r="B225" s="17" t="str">
        <f>HAPU!B347</f>
        <v>Optional Milestone:</v>
      </c>
      <c r="C225" s="17"/>
      <c r="D225" s="238">
        <f>HAPU!D347</f>
        <v>0</v>
      </c>
      <c r="F225" s="264" t="str">
        <f>HAPU!F354</f>
        <v>N/A</v>
      </c>
      <c r="G225" s="39"/>
    </row>
    <row r="226" spans="1:7" ht="6.75" customHeight="1" thickBot="1">
      <c r="A226" s="34"/>
      <c r="F226" s="92"/>
      <c r="G226" s="36"/>
    </row>
    <row r="227" spans="1:7" ht="13.5" thickBot="1">
      <c r="A227" s="34"/>
      <c r="C227" s="35" t="s">
        <v>15</v>
      </c>
      <c r="F227" s="265" t="str">
        <f>HAPU!F369</f>
        <v/>
      </c>
      <c r="G227" s="36"/>
    </row>
    <row r="228" spans="1:7" ht="13.5" thickBot="1">
      <c r="A228" s="34"/>
      <c r="C228" s="35"/>
      <c r="F228" s="92"/>
      <c r="G228" s="36"/>
    </row>
    <row r="229" spans="1:7" ht="13.5" thickBot="1">
      <c r="A229" s="34"/>
      <c r="B229" s="2" t="s">
        <v>10</v>
      </c>
      <c r="C229" s="35"/>
      <c r="F229" s="249">
        <f>HAPU!F17</f>
        <v>1391500</v>
      </c>
      <c r="G229" s="36"/>
    </row>
    <row r="230" spans="1:7" ht="13.5" thickBot="1">
      <c r="A230" s="34"/>
      <c r="C230" s="35"/>
      <c r="F230" s="92"/>
      <c r="G230" s="36"/>
    </row>
    <row r="231" spans="1:7" ht="13.5" thickBot="1">
      <c r="A231" s="34"/>
      <c r="B231" s="2" t="s">
        <v>66</v>
      </c>
      <c r="C231" s="35"/>
      <c r="F231" s="261">
        <f>SUM(F175,F179,F183,F187,F191,F195,F199,F203,F207,F211,F215,F219,F223,F227)</f>
        <v>2</v>
      </c>
      <c r="G231" s="36"/>
    </row>
    <row r="232" spans="1:7" ht="13.5" thickBot="1">
      <c r="A232" s="34"/>
      <c r="C232" s="35"/>
      <c r="F232" s="92"/>
      <c r="G232" s="36"/>
    </row>
    <row r="233" spans="1:7" ht="13.5" thickBot="1">
      <c r="A233" s="34"/>
      <c r="B233" s="2" t="s">
        <v>67</v>
      </c>
      <c r="C233" s="35"/>
      <c r="F233" s="250">
        <v>2</v>
      </c>
      <c r="G233" s="36"/>
    </row>
    <row r="234" spans="1:7" ht="13.5" thickBot="1">
      <c r="A234" s="34"/>
      <c r="C234" s="35"/>
      <c r="F234" s="92"/>
      <c r="G234" s="36"/>
    </row>
    <row r="235" spans="1:7" ht="13.5" thickBot="1">
      <c r="A235" s="34"/>
      <c r="B235" s="2" t="s">
        <v>68</v>
      </c>
      <c r="C235" s="35"/>
      <c r="F235" s="251">
        <f>IF(F233=0," ",F231/F233)</f>
        <v>1</v>
      </c>
      <c r="G235" s="36"/>
    </row>
    <row r="236" spans="1:7" ht="13.5" thickBot="1">
      <c r="A236" s="34"/>
      <c r="C236" s="35"/>
      <c r="F236" s="92"/>
      <c r="G236" s="36"/>
    </row>
    <row r="237" spans="1:7" ht="13.5" thickBot="1">
      <c r="A237" s="34"/>
      <c r="B237" s="2" t="s">
        <v>69</v>
      </c>
      <c r="C237" s="35"/>
      <c r="F237" s="249">
        <f>IF(F233=0," ",F235*F229)</f>
        <v>1391500</v>
      </c>
      <c r="G237" s="36"/>
    </row>
    <row r="238" spans="1:7" ht="13.5" thickBot="1">
      <c r="A238" s="34"/>
      <c r="C238" s="35"/>
      <c r="F238" s="92"/>
      <c r="G238" s="36"/>
    </row>
    <row r="239" spans="1:7" ht="13.5" thickBot="1">
      <c r="A239" s="34"/>
      <c r="B239" s="2" t="s">
        <v>11</v>
      </c>
      <c r="C239" s="35"/>
      <c r="F239" s="252">
        <f>HAPU!F19</f>
        <v>1391500</v>
      </c>
      <c r="G239" s="36"/>
    </row>
    <row r="240" spans="1:7" ht="13.5" thickBot="1">
      <c r="A240" s="34"/>
      <c r="C240" s="35"/>
      <c r="F240" s="92"/>
      <c r="G240" s="36"/>
    </row>
    <row r="241" spans="1:7" ht="13.5" thickBot="1">
      <c r="A241" s="34"/>
      <c r="B241" s="239" t="s">
        <v>70</v>
      </c>
      <c r="C241" s="35"/>
      <c r="F241" s="217">
        <f>IF(F233=0," ",F237-F239)</f>
        <v>0</v>
      </c>
      <c r="G241" s="36"/>
    </row>
    <row r="242" spans="1:7" ht="15">
      <c r="A242" s="48"/>
      <c r="B242" s="254"/>
      <c r="C242" s="255"/>
      <c r="D242" s="50"/>
      <c r="E242" s="49"/>
      <c r="F242" s="132"/>
      <c r="G242" s="52"/>
    </row>
    <row r="243" spans="1:7" s="33" customFormat="1" ht="15.75" thickBot="1">
      <c r="A243" s="27" t="s">
        <v>131</v>
      </c>
      <c r="B243" s="28"/>
      <c r="C243" s="28"/>
      <c r="D243" s="29"/>
      <c r="E243" s="30"/>
      <c r="F243" s="110"/>
      <c r="G243" s="32"/>
    </row>
    <row r="244" spans="1:7" s="33" customFormat="1" ht="13.5" customHeight="1" thickBot="1">
      <c r="A244" s="40"/>
      <c r="B244" s="17" t="str">
        <f>Stroke!B22</f>
        <v>Optional Milestone:</v>
      </c>
      <c r="C244" s="17"/>
      <c r="D244" s="238">
        <f>Stroke!D22</f>
        <v>0</v>
      </c>
      <c r="F244" s="247" t="str">
        <f>Stroke!F29</f>
        <v>N/A</v>
      </c>
      <c r="G244" s="39"/>
    </row>
    <row r="245" spans="1:7" ht="6.75" customHeight="1" thickBot="1">
      <c r="A245" s="34"/>
      <c r="F245" s="92"/>
      <c r="G245" s="36"/>
    </row>
    <row r="246" spans="1:7" ht="13.5" thickBot="1">
      <c r="A246" s="34"/>
      <c r="C246" s="35" t="s">
        <v>15</v>
      </c>
      <c r="F246" s="248" t="str">
        <f>Stroke!F44</f>
        <v/>
      </c>
      <c r="G246" s="36"/>
    </row>
    <row r="247" spans="1:7" s="33" customFormat="1" ht="6.75" customHeight="1" thickBot="1">
      <c r="A247" s="40"/>
      <c r="B247" s="17"/>
      <c r="C247" s="41"/>
      <c r="D247" s="38"/>
      <c r="F247" s="99"/>
      <c r="G247" s="39"/>
    </row>
    <row r="248" spans="1:7" s="33" customFormat="1" ht="13.5" customHeight="1" thickBot="1">
      <c r="A248" s="40"/>
      <c r="B248" s="17" t="str">
        <f>Stroke!B47</f>
        <v>Optional Milestone:</v>
      </c>
      <c r="C248" s="17"/>
      <c r="D248" s="238">
        <f>Stroke!D47</f>
        <v>0</v>
      </c>
      <c r="F248" s="247" t="str">
        <f>Stroke!F54</f>
        <v>N/A</v>
      </c>
      <c r="G248" s="39"/>
    </row>
    <row r="249" spans="1:7" ht="6.75" customHeight="1" thickBot="1">
      <c r="A249" s="34"/>
      <c r="F249" s="92"/>
      <c r="G249" s="36"/>
    </row>
    <row r="250" spans="1:7" ht="13.5" thickBot="1">
      <c r="A250" s="34"/>
      <c r="C250" s="35" t="s">
        <v>15</v>
      </c>
      <c r="F250" s="248" t="str">
        <f>Stroke!F69</f>
        <v/>
      </c>
      <c r="G250" s="36"/>
    </row>
    <row r="251" spans="1:7" s="33" customFormat="1" ht="6.75" customHeight="1" thickBot="1">
      <c r="A251" s="40"/>
      <c r="B251" s="17"/>
      <c r="C251" s="41"/>
      <c r="D251" s="38"/>
      <c r="F251" s="99"/>
      <c r="G251" s="39"/>
    </row>
    <row r="252" spans="1:7" s="33" customFormat="1" ht="13.5" customHeight="1" thickBot="1">
      <c r="A252" s="40"/>
      <c r="B252" s="17" t="str">
        <f>Stroke!B72</f>
        <v>Optional Milestone:</v>
      </c>
      <c r="C252" s="17"/>
      <c r="D252" s="238">
        <f>Stroke!D72</f>
        <v>0</v>
      </c>
      <c r="F252" s="247" t="str">
        <f>Stroke!F79</f>
        <v>N/A</v>
      </c>
      <c r="G252" s="39"/>
    </row>
    <row r="253" spans="1:7" ht="6.75" customHeight="1" thickBot="1">
      <c r="A253" s="34"/>
      <c r="F253" s="92"/>
      <c r="G253" s="36"/>
    </row>
    <row r="254" spans="1:7" ht="13.5" thickBot="1">
      <c r="A254" s="34"/>
      <c r="C254" s="35" t="s">
        <v>15</v>
      </c>
      <c r="F254" s="248" t="str">
        <f>Stroke!F94</f>
        <v/>
      </c>
      <c r="G254" s="36"/>
    </row>
    <row r="255" spans="1:7" s="33" customFormat="1" ht="6.75" customHeight="1" thickBot="1">
      <c r="A255" s="40"/>
      <c r="B255" s="17"/>
      <c r="C255" s="41"/>
      <c r="D255" s="38"/>
      <c r="F255" s="99"/>
      <c r="G255" s="39"/>
    </row>
    <row r="256" spans="1:7" s="33" customFormat="1" ht="13.5" customHeight="1" thickBot="1">
      <c r="A256" s="40"/>
      <c r="B256" s="17" t="str">
        <f>Stroke!B97</f>
        <v>Optional Milestone:</v>
      </c>
      <c r="C256" s="17"/>
      <c r="D256" s="238">
        <f>Stroke!D97</f>
        <v>0</v>
      </c>
      <c r="F256" s="247" t="str">
        <f>Stroke!F104</f>
        <v>N/A</v>
      </c>
      <c r="G256" s="39"/>
    </row>
    <row r="257" spans="1:7" ht="6.75" customHeight="1" thickBot="1">
      <c r="A257" s="34"/>
      <c r="F257" s="92"/>
      <c r="G257" s="36"/>
    </row>
    <row r="258" spans="1:7" ht="13.5" thickBot="1">
      <c r="A258" s="34"/>
      <c r="C258" s="35" t="s">
        <v>15</v>
      </c>
      <c r="F258" s="248" t="str">
        <f>Stroke!F119</f>
        <v/>
      </c>
      <c r="G258" s="36"/>
    </row>
    <row r="259" spans="1:7" s="33" customFormat="1" ht="6.75" customHeight="1" thickBot="1">
      <c r="A259" s="40"/>
      <c r="B259" s="17"/>
      <c r="C259" s="41"/>
      <c r="D259" s="38"/>
      <c r="F259" s="99"/>
      <c r="G259" s="39"/>
    </row>
    <row r="260" spans="1:7" s="33" customFormat="1" ht="13.5" customHeight="1" thickBot="1">
      <c r="A260" s="40"/>
      <c r="B260" s="17" t="str">
        <f>Stroke!B122</f>
        <v>Optional Milestone:</v>
      </c>
      <c r="C260" s="17"/>
      <c r="D260" s="238">
        <f>Stroke!D122</f>
        <v>0</v>
      </c>
      <c r="F260" s="247" t="str">
        <f>Stroke!F129</f>
        <v>N/A</v>
      </c>
      <c r="G260" s="39"/>
    </row>
    <row r="261" spans="1:7" ht="6.75" customHeight="1" thickBot="1">
      <c r="A261" s="34"/>
      <c r="F261" s="92"/>
      <c r="G261" s="36"/>
    </row>
    <row r="262" spans="1:7" ht="13.5" thickBot="1">
      <c r="A262" s="34"/>
      <c r="C262" s="35" t="s">
        <v>15</v>
      </c>
      <c r="F262" s="248" t="str">
        <f>Stroke!F144</f>
        <v/>
      </c>
      <c r="G262" s="36"/>
    </row>
    <row r="263" spans="1:7" s="33" customFormat="1" ht="6.75" customHeight="1" thickBot="1">
      <c r="A263" s="40"/>
      <c r="B263" s="17"/>
      <c r="C263" s="41"/>
      <c r="D263" s="38"/>
      <c r="F263" s="99"/>
      <c r="G263" s="39"/>
    </row>
    <row r="264" spans="1:7" s="33" customFormat="1" ht="13.5" customHeight="1" thickBot="1">
      <c r="A264" s="40"/>
      <c r="B264" s="17" t="str">
        <f>Stroke!B147</f>
        <v>Optional Milestone:</v>
      </c>
      <c r="C264" s="17"/>
      <c r="D264" s="238">
        <f>Stroke!D147</f>
        <v>0</v>
      </c>
      <c r="F264" s="247" t="str">
        <f>Stroke!F154</f>
        <v>N/A</v>
      </c>
      <c r="G264" s="39"/>
    </row>
    <row r="265" spans="1:7" ht="6.75" customHeight="1" thickBot="1">
      <c r="A265" s="34"/>
      <c r="F265" s="92"/>
      <c r="G265" s="36"/>
    </row>
    <row r="266" spans="1:7" ht="13.5" thickBot="1">
      <c r="A266" s="34"/>
      <c r="C266" s="35" t="s">
        <v>15</v>
      </c>
      <c r="F266" s="248" t="str">
        <f>Stroke!F169</f>
        <v/>
      </c>
      <c r="G266" s="36"/>
    </row>
    <row r="267" spans="1:7" ht="13.5" thickBot="1">
      <c r="A267" s="34"/>
      <c r="C267" s="35"/>
      <c r="F267" s="92"/>
      <c r="G267" s="36"/>
    </row>
    <row r="268" spans="1:7" ht="13.5" thickBot="1">
      <c r="A268" s="34"/>
      <c r="B268" s="2" t="s">
        <v>10</v>
      </c>
      <c r="C268" s="35"/>
      <c r="F268" s="249">
        <f>Stroke!F17</f>
        <v>0</v>
      </c>
      <c r="G268" s="36"/>
    </row>
    <row r="269" spans="1:7" ht="13.5" thickBot="1">
      <c r="A269" s="34"/>
      <c r="C269" s="35"/>
      <c r="F269" s="92"/>
      <c r="G269" s="36"/>
    </row>
    <row r="270" spans="1:7" ht="13.5" thickBot="1">
      <c r="A270" s="34"/>
      <c r="B270" s="2" t="s">
        <v>66</v>
      </c>
      <c r="C270" s="35"/>
      <c r="F270" s="261">
        <f>SUM(F246,F250,F254,F258,F262,F266)</f>
        <v>0</v>
      </c>
      <c r="G270" s="36"/>
    </row>
    <row r="271" spans="1:7" ht="13.5" thickBot="1">
      <c r="A271" s="34"/>
      <c r="C271" s="35"/>
      <c r="F271" s="92"/>
      <c r="G271" s="36"/>
    </row>
    <row r="272" spans="1:7" ht="13.5" thickBot="1">
      <c r="A272" s="34"/>
      <c r="B272" s="2" t="s">
        <v>67</v>
      </c>
      <c r="C272" s="35"/>
      <c r="F272" s="250">
        <f>COUNT(F246,F250,F254,F258,F262,F266)</f>
        <v>0</v>
      </c>
      <c r="G272" s="36"/>
    </row>
    <row r="273" spans="1:7" ht="13.5" thickBot="1">
      <c r="A273" s="34"/>
      <c r="C273" s="35"/>
      <c r="F273" s="92"/>
      <c r="G273" s="36"/>
    </row>
    <row r="274" spans="1:7" ht="13.5" thickBot="1">
      <c r="A274" s="34"/>
      <c r="B274" s="2" t="s">
        <v>68</v>
      </c>
      <c r="C274" s="35"/>
      <c r="F274" s="251" t="str">
        <f>IF(F272=0," ",F270/F272)</f>
        <v xml:space="preserve"> </v>
      </c>
      <c r="G274" s="36"/>
    </row>
    <row r="275" spans="1:7" ht="13.5" thickBot="1">
      <c r="A275" s="34"/>
      <c r="C275" s="35"/>
      <c r="F275" s="92"/>
      <c r="G275" s="36"/>
    </row>
    <row r="276" spans="1:7" ht="13.5" thickBot="1">
      <c r="A276" s="34"/>
      <c r="B276" s="2" t="s">
        <v>69</v>
      </c>
      <c r="C276" s="35"/>
      <c r="F276" s="249" t="str">
        <f>IF(F272=0," ",F274*F268)</f>
        <v xml:space="preserve"> </v>
      </c>
      <c r="G276" s="36"/>
    </row>
    <row r="277" spans="1:7" ht="13.5" thickBot="1">
      <c r="A277" s="34"/>
      <c r="C277" s="35"/>
      <c r="F277" s="92"/>
      <c r="G277" s="36"/>
    </row>
    <row r="278" spans="1:7" ht="13.5" thickBot="1">
      <c r="A278" s="34"/>
      <c r="B278" s="2" t="s">
        <v>11</v>
      </c>
      <c r="C278" s="35"/>
      <c r="F278" s="252">
        <f>Stroke!F19</f>
        <v>0</v>
      </c>
      <c r="G278" s="36"/>
    </row>
    <row r="279" spans="1:7" ht="13.5" thickBot="1">
      <c r="A279" s="34"/>
      <c r="C279" s="35"/>
      <c r="F279" s="92"/>
      <c r="G279" s="36"/>
    </row>
    <row r="280" spans="1:7" ht="13.5" thickBot="1">
      <c r="A280" s="34"/>
      <c r="B280" s="239" t="s">
        <v>70</v>
      </c>
      <c r="C280" s="35"/>
      <c r="F280" s="217" t="str">
        <f>IF(F272=0," ",F276-F278)</f>
        <v xml:space="preserve"> </v>
      </c>
      <c r="G280" s="36"/>
    </row>
    <row r="281" spans="1:7" s="33" customFormat="1" ht="12.75" customHeight="1">
      <c r="A281" s="240"/>
      <c r="B281" s="241"/>
      <c r="C281" s="242"/>
      <c r="D281" s="154"/>
      <c r="E281" s="243"/>
      <c r="F281" s="253"/>
      <c r="G281" s="244"/>
    </row>
    <row r="282" spans="1:7" s="33" customFormat="1" ht="15.75" thickBot="1">
      <c r="A282" s="27" t="s">
        <v>132</v>
      </c>
      <c r="B282" s="262"/>
      <c r="C282" s="262"/>
      <c r="D282" s="29"/>
      <c r="E282" s="30"/>
      <c r="F282" s="111"/>
      <c r="G282" s="32"/>
    </row>
    <row r="283" spans="1:7" s="33" customFormat="1" ht="13.5" customHeight="1" thickBot="1">
      <c r="A283" s="40"/>
      <c r="B283" s="17" t="str">
        <f>VTE!B22</f>
        <v>Optional Milestone:</v>
      </c>
      <c r="C283" s="17"/>
      <c r="D283" s="238">
        <f>VTE!D22</f>
        <v>0</v>
      </c>
      <c r="F283" s="247" t="str">
        <f>VTE!F29</f>
        <v>N/A</v>
      </c>
      <c r="G283" s="39"/>
    </row>
    <row r="284" spans="1:7" ht="6.75" customHeight="1" thickBot="1">
      <c r="A284" s="34"/>
      <c r="F284" s="92"/>
      <c r="G284" s="36"/>
    </row>
    <row r="285" spans="1:7" ht="13.5" thickBot="1">
      <c r="A285" s="34"/>
      <c r="C285" s="35" t="s">
        <v>15</v>
      </c>
      <c r="F285" s="248" t="str">
        <f>VTE!F44</f>
        <v/>
      </c>
      <c r="G285" s="36"/>
    </row>
    <row r="286" spans="1:7" s="33" customFormat="1" ht="6.75" customHeight="1" thickBot="1">
      <c r="A286" s="40"/>
      <c r="B286" s="17"/>
      <c r="C286" s="41"/>
      <c r="D286" s="38"/>
      <c r="F286" s="99"/>
      <c r="G286" s="39"/>
    </row>
    <row r="287" spans="1:7" s="33" customFormat="1" ht="13.5" customHeight="1" thickBot="1">
      <c r="A287" s="40"/>
      <c r="B287" s="17" t="str">
        <f>VTE!B47</f>
        <v>Optional Milestone:</v>
      </c>
      <c r="C287" s="17"/>
      <c r="D287" s="238">
        <f>VTE!D47</f>
        <v>0</v>
      </c>
      <c r="F287" s="247" t="str">
        <f>VTE!F54</f>
        <v>N/A</v>
      </c>
      <c r="G287" s="39"/>
    </row>
    <row r="288" spans="1:7" ht="6.75" customHeight="1" thickBot="1">
      <c r="A288" s="34"/>
      <c r="F288" s="92"/>
      <c r="G288" s="36"/>
    </row>
    <row r="289" spans="1:7" ht="13.5" thickBot="1">
      <c r="A289" s="34"/>
      <c r="C289" s="35" t="s">
        <v>15</v>
      </c>
      <c r="F289" s="248" t="str">
        <f>VTE!F69</f>
        <v/>
      </c>
      <c r="G289" s="36"/>
    </row>
    <row r="290" spans="1:7" s="33" customFormat="1" ht="6.75" customHeight="1" thickBot="1">
      <c r="A290" s="40"/>
      <c r="B290" s="17"/>
      <c r="C290" s="41"/>
      <c r="D290" s="38"/>
      <c r="F290" s="99"/>
      <c r="G290" s="39"/>
    </row>
    <row r="291" spans="1:7" s="33" customFormat="1" ht="13.5" customHeight="1" thickBot="1">
      <c r="A291" s="40"/>
      <c r="B291" s="17" t="str">
        <f>VTE!B72</f>
        <v>Optional Milestone:</v>
      </c>
      <c r="C291" s="17"/>
      <c r="D291" s="238">
        <f>VTE!D72</f>
        <v>0</v>
      </c>
      <c r="F291" s="247" t="str">
        <f>VTE!F79</f>
        <v>N/A</v>
      </c>
      <c r="G291" s="39"/>
    </row>
    <row r="292" spans="1:7" ht="6.75" customHeight="1" thickBot="1">
      <c r="A292" s="34"/>
      <c r="F292" s="92"/>
      <c r="G292" s="36"/>
    </row>
    <row r="293" spans="1:7" ht="13.5" thickBot="1">
      <c r="A293" s="34"/>
      <c r="C293" s="35" t="s">
        <v>15</v>
      </c>
      <c r="F293" s="248" t="str">
        <f>VTE!F94</f>
        <v/>
      </c>
      <c r="G293" s="36"/>
    </row>
    <row r="294" spans="1:7" s="33" customFormat="1" ht="6.75" customHeight="1" thickBot="1">
      <c r="A294" s="40"/>
      <c r="B294" s="17"/>
      <c r="C294" s="41"/>
      <c r="D294" s="38"/>
      <c r="F294" s="99"/>
      <c r="G294" s="39"/>
    </row>
    <row r="295" spans="1:7" s="33" customFormat="1" ht="13.5" customHeight="1" thickBot="1">
      <c r="A295" s="40"/>
      <c r="B295" s="17" t="str">
        <f>VTE!B97</f>
        <v>Optional Milestone:</v>
      </c>
      <c r="C295" s="17"/>
      <c r="D295" s="238">
        <f>VTE!D97</f>
        <v>0</v>
      </c>
      <c r="F295" s="247" t="str">
        <f>VTE!F104</f>
        <v>N/A</v>
      </c>
      <c r="G295" s="39"/>
    </row>
    <row r="296" spans="1:7" ht="6.75" customHeight="1" thickBot="1">
      <c r="A296" s="34"/>
      <c r="F296" s="92"/>
      <c r="G296" s="36"/>
    </row>
    <row r="297" spans="1:7" ht="13.5" thickBot="1">
      <c r="A297" s="34"/>
      <c r="C297" s="35" t="s">
        <v>15</v>
      </c>
      <c r="F297" s="248" t="str">
        <f>VTE!F119</f>
        <v/>
      </c>
      <c r="G297" s="36"/>
    </row>
    <row r="298" spans="1:7" s="33" customFormat="1" ht="6.75" customHeight="1" thickBot="1">
      <c r="A298" s="40"/>
      <c r="B298" s="17"/>
      <c r="C298" s="41"/>
      <c r="D298" s="38"/>
      <c r="F298" s="99"/>
      <c r="G298" s="39"/>
    </row>
    <row r="299" spans="1:7" s="33" customFormat="1" ht="13.5" customHeight="1" thickBot="1">
      <c r="A299" s="40"/>
      <c r="B299" s="17" t="str">
        <f>VTE!B122</f>
        <v>Optional Milestone:</v>
      </c>
      <c r="C299" s="17"/>
      <c r="D299" s="238">
        <f>VTE!D122</f>
        <v>0</v>
      </c>
      <c r="F299" s="247" t="str">
        <f>VTE!F129</f>
        <v>N/A</v>
      </c>
      <c r="G299" s="39"/>
    </row>
    <row r="300" spans="1:7" ht="6.75" customHeight="1" thickBot="1">
      <c r="A300" s="34"/>
      <c r="F300" s="92"/>
      <c r="G300" s="36"/>
    </row>
    <row r="301" spans="1:7" ht="13.5" thickBot="1">
      <c r="A301" s="34"/>
      <c r="C301" s="35" t="s">
        <v>15</v>
      </c>
      <c r="F301" s="248" t="str">
        <f>VTE!F144</f>
        <v/>
      </c>
      <c r="G301" s="36"/>
    </row>
    <row r="302" spans="1:7" s="33" customFormat="1" ht="6.75" customHeight="1" thickBot="1">
      <c r="A302" s="40"/>
      <c r="B302" s="17"/>
      <c r="C302" s="41"/>
      <c r="D302" s="38"/>
      <c r="F302" s="99"/>
      <c r="G302" s="39"/>
    </row>
    <row r="303" spans="1:7" s="33" customFormat="1" ht="13.5" customHeight="1" thickBot="1">
      <c r="A303" s="40"/>
      <c r="B303" s="17" t="str">
        <f>VTE!B147</f>
        <v>Optional Milestone:</v>
      </c>
      <c r="C303" s="17"/>
      <c r="D303" s="238">
        <f>VTE!D147</f>
        <v>0</v>
      </c>
      <c r="F303" s="247" t="str">
        <f>VTE!F154</f>
        <v>N/A</v>
      </c>
      <c r="G303" s="39"/>
    </row>
    <row r="304" spans="1:7" ht="6.75" customHeight="1" thickBot="1">
      <c r="A304" s="34"/>
      <c r="F304" s="92"/>
      <c r="G304" s="36"/>
    </row>
    <row r="305" spans="1:7" ht="13.5" thickBot="1">
      <c r="A305" s="34"/>
      <c r="C305" s="35" t="s">
        <v>15</v>
      </c>
      <c r="F305" s="248" t="str">
        <f>VTE!F169</f>
        <v/>
      </c>
      <c r="G305" s="36"/>
    </row>
    <row r="306" spans="1:7" s="33" customFormat="1" ht="6.75" customHeight="1" thickBot="1">
      <c r="A306" s="40"/>
      <c r="B306" s="17"/>
      <c r="C306" s="41"/>
      <c r="D306" s="38"/>
      <c r="F306" s="99"/>
      <c r="G306" s="39"/>
    </row>
    <row r="307" spans="1:7" s="33" customFormat="1" ht="13.5" customHeight="1" thickBot="1">
      <c r="A307" s="40"/>
      <c r="B307" s="17" t="str">
        <f>VTE!B172</f>
        <v>Optional Milestone:</v>
      </c>
      <c r="C307" s="17"/>
      <c r="D307" s="238">
        <f>VTE!D172</f>
        <v>0</v>
      </c>
      <c r="F307" s="264" t="str">
        <f>VTE!F179</f>
        <v>N/A</v>
      </c>
      <c r="G307" s="39"/>
    </row>
    <row r="308" spans="1:7" ht="6.75" customHeight="1" thickBot="1">
      <c r="A308" s="34"/>
      <c r="F308" s="92"/>
      <c r="G308" s="36"/>
    </row>
    <row r="309" spans="1:7" ht="13.5" thickBot="1">
      <c r="A309" s="34"/>
      <c r="C309" s="35" t="s">
        <v>15</v>
      </c>
      <c r="F309" s="265" t="str">
        <f>VTE!F194</f>
        <v/>
      </c>
      <c r="G309" s="36"/>
    </row>
    <row r="310" spans="1:7" ht="13.5" thickBot="1">
      <c r="A310" s="34"/>
      <c r="C310" s="35"/>
      <c r="F310" s="92"/>
      <c r="G310" s="36"/>
    </row>
    <row r="311" spans="1:7" ht="13.5" thickBot="1">
      <c r="A311" s="34"/>
      <c r="B311" s="2" t="s">
        <v>10</v>
      </c>
      <c r="C311" s="35"/>
      <c r="F311" s="249">
        <f>VTE!F17</f>
        <v>0</v>
      </c>
      <c r="G311" s="36"/>
    </row>
    <row r="312" spans="1:7" ht="13.5" thickBot="1">
      <c r="A312" s="34"/>
      <c r="C312" s="35"/>
      <c r="F312" s="92"/>
      <c r="G312" s="36"/>
    </row>
    <row r="313" spans="1:7" ht="13.5" thickBot="1">
      <c r="A313" s="34"/>
      <c r="B313" s="2" t="s">
        <v>66</v>
      </c>
      <c r="C313" s="35"/>
      <c r="F313" s="261">
        <f>SUM(F285,F289,F293,F297,F301,F305,F309)</f>
        <v>0</v>
      </c>
      <c r="G313" s="36"/>
    </row>
    <row r="314" spans="1:7" ht="13.5" thickBot="1">
      <c r="A314" s="34"/>
      <c r="C314" s="35"/>
      <c r="F314" s="92"/>
      <c r="G314" s="36"/>
    </row>
    <row r="315" spans="1:7" ht="13.5" thickBot="1">
      <c r="A315" s="34"/>
      <c r="B315" s="2" t="s">
        <v>67</v>
      </c>
      <c r="C315" s="35"/>
      <c r="F315" s="250">
        <f>COUNT(F285,F289,F293,F297,F301,F305,F309)</f>
        <v>0</v>
      </c>
      <c r="G315" s="36"/>
    </row>
    <row r="316" spans="1:7" ht="13.5" thickBot="1">
      <c r="A316" s="34"/>
      <c r="C316" s="35"/>
      <c r="F316" s="92"/>
      <c r="G316" s="36"/>
    </row>
    <row r="317" spans="1:7" ht="13.5" thickBot="1">
      <c r="A317" s="34"/>
      <c r="B317" s="2" t="s">
        <v>68</v>
      </c>
      <c r="C317" s="35"/>
      <c r="F317" s="251" t="str">
        <f>IF(F315=0," ",F313/F315)</f>
        <v xml:space="preserve"> </v>
      </c>
      <c r="G317" s="36"/>
    </row>
    <row r="318" spans="1:7" ht="13.5" thickBot="1">
      <c r="A318" s="34"/>
      <c r="C318" s="35"/>
      <c r="F318" s="92"/>
      <c r="G318" s="36"/>
    </row>
    <row r="319" spans="1:7" ht="13.5" thickBot="1">
      <c r="A319" s="34"/>
      <c r="B319" s="2" t="s">
        <v>69</v>
      </c>
      <c r="C319" s="35"/>
      <c r="F319" s="249" t="str">
        <f>IF(F315=0," ",F317*F311)</f>
        <v xml:space="preserve"> </v>
      </c>
      <c r="G319" s="36"/>
    </row>
    <row r="320" spans="1:7" ht="13.5" thickBot="1">
      <c r="A320" s="34"/>
      <c r="C320" s="35"/>
      <c r="F320" s="92"/>
      <c r="G320" s="36"/>
    </row>
    <row r="321" spans="1:7" ht="13.5" thickBot="1">
      <c r="A321" s="34"/>
      <c r="B321" s="2" t="s">
        <v>11</v>
      </c>
      <c r="C321" s="35"/>
      <c r="F321" s="252">
        <f>VTE!F19</f>
        <v>0</v>
      </c>
      <c r="G321" s="36"/>
    </row>
    <row r="322" spans="1:7" ht="13.5" thickBot="1">
      <c r="A322" s="34"/>
      <c r="C322" s="35"/>
      <c r="F322" s="92"/>
      <c r="G322" s="36"/>
    </row>
    <row r="323" spans="1:7" ht="13.5" thickBot="1">
      <c r="A323" s="34"/>
      <c r="B323" s="239" t="s">
        <v>70</v>
      </c>
      <c r="C323" s="35"/>
      <c r="F323" s="217" t="str">
        <f>IF(F315=0," ",F319-F321)</f>
        <v xml:space="preserve"> </v>
      </c>
      <c r="G323" s="36"/>
    </row>
    <row r="324" spans="1:7" ht="12.75" customHeight="1">
      <c r="A324" s="48"/>
      <c r="B324" s="49"/>
      <c r="C324" s="49"/>
      <c r="D324" s="50"/>
      <c r="E324" s="49"/>
      <c r="F324" s="133"/>
      <c r="G324" s="52"/>
    </row>
    <row r="325" spans="1:7" ht="15.75" thickBot="1">
      <c r="A325" s="27" t="s">
        <v>133</v>
      </c>
      <c r="B325" s="162"/>
      <c r="C325" s="162"/>
      <c r="D325" s="163"/>
      <c r="E325" s="162"/>
      <c r="F325" s="266"/>
      <c r="G325" s="165"/>
    </row>
    <row r="326" spans="1:7" ht="13.5" customHeight="1" thickBot="1">
      <c r="A326" s="34"/>
      <c r="B326" s="2" t="str">
        <f>'Falls with Injury'!B21</f>
        <v>Prevalence of patient falls with injuries (Rate per 1,000 patient days)</v>
      </c>
      <c r="F326" s="247" t="str">
        <f>'Falls with Injury'!F27</f>
        <v>N/A</v>
      </c>
      <c r="G326" s="36"/>
    </row>
    <row r="327" spans="1:7" ht="6.75" customHeight="1" thickBot="1">
      <c r="A327" s="34"/>
      <c r="F327" s="92"/>
      <c r="G327" s="36"/>
    </row>
    <row r="328" spans="1:7" s="33" customFormat="1" ht="13.5" customHeight="1" thickBot="1">
      <c r="A328" s="40"/>
      <c r="C328" s="234" t="s">
        <v>15</v>
      </c>
      <c r="D328" s="38"/>
      <c r="F328" s="260" t="str">
        <f>'Falls with Injury'!F44</f>
        <v/>
      </c>
      <c r="G328" s="39"/>
    </row>
    <row r="329" spans="1:7" s="33" customFormat="1" ht="6.75" customHeight="1" thickBot="1">
      <c r="A329" s="40"/>
      <c r="B329" s="17"/>
      <c r="C329" s="41"/>
      <c r="D329" s="38"/>
      <c r="F329" s="99"/>
      <c r="G329" s="39"/>
    </row>
    <row r="330" spans="1:7" s="33" customFormat="1" ht="13.5" customHeight="1" thickBot="1">
      <c r="A330" s="40"/>
      <c r="B330" s="17" t="str">
        <f>'Falls with Injury'!B47</f>
        <v>Optional Milestone:</v>
      </c>
      <c r="C330" s="17"/>
      <c r="D330" s="238">
        <f>'Falls with Injury'!D47</f>
        <v>0</v>
      </c>
      <c r="F330" s="247" t="str">
        <f>'Falls with Injury'!F54</f>
        <v>N/A</v>
      </c>
      <c r="G330" s="39"/>
    </row>
    <row r="331" spans="1:7" ht="6.75" customHeight="1" thickBot="1">
      <c r="A331" s="34"/>
      <c r="F331" s="92"/>
      <c r="G331" s="36"/>
    </row>
    <row r="332" spans="1:7" ht="13.5" thickBot="1">
      <c r="A332" s="34"/>
      <c r="C332" s="35" t="s">
        <v>15</v>
      </c>
      <c r="F332" s="248" t="str">
        <f>'Falls with Injury'!F69</f>
        <v/>
      </c>
      <c r="G332" s="36"/>
    </row>
    <row r="333" spans="1:7" s="33" customFormat="1" ht="6.75" customHeight="1" thickBot="1">
      <c r="A333" s="40"/>
      <c r="B333" s="17"/>
      <c r="C333" s="41"/>
      <c r="D333" s="38"/>
      <c r="F333" s="99"/>
      <c r="G333" s="39"/>
    </row>
    <row r="334" spans="1:7" s="33" customFormat="1" ht="13.5" customHeight="1" thickBot="1">
      <c r="A334" s="40"/>
      <c r="B334" s="17" t="str">
        <f>'Falls with Injury'!B72</f>
        <v>Optional Milestone:</v>
      </c>
      <c r="C334" s="17"/>
      <c r="D334" s="238">
        <f>'Falls with Injury'!D72</f>
        <v>0</v>
      </c>
      <c r="F334" s="247" t="str">
        <f>'Falls with Injury'!F79</f>
        <v>N/A</v>
      </c>
      <c r="G334" s="39"/>
    </row>
    <row r="335" spans="1:7" ht="6.75" customHeight="1" thickBot="1">
      <c r="A335" s="34"/>
      <c r="F335" s="92"/>
      <c r="G335" s="36"/>
    </row>
    <row r="336" spans="1:7" ht="13.5" thickBot="1">
      <c r="A336" s="34"/>
      <c r="C336" s="35" t="s">
        <v>15</v>
      </c>
      <c r="F336" s="248" t="str">
        <f>'Falls with Injury'!F94</f>
        <v/>
      </c>
      <c r="G336" s="36"/>
    </row>
    <row r="337" spans="1:7" s="33" customFormat="1" ht="6.75" customHeight="1" thickBot="1">
      <c r="A337" s="40"/>
      <c r="B337" s="17"/>
      <c r="C337" s="41"/>
      <c r="D337" s="38"/>
      <c r="F337" s="99"/>
      <c r="G337" s="39"/>
    </row>
    <row r="338" spans="1:7" s="33" customFormat="1" ht="13.5" customHeight="1" thickBot="1">
      <c r="A338" s="40"/>
      <c r="B338" s="17" t="str">
        <f>'Falls with Injury'!B97</f>
        <v>Optional Milestone:</v>
      </c>
      <c r="C338" s="17"/>
      <c r="D338" s="238">
        <f>'Falls with Injury'!D97</f>
        <v>0</v>
      </c>
      <c r="F338" s="247" t="str">
        <f>'Falls with Injury'!F104</f>
        <v>N/A</v>
      </c>
      <c r="G338" s="39"/>
    </row>
    <row r="339" spans="1:7" ht="6.75" customHeight="1" thickBot="1">
      <c r="A339" s="34"/>
      <c r="F339" s="92"/>
      <c r="G339" s="36"/>
    </row>
    <row r="340" spans="1:7" ht="13.5" thickBot="1">
      <c r="A340" s="34"/>
      <c r="C340" s="35" t="s">
        <v>15</v>
      </c>
      <c r="F340" s="248" t="str">
        <f>'Falls with Injury'!F119</f>
        <v/>
      </c>
      <c r="G340" s="36"/>
    </row>
    <row r="341" spans="1:7" s="33" customFormat="1" ht="6.75" customHeight="1" thickBot="1">
      <c r="A341" s="40"/>
      <c r="B341" s="17"/>
      <c r="C341" s="41"/>
      <c r="D341" s="38"/>
      <c r="F341" s="99"/>
      <c r="G341" s="39"/>
    </row>
    <row r="342" spans="1:7" s="33" customFormat="1" ht="13.5" customHeight="1" thickBot="1">
      <c r="A342" s="40"/>
      <c r="B342" s="17" t="str">
        <f>'Falls with Injury'!B122</f>
        <v>Optional Milestone:</v>
      </c>
      <c r="C342" s="17"/>
      <c r="D342" s="238">
        <f>'Falls with Injury'!D122</f>
        <v>0</v>
      </c>
      <c r="F342" s="247" t="str">
        <f>'Falls with Injury'!F129</f>
        <v>N/A</v>
      </c>
      <c r="G342" s="39"/>
    </row>
    <row r="343" spans="1:7" ht="6.75" customHeight="1" thickBot="1">
      <c r="A343" s="34"/>
      <c r="F343" s="92"/>
      <c r="G343" s="36"/>
    </row>
    <row r="344" spans="1:7" ht="13.5" thickBot="1">
      <c r="A344" s="34"/>
      <c r="C344" s="35" t="s">
        <v>15</v>
      </c>
      <c r="F344" s="248" t="str">
        <f>'Falls with Injury'!F144</f>
        <v/>
      </c>
      <c r="G344" s="36"/>
    </row>
    <row r="345" spans="1:7" s="33" customFormat="1" ht="6.75" customHeight="1" thickBot="1">
      <c r="A345" s="40"/>
      <c r="B345" s="17"/>
      <c r="C345" s="41"/>
      <c r="D345" s="38"/>
      <c r="F345" s="99"/>
      <c r="G345" s="39"/>
    </row>
    <row r="346" spans="1:7" s="33" customFormat="1" ht="13.5" customHeight="1" thickBot="1">
      <c r="A346" s="40"/>
      <c r="B346" s="17" t="str">
        <f>'Falls with Injury'!B147</f>
        <v>Optional Milestone:</v>
      </c>
      <c r="C346" s="17"/>
      <c r="D346" s="238">
        <f>'Falls with Injury'!D147</f>
        <v>0</v>
      </c>
      <c r="F346" s="247" t="str">
        <f>'Falls with Injury'!F154</f>
        <v>N/A</v>
      </c>
      <c r="G346" s="39"/>
    </row>
    <row r="347" spans="1:7" ht="6.75" customHeight="1" thickBot="1">
      <c r="A347" s="34"/>
      <c r="F347" s="92"/>
      <c r="G347" s="36"/>
    </row>
    <row r="348" spans="1:7" ht="13.5" thickBot="1">
      <c r="A348" s="34"/>
      <c r="C348" s="35" t="s">
        <v>15</v>
      </c>
      <c r="F348" s="248" t="str">
        <f>'Falls with Injury'!F169</f>
        <v/>
      </c>
      <c r="G348" s="36"/>
    </row>
    <row r="349" spans="1:7" s="33" customFormat="1" ht="6.75" customHeight="1" thickBot="1">
      <c r="A349" s="40"/>
      <c r="B349" s="17"/>
      <c r="C349" s="41"/>
      <c r="D349" s="38"/>
      <c r="F349" s="99"/>
      <c r="G349" s="39"/>
    </row>
    <row r="350" spans="1:7" s="33" customFormat="1" ht="13.5" customHeight="1" thickBot="1">
      <c r="A350" s="40"/>
      <c r="B350" s="17" t="str">
        <f>'Falls with Injury'!B172</f>
        <v>Optional Milestone:</v>
      </c>
      <c r="C350" s="17"/>
      <c r="D350" s="238">
        <f>'Falls with Injury'!D172</f>
        <v>0</v>
      </c>
      <c r="F350" s="247" t="str">
        <f>'Falls with Injury'!F179</f>
        <v>N/A</v>
      </c>
      <c r="G350" s="39"/>
    </row>
    <row r="351" spans="1:7" ht="6.75" customHeight="1" thickBot="1">
      <c r="A351" s="34"/>
      <c r="F351" s="92"/>
      <c r="G351" s="36"/>
    </row>
    <row r="352" spans="1:7" ht="13.5" thickBot="1">
      <c r="A352" s="34"/>
      <c r="C352" s="35" t="s">
        <v>15</v>
      </c>
      <c r="F352" s="248" t="str">
        <f>'Falls with Injury'!F194</f>
        <v/>
      </c>
      <c r="G352" s="36"/>
    </row>
    <row r="353" spans="1:7" ht="13.5" thickBot="1">
      <c r="A353" s="34"/>
      <c r="C353" s="35"/>
      <c r="F353" s="92"/>
      <c r="G353" s="36"/>
    </row>
    <row r="354" spans="1:7" ht="13.5" thickBot="1">
      <c r="A354" s="34"/>
      <c r="B354" s="2" t="s">
        <v>10</v>
      </c>
      <c r="C354" s="35"/>
      <c r="F354" s="249">
        <f>'Falls with Injury'!F17</f>
        <v>0</v>
      </c>
      <c r="G354" s="36"/>
    </row>
    <row r="355" spans="1:7" ht="13.5" thickBot="1">
      <c r="A355" s="34"/>
      <c r="C355" s="35"/>
      <c r="F355" s="92"/>
      <c r="G355" s="36"/>
    </row>
    <row r="356" spans="1:7" ht="13.5" thickBot="1">
      <c r="A356" s="34"/>
      <c r="B356" s="2" t="s">
        <v>66</v>
      </c>
      <c r="C356" s="35"/>
      <c r="F356" s="261">
        <f>SUM(F328,F332,F336,F340,F344,F348,F352)</f>
        <v>0</v>
      </c>
      <c r="G356" s="36"/>
    </row>
    <row r="357" spans="1:7" ht="13.5" thickBot="1">
      <c r="A357" s="34"/>
      <c r="C357" s="35"/>
      <c r="F357" s="92"/>
      <c r="G357" s="36"/>
    </row>
    <row r="358" spans="1:7" ht="13.5" thickBot="1">
      <c r="A358" s="34"/>
      <c r="B358" s="2" t="s">
        <v>67</v>
      </c>
      <c r="C358" s="35"/>
      <c r="F358" s="250">
        <f>COUNT(F328,F332,F336,F340,F344,F348,F352)</f>
        <v>0</v>
      </c>
      <c r="G358" s="36"/>
    </row>
    <row r="359" spans="1:7" ht="13.5" thickBot="1">
      <c r="A359" s="34"/>
      <c r="C359" s="35"/>
      <c r="F359" s="92"/>
      <c r="G359" s="36"/>
    </row>
    <row r="360" spans="1:7" ht="13.5" thickBot="1">
      <c r="A360" s="34"/>
      <c r="B360" s="2" t="s">
        <v>68</v>
      </c>
      <c r="C360" s="35"/>
      <c r="F360" s="251" t="str">
        <f>IF(F358=0," ",F356/F358)</f>
        <v xml:space="preserve"> </v>
      </c>
      <c r="G360" s="36"/>
    </row>
    <row r="361" spans="1:7" ht="13.5" thickBot="1">
      <c r="A361" s="34"/>
      <c r="C361" s="35"/>
      <c r="F361" s="92"/>
      <c r="G361" s="36"/>
    </row>
    <row r="362" spans="1:7" ht="13.5" thickBot="1">
      <c r="A362" s="34"/>
      <c r="B362" s="2" t="s">
        <v>69</v>
      </c>
      <c r="C362" s="35"/>
      <c r="F362" s="249" t="str">
        <f>IF(F358=0," ",F360*F354)</f>
        <v xml:space="preserve"> </v>
      </c>
      <c r="G362" s="36"/>
    </row>
    <row r="363" spans="1:7" ht="13.5" thickBot="1">
      <c r="A363" s="34"/>
      <c r="C363" s="35"/>
      <c r="F363" s="92"/>
      <c r="G363" s="36"/>
    </row>
    <row r="364" spans="1:7" ht="13.5" thickBot="1">
      <c r="A364" s="34"/>
      <c r="B364" s="2" t="s">
        <v>11</v>
      </c>
      <c r="C364" s="35"/>
      <c r="F364" s="252">
        <f>'Falls with Injury'!F19</f>
        <v>0</v>
      </c>
      <c r="G364" s="36"/>
    </row>
    <row r="365" spans="1:7" ht="13.5" thickBot="1">
      <c r="A365" s="34"/>
      <c r="C365" s="35"/>
      <c r="F365" s="92"/>
      <c r="G365" s="36"/>
    </row>
    <row r="366" spans="1:7" ht="13.5" thickBot="1">
      <c r="A366" s="34"/>
      <c r="B366" s="239" t="s">
        <v>70</v>
      </c>
      <c r="C366" s="35"/>
      <c r="F366" s="217" t="str">
        <f>IF(F358=0," ",F362-F364)</f>
        <v xml:space="preserve"> </v>
      </c>
      <c r="G366" s="36"/>
    </row>
    <row r="367" spans="1:7" ht="15">
      <c r="A367" s="48"/>
      <c r="B367" s="49"/>
      <c r="C367" s="49"/>
      <c r="D367" s="50"/>
      <c r="E367" s="49"/>
      <c r="F367" s="51"/>
      <c r="G367" s="52"/>
    </row>
  </sheetData>
  <sheetProtection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6" manualBreakCount="6">
    <brk id="73" max="16383" man="1"/>
    <brk id="128" max="16383" man="1"/>
    <brk id="171" max="16383" man="1"/>
    <brk id="242" max="16383" man="1"/>
    <brk id="281" max="16383" man="1"/>
    <brk id="3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270"/>
  <sheetViews>
    <sheetView showGridLines="0" view="pageBreakPreview" zoomScale="85" zoomScaleSheetLayoutView="85" zoomScalePageLayoutView="90" workbookViewId="0" topLeftCell="A238">
      <selection activeCell="Q167" sqref="Q167"/>
    </sheetView>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Ventura County Medical Center</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row>
    <row r="6" ht="15">
      <c r="A6" s="94" t="s">
        <v>144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93</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11" s="113" customFormat="1" ht="15">
      <c r="A22" s="120"/>
      <c r="B22" s="41" t="s">
        <v>233</v>
      </c>
      <c r="C22" s="121"/>
      <c r="D22" s="152"/>
      <c r="G22" s="119"/>
      <c r="K22" s="151"/>
    </row>
    <row r="23" spans="1:7" s="125" customFormat="1" ht="12">
      <c r="A23" s="122"/>
      <c r="B23" s="123"/>
      <c r="C23" s="124"/>
      <c r="D23" s="153"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thickBot="1">
      <c r="A31" s="114"/>
      <c r="B31" s="315" t="s">
        <v>306</v>
      </c>
      <c r="C31" s="315"/>
      <c r="D31" s="315"/>
      <c r="G31" s="116"/>
    </row>
    <row r="32" spans="1:7" ht="13.5" thickBot="1">
      <c r="A32" s="114"/>
      <c r="B32" s="315"/>
      <c r="C32" s="315"/>
      <c r="D32" s="315"/>
      <c r="E32" s="12" t="s">
        <v>2</v>
      </c>
      <c r="F32" s="15"/>
      <c r="G32" s="116"/>
    </row>
    <row r="33" spans="1:7" ht="6.75" customHeight="1">
      <c r="A33" s="114"/>
      <c r="G33" s="116"/>
    </row>
    <row r="34" spans="1:7" ht="15">
      <c r="A34" s="114"/>
      <c r="B34" s="316"/>
      <c r="C34" s="317"/>
      <c r="D34" s="318"/>
      <c r="G34" s="116"/>
    </row>
    <row r="35" spans="1:7" ht="15">
      <c r="A35" s="114"/>
      <c r="B35" s="319"/>
      <c r="C35" s="320"/>
      <c r="D35" s="321"/>
      <c r="G35" s="116"/>
    </row>
    <row r="36" spans="1:7" ht="15">
      <c r="A36" s="114"/>
      <c r="B36" s="319"/>
      <c r="C36" s="320"/>
      <c r="D36" s="321"/>
      <c r="G36" s="116"/>
    </row>
    <row r="37" spans="1:7" ht="15">
      <c r="A37" s="114"/>
      <c r="B37" s="319"/>
      <c r="C37" s="320"/>
      <c r="D37" s="321"/>
      <c r="G37" s="116"/>
    </row>
    <row r="38" spans="1:7" ht="15">
      <c r="A38" s="114"/>
      <c r="B38" s="319"/>
      <c r="C38" s="320"/>
      <c r="D38" s="321"/>
      <c r="G38" s="116"/>
    </row>
    <row r="39" spans="1:7" ht="15">
      <c r="A39" s="114"/>
      <c r="B39" s="319"/>
      <c r="C39" s="320"/>
      <c r="D39" s="321"/>
      <c r="G39" s="116"/>
    </row>
    <row r="40" spans="1:7" ht="15">
      <c r="A40" s="114"/>
      <c r="B40" s="322"/>
      <c r="C40" s="323"/>
      <c r="D40" s="324"/>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2"/>
      <c r="G47" s="119"/>
    </row>
    <row r="48" spans="1:7" s="125" customFormat="1" ht="12">
      <c r="A48" s="122"/>
      <c r="B48" s="123"/>
      <c r="C48" s="124"/>
      <c r="D48" s="153"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5" t="s">
        <v>306</v>
      </c>
      <c r="C56" s="315"/>
      <c r="D56" s="315"/>
      <c r="G56" s="116"/>
    </row>
    <row r="57" spans="1:7" ht="13.5" thickBot="1">
      <c r="A57" s="114"/>
      <c r="B57" s="315"/>
      <c r="C57" s="315"/>
      <c r="D57" s="315"/>
      <c r="E57" s="12" t="s">
        <v>2</v>
      </c>
      <c r="F57" s="15"/>
      <c r="G57" s="116"/>
    </row>
    <row r="58" spans="1:7" ht="6.75" customHeight="1">
      <c r="A58" s="114"/>
      <c r="G58" s="116"/>
    </row>
    <row r="59" spans="1:7" ht="15">
      <c r="A59" s="114"/>
      <c r="B59" s="316"/>
      <c r="C59" s="317"/>
      <c r="D59" s="318"/>
      <c r="G59" s="116"/>
    </row>
    <row r="60" spans="1:7" ht="15">
      <c r="A60" s="114"/>
      <c r="B60" s="319"/>
      <c r="C60" s="320"/>
      <c r="D60" s="321"/>
      <c r="G60" s="116"/>
    </row>
    <row r="61" spans="1:7" ht="15">
      <c r="A61" s="114"/>
      <c r="B61" s="319"/>
      <c r="C61" s="320"/>
      <c r="D61" s="321"/>
      <c r="G61" s="116"/>
    </row>
    <row r="62" spans="1:7" ht="15">
      <c r="A62" s="114"/>
      <c r="B62" s="319"/>
      <c r="C62" s="320"/>
      <c r="D62" s="321"/>
      <c r="G62" s="116"/>
    </row>
    <row r="63" spans="1:7" ht="15">
      <c r="A63" s="114"/>
      <c r="B63" s="319"/>
      <c r="C63" s="320"/>
      <c r="D63" s="321"/>
      <c r="G63" s="116"/>
    </row>
    <row r="64" spans="1:7" ht="15">
      <c r="A64" s="114"/>
      <c r="B64" s="319"/>
      <c r="C64" s="320"/>
      <c r="D64" s="321"/>
      <c r="G64" s="116"/>
    </row>
    <row r="65" spans="1:7" ht="15">
      <c r="A65" s="114"/>
      <c r="B65" s="322"/>
      <c r="C65" s="323"/>
      <c r="D65" s="324"/>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2"/>
      <c r="G72" s="119"/>
    </row>
    <row r="73" spans="1:7" s="125" customFormat="1" ht="12">
      <c r="A73" s="122"/>
      <c r="B73" s="123"/>
      <c r="C73" s="124"/>
      <c r="D73" s="153"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5" t="s">
        <v>306</v>
      </c>
      <c r="C81" s="315"/>
      <c r="D81" s="315"/>
      <c r="G81" s="116"/>
    </row>
    <row r="82" spans="1:7" ht="13.5" thickBot="1">
      <c r="A82" s="114"/>
      <c r="B82" s="315"/>
      <c r="C82" s="315"/>
      <c r="D82" s="315"/>
      <c r="E82" s="12" t="s">
        <v>2</v>
      </c>
      <c r="F82" s="15"/>
      <c r="G82" s="116"/>
    </row>
    <row r="83" spans="1:7" ht="6.75" customHeight="1">
      <c r="A83" s="114"/>
      <c r="G83" s="116"/>
    </row>
    <row r="84" spans="1:7" ht="15">
      <c r="A84" s="114"/>
      <c r="B84" s="316"/>
      <c r="C84" s="317"/>
      <c r="D84" s="318"/>
      <c r="G84" s="116"/>
    </row>
    <row r="85" spans="1:7" ht="15">
      <c r="A85" s="114"/>
      <c r="B85" s="319"/>
      <c r="C85" s="320"/>
      <c r="D85" s="321"/>
      <c r="G85" s="116"/>
    </row>
    <row r="86" spans="1:7" ht="15">
      <c r="A86" s="114"/>
      <c r="B86" s="319"/>
      <c r="C86" s="320"/>
      <c r="D86" s="321"/>
      <c r="G86" s="116"/>
    </row>
    <row r="87" spans="1:7" ht="15">
      <c r="A87" s="114"/>
      <c r="B87" s="319"/>
      <c r="C87" s="320"/>
      <c r="D87" s="321"/>
      <c r="G87" s="116"/>
    </row>
    <row r="88" spans="1:7" ht="15">
      <c r="A88" s="114"/>
      <c r="B88" s="319"/>
      <c r="C88" s="320"/>
      <c r="D88" s="321"/>
      <c r="G88" s="116"/>
    </row>
    <row r="89" spans="1:7" ht="15">
      <c r="A89" s="114"/>
      <c r="B89" s="319"/>
      <c r="C89" s="320"/>
      <c r="D89" s="321"/>
      <c r="G89" s="116"/>
    </row>
    <row r="90" spans="1:7" ht="15">
      <c r="A90" s="114"/>
      <c r="B90" s="322"/>
      <c r="C90" s="323"/>
      <c r="D90" s="324"/>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2"/>
      <c r="G97" s="119"/>
    </row>
    <row r="98" spans="1:7" s="125" customFormat="1" ht="12">
      <c r="A98" s="122"/>
      <c r="B98" s="123"/>
      <c r="C98" s="124"/>
      <c r="D98" s="153"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5" t="s">
        <v>306</v>
      </c>
      <c r="C106" s="315"/>
      <c r="D106" s="315"/>
      <c r="G106" s="116"/>
    </row>
    <row r="107" spans="1:7" ht="13.5" thickBot="1">
      <c r="A107" s="114"/>
      <c r="B107" s="315"/>
      <c r="C107" s="315"/>
      <c r="D107" s="315"/>
      <c r="E107" s="12" t="s">
        <v>2</v>
      </c>
      <c r="F107" s="15"/>
      <c r="G107" s="116"/>
    </row>
    <row r="108" spans="1:7" ht="6.75" customHeight="1">
      <c r="A108" s="114"/>
      <c r="G108" s="116"/>
    </row>
    <row r="109" spans="1:7" ht="15">
      <c r="A109" s="114"/>
      <c r="B109" s="316"/>
      <c r="C109" s="317"/>
      <c r="D109" s="318"/>
      <c r="G109" s="116"/>
    </row>
    <row r="110" spans="1:7" ht="15">
      <c r="A110" s="114"/>
      <c r="B110" s="319"/>
      <c r="C110" s="320"/>
      <c r="D110" s="321"/>
      <c r="G110" s="116"/>
    </row>
    <row r="111" spans="1:7" ht="15">
      <c r="A111" s="114"/>
      <c r="B111" s="319"/>
      <c r="C111" s="320"/>
      <c r="D111" s="321"/>
      <c r="G111" s="116"/>
    </row>
    <row r="112" spans="1:7" ht="15">
      <c r="A112" s="114"/>
      <c r="B112" s="319"/>
      <c r="C112" s="320"/>
      <c r="D112" s="321"/>
      <c r="G112" s="116"/>
    </row>
    <row r="113" spans="1:7" ht="15">
      <c r="A113" s="114"/>
      <c r="B113" s="319"/>
      <c r="C113" s="320"/>
      <c r="D113" s="321"/>
      <c r="G113" s="116"/>
    </row>
    <row r="114" spans="1:7" ht="15">
      <c r="A114" s="114"/>
      <c r="B114" s="319"/>
      <c r="C114" s="320"/>
      <c r="D114" s="321"/>
      <c r="G114" s="116"/>
    </row>
    <row r="115" spans="1:7" ht="15">
      <c r="A115" s="114"/>
      <c r="B115" s="322"/>
      <c r="C115" s="323"/>
      <c r="D115" s="324"/>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2"/>
      <c r="G122" s="119"/>
    </row>
    <row r="123" spans="1:7" s="125" customFormat="1" ht="12">
      <c r="A123" s="122"/>
      <c r="B123" s="123"/>
      <c r="C123" s="124"/>
      <c r="D123" s="153"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5" t="s">
        <v>306</v>
      </c>
      <c r="C131" s="315"/>
      <c r="D131" s="315"/>
      <c r="G131" s="116"/>
    </row>
    <row r="132" spans="1:7" ht="13.5" thickBot="1">
      <c r="A132" s="114"/>
      <c r="B132" s="315"/>
      <c r="C132" s="315"/>
      <c r="D132" s="315"/>
      <c r="E132" s="12" t="s">
        <v>2</v>
      </c>
      <c r="F132" s="15"/>
      <c r="G132" s="116"/>
    </row>
    <row r="133" spans="1:7" ht="6.75" customHeight="1">
      <c r="A133" s="114"/>
      <c r="G133" s="116"/>
    </row>
    <row r="134" spans="1:7" ht="15">
      <c r="A134" s="114"/>
      <c r="B134" s="316"/>
      <c r="C134" s="317"/>
      <c r="D134" s="318"/>
      <c r="G134" s="116"/>
    </row>
    <row r="135" spans="1:7" ht="15">
      <c r="A135" s="114"/>
      <c r="B135" s="319"/>
      <c r="C135" s="320"/>
      <c r="D135" s="321"/>
      <c r="G135" s="116"/>
    </row>
    <row r="136" spans="1:7" ht="15">
      <c r="A136" s="114"/>
      <c r="B136" s="319"/>
      <c r="C136" s="320"/>
      <c r="D136" s="321"/>
      <c r="G136" s="116"/>
    </row>
    <row r="137" spans="1:7" ht="15">
      <c r="A137" s="114"/>
      <c r="B137" s="319"/>
      <c r="C137" s="320"/>
      <c r="D137" s="321"/>
      <c r="G137" s="116"/>
    </row>
    <row r="138" spans="1:7" ht="15">
      <c r="A138" s="114"/>
      <c r="B138" s="319"/>
      <c r="C138" s="320"/>
      <c r="D138" s="321"/>
      <c r="G138" s="116"/>
    </row>
    <row r="139" spans="1:7" ht="15">
      <c r="A139" s="114"/>
      <c r="B139" s="319"/>
      <c r="C139" s="320"/>
      <c r="D139" s="321"/>
      <c r="G139" s="116"/>
    </row>
    <row r="140" spans="1:7" ht="15">
      <c r="A140" s="114"/>
      <c r="B140" s="322"/>
      <c r="C140" s="323"/>
      <c r="D140" s="324"/>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2"/>
      <c r="G147" s="119"/>
    </row>
    <row r="148" spans="1:7" s="125" customFormat="1" ht="12">
      <c r="A148" s="122"/>
      <c r="B148" s="123"/>
      <c r="C148" s="124"/>
      <c r="D148" s="153"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5" t="s">
        <v>306</v>
      </c>
      <c r="C156" s="315"/>
      <c r="D156" s="315"/>
      <c r="G156" s="116"/>
    </row>
    <row r="157" spans="1:7" ht="13.5" thickBot="1">
      <c r="A157" s="114"/>
      <c r="B157" s="315"/>
      <c r="C157" s="315"/>
      <c r="D157" s="315"/>
      <c r="E157" s="12" t="s">
        <v>2</v>
      </c>
      <c r="F157" s="15"/>
      <c r="G157" s="116"/>
    </row>
    <row r="158" spans="1:7" ht="6.75" customHeight="1">
      <c r="A158" s="114"/>
      <c r="G158" s="116"/>
    </row>
    <row r="159" spans="1:7" ht="15">
      <c r="A159" s="114"/>
      <c r="B159" s="316"/>
      <c r="C159" s="317"/>
      <c r="D159" s="318"/>
      <c r="G159" s="116"/>
    </row>
    <row r="160" spans="1:7" ht="15">
      <c r="A160" s="114"/>
      <c r="B160" s="319"/>
      <c r="C160" s="320"/>
      <c r="D160" s="321"/>
      <c r="G160" s="116"/>
    </row>
    <row r="161" spans="1:7" ht="15">
      <c r="A161" s="114"/>
      <c r="B161" s="319"/>
      <c r="C161" s="320"/>
      <c r="D161" s="321"/>
      <c r="G161" s="116"/>
    </row>
    <row r="162" spans="1:7" ht="15">
      <c r="A162" s="114"/>
      <c r="B162" s="319"/>
      <c r="C162" s="320"/>
      <c r="D162" s="321"/>
      <c r="G162" s="116"/>
    </row>
    <row r="163" spans="1:7" ht="15">
      <c r="A163" s="114"/>
      <c r="B163" s="319"/>
      <c r="C163" s="320"/>
      <c r="D163" s="321"/>
      <c r="G163" s="116"/>
    </row>
    <row r="164" spans="1:7" ht="15">
      <c r="A164" s="114"/>
      <c r="B164" s="319"/>
      <c r="C164" s="320"/>
      <c r="D164" s="321"/>
      <c r="G164" s="116"/>
    </row>
    <row r="165" spans="1:7" ht="15">
      <c r="A165" s="114"/>
      <c r="B165" s="322"/>
      <c r="C165" s="323"/>
      <c r="D165" s="324"/>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2"/>
      <c r="G172" s="119"/>
    </row>
    <row r="173" spans="1:7" s="125" customFormat="1" ht="12">
      <c r="A173" s="122"/>
      <c r="B173" s="123"/>
      <c r="C173" s="124"/>
      <c r="D173" s="153"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5" t="s">
        <v>306</v>
      </c>
      <c r="C181" s="315"/>
      <c r="D181" s="315"/>
      <c r="G181" s="116"/>
    </row>
    <row r="182" spans="1:7" ht="13.5" thickBot="1">
      <c r="A182" s="114"/>
      <c r="B182" s="315"/>
      <c r="C182" s="315"/>
      <c r="D182" s="315"/>
      <c r="E182" s="12" t="s">
        <v>2</v>
      </c>
      <c r="F182" s="15"/>
      <c r="G182" s="116"/>
    </row>
    <row r="183" spans="1:7" ht="6.75" customHeight="1">
      <c r="A183" s="114"/>
      <c r="G183" s="116"/>
    </row>
    <row r="184" spans="1:7" ht="15">
      <c r="A184" s="114"/>
      <c r="B184" s="316"/>
      <c r="C184" s="317"/>
      <c r="D184" s="318"/>
      <c r="G184" s="116"/>
    </row>
    <row r="185" spans="1:7" ht="15">
      <c r="A185" s="114"/>
      <c r="B185" s="319"/>
      <c r="C185" s="320"/>
      <c r="D185" s="321"/>
      <c r="G185" s="116"/>
    </row>
    <row r="186" spans="1:7" ht="15">
      <c r="A186" s="114"/>
      <c r="B186" s="319"/>
      <c r="C186" s="320"/>
      <c r="D186" s="321"/>
      <c r="G186" s="116"/>
    </row>
    <row r="187" spans="1:7" ht="15">
      <c r="A187" s="114"/>
      <c r="B187" s="319"/>
      <c r="C187" s="320"/>
      <c r="D187" s="321"/>
      <c r="G187" s="116"/>
    </row>
    <row r="188" spans="1:7" ht="15">
      <c r="A188" s="114"/>
      <c r="B188" s="319"/>
      <c r="C188" s="320"/>
      <c r="D188" s="321"/>
      <c r="G188" s="116"/>
    </row>
    <row r="189" spans="1:7" ht="15">
      <c r="A189" s="114"/>
      <c r="B189" s="319"/>
      <c r="C189" s="320"/>
      <c r="D189" s="321"/>
      <c r="G189" s="116"/>
    </row>
    <row r="190" spans="1:7" ht="15">
      <c r="A190" s="114"/>
      <c r="B190" s="322"/>
      <c r="C190" s="323"/>
      <c r="D190" s="324"/>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2"/>
      <c r="G197" s="119"/>
    </row>
    <row r="198" spans="1:7" s="125" customFormat="1" ht="12">
      <c r="A198" s="122"/>
      <c r="B198" s="123"/>
      <c r="C198" s="124"/>
      <c r="D198" s="153"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5" t="s">
        <v>306</v>
      </c>
      <c r="C206" s="315"/>
      <c r="D206" s="315"/>
      <c r="G206" s="116"/>
    </row>
    <row r="207" spans="1:7" ht="13.5" thickBot="1">
      <c r="A207" s="114"/>
      <c r="B207" s="315"/>
      <c r="C207" s="315"/>
      <c r="D207" s="315"/>
      <c r="E207" s="12" t="s">
        <v>2</v>
      </c>
      <c r="F207" s="15"/>
      <c r="G207" s="116"/>
    </row>
    <row r="208" spans="1:7" ht="6.75" customHeight="1">
      <c r="A208" s="114"/>
      <c r="G208" s="116"/>
    </row>
    <row r="209" spans="1:7" ht="15">
      <c r="A209" s="114"/>
      <c r="B209" s="316"/>
      <c r="C209" s="317"/>
      <c r="D209" s="318"/>
      <c r="G209" s="116"/>
    </row>
    <row r="210" spans="1:7" ht="15">
      <c r="A210" s="114"/>
      <c r="B210" s="319"/>
      <c r="C210" s="320"/>
      <c r="D210" s="321"/>
      <c r="G210" s="116"/>
    </row>
    <row r="211" spans="1:7" ht="15">
      <c r="A211" s="114"/>
      <c r="B211" s="319"/>
      <c r="C211" s="320"/>
      <c r="D211" s="321"/>
      <c r="G211" s="116"/>
    </row>
    <row r="212" spans="1:7" ht="15">
      <c r="A212" s="114"/>
      <c r="B212" s="319"/>
      <c r="C212" s="320"/>
      <c r="D212" s="321"/>
      <c r="G212" s="116"/>
    </row>
    <row r="213" spans="1:7" ht="15">
      <c r="A213" s="114"/>
      <c r="B213" s="319"/>
      <c r="C213" s="320"/>
      <c r="D213" s="321"/>
      <c r="G213" s="116"/>
    </row>
    <row r="214" spans="1:7" ht="15">
      <c r="A214" s="114"/>
      <c r="B214" s="319"/>
      <c r="C214" s="320"/>
      <c r="D214" s="321"/>
      <c r="G214" s="116"/>
    </row>
    <row r="215" spans="1:7" ht="15">
      <c r="A215" s="114"/>
      <c r="B215" s="322"/>
      <c r="C215" s="323"/>
      <c r="D215" s="324"/>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2"/>
      <c r="G222" s="119"/>
    </row>
    <row r="223" spans="1:7" s="125" customFormat="1" ht="12">
      <c r="A223" s="122"/>
      <c r="B223" s="123"/>
      <c r="C223" s="124"/>
      <c r="D223" s="153"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5" t="s">
        <v>306</v>
      </c>
      <c r="C231" s="315"/>
      <c r="D231" s="315"/>
      <c r="G231" s="116"/>
    </row>
    <row r="232" spans="1:7" ht="13.5" thickBot="1">
      <c r="A232" s="114"/>
      <c r="B232" s="315"/>
      <c r="C232" s="315"/>
      <c r="D232" s="315"/>
      <c r="E232" s="12" t="s">
        <v>2</v>
      </c>
      <c r="F232" s="15"/>
      <c r="G232" s="116"/>
    </row>
    <row r="233" spans="1:7" ht="6.75" customHeight="1">
      <c r="A233" s="114"/>
      <c r="G233" s="116"/>
    </row>
    <row r="234" spans="1:7" ht="15">
      <c r="A234" s="114"/>
      <c r="B234" s="316"/>
      <c r="C234" s="317"/>
      <c r="D234" s="318"/>
      <c r="G234" s="116"/>
    </row>
    <row r="235" spans="1:7" ht="15">
      <c r="A235" s="114"/>
      <c r="B235" s="319"/>
      <c r="C235" s="320"/>
      <c r="D235" s="321"/>
      <c r="G235" s="116"/>
    </row>
    <row r="236" spans="1:7" ht="15">
      <c r="A236" s="114"/>
      <c r="B236" s="319"/>
      <c r="C236" s="320"/>
      <c r="D236" s="321"/>
      <c r="G236" s="116"/>
    </row>
    <row r="237" spans="1:7" ht="15">
      <c r="A237" s="114"/>
      <c r="B237" s="319"/>
      <c r="C237" s="320"/>
      <c r="D237" s="321"/>
      <c r="G237" s="116"/>
    </row>
    <row r="238" spans="1:7" ht="15">
      <c r="A238" s="114"/>
      <c r="B238" s="319"/>
      <c r="C238" s="320"/>
      <c r="D238" s="321"/>
      <c r="G238" s="116"/>
    </row>
    <row r="239" spans="1:7" ht="15">
      <c r="A239" s="114"/>
      <c r="B239" s="319"/>
      <c r="C239" s="320"/>
      <c r="D239" s="321"/>
      <c r="G239" s="116"/>
    </row>
    <row r="240" spans="1:7" ht="15">
      <c r="A240" s="114"/>
      <c r="B240" s="322"/>
      <c r="C240" s="323"/>
      <c r="D240" s="324"/>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2"/>
      <c r="G247" s="119"/>
    </row>
    <row r="248" spans="1:7" s="125" customFormat="1" ht="12">
      <c r="A248" s="122"/>
      <c r="B248" s="123"/>
      <c r="C248" s="124"/>
      <c r="D248" s="153"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5" t="s">
        <v>306</v>
      </c>
      <c r="C256" s="315"/>
      <c r="D256" s="315"/>
      <c r="G256" s="116"/>
    </row>
    <row r="257" spans="1:7" ht="13.5" thickBot="1">
      <c r="A257" s="114"/>
      <c r="B257" s="315"/>
      <c r="C257" s="315"/>
      <c r="D257" s="315"/>
      <c r="E257" s="12" t="s">
        <v>2</v>
      </c>
      <c r="F257" s="15"/>
      <c r="G257" s="116"/>
    </row>
    <row r="258" spans="1:7" ht="6.75" customHeight="1">
      <c r="A258" s="114"/>
      <c r="G258" s="116"/>
    </row>
    <row r="259" spans="1:7" ht="15">
      <c r="A259" s="114"/>
      <c r="B259" s="316"/>
      <c r="C259" s="317"/>
      <c r="D259" s="318"/>
      <c r="G259" s="116"/>
    </row>
    <row r="260" spans="1:7" ht="15">
      <c r="A260" s="114"/>
      <c r="B260" s="319"/>
      <c r="C260" s="320"/>
      <c r="D260" s="321"/>
      <c r="G260" s="116"/>
    </row>
    <row r="261" spans="1:7" ht="15">
      <c r="A261" s="114"/>
      <c r="B261" s="319"/>
      <c r="C261" s="320"/>
      <c r="D261" s="321"/>
      <c r="G261" s="116"/>
    </row>
    <row r="262" spans="1:7" ht="15">
      <c r="A262" s="114"/>
      <c r="B262" s="319"/>
      <c r="C262" s="320"/>
      <c r="D262" s="321"/>
      <c r="G262" s="116"/>
    </row>
    <row r="263" spans="1:7" ht="15">
      <c r="A263" s="114"/>
      <c r="B263" s="319"/>
      <c r="C263" s="320"/>
      <c r="D263" s="321"/>
      <c r="G263" s="116"/>
    </row>
    <row r="264" spans="1:7" ht="15">
      <c r="A264" s="114"/>
      <c r="B264" s="319"/>
      <c r="C264" s="320"/>
      <c r="D264" s="321"/>
      <c r="G264" s="116"/>
    </row>
    <row r="265" spans="1:7" ht="15">
      <c r="A265" s="114"/>
      <c r="B265" s="322"/>
      <c r="C265" s="323"/>
      <c r="D265" s="324"/>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31:D232"/>
    <mergeCell ref="B256:D257"/>
    <mergeCell ref="B209:D215"/>
    <mergeCell ref="B234:D240"/>
    <mergeCell ref="B134:D140"/>
    <mergeCell ref="B159:D165"/>
    <mergeCell ref="B156:D157"/>
    <mergeCell ref="B184:D190"/>
    <mergeCell ref="B181:D182"/>
    <mergeCell ref="B206:D207"/>
    <mergeCell ref="B31:D32"/>
    <mergeCell ref="B56:D57"/>
    <mergeCell ref="B81:D82"/>
    <mergeCell ref="B106:D107"/>
    <mergeCell ref="B131:D132"/>
    <mergeCell ref="B259:D265"/>
    <mergeCell ref="B34:D40"/>
    <mergeCell ref="B59:D65"/>
    <mergeCell ref="B84:D90"/>
    <mergeCell ref="B109:D115"/>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22" ma:contentTypeDescription="This is the Custom Document Type for use by DHCS" ma:contentTypeScope="" ma:versionID="54754345e7a46eefdcce069b4d1cec81">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D32B7D-2A2A-496B-BBE4-7E9897734B31}"/>
</file>

<file path=customXml/itemProps2.xml><?xml version="1.0" encoding="utf-8"?>
<ds:datastoreItem xmlns:ds="http://schemas.openxmlformats.org/officeDocument/2006/customXml" ds:itemID="{3CA21191-A087-4BAB-98FE-AB7CAC61F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5F94A6-3EB0-461E-A854-45DB014C7811}">
  <ds:schemaRefs>
    <ds:schemaRef ds:uri="http://schemas.microsoft.com/office/2006/metadata/longProperties"/>
  </ds:schemaRefs>
</ds:datastoreItem>
</file>

<file path=customXml/itemProps4.xml><?xml version="1.0" encoding="utf-8"?>
<ds:datastoreItem xmlns:ds="http://schemas.openxmlformats.org/officeDocument/2006/customXml" ds:itemID="{C051E2FA-895C-41EB-A125-14BC68015D6E}">
  <ds:schemaRefs>
    <ds:schemaRef ds:uri="http://schemas.microsoft.com/sharepoint/v3/contenttype/forms"/>
  </ds:schemaRefs>
</ds:datastoreItem>
</file>

<file path=customXml/itemProps5.xml><?xml version="1.0" encoding="utf-8"?>
<ds:datastoreItem xmlns:ds="http://schemas.openxmlformats.org/officeDocument/2006/customXml" ds:itemID="{6952C240-8C2C-4CDB-82DD-1CD564C980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7 Annual Report</dc:title>
  <dc:subject/>
  <dc:creator>MFSchoenberg</dc:creator>
  <cp:keywords>DSRIP DY 7 Annual Report</cp:keywords>
  <dc:description/>
  <cp:lastModifiedBy>westj</cp:lastModifiedBy>
  <cp:lastPrinted>2012-09-25T18:16:47Z</cp:lastPrinted>
  <dcterms:created xsi:type="dcterms:W3CDTF">2011-04-27T21:00:50Z</dcterms:created>
  <dcterms:modified xsi:type="dcterms:W3CDTF">2020-11-11T03:15:24Z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534500.000000000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DHCSDOC-2129867196-616</vt:lpwstr>
  </property>
  <property fmtid="{D5CDD505-2E9C-101B-9397-08002B2CF9AE}" pid="14" name="_dlc_DocIdItemGuid">
    <vt:lpwstr>ebb44a56-f040-4b46-874c-f90a2649be4b</vt:lpwstr>
  </property>
  <property fmtid="{D5CDD505-2E9C-101B-9397-08002B2CF9AE}" pid="15" name="_dlc_DocIdUrl">
    <vt:lpwstr>http://dhcs2016prod:88/provgovpart/_layouts/15/DocIdRedir.aspx?ID=DHCSDOC-2129867196-616, DHCSDOC-2129867196-616</vt:lpwstr>
  </property>
  <property fmtid="{D5CDD505-2E9C-101B-9397-08002B2CF9AE}" pid="16" name="ContentTypeId">
    <vt:lpwstr>0x0101000DD778A44A894D44A57135C48A267F0A</vt:lpwstr>
  </property>
</Properties>
</file>