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751"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Information'!$C$4:$J$15</definedName>
    <definedName name="_xlnm.Print_Area" localSheetId="11">'10. Adjustment (FFP)'!$B$6:$I$52</definedName>
    <definedName name="_xlnm.Print_Area" localSheetId="3">'2. Component Summary'!$B$6:$N$103</definedName>
    <definedName name="_xlnm.Print_Area" localSheetId="4">'3. CSS'!$B$7:$V$83</definedName>
    <definedName name="_xlnm.Print_Area" localSheetId="5">'4. PEI'!$B$6:$AA$66</definedName>
    <definedName name="_xlnm.Print_Area" localSheetId="6">'5. INN'!$B$1:$Z$87</definedName>
    <definedName name="_xlnm.Print_Area" localSheetId="7">'6. WET'!$B$6:$X$33</definedName>
    <definedName name="_xlnm.Print_Area" localSheetId="8">'7. CFTN'!$B$6:$X$48</definedName>
    <definedName name="_xlnm.Print_Area" localSheetId="9">'8. TTACB, WET RP, HP'!$B$6:$V$16</definedName>
    <definedName name="_xlnm.Print_Area" localSheetId="10">'9. Adjustment (MHSA)'!$B$6:$G$85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Summary'!$14:$14</definedName>
  </definedNames>
  <calcPr calcId="191029"/>
</workbook>
</file>

<file path=xl/sharedStrings.xml><?xml version="1.0" encoding="utf-8"?>
<sst xmlns="http://schemas.openxmlformats.org/spreadsheetml/2006/main" count="1173" uniqueCount="437">
  <si>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</si>
  <si>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</si>
  <si>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</si>
  <si>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</si>
  <si>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</si>
  <si>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</si>
  <si>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</si>
  <si>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</si>
  <si>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</si>
  <si>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</si>
  <si>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</si>
  <si>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</si>
  <si>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</si>
  <si>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</si>
  <si>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</si>
  <si>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</si>
  <si>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</si>
  <si>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</si>
  <si>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</si>
  <si>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</si>
  <si>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</si>
  <si>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</si>
  <si>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</si>
  <si>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</si>
  <si>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</si>
  <si>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</si>
  <si>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</si>
  <si>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</si>
  <si>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</si>
  <si>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</si>
  <si>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</si>
  <si>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</si>
  <si>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</si>
  <si>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</si>
  <si>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</si>
  <si>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</si>
  <si>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</si>
  <si>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</si>
  <si>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</si>
  <si>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</si>
  <si>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</si>
  <si>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</si>
  <si>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</si>
  <si>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</si>
  <si>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</si>
  <si>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</si>
  <si>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</si>
  <si>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</si>
  <si>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</si>
  <si>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</si>
  <si>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</si>
  <si>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</si>
  <si>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</si>
  <si>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</si>
  <si>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</si>
  <si>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</si>
  <si>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</si>
  <si>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</si>
  <si>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</si>
  <si>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</si>
  <si>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</si>
  <si>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</si>
  <si>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</si>
  <si>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</si>
  <si>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</si>
  <si>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</si>
  <si>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</si>
  <si>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</si>
  <si>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</si>
  <si>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</si>
  <si>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</si>
  <si>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</si>
  <si>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</si>
  <si>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</si>
  <si>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</si>
  <si>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</si>
  <si>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</si>
  <si>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</si>
  <si>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</si>
  <si>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</si>
  <si>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</si>
  <si>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</si>
  <si>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</si>
  <si>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</si>
  <si>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</si>
  <si>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</si>
  <si>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</si>
  <si>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</si>
  <si>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</si>
  <si>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</si>
  <si>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</si>
  <si>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</si>
  <si>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</si>
  <si>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</si>
  <si>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</si>
  <si>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</si>
  <si>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</si>
  <si>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</si>
  <si>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</si>
  <si>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</si>
  <si>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</si>
  <si>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</si>
  <si>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</si>
  <si>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</si>
  <si>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</si>
  <si>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</si>
  <si>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</si>
  <si>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</si>
  <si>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</si>
  <si>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</si>
  <si>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</si>
  <si>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</si>
  <si>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</si>
  <si>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</si>
  <si>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</si>
  <si>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</si>
  <si>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</si>
  <si>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</si>
  <si>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</si>
  <si>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</si>
  <si>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</si>
  <si>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</si>
  <si>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</si>
  <si>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</si>
  <si>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</si>
  <si>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</si>
  <si>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</si>
  <si>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</si>
  <si>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</si>
  <si>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</si>
  <si>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</si>
  <si>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</si>
  <si>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</si>
  <si>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</si>
  <si>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</si>
  <si>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</si>
  <si>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</si>
  <si>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</si>
  <si>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</si>
  <si>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</si>
  <si>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</si>
  <si>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</si>
  <si>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</si>
  <si>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</si>
  <si>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</si>
  <si>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</si>
  <si>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</si>
  <si>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</si>
  <si>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</si>
  <si>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</si>
  <si>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</si>
  <si>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</si>
  <si>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</si>
  <si>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</si>
  <si>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</si>
  <si>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</si>
  <si>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</si>
  <si>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</si>
  <si>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</si>
  <si>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</si>
  <si>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</si>
  <si>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</si>
  <si>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</si>
  <si>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</si>
  <si>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</si>
  <si>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</si>
  <si>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</si>
  <si>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</si>
  <si>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</si>
  <si>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</si>
  <si>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</si>
  <si>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</si>
  <si>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</si>
  <si>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</si>
  <si>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</si>
  <si>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</si>
  <si>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</si>
  <si>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</si>
  <si>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</si>
  <si>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</si>
  <si>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</si>
  <si>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</si>
  <si>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</si>
  <si>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</si>
  <si>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</si>
  <si>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</si>
  <si>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</si>
  <si>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</si>
  <si>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</si>
  <si>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</si>
  <si>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</si>
  <si>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</si>
  <si>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</si>
  <si>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</si>
  <si>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</si>
  <si>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</si>
  <si>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</si>
  <si>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</si>
  <si>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</si>
  <si>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</si>
  <si>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</si>
  <si>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</si>
  <si>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</si>
  <si>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</si>
  <si>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</si>
  <si>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</si>
  <si>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</si>
  <si>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</si>
  <si>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</si>
  <si>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</si>
  <si>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</si>
  <si>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</si>
  <si>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</si>
  <si>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</si>
  <si>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</si>
  <si>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</si>
  <si>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</si>
  <si>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</si>
  <si>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</si>
  <si>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</si>
  <si>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</si>
  <si>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</si>
  <si>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</si>
  <si>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</si>
  <si>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</si>
  <si>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</si>
  <si>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</si>
  <si>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</si>
  <si>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</si>
  <si>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</si>
  <si>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</si>
  <si>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</si>
  <si>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</si>
  <si>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</si>
  <si>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</si>
  <si>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</si>
  <si>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</si>
  <si>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</si>
  <si>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</si>
  <si>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</si>
  <si>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</si>
  <si>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</si>
  <si>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</si>
  <si>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</si>
  <si>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</si>
  <si>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</si>
  <si>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</si>
  <si>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</si>
  <si>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</si>
  <si>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</si>
  <si>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</si>
  <si>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</si>
  <si>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</si>
  <si>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</si>
  <si>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</si>
  <si>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</si>
  <si>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</si>
  <si>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</si>
  <si>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</si>
  <si>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</si>
  <si>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</si>
  <si>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</si>
  <si>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</si>
  <si>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</si>
  <si>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</si>
  <si>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</si>
  <si>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</si>
  <si>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</si>
  <si>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</si>
  <si>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</si>
  <si>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</si>
  <si>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</si>
  <si>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</si>
  <si>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</si>
  <si>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</si>
  <si>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</si>
  <si>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</si>
  <si>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</si>
  <si>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</si>
  <si>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</si>
  <si>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</si>
  <si>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</si>
  <si>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</si>
  <si>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</si>
  <si>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</si>
  <si>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</si>
  <si>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</si>
  <si>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</si>
  <si>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</si>
  <si>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</si>
  <si>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</si>
  <si>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</si>
  <si>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</si>
  <si>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</si>
  <si>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</si>
  <si>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</si>
  <si>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</si>
  <si>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</si>
  <si>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</si>
  <si>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</si>
  <si>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</si>
  <si>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</si>
  <si>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</si>
  <si>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</si>
  <si>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</si>
  <si>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</si>
  <si>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</si>
  <si>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</si>
  <si>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</si>
  <si>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</si>
  <si>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</si>
  <si>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</si>
  <si>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</si>
  <si>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</si>
  <si>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</si>
  <si>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</si>
  <si>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</si>
  <si>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</si>
  <si>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</si>
  <si>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</si>
  <si>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</si>
  <si>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</si>
  <si>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</si>
  <si>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</si>
  <si>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</si>
  <si>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</si>
  <si>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</si>
  <si>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</si>
  <si>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</si>
  <si>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</si>
  <si>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</si>
  <si>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</si>
  <si>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</si>
  <si>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</si>
  <si>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</si>
  <si>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</si>
  <si>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</si>
  <si>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</si>
  <si>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</si>
  <si>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</si>
  <si>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</si>
  <si>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</si>
  <si>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</si>
  <si>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</si>
  <si>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</si>
  <si>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</si>
  <si>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</si>
  <si>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</si>
  <si>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</si>
  <si>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</si>
  <si>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</si>
  <si>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</si>
  <si>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</si>
  <si>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</si>
  <si>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</si>
  <si>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</si>
  <si>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</si>
  <si>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</si>
  <si>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</si>
  <si>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</si>
  <si>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</si>
  <si>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</si>
  <si>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</si>
  <si>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</si>
  <si>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</si>
  <si>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</si>
  <si>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</si>
  <si>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</si>
  <si>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</si>
  <si>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</si>
  <si>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</si>
  <si>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</si>
  <si>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</si>
  <si>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</si>
  <si>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</si>
  <si>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</si>
  <si>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</si>
  <si>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</si>
  <si>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</si>
  <si>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</si>
  <si>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</si>
  <si>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</si>
  <si>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</si>
  <si>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</si>
  <si>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</si>
  <si>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</si>
  <si>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</si>
  <si>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</si>
  <si>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</si>
  <si>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</si>
  <si>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</si>
  <si>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</si>
  <si>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</si>
  <si>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</si>
  <si>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</si>
  <si>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</si>
  <si>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</si>
  <si>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</si>
  <si>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</si>
  <si>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</si>
  <si>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</si>
  <si>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</si>
  <si>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</si>
  <si>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</si>
  <si>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</si>
  <si>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</si>
  <si>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</si>
  <si>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</si>
  <si>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</si>
  <si>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</si>
  <si>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</si>
  <si>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</si>
  <si>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</si>
  <si>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</si>
  <si>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</si>
  <si>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</si>
  <si>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</si>
  <si>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</si>
  <si>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</si>
  <si>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</si>
  <si>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</si>
  <si>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</si>
  <si>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</si>
  <si>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</si>
  <si>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</si>
  <si>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</si>
  <si>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</si>
  <si>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162 E. Carson Street</t>
  </si>
  <si>
    <t>Michael Laffin</t>
  </si>
  <si>
    <t>Deputy Director Admin/Finance</t>
  </si>
  <si>
    <t>mlaffin@countyofcolusa.org</t>
  </si>
  <si>
    <t>530-458-0521</t>
  </si>
  <si>
    <t>Integrated Full Service Partnerships</t>
  </si>
  <si>
    <t>Integrated CSS Non-FSP Programs</t>
  </si>
  <si>
    <t>Itegrated PEI Programs</t>
  </si>
  <si>
    <t>PEI Outreach</t>
  </si>
  <si>
    <t>Cultura es Vida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</si>
</sst>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s>
  <fonts count="23">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theme="1"/>
      <name val="Arial"/>
      <family val="2"/>
    </font>
    <font>
      <u val="single"/>
      <sz val="10"/>
      <color theme="10"/>
      <name val="Arial"/>
      <family val="2"/>
    </font>
    <font>
      <sz val="11"/>
      <color theme="1"/>
      <name val="Arial"/>
      <family val="2"/>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1"/>
      <color rgb="FF000000"/>
      <name val="Calibri"/>
      <family val="2"/>
    </font>
  </fonts>
  <fills count="10">
    <fill>
      <patternFill/>
    </fill>
    <fill>
      <patternFill patternType="gray125"/>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57">
    <border>
      <left/>
      <right/>
      <top/>
      <bottom/>
      <diagonal/>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right/>
      <top style="thin"/>
      <bottom style="thin"/>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style="double"/>
      <right/>
      <top style="thin"/>
      <bottom style="thin"/>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11" fillId="0" borderId="0">
      <alignment/>
      <protection/>
    </xf>
    <xf numFmtId="0" fontId="9" fillId="0" borderId="0">
      <alignment/>
      <protection/>
    </xf>
    <xf numFmtId="0" fontId="0" fillId="0" borderId="0">
      <alignment/>
      <protection/>
    </xf>
  </cellStyleXfs>
  <cellXfs count="520">
    <xf numFmtId="0" fontId="0" fillId="0" borderId="0" xfId="0"/>
    <xf numFmtId="0" fontId="3" fillId="0" borderId="0" xfId="0" applyFont="1" applyBorder="1" applyAlignment="1" applyProtection="1">
      <alignment vertical="center"/>
      <protection/>
    </xf>
    <xf numFmtId="164" fontId="12" fillId="0" borderId="0" xfId="0" applyNumberFormat="1" applyFont="1" applyFill="1" applyBorder="1" applyProtection="1">
      <protection/>
    </xf>
    <xf numFmtId="0" fontId="12" fillId="0" borderId="0" xfId="0" applyFont="1" applyFill="1" applyProtection="1">
      <protection/>
    </xf>
    <xf numFmtId="0" fontId="12" fillId="0" borderId="0" xfId="0" applyFont="1" applyFill="1" applyBorder="1" applyProtection="1">
      <protection/>
    </xf>
    <xf numFmtId="14" fontId="13" fillId="0" borderId="1" xfId="0" applyNumberFormat="1" applyFont="1" applyFill="1" applyBorder="1" applyAlignment="1" applyProtection="1">
      <alignment horizontal="center"/>
      <protection/>
    </xf>
    <xf numFmtId="14" fontId="1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1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12" fillId="0" borderId="1" xfId="0" applyNumberFormat="1" applyFont="1" applyFill="1" applyBorder="1" applyProtection="1">
      <protection/>
    </xf>
    <xf numFmtId="9" fontId="12" fillId="2" borderId="1" xfId="15" applyFont="1" applyFill="1" applyBorder="1" applyProtection="1">
      <protection/>
    </xf>
    <xf numFmtId="0" fontId="12" fillId="0" borderId="0" xfId="0" applyFont="1" applyProtection="1">
      <protection/>
    </xf>
    <xf numFmtId="0" fontId="12" fillId="0" borderId="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right"/>
      <protection/>
    </xf>
    <xf numFmtId="9" fontId="3" fillId="0" borderId="1" xfId="15" applyFont="1" applyFill="1" applyBorder="1" applyAlignment="1" applyProtection="1">
      <alignment horizontal="center" wrapText="1"/>
      <protection/>
    </xf>
    <xf numFmtId="0" fontId="12" fillId="0" borderId="3" xfId="0" applyFont="1" applyFill="1" applyBorder="1" applyProtection="1">
      <protection/>
    </xf>
    <xf numFmtId="164" fontId="12" fillId="2" borderId="4" xfId="0" applyNumberFormat="1" applyFont="1" applyFill="1" applyBorder="1" applyProtection="1">
      <protection/>
    </xf>
    <xf numFmtId="164" fontId="12" fillId="0" borderId="4" xfId="0" applyNumberFormat="1" applyFont="1" applyFill="1" applyBorder="1" applyProtection="1">
      <protection/>
    </xf>
    <xf numFmtId="0" fontId="12" fillId="0" borderId="5" xfId="0" applyFont="1" applyFill="1" applyBorder="1" applyProtection="1">
      <protection/>
    </xf>
    <xf numFmtId="164" fontId="12" fillId="0" borderId="6" xfId="0" applyNumberFormat="1" applyFont="1" applyFill="1" applyBorder="1" applyProtection="1">
      <protection/>
    </xf>
    <xf numFmtId="0" fontId="13" fillId="0" borderId="7" xfId="0" applyFont="1" applyFill="1" applyBorder="1" applyProtection="1">
      <protection/>
    </xf>
    <xf numFmtId="0" fontId="14" fillId="3" borderId="8" xfId="0" applyFont="1" applyFill="1" applyBorder="1" applyProtection="1">
      <protection/>
    </xf>
    <xf numFmtId="0" fontId="15" fillId="3" borderId="8" xfId="0" applyFont="1" applyFill="1" applyBorder="1" applyProtection="1">
      <protection/>
    </xf>
    <xf numFmtId="0" fontId="3" fillId="2" borderId="4" xfId="0" applyFont="1" applyFill="1" applyBorder="1" applyProtection="1">
      <protection/>
    </xf>
    <xf numFmtId="0" fontId="3" fillId="2" borderId="9" xfId="0" applyFont="1" applyFill="1" applyBorder="1" applyProtection="1">
      <protection/>
    </xf>
    <xf numFmtId="164" fontId="12" fillId="4" borderId="4" xfId="0" applyNumberFormat="1" applyFont="1" applyFill="1" applyBorder="1" applyProtection="1">
      <protection/>
    </xf>
    <xf numFmtId="164" fontId="12" fillId="2" borderId="6" xfId="0" applyNumberFormat="1" applyFont="1" applyFill="1" applyBorder="1" applyProtection="1">
      <protection/>
    </xf>
    <xf numFmtId="0" fontId="13" fillId="0" borderId="2" xfId="0" applyFont="1" applyFill="1" applyBorder="1" applyProtection="1">
      <protection/>
    </xf>
    <xf numFmtId="164" fontId="12" fillId="2" borderId="1" xfId="0" applyNumberFormat="1" applyFont="1" applyFill="1" applyBorder="1" applyProtection="1">
      <protection/>
    </xf>
    <xf numFmtId="0" fontId="3" fillId="2" borderId="8" xfId="0" applyFont="1" applyFill="1" applyBorder="1" applyProtection="1">
      <protection/>
    </xf>
    <xf numFmtId="0" fontId="3" fillId="2" borderId="10" xfId="0" applyFont="1" applyFill="1" applyBorder="1" applyProtection="1">
      <protection/>
    </xf>
    <xf numFmtId="0" fontId="15" fillId="3" borderId="4" xfId="0" applyFont="1" applyFill="1" applyBorder="1" applyProtection="1">
      <protection/>
    </xf>
    <xf numFmtId="0" fontId="12" fillId="2" borderId="4" xfId="0" applyFont="1" applyFill="1" applyBorder="1" applyProtection="1">
      <protection/>
    </xf>
    <xf numFmtId="164" fontId="12" fillId="0" borderId="11" xfId="0" applyNumberFormat="1" applyFont="1" applyFill="1" applyBorder="1" applyProtection="1">
      <protection locked="0"/>
    </xf>
    <xf numFmtId="164" fontId="12" fillId="2" borderId="12" xfId="0" applyNumberFormat="1" applyFont="1" applyFill="1" applyBorder="1" applyProtection="1">
      <protection/>
    </xf>
    <xf numFmtId="164" fontId="12" fillId="2" borderId="3" xfId="0" applyNumberFormat="1" applyFont="1" applyFill="1" applyBorder="1" applyProtection="1">
      <protection/>
    </xf>
    <xf numFmtId="164" fontId="12" fillId="2" borderId="9" xfId="0" applyNumberFormat="1" applyFont="1" applyFill="1" applyBorder="1" applyProtection="1">
      <protection/>
    </xf>
    <xf numFmtId="164" fontId="12" fillId="0" borderId="9" xfId="0" applyNumberFormat="1" applyFont="1" applyFill="1" applyBorder="1" applyProtection="1">
      <protection/>
    </xf>
    <xf numFmtId="164" fontId="12" fillId="2" borderId="13" xfId="0" applyNumberFormat="1" applyFont="1" applyFill="1" applyBorder="1" applyProtection="1">
      <protection/>
    </xf>
    <xf numFmtId="164" fontId="12" fillId="2" borderId="14" xfId="0" applyNumberFormat="1" applyFont="1" applyFill="1" applyBorder="1" applyProtection="1">
      <protection/>
    </xf>
    <xf numFmtId="164" fontId="12" fillId="2" borderId="15" xfId="0" applyNumberFormat="1" applyFont="1" applyFill="1" applyBorder="1" applyProtection="1">
      <protection/>
    </xf>
    <xf numFmtId="164" fontId="12" fillId="2" borderId="10" xfId="0" applyNumberFormat="1" applyFont="1" applyFill="1" applyBorder="1" applyProtection="1">
      <protection/>
    </xf>
    <xf numFmtId="164" fontId="12" fillId="2" borderId="8" xfId="0" applyNumberFormat="1" applyFont="1" applyFill="1" applyBorder="1" applyProtection="1">
      <protection/>
    </xf>
    <xf numFmtId="164" fontId="12" fillId="0" borderId="14" xfId="0" applyNumberFormat="1" applyFont="1" applyFill="1" applyBorder="1" applyProtection="1">
      <protection/>
    </xf>
    <xf numFmtId="0" fontId="15" fillId="3" borderId="16" xfId="0" applyFont="1" applyFill="1" applyBorder="1" applyProtection="1">
      <protection/>
    </xf>
    <xf numFmtId="164" fontId="12" fillId="0" borderId="17" xfId="0" applyNumberFormat="1" applyFont="1" applyFill="1" applyBorder="1" applyProtection="1">
      <protection/>
    </xf>
    <xf numFmtId="164" fontId="12" fillId="2" borderId="18" xfId="0" applyNumberFormat="1" applyFont="1" applyFill="1" applyBorder="1" applyProtection="1">
      <protection/>
    </xf>
    <xf numFmtId="164" fontId="3" fillId="2" borderId="1" xfId="0" applyNumberFormat="1" applyFont="1" applyFill="1" applyBorder="1" applyProtection="1">
      <protection/>
    </xf>
    <xf numFmtId="164" fontId="13" fillId="2" borderId="1" xfId="0" applyNumberFormat="1" applyFont="1" applyFill="1" applyBorder="1" applyProtection="1">
      <protection/>
    </xf>
    <xf numFmtId="14" fontId="12"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10" fontId="3" fillId="2" borderId="19" xfId="15" applyNumberFormat="1"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3" fillId="0" borderId="0" xfId="0" applyFont="1" applyFill="1" applyBorder="1" applyProtection="1">
      <protection/>
    </xf>
    <xf numFmtId="0" fontId="6" fillId="0" borderId="0" xfId="0" applyFont="1" applyFill="1" applyBorder="1" applyAlignment="1" applyProtection="1">
      <alignment horizontal="left"/>
      <protection/>
    </xf>
    <xf numFmtId="14" fontId="13" fillId="0" borderId="0" xfId="0" applyNumberFormat="1"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protection/>
    </xf>
    <xf numFmtId="164" fontId="6" fillId="2" borderId="1" xfId="0" applyNumberFormat="1" applyFont="1" applyFill="1" applyBorder="1" applyAlignment="1" applyProtection="1">
      <alignment horizontal="right" wrapText="1"/>
      <protection/>
    </xf>
    <xf numFmtId="164" fontId="6"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13" fillId="2" borderId="1" xfId="0" applyNumberFormat="1" applyFont="1" applyFill="1" applyBorder="1" applyAlignment="1" applyProtection="1">
      <alignment horizontal="center"/>
      <protection/>
    </xf>
    <xf numFmtId="0" fontId="13" fillId="2" borderId="1" xfId="0" applyFont="1" applyFill="1" applyBorder="1" applyProtection="1">
      <protection/>
    </xf>
    <xf numFmtId="14" fontId="13" fillId="2" borderId="1" xfId="0" applyNumberFormat="1" applyFont="1" applyFill="1" applyBorder="1" applyProtection="1">
      <protection/>
    </xf>
    <xf numFmtId="0" fontId="6" fillId="0" borderId="1" xfId="0" applyFont="1" applyFill="1" applyBorder="1" applyAlignment="1" applyProtection="1">
      <alignment horizontal="center"/>
      <protection/>
    </xf>
    <xf numFmtId="0" fontId="6" fillId="0" borderId="1" xfId="0" applyFont="1" applyFill="1" applyBorder="1" applyAlignment="1" applyProtection="1">
      <alignment horizontal="center" wrapText="1"/>
      <protection/>
    </xf>
    <xf numFmtId="0" fontId="13" fillId="0" borderId="0" xfId="0" applyFont="1" applyBorder="1" applyAlignment="1" applyProtection="1">
      <alignment/>
      <protection/>
    </xf>
    <xf numFmtId="0" fontId="3" fillId="0" borderId="20" xfId="0" applyFont="1" applyFill="1" applyBorder="1" applyAlignment="1" applyProtection="1">
      <alignment horizontal="center" vertical="center" wrapText="1"/>
      <protection/>
    </xf>
    <xf numFmtId="164" fontId="6" fillId="2" borderId="17" xfId="0" applyNumberFormat="1" applyFont="1" applyFill="1" applyBorder="1" applyAlignment="1" applyProtection="1">
      <alignment horizontal="right" wrapText="1"/>
      <protection/>
    </xf>
    <xf numFmtId="164" fontId="6" fillId="0" borderId="11" xfId="0" applyNumberFormat="1" applyFont="1" applyFill="1" applyBorder="1" applyAlignment="1" applyProtection="1">
      <alignment horizontal="right" wrapText="1"/>
      <protection locked="0"/>
    </xf>
    <xf numFmtId="164" fontId="6" fillId="2" borderId="7" xfId="0" applyNumberFormat="1" applyFont="1" applyFill="1" applyBorder="1" applyAlignment="1" applyProtection="1">
      <alignment horizontal="right" wrapText="1"/>
      <protection/>
    </xf>
    <xf numFmtId="0" fontId="13" fillId="0" borderId="20" xfId="0" applyFont="1" applyFill="1" applyBorder="1" applyAlignment="1" applyProtection="1">
      <alignment horizontal="center" vertical="center" wrapText="1"/>
      <protection/>
    </xf>
    <xf numFmtId="9" fontId="3" fillId="0" borderId="20" xfId="15"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13" fillId="2" borderId="20" xfId="0" applyFont="1" applyFill="1" applyBorder="1" applyProtection="1">
      <protection/>
    </xf>
    <xf numFmtId="14" fontId="13" fillId="2" borderId="20" xfId="0" applyNumberFormat="1" applyFont="1" applyFill="1" applyBorder="1" applyProtection="1">
      <protection/>
    </xf>
    <xf numFmtId="164" fontId="13" fillId="2" borderId="20" xfId="0" applyNumberFormat="1" applyFont="1" applyFill="1" applyBorder="1" applyProtection="1">
      <protection/>
    </xf>
    <xf numFmtId="164" fontId="13" fillId="2" borderId="16" xfId="0" applyNumberFormat="1" applyFont="1" applyFill="1" applyBorder="1" applyProtection="1">
      <protection/>
    </xf>
    <xf numFmtId="164" fontId="13" fillId="2" borderId="17" xfId="0" applyNumberFormat="1" applyFont="1" applyFill="1" applyBorder="1" applyProtection="1">
      <protection/>
    </xf>
    <xf numFmtId="0" fontId="12" fillId="0" borderId="0" xfId="0" applyFont="1"/>
    <xf numFmtId="14" fontId="6"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left"/>
      <protection/>
    </xf>
    <xf numFmtId="0" fontId="14" fillId="3" borderId="21" xfId="0" applyFont="1" applyFill="1" applyBorder="1" applyAlignment="1" applyProtection="1">
      <alignment/>
      <protection/>
    </xf>
    <xf numFmtId="0" fontId="14" fillId="3" borderId="22" xfId="0" applyFont="1" applyFill="1" applyBorder="1" applyAlignment="1" applyProtection="1">
      <alignment/>
      <protection/>
    </xf>
    <xf numFmtId="0" fontId="14" fillId="3" borderId="23" xfId="0" applyFont="1" applyFill="1" applyBorder="1" applyAlignment="1" applyProtection="1">
      <alignment/>
      <protection/>
    </xf>
    <xf numFmtId="0" fontId="14" fillId="3" borderId="24" xfId="0" applyFont="1" applyFill="1" applyBorder="1" applyAlignment="1" applyProtection="1">
      <alignment/>
      <protection/>
    </xf>
    <xf numFmtId="0" fontId="15" fillId="5" borderId="0" xfId="0" applyFont="1" applyFill="1" applyBorder="1" applyAlignment="1" applyProtection="1">
      <alignment horizontal="right"/>
      <protection/>
    </xf>
    <xf numFmtId="9" fontId="14" fillId="5" borderId="18" xfId="15" applyFont="1" applyFill="1" applyBorder="1" applyAlignment="1" applyProtection="1">
      <alignment horizontal="center" wrapText="1"/>
      <protection/>
    </xf>
    <xf numFmtId="9" fontId="14" fillId="5" borderId="16" xfId="15" applyFont="1" applyFill="1" applyBorder="1" applyAlignment="1" applyProtection="1">
      <alignment horizontal="center" wrapText="1"/>
      <protection/>
    </xf>
    <xf numFmtId="0" fontId="12" fillId="0" borderId="18" xfId="0" applyFont="1" applyFill="1" applyBorder="1" applyProtection="1">
      <protection/>
    </xf>
    <xf numFmtId="0" fontId="12" fillId="0" borderId="0" xfId="0" applyFont="1" applyFill="1" applyAlignment="1" applyProtection="1">
      <alignment horizontal="center"/>
      <protection/>
    </xf>
    <xf numFmtId="0" fontId="12" fillId="0" borderId="9"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2" fillId="2"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horizontal="center" wrapText="1"/>
      <protection/>
    </xf>
    <xf numFmtId="164" fontId="3" fillId="2" borderId="2" xfId="0" applyNumberFormat="1" applyFont="1" applyFill="1" applyBorder="1" applyProtection="1">
      <protection/>
    </xf>
    <xf numFmtId="164" fontId="13" fillId="2" borderId="2" xfId="0" applyNumberFormat="1" applyFont="1" applyFill="1" applyBorder="1" applyProtection="1">
      <protection/>
    </xf>
    <xf numFmtId="164" fontId="3" fillId="2" borderId="26" xfId="0" applyNumberFormat="1" applyFont="1" applyFill="1" applyBorder="1" applyProtection="1">
      <protection/>
    </xf>
    <xf numFmtId="164" fontId="13" fillId="2" borderId="26" xfId="0" applyNumberFormat="1" applyFont="1" applyFill="1" applyBorder="1" applyProtection="1">
      <protection/>
    </xf>
    <xf numFmtId="0" fontId="6" fillId="0" borderId="2" xfId="0" applyFont="1" applyFill="1" applyBorder="1" applyAlignment="1" applyProtection="1">
      <alignment horizontal="center" wrapText="1"/>
      <protection/>
    </xf>
    <xf numFmtId="0" fontId="3" fillId="0" borderId="23" xfId="0"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horizontal="right" wrapText="1"/>
      <protection locked="0"/>
    </xf>
    <xf numFmtId="164" fontId="6" fillId="2" borderId="28"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protection/>
    </xf>
    <xf numFmtId="164" fontId="6" fillId="2" borderId="2" xfId="0" applyNumberFormat="1" applyFont="1" applyFill="1" applyBorder="1" applyAlignment="1" applyProtection="1">
      <alignment horizontal="right"/>
      <protection/>
    </xf>
    <xf numFmtId="0" fontId="3" fillId="0" borderId="29" xfId="0" applyFont="1" applyFill="1" applyBorder="1" applyAlignment="1" applyProtection="1">
      <alignment horizontal="center" vertical="center" wrapText="1"/>
      <protection/>
    </xf>
    <xf numFmtId="164" fontId="6" fillId="0" borderId="30" xfId="0" applyNumberFormat="1" applyFont="1" applyFill="1" applyBorder="1" applyAlignment="1" applyProtection="1">
      <alignment horizontal="right" wrapText="1"/>
      <protection locked="0"/>
    </xf>
    <xf numFmtId="164" fontId="6" fillId="2" borderId="31"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protection/>
    </xf>
    <xf numFmtId="164" fontId="6" fillId="2" borderId="26" xfId="0" applyNumberFormat="1" applyFont="1" applyFill="1" applyBorder="1" applyAlignment="1" applyProtection="1">
      <alignment horizontal="right"/>
      <protection/>
    </xf>
    <xf numFmtId="0" fontId="6" fillId="0" borderId="26" xfId="0" applyFont="1" applyFill="1" applyBorder="1" applyAlignment="1" applyProtection="1">
      <alignment horizontal="center"/>
      <protection/>
    </xf>
    <xf numFmtId="0" fontId="3" fillId="0" borderId="26" xfId="0" applyFont="1" applyFill="1" applyBorder="1" applyAlignment="1" applyProtection="1">
      <alignment/>
      <protection/>
    </xf>
    <xf numFmtId="0" fontId="3" fillId="0" borderId="26"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wrapText="1"/>
      <protection/>
    </xf>
    <xf numFmtId="9" fontId="3" fillId="0" borderId="23" xfId="15" applyFont="1" applyFill="1" applyBorder="1" applyAlignment="1" applyProtection="1">
      <alignment horizontal="center" vertical="center" wrapText="1"/>
      <protection/>
    </xf>
    <xf numFmtId="164" fontId="13" fillId="2" borderId="18" xfId="0" applyNumberFormat="1" applyFont="1" applyFill="1" applyBorder="1" applyProtection="1">
      <protection/>
    </xf>
    <xf numFmtId="164" fontId="13" fillId="2" borderId="28" xfId="0" applyNumberFormat="1" applyFont="1" applyFill="1" applyBorder="1" applyProtection="1">
      <protection/>
    </xf>
    <xf numFmtId="0" fontId="13" fillId="0" borderId="29" xfId="0" applyFont="1" applyBorder="1" applyAlignment="1" applyProtection="1">
      <alignment/>
      <protection/>
    </xf>
    <xf numFmtId="9" fontId="3" fillId="0" borderId="29" xfId="15" applyFont="1" applyFill="1" applyBorder="1" applyAlignment="1" applyProtection="1">
      <alignment horizontal="center" vertical="center" wrapText="1"/>
      <protection/>
    </xf>
    <xf numFmtId="164" fontId="13" fillId="2" borderId="32" xfId="0" applyNumberFormat="1" applyFont="1" applyFill="1" applyBorder="1" applyProtection="1">
      <protection/>
    </xf>
    <xf numFmtId="164" fontId="13" fillId="2" borderId="31" xfId="0" applyNumberFormat="1" applyFont="1" applyFill="1" applyBorder="1" applyProtection="1">
      <protection/>
    </xf>
    <xf numFmtId="0" fontId="13" fillId="0" borderId="0" xfId="0" applyFont="1"/>
    <xf numFmtId="0" fontId="4" fillId="0" borderId="0" xfId="0" applyFont="1" applyFill="1" applyBorder="1" applyAlignment="1" applyProtection="1">
      <alignment vertical="center"/>
      <protection/>
    </xf>
    <xf numFmtId="0" fontId="16" fillId="0" borderId="0" xfId="0" applyFont="1" applyFill="1" applyProtection="1">
      <protection/>
    </xf>
    <xf numFmtId="164" fontId="12" fillId="2" borderId="5" xfId="0" applyNumberFormat="1" applyFont="1" applyFill="1" applyBorder="1" applyProtection="1">
      <protection/>
    </xf>
    <xf numFmtId="0" fontId="3" fillId="0" borderId="25" xfId="0" applyFont="1" applyFill="1" applyBorder="1" applyAlignment="1" applyProtection="1">
      <alignment horizontal="left"/>
      <protection/>
    </xf>
    <xf numFmtId="0" fontId="6" fillId="0" borderId="2" xfId="0" applyFont="1" applyFill="1" applyBorder="1" applyAlignment="1" applyProtection="1">
      <alignment horizontal="center"/>
      <protection/>
    </xf>
    <xf numFmtId="0" fontId="13" fillId="0" borderId="26" xfId="0" applyFont="1" applyBorder="1" applyAlignment="1" applyProtection="1">
      <alignment horizontal="center" vertical="center"/>
      <protection/>
    </xf>
    <xf numFmtId="9" fontId="3" fillId="0" borderId="1" xfId="15"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13" fillId="0" borderId="25" xfId="0" applyFont="1" applyBorder="1" applyProtection="1">
      <protection/>
    </xf>
    <xf numFmtId="164" fontId="3" fillId="0" borderId="25" xfId="0" applyNumberFormat="1" applyFont="1" applyFill="1" applyBorder="1" applyProtection="1">
      <protection/>
    </xf>
    <xf numFmtId="0" fontId="13" fillId="0" borderId="0" xfId="0" applyFont="1" applyBorder="1" applyProtection="1">
      <protection/>
    </xf>
    <xf numFmtId="164" fontId="6" fillId="0" borderId="20" xfId="0" applyNumberFormat="1" applyFont="1" applyFill="1" applyBorder="1" applyAlignment="1" applyProtection="1">
      <alignment horizontal="center"/>
      <protection/>
    </xf>
    <xf numFmtId="0" fontId="13" fillId="0" borderId="1" xfId="0" applyFont="1" applyFill="1" applyBorder="1" applyAlignment="1" applyProtection="1">
      <alignment horizontal="left" indent="1"/>
      <protection/>
    </xf>
    <xf numFmtId="0" fontId="13" fillId="2" borderId="1" xfId="0" applyFont="1" applyFill="1" applyBorder="1" applyAlignment="1" applyProtection="1">
      <alignment horizontal="left" indent="1"/>
      <protection/>
    </xf>
    <xf numFmtId="9" fontId="3" fillId="0" borderId="0" xfId="15" applyFont="1" applyFill="1" applyBorder="1" applyProtection="1">
      <protection/>
    </xf>
    <xf numFmtId="9" fontId="3" fillId="0" borderId="25" xfId="15" applyFont="1" applyFill="1" applyBorder="1" applyProtection="1">
      <protection/>
    </xf>
    <xf numFmtId="9" fontId="6" fillId="0" borderId="1" xfId="15" applyFont="1" applyFill="1" applyBorder="1" applyAlignment="1" applyProtection="1">
      <alignment horizontal="center"/>
      <protection/>
    </xf>
    <xf numFmtId="0" fontId="3" fillId="0" borderId="19"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20" xfId="15" applyNumberFormat="1" applyFont="1" applyFill="1" applyBorder="1" applyAlignment="1" applyProtection="1">
      <alignment horizontal="center" vertical="center" wrapText="1"/>
      <protection/>
    </xf>
    <xf numFmtId="0" fontId="3" fillId="0" borderId="26" xfId="15" applyNumberFormat="1" applyFont="1" applyFill="1" applyBorder="1" applyAlignment="1" applyProtection="1">
      <alignment horizontal="center" vertical="center" wrapText="1"/>
      <protection/>
    </xf>
    <xf numFmtId="0" fontId="3" fillId="0" borderId="23" xfId="15" applyNumberFormat="1" applyFont="1" applyFill="1" applyBorder="1" applyAlignment="1" applyProtection="1">
      <alignment horizontal="center" vertical="center" wrapText="1"/>
      <protection/>
    </xf>
    <xf numFmtId="0" fontId="3" fillId="0" borderId="29" xfId="15" applyNumberFormat="1" applyFont="1" applyFill="1" applyBorder="1" applyAlignment="1" applyProtection="1">
      <alignment horizontal="center" vertical="center" wrapText="1"/>
      <protection/>
    </xf>
    <xf numFmtId="0" fontId="3" fillId="0" borderId="2" xfId="15" applyNumberFormat="1"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protection locked="0"/>
    </xf>
    <xf numFmtId="0" fontId="17" fillId="0" borderId="0" xfId="20" applyFont="1" applyBorder="1" applyAlignment="1" applyProtection="1">
      <alignment/>
      <protection/>
    </xf>
    <xf numFmtId="0" fontId="17" fillId="0" borderId="0" xfId="2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25" xfId="0" applyFont="1" applyFill="1" applyBorder="1" applyAlignment="1" applyProtection="1">
      <alignment horizontal="left"/>
      <protection/>
    </xf>
    <xf numFmtId="0" fontId="1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4" fontId="6" fillId="0" borderId="1" xfId="0" applyNumberFormat="1" applyFont="1" applyFill="1" applyBorder="1" applyAlignment="1" applyProtection="1">
      <alignment horizontal="center"/>
      <protection/>
    </xf>
    <xf numFmtId="0" fontId="3" fillId="0" borderId="25" xfId="0" applyFont="1" applyFill="1" applyBorder="1" applyAlignment="1" applyProtection="1">
      <alignment horizontal="left" wrapText="1"/>
      <protection/>
    </xf>
    <xf numFmtId="164" fontId="3" fillId="0" borderId="2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13" fillId="0" borderId="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9" fontId="3" fillId="0" borderId="26" xfId="15" applyFont="1" applyFill="1" applyBorder="1" applyAlignment="1" applyProtection="1">
      <alignment horizontal="center" vertical="center" wrapText="1"/>
      <protection/>
    </xf>
    <xf numFmtId="9" fontId="3" fillId="0" borderId="2" xfId="15"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0" fontId="3" fillId="0" borderId="11" xfId="0" applyNumberFormat="1" applyFont="1" applyFill="1" applyBorder="1" applyAlignment="1" applyProtection="1">
      <alignment horizontal="center"/>
      <protection locked="0"/>
    </xf>
    <xf numFmtId="164" fontId="12" fillId="0" borderId="33"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25" xfId="0" applyNumberFormat="1" applyFont="1" applyFill="1" applyBorder="1" applyAlignment="1" applyProtection="1">
      <alignment horizontal="left"/>
      <protection/>
    </xf>
    <xf numFmtId="0" fontId="6" fillId="0" borderId="19" xfId="0" applyFont="1" applyFill="1" applyBorder="1" applyAlignment="1" applyProtection="1">
      <alignment horizontal="center"/>
      <protection/>
    </xf>
    <xf numFmtId="14" fontId="6" fillId="0" borderId="34" xfId="0" applyNumberFormat="1"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26" xfId="0" applyFont="1" applyFill="1" applyBorder="1" applyAlignment="1" applyProtection="1">
      <alignment horizontal="center" vertical="center"/>
      <protection/>
    </xf>
    <xf numFmtId="0" fontId="6" fillId="0" borderId="1" xfId="0" applyFont="1" applyFill="1" applyBorder="1" applyAlignment="1" applyProtection="1">
      <alignment/>
      <protection/>
    </xf>
    <xf numFmtId="164" fontId="6" fillId="0" borderId="0" xfId="0" applyNumberFormat="1" applyFont="1" applyFill="1" applyBorder="1" applyProtection="1">
      <protection/>
    </xf>
    <xf numFmtId="0" fontId="13" fillId="0" borderId="0" xfId="0" applyFont="1" applyBorder="1" applyAlignment="1" applyProtection="1">
      <alignment horizontal="center"/>
      <protection/>
    </xf>
    <xf numFmtId="0" fontId="13" fillId="0" borderId="25" xfId="0" applyFont="1" applyBorder="1" applyAlignment="1" applyProtection="1">
      <alignment horizontal="center"/>
      <protection/>
    </xf>
    <xf numFmtId="0" fontId="6" fillId="0" borderId="20"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7" xfId="0" applyFont="1" applyFill="1" applyBorder="1" applyAlignment="1" applyProtection="1">
      <alignment horizontal="center"/>
      <protection/>
    </xf>
    <xf numFmtId="164" fontId="6" fillId="2" borderId="2" xfId="0" applyNumberFormat="1" applyFont="1" applyFill="1" applyBorder="1" applyProtection="1">
      <protection/>
    </xf>
    <xf numFmtId="170" fontId="6" fillId="0" borderId="7" xfId="0" applyNumberFormat="1" applyFont="1" applyFill="1" applyBorder="1" applyAlignment="1" applyProtection="1">
      <alignment horizontal="center"/>
      <protection/>
    </xf>
    <xf numFmtId="164" fontId="6" fillId="0" borderId="11" xfId="0" applyNumberFormat="1" applyFont="1" applyFill="1" applyBorder="1" applyProtection="1">
      <protection locked="0"/>
    </xf>
    <xf numFmtId="0" fontId="12" fillId="0" borderId="1" xfId="0" applyFont="1" applyBorder="1" applyAlignment="1">
      <alignment vertical="center" wrapText="1"/>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protection/>
    </xf>
    <xf numFmtId="0" fontId="17" fillId="0" borderId="0" xfId="20" applyFont="1" applyBorder="1" applyAlignment="1" applyProtection="1">
      <alignment horizontal="left"/>
      <protection/>
    </xf>
    <xf numFmtId="0" fontId="13" fillId="0" borderId="1" xfId="0" applyFont="1" applyFill="1" applyBorder="1" applyAlignment="1" applyProtection="1">
      <alignment horizontal="center"/>
      <protection/>
    </xf>
    <xf numFmtId="0" fontId="13" fillId="0" borderId="1"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protection/>
    </xf>
    <xf numFmtId="0" fontId="14" fillId="5" borderId="18" xfId="0" applyFont="1" applyFill="1" applyBorder="1" applyAlignment="1" applyProtection="1">
      <alignment/>
      <protection/>
    </xf>
    <xf numFmtId="0" fontId="12" fillId="0" borderId="0" xfId="0" applyFont="1" applyProtection="1">
      <protection/>
    </xf>
    <xf numFmtId="0" fontId="12" fillId="0" borderId="0" xfId="0" applyFont="1"/>
    <xf numFmtId="0" fontId="12" fillId="0" borderId="1" xfId="0" applyFont="1" applyBorder="1" applyAlignment="1" applyProtection="1">
      <alignment horizontal="center"/>
      <protection/>
    </xf>
    <xf numFmtId="0" fontId="12" fillId="0" borderId="19"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166" fontId="12" fillId="2" borderId="16" xfId="0" applyNumberFormat="1" applyFont="1" applyFill="1" applyBorder="1" applyAlignment="1" applyProtection="1">
      <alignment horizontal="left" vertical="center"/>
      <protection/>
    </xf>
    <xf numFmtId="0" fontId="12" fillId="0" borderId="1" xfId="0" applyFont="1" applyBorder="1" applyAlignment="1" applyProtection="1">
      <alignment horizontal="left" vertical="center" wrapText="1"/>
      <protection/>
    </xf>
    <xf numFmtId="0" fontId="12" fillId="2" borderId="16" xfId="0" applyFont="1" applyFill="1" applyBorder="1" applyAlignment="1" applyProtection="1">
      <alignment horizontal="left" vertical="center"/>
      <protection/>
    </xf>
    <xf numFmtId="0" fontId="12" fillId="0" borderId="19" xfId="0" applyFont="1" applyBorder="1" applyProtection="1">
      <protection/>
    </xf>
    <xf numFmtId="0" fontId="12" fillId="0" borderId="11" xfId="0" applyFont="1" applyBorder="1" applyProtection="1">
      <protection locked="0"/>
    </xf>
    <xf numFmtId="0" fontId="12" fillId="0" borderId="0" xfId="0" applyFont="1" applyBorder="1" applyProtection="1">
      <protection/>
    </xf>
    <xf numFmtId="14" fontId="12" fillId="2" borderId="1" xfId="0" applyNumberFormat="1" applyFont="1" applyFill="1" applyBorder="1" applyAlignment="1" applyProtection="1">
      <alignment horizontal="center"/>
      <protection/>
    </xf>
    <xf numFmtId="0" fontId="12" fillId="0" borderId="0" xfId="0" applyFont="1" applyFill="1" applyBorder="1" applyProtection="1">
      <protection/>
    </xf>
    <xf numFmtId="14" fontId="12" fillId="0" borderId="0" xfId="0" applyNumberFormat="1" applyFont="1" applyFill="1" applyBorder="1" applyAlignment="1" applyProtection="1">
      <alignment horizontal="center"/>
      <protection/>
    </xf>
    <xf numFmtId="0" fontId="12" fillId="0" borderId="25" xfId="0" applyFont="1" applyBorder="1" applyProtection="1">
      <protection/>
    </xf>
    <xf numFmtId="14" fontId="12" fillId="0" borderId="25" xfId="0" applyNumberFormat="1" applyFont="1" applyFill="1" applyBorder="1" applyAlignment="1" applyProtection="1">
      <alignment horizontal="center"/>
      <protection/>
    </xf>
    <xf numFmtId="0" fontId="12" fillId="0" borderId="25" xfId="0" applyFont="1" applyFill="1" applyBorder="1" applyProtection="1">
      <protection/>
    </xf>
    <xf numFmtId="0" fontId="12" fillId="0" borderId="26" xfId="0" applyFont="1" applyBorder="1" applyAlignment="1" applyProtection="1">
      <alignment horizontal="center"/>
      <protection/>
    </xf>
    <xf numFmtId="14" fontId="12" fillId="0" borderId="1" xfId="0" applyNumberFormat="1" applyFont="1" applyFill="1" applyBorder="1" applyAlignment="1" applyProtection="1">
      <alignment horizontal="center"/>
      <protection/>
    </xf>
    <xf numFmtId="0" fontId="12" fillId="0" borderId="23" xfId="0" applyFont="1" applyBorder="1" applyAlignment="1" applyProtection="1">
      <alignment horizontal="center"/>
      <protection/>
    </xf>
    <xf numFmtId="0" fontId="12" fillId="0" borderId="20" xfId="0" applyFont="1" applyFill="1" applyBorder="1" applyAlignment="1" applyProtection="1">
      <alignment horizontal="center"/>
      <protection/>
    </xf>
    <xf numFmtId="0" fontId="12" fillId="0" borderId="20" xfId="0" applyFont="1" applyBorder="1" applyAlignment="1" applyProtection="1">
      <alignment horizontal="center"/>
      <protection/>
    </xf>
    <xf numFmtId="0" fontId="12" fillId="0" borderId="26" xfId="0" applyFont="1" applyBorder="1" applyProtection="1">
      <protection/>
    </xf>
    <xf numFmtId="164" fontId="12" fillId="2" borderId="26" xfId="0" applyNumberFormat="1" applyFont="1" applyFill="1" applyBorder="1" applyProtection="1">
      <protection/>
    </xf>
    <xf numFmtId="164" fontId="12" fillId="0" borderId="11" xfId="0" applyNumberFormat="1" applyFont="1" applyFill="1" applyBorder="1" applyAlignment="1" applyProtection="1">
      <alignment/>
      <protection locked="0"/>
    </xf>
    <xf numFmtId="164" fontId="12" fillId="0" borderId="11" xfId="0" applyNumberFormat="1" applyFont="1" applyFill="1" applyBorder="1" applyProtection="1">
      <protection locked="0"/>
    </xf>
    <xf numFmtId="164" fontId="12" fillId="0" borderId="30" xfId="0" applyNumberFormat="1" applyFont="1" applyFill="1" applyBorder="1" applyProtection="1">
      <protection locked="0"/>
    </xf>
    <xf numFmtId="164" fontId="12" fillId="2" borderId="7" xfId="0" applyNumberFormat="1" applyFont="1" applyFill="1" applyBorder="1" applyProtection="1">
      <protection/>
    </xf>
    <xf numFmtId="164" fontId="12" fillId="0" borderId="11" xfId="0" applyNumberFormat="1" applyFont="1" applyBorder="1" applyProtection="1">
      <protection locked="0"/>
    </xf>
    <xf numFmtId="164" fontId="12" fillId="2" borderId="2" xfId="0" applyNumberFormat="1" applyFont="1" applyFill="1" applyBorder="1" applyProtection="1">
      <protection/>
    </xf>
    <xf numFmtId="164" fontId="12" fillId="2" borderId="1" xfId="0" applyNumberFormat="1" applyFont="1" applyFill="1" applyBorder="1" applyProtection="1">
      <protection/>
    </xf>
    <xf numFmtId="164" fontId="12" fillId="0" borderId="27" xfId="0" applyNumberFormat="1" applyFont="1" applyFill="1" applyBorder="1" applyProtection="1">
      <protection locked="0"/>
    </xf>
    <xf numFmtId="164" fontId="12" fillId="2" borderId="28" xfId="0" applyNumberFormat="1" applyFont="1" applyFill="1" applyBorder="1" applyProtection="1">
      <protection/>
    </xf>
    <xf numFmtId="164" fontId="12" fillId="2" borderId="17" xfId="0" applyNumberFormat="1" applyFont="1" applyFill="1" applyBorder="1" applyProtection="1">
      <protection/>
    </xf>
    <xf numFmtId="164" fontId="12" fillId="2" borderId="31" xfId="0" applyNumberFormat="1" applyFont="1" applyFill="1" applyBorder="1" applyProtection="1">
      <protection/>
    </xf>
    <xf numFmtId="0" fontId="12" fillId="0" borderId="1" xfId="0" applyFont="1" applyFill="1" applyBorder="1" applyAlignment="1" applyProtection="1">
      <alignment horizontal="center"/>
      <protection/>
    </xf>
    <xf numFmtId="164" fontId="12" fillId="2" borderId="19" xfId="0" applyNumberFormat="1" applyFont="1" applyFill="1" applyBorder="1" applyProtection="1">
      <protection/>
    </xf>
    <xf numFmtId="164" fontId="12" fillId="0" borderId="1" xfId="0" applyNumberFormat="1" applyFont="1" applyFill="1" applyBorder="1" applyProtection="1">
      <protection/>
    </xf>
    <xf numFmtId="10" fontId="12" fillId="2" borderId="1" xfId="15" applyNumberFormat="1" applyFont="1" applyFill="1" applyBorder="1" applyAlignment="1" applyProtection="1">
      <alignment horizontal="right"/>
      <protection/>
    </xf>
    <xf numFmtId="0" fontId="12" fillId="0" borderId="26"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12" fillId="0" borderId="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9" xfId="0" applyNumberFormat="1" applyFont="1" applyFill="1" applyBorder="1" applyAlignment="1" applyProtection="1">
      <alignment horizontal="center"/>
      <protection/>
    </xf>
    <xf numFmtId="165" fontId="12" fillId="2" borderId="19" xfId="0" applyNumberFormat="1" applyFont="1" applyFill="1" applyBorder="1" applyAlignment="1" applyProtection="1">
      <alignment horizontal="center"/>
      <protection/>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164" fontId="12" fillId="2" borderId="35" xfId="0" applyNumberFormat="1" applyFont="1" applyFill="1" applyBorder="1" applyProtection="1">
      <protection/>
    </xf>
    <xf numFmtId="164" fontId="12" fillId="0" borderId="27" xfId="0" applyNumberFormat="1" applyFont="1" applyBorder="1" applyProtection="1">
      <protection locked="0"/>
    </xf>
    <xf numFmtId="164" fontId="12" fillId="0" borderId="30" xfId="0" applyNumberFormat="1" applyFont="1" applyBorder="1" applyProtection="1">
      <protection locked="0"/>
    </xf>
    <xf numFmtId="0" fontId="12" fillId="0" borderId="36" xfId="0" applyFont="1" applyBorder="1" applyProtection="1">
      <protection locked="0"/>
    </xf>
    <xf numFmtId="0" fontId="12" fillId="0" borderId="36" xfId="0" applyFont="1" applyFill="1" applyBorder="1" applyAlignment="1" applyProtection="1">
      <alignment horizontal="left"/>
      <protection locked="0"/>
    </xf>
    <xf numFmtId="164" fontId="12" fillId="0" borderId="37" xfId="0" applyNumberFormat="1" applyFont="1" applyBorder="1" applyProtection="1">
      <protection locked="0"/>
    </xf>
    <xf numFmtId="164" fontId="12" fillId="0" borderId="36" xfId="0" applyNumberFormat="1" applyFont="1" applyBorder="1" applyProtection="1">
      <protection locked="0"/>
    </xf>
    <xf numFmtId="164" fontId="12" fillId="0" borderId="38" xfId="0" applyNumberFormat="1" applyFont="1" applyBorder="1" applyProtection="1">
      <protection locked="0"/>
    </xf>
    <xf numFmtId="0" fontId="7" fillId="0" borderId="0" xfId="0" applyFont="1" applyFill="1" applyBorder="1" applyAlignment="1" applyProtection="1">
      <alignment horizontal="left"/>
      <protection/>
    </xf>
    <xf numFmtId="0" fontId="18" fillId="0" borderId="0" xfId="0" applyFont="1" applyBorder="1" applyProtection="1">
      <protection/>
    </xf>
    <xf numFmtId="164" fontId="12" fillId="0" borderId="33" xfId="0" applyNumberFormat="1" applyFont="1" applyFill="1" applyBorder="1" applyProtection="1">
      <protection locked="0"/>
    </xf>
    <xf numFmtId="164" fontId="12" fillId="2" borderId="20" xfId="0" applyNumberFormat="1" applyFont="1" applyFill="1" applyBorder="1" applyProtection="1">
      <protection/>
    </xf>
    <xf numFmtId="164" fontId="12" fillId="0" borderId="39" xfId="0" applyNumberFormat="1" applyFont="1" applyFill="1" applyBorder="1" applyProtection="1">
      <protection locked="0"/>
    </xf>
    <xf numFmtId="164" fontId="12" fillId="2" borderId="18" xfId="0" applyNumberFormat="1" applyFont="1" applyFill="1" applyBorder="1" applyProtection="1">
      <protection/>
    </xf>
    <xf numFmtId="164" fontId="12" fillId="2" borderId="16" xfId="0" applyNumberFormat="1" applyFont="1" applyFill="1" applyBorder="1" applyProtection="1">
      <protection/>
    </xf>
    <xf numFmtId="164" fontId="12" fillId="2" borderId="32" xfId="0" applyNumberFormat="1" applyFont="1" applyFill="1" applyBorder="1" applyProtection="1">
      <protection/>
    </xf>
    <xf numFmtId="164" fontId="12" fillId="0" borderId="40" xfId="0" applyNumberFormat="1" applyFont="1" applyFill="1" applyBorder="1" applyProtection="1">
      <protection locked="0"/>
    </xf>
    <xf numFmtId="0" fontId="12" fillId="0" borderId="0" xfId="0" applyFont="1" applyFill="1" applyBorder="1" applyAlignment="1" applyProtection="1">
      <alignment horizontal="center" wrapText="1"/>
      <protection/>
    </xf>
    <xf numFmtId="0" fontId="12" fillId="0" borderId="25" xfId="0" applyFont="1" applyFill="1" applyBorder="1" applyAlignment="1" applyProtection="1">
      <alignment horizontal="center" wrapText="1"/>
      <protection/>
    </xf>
    <xf numFmtId="169" fontId="12" fillId="0" borderId="0" xfId="0" applyNumberFormat="1" applyFont="1" applyFill="1" applyBorder="1" applyAlignment="1" applyProtection="1">
      <alignment horizontal="center" wrapText="1"/>
      <protection/>
    </xf>
    <xf numFmtId="9" fontId="12" fillId="0" borderId="0" xfId="15" applyFont="1" applyFill="1" applyBorder="1" applyProtection="1">
      <protection/>
    </xf>
    <xf numFmtId="0" fontId="12" fillId="0" borderId="1" xfId="0" applyFont="1" applyBorder="1" applyAlignment="1" applyProtection="1">
      <alignment horizontal="center" vertical="center"/>
      <protection/>
    </xf>
    <xf numFmtId="0" fontId="12" fillId="0" borderId="1"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12" fillId="2" borderId="19" xfId="0" applyFont="1" applyFill="1" applyBorder="1" applyAlignment="1" applyProtection="1">
      <alignment horizontal="center"/>
      <protection/>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9" fontId="12" fillId="2" borderId="2" xfId="15" applyNumberFormat="1" applyFont="1" applyFill="1" applyBorder="1" applyProtection="1">
      <protection/>
    </xf>
    <xf numFmtId="164" fontId="12" fillId="0" borderId="27" xfId="0" applyNumberFormat="1" applyFont="1" applyFill="1" applyBorder="1" applyAlignment="1" applyProtection="1">
      <alignment wrapText="1"/>
      <protection locked="0"/>
    </xf>
    <xf numFmtId="0" fontId="12" fillId="0" borderId="0" xfId="0" applyFont="1" applyBorder="1" applyAlignment="1" applyProtection="1">
      <alignment horizontal="left"/>
      <protection/>
    </xf>
    <xf numFmtId="14"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 vertical="center"/>
      <protection/>
    </xf>
    <xf numFmtId="0" fontId="12" fillId="2" borderId="19" xfId="0" applyNumberFormat="1" applyFont="1" applyFill="1" applyBorder="1" applyAlignment="1" applyProtection="1">
      <alignment horizontal="center"/>
      <protection/>
    </xf>
    <xf numFmtId="14" fontId="12" fillId="0" borderId="11" xfId="0" applyNumberFormat="1" applyFont="1" applyFill="1" applyBorder="1" applyProtection="1">
      <protection locked="0"/>
    </xf>
    <xf numFmtId="0" fontId="12" fillId="2" borderId="1" xfId="0" applyNumberFormat="1" applyFont="1" applyFill="1" applyBorder="1" applyAlignment="1" applyProtection="1">
      <alignment horizontal="center"/>
      <protection/>
    </xf>
    <xf numFmtId="0" fontId="12" fillId="2" borderId="17" xfId="0" applyFont="1" applyFill="1" applyBorder="1" applyProtection="1">
      <protection/>
    </xf>
    <xf numFmtId="14" fontId="12" fillId="2" borderId="17" xfId="0" applyNumberFormat="1" applyFont="1" applyFill="1" applyBorder="1" applyProtection="1">
      <protection/>
    </xf>
    <xf numFmtId="0" fontId="12" fillId="2" borderId="1" xfId="0" applyFont="1" applyFill="1" applyBorder="1" applyProtection="1">
      <protection/>
    </xf>
    <xf numFmtId="14" fontId="12" fillId="2" borderId="1" xfId="0" applyNumberFormat="1" applyFont="1" applyFill="1" applyBorder="1" applyProtection="1">
      <protection/>
    </xf>
    <xf numFmtId="164" fontId="12" fillId="6" borderId="27" xfId="0" applyNumberFormat="1" applyFont="1" applyFill="1" applyBorder="1" applyProtection="1">
      <protection locked="0"/>
    </xf>
    <xf numFmtId="164" fontId="12" fillId="6" borderId="11" xfId="0" applyNumberFormat="1" applyFont="1" applyFill="1" applyBorder="1" applyProtection="1">
      <protection locked="0"/>
    </xf>
    <xf numFmtId="164" fontId="12" fillId="6" borderId="30" xfId="0" applyNumberFormat="1" applyFont="1" applyFill="1" applyBorder="1" applyProtection="1">
      <protection locked="0"/>
    </xf>
    <xf numFmtId="0" fontId="12" fillId="0" borderId="0" xfId="0" applyNumberFormat="1" applyFont="1" applyBorder="1" applyProtection="1">
      <protection/>
    </xf>
    <xf numFmtId="0" fontId="12" fillId="0" borderId="1" xfId="0" applyNumberFormat="1" applyFont="1" applyBorder="1" applyAlignment="1" applyProtection="1">
      <alignment horizontal="center"/>
      <protection/>
    </xf>
    <xf numFmtId="0" fontId="12" fillId="2" borderId="2" xfId="0" applyFont="1" applyFill="1" applyBorder="1" applyProtection="1">
      <protection/>
    </xf>
    <xf numFmtId="0" fontId="12" fillId="0" borderId="1" xfId="0" applyFont="1" applyFill="1" applyBorder="1" applyProtection="1">
      <protection/>
    </xf>
    <xf numFmtId="0" fontId="12" fillId="0" borderId="1" xfId="0" applyFont="1" applyBorder="1" applyProtection="1">
      <protection/>
    </xf>
    <xf numFmtId="14" fontId="12" fillId="0" borderId="0" xfId="0" applyNumberFormat="1" applyFont="1" applyBorder="1" applyAlignment="1" applyProtection="1">
      <alignment horizontal="center"/>
      <protection/>
    </xf>
    <xf numFmtId="14" fontId="12" fillId="0" borderId="25" xfId="0" applyNumberFormat="1" applyFont="1" applyBorder="1" applyAlignment="1" applyProtection="1">
      <alignment horizontal="center"/>
      <protection/>
    </xf>
    <xf numFmtId="14" fontId="12" fillId="0" borderId="26" xfId="0" applyNumberFormat="1" applyFont="1" applyBorder="1" applyAlignment="1" applyProtection="1">
      <alignment horizontal="center"/>
      <protection/>
    </xf>
    <xf numFmtId="0" fontId="12" fillId="2" borderId="1" xfId="0" applyFont="1" applyFill="1" applyBorder="1" applyAlignment="1" applyProtection="1">
      <alignment horizontal="center"/>
      <protection/>
    </xf>
    <xf numFmtId="164" fontId="12" fillId="7" borderId="2" xfId="0" applyNumberFormat="1" applyFont="1" applyFill="1" applyBorder="1" applyProtection="1">
      <protection/>
    </xf>
    <xf numFmtId="164" fontId="12" fillId="7" borderId="1" xfId="0" applyNumberFormat="1" applyFont="1" applyFill="1" applyBorder="1" applyProtection="1">
      <protection/>
    </xf>
    <xf numFmtId="164" fontId="12" fillId="7" borderId="28" xfId="0" applyNumberFormat="1" applyFont="1" applyFill="1" applyBorder="1" applyProtection="1">
      <protection/>
    </xf>
    <xf numFmtId="164" fontId="12" fillId="7" borderId="17" xfId="0" applyNumberFormat="1" applyFont="1" applyFill="1" applyBorder="1" applyProtection="1">
      <protection/>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165" fontId="12" fillId="0" borderId="0" xfId="0" applyNumberFormat="1" applyFont="1" applyFill="1" applyBorder="1" applyProtection="1">
      <protection/>
    </xf>
    <xf numFmtId="164" fontId="12" fillId="0" borderId="0" xfId="0" applyNumberFormat="1" applyFont="1" applyBorder="1" applyProtection="1">
      <protection/>
    </xf>
    <xf numFmtId="165" fontId="12" fillId="0" borderId="25" xfId="0" applyNumberFormat="1" applyFont="1" applyFill="1" applyBorder="1" applyProtection="1">
      <protection/>
    </xf>
    <xf numFmtId="164" fontId="12" fillId="0" borderId="25" xfId="0" applyNumberFormat="1" applyFont="1" applyBorder="1" applyProtection="1">
      <protection/>
    </xf>
    <xf numFmtId="165" fontId="12" fillId="2" borderId="1" xfId="0" applyNumberFormat="1" applyFont="1" applyFill="1" applyBorder="1" applyAlignment="1" applyProtection="1">
      <alignment horizontal="center"/>
      <protection/>
    </xf>
    <xf numFmtId="165" fontId="12" fillId="0" borderId="19" xfId="0" applyNumberFormat="1" applyFont="1" applyFill="1" applyBorder="1" applyAlignment="1" applyProtection="1">
      <alignment horizontal="center"/>
      <protection/>
    </xf>
    <xf numFmtId="165" fontId="12" fillId="0" borderId="20" xfId="0" applyNumberFormat="1" applyFont="1" applyFill="1" applyBorder="1" applyAlignment="1" applyProtection="1">
      <alignment horizontal="center"/>
      <protection/>
    </xf>
    <xf numFmtId="0" fontId="12" fillId="0" borderId="0" xfId="0" applyFont="1" applyBorder="1" applyAlignment="1" applyProtection="1">
      <alignment horizontal="center" vertical="center"/>
      <protection/>
    </xf>
    <xf numFmtId="0" fontId="13" fillId="8" borderId="41" xfId="0" applyFont="1" applyFill="1" applyBorder="1"/>
    <xf numFmtId="0" fontId="13" fillId="8" borderId="41" xfId="0" applyFont="1" applyFill="1" applyBorder="1" applyAlignment="1">
      <alignment wrapText="1"/>
    </xf>
    <xf numFmtId="0" fontId="13" fillId="8" borderId="42" xfId="0" applyFont="1" applyFill="1" applyBorder="1"/>
    <xf numFmtId="0" fontId="12" fillId="0" borderId="43" xfId="0" applyFont="1" applyBorder="1"/>
    <xf numFmtId="165" fontId="12" fillId="0" borderId="0" xfId="0" applyNumberFormat="1" applyFont="1" applyBorder="1"/>
    <xf numFmtId="0" fontId="12" fillId="0" borderId="0" xfId="0" applyFont="1" applyBorder="1"/>
    <xf numFmtId="16" fontId="12" fillId="0" borderId="0" xfId="0" applyNumberFormat="1" applyFont="1" applyBorder="1"/>
    <xf numFmtId="0" fontId="12" fillId="0" borderId="44" xfId="0" applyFont="1" applyBorder="1"/>
    <xf numFmtId="0" fontId="12" fillId="0" borderId="45" xfId="0" applyFont="1" applyBorder="1"/>
    <xf numFmtId="165" fontId="12" fillId="0" borderId="46" xfId="0" applyNumberFormat="1" applyFont="1" applyBorder="1"/>
    <xf numFmtId="0" fontId="12" fillId="0" borderId="46" xfId="0" applyFont="1" applyBorder="1"/>
    <xf numFmtId="0" fontId="12" fillId="0" borderId="47" xfId="0" applyFont="1" applyBorder="1"/>
    <xf numFmtId="0" fontId="12" fillId="0" borderId="0" xfId="23" applyFont="1">
      <alignment/>
      <protection/>
    </xf>
    <xf numFmtId="0" fontId="17" fillId="0" borderId="0" xfId="20" applyFont="1" applyAlignment="1">
      <alignment horizontal="right"/>
    </xf>
    <xf numFmtId="0" fontId="8" fillId="0" borderId="0" xfId="22" applyFont="1">
      <alignment/>
      <protection/>
    </xf>
    <xf numFmtId="0" fontId="2" fillId="0" borderId="0" xfId="22" applyFont="1">
      <alignment/>
      <protection/>
    </xf>
    <xf numFmtId="0" fontId="3" fillId="0" borderId="0" xfId="22" applyFont="1">
      <alignment/>
      <protection/>
    </xf>
    <xf numFmtId="171" fontId="3" fillId="0" borderId="0" xfId="22" applyNumberFormat="1" applyFont="1" applyAlignment="1">
      <alignment horizontal="right"/>
      <protection/>
    </xf>
    <xf numFmtId="0" fontId="3" fillId="0" borderId="48" xfId="22" applyFont="1" applyBorder="1" applyAlignment="1">
      <alignment horizontal="left"/>
      <protection/>
    </xf>
    <xf numFmtId="171" fontId="3" fillId="0" borderId="49" xfId="22" applyNumberFormat="1" applyFont="1" applyBorder="1" applyAlignment="1">
      <alignment horizontal="right"/>
      <protection/>
    </xf>
    <xf numFmtId="0" fontId="12" fillId="0" borderId="50" xfId="23" applyFont="1" applyBorder="1">
      <alignment/>
      <protection/>
    </xf>
    <xf numFmtId="0" fontId="3" fillId="0" borderId="45" xfId="22" applyFont="1" applyBorder="1" applyAlignment="1">
      <alignment horizontal="left"/>
      <protection/>
    </xf>
    <xf numFmtId="14" fontId="5" fillId="9" borderId="46" xfId="22" applyNumberFormat="1" applyFont="1" applyFill="1" applyBorder="1" applyAlignment="1">
      <alignment horizontal="right"/>
      <protection/>
    </xf>
    <xf numFmtId="14" fontId="5" fillId="0" borderId="46" xfId="22" applyNumberFormat="1" applyFont="1" applyFill="1" applyBorder="1" applyAlignment="1">
      <alignment horizontal="right"/>
      <protection/>
    </xf>
    <xf numFmtId="171" fontId="3" fillId="0" borderId="46" xfId="22" applyNumberFormat="1" applyFont="1" applyBorder="1" applyAlignment="1">
      <alignment horizontal="right"/>
      <protection/>
    </xf>
    <xf numFmtId="171" fontId="3" fillId="9" borderId="47" xfId="22" applyNumberFormat="1" applyFont="1" applyFill="1" applyBorder="1" applyAlignment="1">
      <alignment horizontal="right"/>
      <protection/>
    </xf>
    <xf numFmtId="0" fontId="3" fillId="0" borderId="43" xfId="22" applyFont="1" applyBorder="1" applyAlignment="1">
      <alignment horizontal="left"/>
      <protection/>
    </xf>
    <xf numFmtId="14" fontId="5" fillId="0" borderId="0" xfId="22" applyNumberFormat="1" applyFont="1" applyBorder="1" applyAlignment="1">
      <alignment horizontal="center"/>
      <protection/>
    </xf>
    <xf numFmtId="171" fontId="3" fillId="0" borderId="0" xfId="22" applyNumberFormat="1" applyFont="1" applyBorder="1" applyAlignment="1">
      <alignment horizontal="center"/>
      <protection/>
    </xf>
    <xf numFmtId="0" fontId="12" fillId="0" borderId="44" xfId="23" applyFont="1" applyBorder="1" applyAlignment="1">
      <alignment horizontal="center"/>
      <protection/>
    </xf>
    <xf numFmtId="0" fontId="19" fillId="0" borderId="43" xfId="23" applyFont="1" applyBorder="1" applyAlignment="1">
      <alignment vertical="center"/>
      <protection/>
    </xf>
    <xf numFmtId="3" fontId="20" fillId="0" borderId="0" xfId="23" applyNumberFormat="1" applyFont="1" applyBorder="1" applyAlignment="1">
      <alignment horizontal="right" vertical="center"/>
      <protection/>
    </xf>
    <xf numFmtId="172" fontId="20" fillId="0" borderId="0" xfId="23" applyNumberFormat="1" applyFont="1" applyBorder="1" applyAlignment="1">
      <alignment horizontal="right" vertical="center"/>
      <protection/>
    </xf>
    <xf numFmtId="172" fontId="12" fillId="0" borderId="44" xfId="23" applyNumberFormat="1" applyFont="1" applyBorder="1" applyAlignment="1">
      <alignment horizontal="center"/>
      <protection/>
    </xf>
    <xf numFmtId="0" fontId="12" fillId="0" borderId="43" xfId="23" applyFont="1" applyBorder="1" applyAlignment="1">
      <alignment vertical="center"/>
      <protection/>
    </xf>
    <xf numFmtId="0" fontId="12" fillId="0" borderId="0" xfId="23" applyFont="1" applyBorder="1" applyAlignment="1">
      <alignment vertical="center"/>
      <protection/>
    </xf>
    <xf numFmtId="172" fontId="12" fillId="0" borderId="0" xfId="23" applyNumberFormat="1" applyFont="1" applyBorder="1" applyAlignment="1">
      <alignment vertical="center"/>
      <protection/>
    </xf>
    <xf numFmtId="0" fontId="20" fillId="0" borderId="43" xfId="23" applyFont="1" applyBorder="1" applyAlignment="1">
      <alignment vertical="center"/>
      <protection/>
    </xf>
    <xf numFmtId="0" fontId="20" fillId="0" borderId="45" xfId="23" applyFont="1" applyBorder="1" applyAlignment="1">
      <alignment vertical="center"/>
      <protection/>
    </xf>
    <xf numFmtId="3" fontId="20" fillId="0" borderId="46" xfId="23" applyNumberFormat="1" applyFont="1" applyBorder="1" applyAlignment="1">
      <alignment horizontal="right" vertical="center"/>
      <protection/>
    </xf>
    <xf numFmtId="172" fontId="20" fillId="0" borderId="46" xfId="23" applyNumberFormat="1" applyFont="1" applyBorder="1" applyAlignment="1">
      <alignment horizontal="right" vertical="center"/>
      <protection/>
    </xf>
    <xf numFmtId="0" fontId="21" fillId="0" borderId="49" xfId="23" applyFont="1" applyBorder="1">
      <alignment/>
      <protection/>
    </xf>
    <xf numFmtId="0" fontId="12" fillId="0" borderId="0" xfId="23" applyFont="1" applyBorder="1">
      <alignment/>
      <protection/>
    </xf>
    <xf numFmtId="0" fontId="12" fillId="0" borderId="46" xfId="23" applyFont="1" applyBorder="1">
      <alignment/>
      <protection/>
    </xf>
    <xf numFmtId="3" fontId="12" fillId="0" borderId="0" xfId="23" applyNumberFormat="1" applyFont="1" applyBorder="1">
      <alignment/>
      <protection/>
    </xf>
    <xf numFmtId="172" fontId="12" fillId="0" borderId="0" xfId="23" applyNumberFormat="1" applyFont="1" applyBorder="1" applyAlignment="1">
      <alignment horizontal="center"/>
      <protection/>
    </xf>
    <xf numFmtId="0" fontId="13" fillId="0" borderId="0" xfId="22" applyFont="1">
      <alignment/>
      <protection/>
    </xf>
    <xf numFmtId="0" fontId="13" fillId="0" borderId="0" xfId="23" applyFont="1">
      <alignment/>
      <protection/>
    </xf>
    <xf numFmtId="0" fontId="3" fillId="0" borderId="0" xfId="24" applyFont="1" applyBorder="1" applyAlignment="1">
      <alignment/>
      <protection/>
    </xf>
    <xf numFmtId="0" fontId="12" fillId="0" borderId="0" xfId="23" applyFont="1">
      <alignment/>
      <protection/>
    </xf>
    <xf numFmtId="0" fontId="12" fillId="0" borderId="0" xfId="0" applyFont="1" applyBorder="1"/>
    <xf numFmtId="0" fontId="12" fillId="0" borderId="0" xfId="0" applyFont="1" applyBorder="1" applyProtection="1">
      <protection/>
    </xf>
    <xf numFmtId="0" fontId="12" fillId="0" borderId="0" xfId="0" applyFont="1"/>
    <xf numFmtId="0" fontId="12" fillId="0" borderId="0" xfId="0" applyFont="1"/>
    <xf numFmtId="0" fontId="12" fillId="0" borderId="0" xfId="0" applyFont="1"/>
    <xf numFmtId="0" fontId="12" fillId="0" borderId="0" xfId="0" applyFont="1"/>
    <xf numFmtId="164" fontId="12" fillId="0" borderId="11" xfId="0" applyNumberFormat="1" applyFont="1" applyFill="1" applyBorder="1" applyProtection="1">
      <protection locked="0"/>
    </xf>
    <xf numFmtId="0" fontId="12" fillId="0" borderId="0" xfId="0" applyFont="1" applyFill="1" applyBorder="1" applyProtection="1">
      <protection/>
    </xf>
    <xf numFmtId="0" fontId="12" fillId="0" borderId="0" xfId="0" applyFont="1" applyFill="1" applyProtection="1">
      <protection/>
    </xf>
    <xf numFmtId="0" fontId="12" fillId="0" borderId="0" xfId="0" applyFont="1" applyBorder="1"/>
    <xf numFmtId="0" fontId="12" fillId="0" borderId="0" xfId="0" applyFont="1"/>
    <xf numFmtId="164" fontId="12" fillId="2" borderId="4" xfId="0" applyNumberFormat="1" applyFont="1" applyFill="1" applyBorder="1" applyProtection="1">
      <protection/>
    </xf>
    <xf numFmtId="0" fontId="12" fillId="0" borderId="0" xfId="0" applyFont="1" applyFill="1" applyBorder="1" applyProtection="1">
      <protection/>
    </xf>
    <xf numFmtId="0" fontId="4" fillId="0" borderId="0" xfId="0" applyFont="1" applyBorder="1" applyAlignment="1" applyProtection="1">
      <alignment vertical="center"/>
      <protection/>
    </xf>
    <xf numFmtId="0" fontId="4" fillId="0" borderId="25" xfId="0" applyFont="1" applyFill="1" applyBorder="1" applyAlignment="1" applyProtection="1">
      <alignment horizontal="left"/>
      <protection/>
    </xf>
    <xf numFmtId="0" fontId="16" fillId="0" borderId="25"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16" fillId="0" borderId="25" xfId="0" applyFont="1" applyFill="1" applyBorder="1" applyProtection="1">
      <protection/>
    </xf>
    <xf numFmtId="0" fontId="16" fillId="0" borderId="25"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protection/>
    </xf>
    <xf numFmtId="0" fontId="12" fillId="0" borderId="0" xfId="0" applyFont="1"/>
    <xf numFmtId="0" fontId="12" fillId="0" borderId="0" xfId="0" applyFont="1" applyProtection="1">
      <protection/>
    </xf>
    <xf numFmtId="0" fontId="12" fillId="0" borderId="0" xfId="0" applyFont="1" applyProtection="1">
      <protection/>
    </xf>
    <xf numFmtId="0" fontId="12" fillId="0" borderId="0" xfId="0" applyFont="1"/>
    <xf numFmtId="0" fontId="12" fillId="0" borderId="0" xfId="0" applyFont="1"/>
    <xf numFmtId="0" fontId="12" fillId="0" borderId="0" xfId="0" applyFont="1"/>
    <xf numFmtId="0" fontId="12" fillId="0" borderId="1" xfId="0" applyFont="1" applyBorder="1" applyAlignment="1">
      <alignment vertical="center" wrapText="1"/>
    </xf>
    <xf numFmtId="0" fontId="12" fillId="0" borderId="0" xfId="0" applyFont="1"/>
    <xf numFmtId="0" fontId="12" fillId="0" borderId="1" xfId="0" applyFont="1" applyBorder="1" applyAlignment="1">
      <alignment vertical="center" wrapText="1"/>
    </xf>
    <xf numFmtId="0" fontId="16" fillId="0" borderId="0" xfId="0" applyFont="1" applyAlignment="1">
      <alignment vertical="center"/>
    </xf>
    <xf numFmtId="0" fontId="3" fillId="0" borderId="18" xfId="0" applyFont="1" applyBorder="1" applyAlignment="1" applyProtection="1">
      <alignment vertical="center"/>
      <protection/>
    </xf>
    <xf numFmtId="0" fontId="12" fillId="0" borderId="18" xfId="0" applyFont="1" applyBorder="1" applyProtection="1">
      <protection/>
    </xf>
    <xf numFmtId="14" fontId="12" fillId="0" borderId="51" xfId="0" applyNumberFormat="1" applyFont="1" applyBorder="1" applyAlignment="1" applyProtection="1">
      <alignment horizontal="left" vertical="center"/>
      <protection locked="0"/>
    </xf>
    <xf numFmtId="168" fontId="12" fillId="0" borderId="51" xfId="0" applyNumberFormat="1" applyFont="1" applyBorder="1" applyAlignment="1" applyProtection="1">
      <alignment horizontal="left" vertical="center"/>
      <protection locked="0"/>
    </xf>
    <xf numFmtId="0" fontId="14" fillId="3" borderId="21" xfId="0" applyFont="1" applyFill="1" applyBorder="1" applyAlignment="1" applyProtection="1">
      <alignment horizontal="left"/>
      <protection/>
    </xf>
    <xf numFmtId="0" fontId="17" fillId="0" borderId="0" xfId="20" applyFont="1" applyBorder="1" applyAlignment="1" applyProtection="1">
      <alignment horizontal="left"/>
      <protection/>
    </xf>
    <xf numFmtId="0" fontId="13" fillId="0" borderId="1" xfId="0" applyFont="1" applyBorder="1" applyAlignment="1" applyProtection="1">
      <alignment horizontal="center"/>
      <protection/>
    </xf>
    <xf numFmtId="0" fontId="12"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0" xfId="0" applyFont="1" applyProtection="1">
      <protection/>
    </xf>
    <xf numFmtId="0" fontId="12" fillId="0" borderId="0" xfId="0" applyFont="1" applyProtection="1">
      <protection/>
    </xf>
    <xf numFmtId="0" fontId="12" fillId="0" borderId="0" xfId="0" applyFont="1" applyProtection="1">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1" xfId="0" applyFont="1" applyFill="1" applyBorder="1" applyAlignment="1" applyProtection="1">
      <alignment/>
      <protection locked="0"/>
    </xf>
    <xf numFmtId="0" fontId="12" fillId="0" borderId="11" xfId="0" applyFont="1" applyFill="1" applyBorder="1" applyAlignment="1" applyProtection="1">
      <alignment/>
      <protection locked="0"/>
    </xf>
    <xf numFmtId="164" fontId="12" fillId="0" borderId="52" xfId="0" applyNumberFormat="1" applyFont="1" applyFill="1" applyBorder="1" applyProtection="1">
      <protection/>
    </xf>
    <xf numFmtId="0" fontId="12" fillId="0" borderId="0" xfId="0" applyFont="1" applyBorder="1"/>
    <xf numFmtId="0" fontId="13" fillId="0" borderId="15" xfId="0" applyFont="1" applyFill="1" applyBorder="1" applyProtection="1">
      <protection/>
    </xf>
    <xf numFmtId="0" fontId="12" fillId="0" borderId="53" xfId="0" applyFont="1" applyFill="1" applyBorder="1" applyProtection="1">
      <protection/>
    </xf>
    <xf numFmtId="164" fontId="12" fillId="0" borderId="54" xfId="0" applyNumberFormat="1" applyFont="1" applyFill="1" applyBorder="1" applyProtection="1">
      <protection/>
    </xf>
    <xf numFmtId="164" fontId="12" fillId="2" borderId="54" xfId="0" applyNumberFormat="1" applyFont="1" applyFill="1" applyBorder="1" applyProtection="1">
      <protection/>
    </xf>
    <xf numFmtId="0" fontId="12" fillId="0" borderId="51" xfId="0" applyFont="1" applyBorder="1" applyAlignment="1" applyProtection="1">
      <alignment horizontal="left" vertical="center"/>
      <protection locked="0"/>
    </xf>
    <xf numFmtId="0" fontId="12" fillId="0" borderId="51" xfId="0" applyFont="1" applyBorder="1" applyAlignment="1" applyProtection="1">
      <alignment horizontal="left" vertical="center" wrapText="1"/>
      <protection locked="0"/>
    </xf>
    <xf numFmtId="0" fontId="12" fillId="0" borderId="51" xfId="0" applyFont="1" applyBorder="1" applyProtection="1">
      <protection locked="0"/>
    </xf>
    <xf numFmtId="167" fontId="12" fillId="0" borderId="51" xfId="0" applyNumberFormat="1" applyFont="1" applyBorder="1" applyAlignment="1" applyProtection="1">
      <alignment horizontal="left" vertical="center"/>
      <protection locked="0"/>
    </xf>
    <xf numFmtId="0" fontId="12" fillId="0" borderId="11" xfId="0" applyFont="1" applyFill="1" applyBorder="1" applyProtection="1">
      <protection locked="0"/>
    </xf>
    <xf numFmtId="0" fontId="12" fillId="0" borderId="20"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Fill="1" applyBorder="1" applyAlignment="1" applyProtection="1">
      <alignment horizontal="center"/>
      <protection/>
    </xf>
    <xf numFmtId="0" fontId="14" fillId="3" borderId="21" xfId="0" applyFont="1" applyFill="1" applyBorder="1" applyAlignment="1" applyProtection="1">
      <alignment horizontal="left"/>
      <protection/>
    </xf>
    <xf numFmtId="0" fontId="14" fillId="3" borderId="24" xfId="0" applyFont="1" applyFill="1" applyBorder="1" applyAlignment="1" applyProtection="1">
      <alignment horizontal="left"/>
      <protection/>
    </xf>
    <xf numFmtId="0" fontId="13" fillId="0" borderId="2" xfId="0" applyFont="1" applyFill="1" applyBorder="1" applyAlignment="1" applyProtection="1">
      <alignment horizontal="center"/>
      <protection/>
    </xf>
    <xf numFmtId="0" fontId="13" fillId="0" borderId="1"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2" xfId="0" applyFont="1" applyBorder="1" applyAlignment="1" applyProtection="1">
      <alignment horizontal="center"/>
      <protection/>
    </xf>
    <xf numFmtId="0" fontId="13" fillId="0" borderId="1" xfId="0" applyFont="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9" xfId="0" applyFont="1" applyFill="1" applyBorder="1" applyAlignment="1" applyProtection="1">
      <alignment horizontal="left"/>
      <protection/>
    </xf>
    <xf numFmtId="0" fontId="3" fillId="0" borderId="7" xfId="0" applyFont="1" applyFill="1" applyBorder="1" applyAlignment="1" applyProtection="1">
      <alignment horizontal="left"/>
      <protection/>
    </xf>
    <xf numFmtId="0" fontId="3" fillId="0" borderId="2" xfId="0" applyFont="1" applyFill="1" applyBorder="1" applyAlignment="1" applyProtection="1">
      <alignment horizontal="left"/>
      <protection/>
    </xf>
    <xf numFmtId="164" fontId="13" fillId="0" borderId="1" xfId="0" applyNumberFormat="1" applyFont="1" applyFill="1" applyBorder="1" applyAlignment="1" applyProtection="1">
      <alignment horizontal="left"/>
      <protection/>
    </xf>
    <xf numFmtId="164" fontId="13" fillId="0" borderId="19" xfId="0" applyNumberFormat="1" applyFont="1" applyFill="1" applyBorder="1" applyAlignment="1" applyProtection="1">
      <alignment horizontal="left"/>
      <protection/>
    </xf>
    <xf numFmtId="164" fontId="13" fillId="0" borderId="1" xfId="0" applyNumberFormat="1" applyFont="1" applyFill="1" applyBorder="1" applyAlignment="1" applyProtection="1">
      <alignment horizontal="left" wrapText="1"/>
      <protection/>
    </xf>
    <xf numFmtId="164" fontId="13" fillId="0" borderId="19" xfId="0" applyNumberFormat="1" applyFont="1" applyFill="1" applyBorder="1" applyAlignment="1" applyProtection="1">
      <alignment horizontal="left" wrapText="1"/>
      <protection/>
    </xf>
    <xf numFmtId="164" fontId="13" fillId="2" borderId="1" xfId="0" applyNumberFormat="1" applyFont="1" applyFill="1" applyBorder="1" applyAlignment="1" applyProtection="1">
      <alignment horizontal="left"/>
      <protection/>
    </xf>
    <xf numFmtId="164" fontId="13" fillId="2" borderId="19" xfId="0" applyNumberFormat="1"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17" fillId="0" borderId="0" xfId="20" applyFont="1" applyBorder="1" applyAlignment="1" applyProtection="1">
      <alignment horizontal="left"/>
      <protection/>
    </xf>
    <xf numFmtId="0" fontId="4" fillId="0" borderId="0" xfId="0" applyFont="1" applyBorder="1" applyAlignment="1" applyProtection="1">
      <alignment horizontal="left" vertical="center"/>
      <protection/>
    </xf>
    <xf numFmtId="0" fontId="3" fillId="0" borderId="2" xfId="0" applyFont="1" applyFill="1" applyBorder="1" applyAlignment="1" applyProtection="1">
      <alignment horizontal="center"/>
      <protection/>
    </xf>
    <xf numFmtId="0" fontId="3" fillId="2" borderId="1"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2" borderId="1" xfId="0" applyFont="1" applyFill="1" applyBorder="1" applyAlignment="1" applyProtection="1">
      <alignment horizontal="left" vertical="center" wrapText="1"/>
      <protection/>
    </xf>
    <xf numFmtId="0" fontId="13" fillId="0" borderId="7" xfId="0" applyFont="1" applyFill="1" applyBorder="1" applyAlignment="1" applyProtection="1">
      <alignment horizontal="center"/>
      <protection/>
    </xf>
    <xf numFmtId="0" fontId="3" fillId="0" borderId="19"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13" fillId="0" borderId="1" xfId="0" applyFont="1" applyBorder="1" applyAlignment="1" applyProtection="1">
      <alignment horizontal="center" wrapText="1"/>
      <protection/>
    </xf>
    <xf numFmtId="0" fontId="3" fillId="0" borderId="19" xfId="0" applyFont="1" applyFill="1" applyBorder="1" applyAlignment="1" applyProtection="1">
      <alignment horizontal="center"/>
      <protection/>
    </xf>
    <xf numFmtId="0" fontId="3" fillId="0" borderId="55"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1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2" borderId="1" xfId="0" applyFont="1" applyFill="1" applyBorder="1" applyAlignment="1" applyProtection="1">
      <alignment horizontal="left" wrapText="1"/>
      <protection/>
    </xf>
    <xf numFmtId="0" fontId="3" fillId="0" borderId="1"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3" fillId="0" borderId="23"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13" fillId="0" borderId="20" xfId="0" applyFont="1" applyBorder="1" applyAlignment="1" applyProtection="1">
      <alignment horizontal="center"/>
      <protection/>
    </xf>
    <xf numFmtId="14" fontId="13" fillId="0" borderId="7" xfId="0" applyNumberFormat="1" applyFont="1" applyFill="1" applyBorder="1" applyAlignment="1" applyProtection="1">
      <alignment horizontal="center"/>
      <protection/>
    </xf>
    <xf numFmtId="14" fontId="13" fillId="0" borderId="2" xfId="0" applyNumberFormat="1" applyFont="1" applyFill="1" applyBorder="1" applyAlignment="1" applyProtection="1">
      <alignment horizontal="center"/>
      <protection/>
    </xf>
    <xf numFmtId="0" fontId="13" fillId="0" borderId="7" xfId="0" applyFont="1" applyBorder="1" applyAlignment="1" applyProtection="1">
      <alignment horizontal="center"/>
      <protection/>
    </xf>
    <xf numFmtId="0" fontId="13" fillId="0" borderId="35" xfId="0" applyFont="1" applyBorder="1" applyAlignment="1" applyProtection="1">
      <alignment horizontal="center"/>
      <protection/>
    </xf>
    <xf numFmtId="0" fontId="13" fillId="0" borderId="26"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 xfId="0" applyFont="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4" fontId="3" fillId="0" borderId="26" xfId="0" applyNumberFormat="1" applyFont="1" applyFill="1" applyBorder="1" applyAlignment="1" applyProtection="1">
      <alignment horizontal="center"/>
      <protection/>
    </xf>
    <xf numFmtId="0" fontId="13" fillId="0" borderId="23" xfId="0" applyFont="1" applyBorder="1" applyAlignment="1" applyProtection="1">
      <alignment horizontal="center"/>
      <protection/>
    </xf>
    <xf numFmtId="0" fontId="13" fillId="0" borderId="29" xfId="0" applyFont="1" applyBorder="1" applyAlignment="1" applyProtection="1">
      <alignment horizontal="center"/>
      <protection/>
    </xf>
    <xf numFmtId="0" fontId="13" fillId="8" borderId="56" xfId="0" applyFont="1" applyFill="1" applyBorder="1" applyAlignment="1">
      <alignment horizontal="center"/>
    </xf>
    <xf numFmtId="0" fontId="13" fillId="8" borderId="41" xfId="0" applyFont="1" applyFill="1" applyBorder="1" applyAlignment="1">
      <alignment horizontal="center"/>
    </xf>
    <xf numFmtId="0" fontId="5" fillId="0" borderId="49" xfId="22" applyFont="1" applyBorder="1" applyAlignment="1">
      <alignment horizontal="center"/>
      <protection/>
    </xf>
    <xf numFmtId="0" fontId="3" fillId="0" borderId="0" xfId="22" applyFont="1" applyBorder="1" applyAlignment="1">
      <alignment horizontal="center"/>
      <protection/>
    </xf>
    <xf numFmtId="172" fontId="6" fillId="0" borderId="50" xfId="23" applyNumberFormat="1" applyFont="1" applyBorder="1" applyAlignment="1">
      <alignment horizontal="center"/>
      <protection/>
    </xf>
    <xf numFmtId="172" fontId="6" fillId="0" borderId="44" xfId="23" applyNumberFormat="1" applyFont="1" applyBorder="1" applyAlignment="1">
      <alignment horizontal="center"/>
      <protection/>
    </xf>
    <xf numFmtId="172" fontId="6" fillId="0" borderId="47" xfId="23" applyNumberFormat="1" applyFont="1" applyBorder="1" applyAlignment="1">
      <alignment horizontal="center"/>
      <protection/>
    </xf>
    <xf numFmtId="0" fontId="6" fillId="0" borderId="48" xfId="23" applyFont="1" applyBorder="1">
      <alignment/>
      <protection/>
    </xf>
    <xf numFmtId="3" fontId="6" fillId="0" borderId="49" xfId="23" applyNumberFormat="1" applyFont="1" applyBorder="1">
      <alignment/>
      <protection/>
    </xf>
    <xf numFmtId="0" fontId="6" fillId="0" borderId="43" xfId="23" applyFont="1" applyBorder="1">
      <alignment/>
      <protection/>
    </xf>
    <xf numFmtId="3" fontId="6" fillId="0" borderId="0" xfId="23" applyNumberFormat="1" applyFont="1" applyBorder="1">
      <alignment/>
      <protection/>
    </xf>
    <xf numFmtId="0" fontId="6" fillId="0" borderId="45" xfId="0" applyFont="1" applyBorder="1"/>
    <xf numFmtId="3" fontId="6" fillId="0" borderId="46" xfId="23" applyNumberFormat="1" applyFont="1" applyBorder="1">
      <alignment/>
      <protection/>
    </xf>
    <xf numFmtId="3" fontId="6" fillId="0" borderId="0" xfId="0" applyNumberFormat="1" applyFont="1" applyAlignment="1">
      <alignment horizontal="right" vertical="center"/>
    </xf>
    <xf numFmtId="0" fontId="6" fillId="9" borderId="0" xfId="0" applyFont="1" applyFill="1" applyAlignment="1">
      <alignment horizontal="left" vertical="center" indent="2"/>
    </xf>
    <xf numFmtId="3" fontId="6" fillId="9" borderId="0" xfId="0" applyNumberFormat="1" applyFont="1" applyFill="1" applyAlignment="1">
      <alignment horizontal="right" vertical="center"/>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3.xml" /><Relationship Id="rId21" Type="http://schemas.openxmlformats.org/officeDocument/2006/relationships/customXml" Target="../customXml/item5.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6F2082B7-3BA8-4D56-910D-2751EB88F7E4}"/>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03" customWidth="1"/>
  </cols>
  <sheetData>
    <row r="1" ht="15.75">
      <c r="A1" s="136" t="s">
        <v>415</v>
      </c>
    </row>
    <row r="2" ht="15">
      <c r="A2" s="406" t="s">
        <v>419</v>
      </c>
    </row>
    <row r="3" ht="15">
      <c r="A3" s="403" t="s">
        <v>416</v>
      </c>
    </row>
    <row r="16" ht="15">
      <c r="F16" s="408"/>
    </row>
    <row r="26" ht="15">
      <c r="E26" s="410"/>
    </row>
    <row r="28" ht="15">
      <c r="F28" s="407"/>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zoomScale="60" zoomScaleNormal="60" workbookViewId="0" topLeftCell="A1">
      <selection activeCell="O15" sqref="O15"/>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22.7109375" style="226" bestFit="1" customWidth="1"/>
    <col min="9" max="9" width="18.57421875" style="226" bestFit="1" customWidth="1"/>
    <col min="10" max="10" width="22.28125" style="226" bestFit="1" customWidth="1"/>
    <col min="11" max="11" width="18.28125" style="226" bestFit="1" customWidth="1"/>
    <col min="12" max="22" width="19.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67" t="s">
        <v>332</v>
      </c>
      <c r="C1" s="467"/>
      <c r="D1" s="467"/>
    </row>
    <row r="2" spans="2:4" ht="15">
      <c r="B2" s="208"/>
      <c r="C2" s="208"/>
      <c r="D2" s="208"/>
    </row>
    <row r="3" spans="2:8" ht="20.25" customHeight="1">
      <c r="B3" s="393" t="s">
        <v>375</v>
      </c>
      <c r="C3" s="189"/>
      <c r="D3" s="189"/>
      <c r="E3" s="189"/>
      <c r="F3" s="189"/>
      <c r="G3" s="189"/>
      <c r="H3" s="189"/>
    </row>
    <row r="4" spans="2:8" ht="18">
      <c r="B4" s="393" t="s">
        <v>0</v>
      </c>
      <c r="C4" s="1"/>
      <c r="D4" s="1"/>
      <c r="E4" s="1"/>
      <c r="F4" s="1"/>
      <c r="G4" s="1"/>
      <c r="H4" s="1"/>
    </row>
    <row r="5" spans="2:8" ht="18">
      <c r="B5" s="393" t="s">
        <v>376</v>
      </c>
      <c r="C5" s="1"/>
      <c r="D5" s="1"/>
      <c r="E5" s="1"/>
      <c r="F5" s="1"/>
      <c r="G5" s="1"/>
      <c r="H5" s="1"/>
    </row>
    <row r="6" spans="4:8" ht="15.75">
      <c r="D6" s="166"/>
      <c r="E6" s="166"/>
      <c r="F6" s="166"/>
      <c r="G6" s="166"/>
      <c r="H6" s="166"/>
    </row>
    <row r="7" spans="2:7" ht="15.75">
      <c r="B7" s="448" t="s">
        <v>2</v>
      </c>
      <c r="C7" s="448"/>
      <c r="D7" s="54" t="str">
        <f>IF(ISBLANK('1. Information'!D6),"",'1. Information'!D6)</f>
        <v>Colusa</v>
      </c>
      <c r="F7" s="204" t="s">
        <v>3</v>
      </c>
      <c r="G7" s="227">
        <f>IF(ISBLANK('1. Information'!D5),"",'1. Information'!D5)</f>
        <v>43202</v>
      </c>
    </row>
    <row r="8" spans="2:8" ht="15.75">
      <c r="B8" s="15"/>
      <c r="C8" s="15"/>
      <c r="D8" s="15"/>
      <c r="G8" s="15"/>
      <c r="H8" s="310"/>
    </row>
    <row r="9" spans="2:22" ht="18.75" thickBot="1">
      <c r="B9" s="394" t="s">
        <v>384</v>
      </c>
      <c r="C9" s="105"/>
      <c r="D9" s="105"/>
      <c r="E9" s="230"/>
      <c r="F9" s="230"/>
      <c r="G9" s="105"/>
      <c r="H9" s="311"/>
      <c r="I9" s="230"/>
      <c r="J9" s="230"/>
      <c r="K9" s="230"/>
      <c r="L9" s="230"/>
      <c r="M9" s="230"/>
      <c r="N9" s="230"/>
      <c r="O9" s="230"/>
      <c r="P9" s="230"/>
      <c r="Q9" s="230"/>
      <c r="R9" s="230"/>
      <c r="S9" s="230"/>
      <c r="T9" s="230"/>
      <c r="U9" s="230"/>
      <c r="V9" s="230"/>
    </row>
    <row r="10" spans="2:8" ht="16.5" thickTop="1">
      <c r="B10" s="15"/>
      <c r="C10" s="15"/>
      <c r="D10" s="15"/>
      <c r="G10" s="15"/>
      <c r="H10" s="310"/>
    </row>
    <row r="11" spans="2:22" ht="15.75">
      <c r="B11" s="15"/>
      <c r="C11" s="72" t="s">
        <v>59</v>
      </c>
      <c r="D11" s="72" t="s">
        <v>61</v>
      </c>
      <c r="E11" s="312" t="s">
        <v>65</v>
      </c>
      <c r="F11" s="257" t="s">
        <v>349</v>
      </c>
      <c r="G11" s="218" t="s">
        <v>350</v>
      </c>
      <c r="H11" s="218" t="s">
        <v>351</v>
      </c>
      <c r="I11" s="233" t="s">
        <v>360</v>
      </c>
      <c r="J11" s="257"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55" t="s">
        <v>319</v>
      </c>
      <c r="D12" s="455"/>
      <c r="E12" s="496"/>
      <c r="F12" s="451" t="s">
        <v>62</v>
      </c>
      <c r="G12" s="452"/>
      <c r="H12" s="452"/>
      <c r="I12" s="453"/>
      <c r="J12" s="454" t="s">
        <v>60</v>
      </c>
      <c r="K12" s="455"/>
      <c r="L12" s="455"/>
      <c r="M12" s="455"/>
      <c r="N12" s="455"/>
      <c r="O12" s="455"/>
      <c r="P12" s="455"/>
      <c r="Q12" s="455"/>
      <c r="R12" s="455"/>
      <c r="S12" s="455"/>
      <c r="T12" s="455"/>
      <c r="U12" s="455"/>
      <c r="V12" s="455"/>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15">
      <c r="B14" s="218">
        <v>1</v>
      </c>
      <c r="C14" s="313" t="str">
        <f>IF(AND(NOT(COUNTA(F14:I14)),(NOT(COUNTA(L14:V14)))),"",VLOOKUP($D$7,Info_County_Code,2,FALSE))</f>
        <v/>
      </c>
      <c r="D14" s="191" t="s">
        <v>156</v>
      </c>
      <c r="E14" s="239">
        <f>SUM(F14:I14,J14)</f>
        <v>0</v>
      </c>
      <c r="F14" s="247"/>
      <c r="G14" s="241"/>
      <c r="H14" s="241"/>
      <c r="I14" s="242"/>
      <c r="J14" s="243">
        <f>SUM(K14,L14:V14)</f>
        <v>0</v>
      </c>
      <c r="K14" s="275"/>
      <c r="L14" s="274"/>
      <c r="M14" s="274"/>
      <c r="N14" s="274"/>
      <c r="O14" s="274"/>
      <c r="P14" s="274"/>
      <c r="Q14" s="247"/>
      <c r="R14" s="241"/>
      <c r="S14" s="241"/>
      <c r="T14" s="241"/>
      <c r="U14" s="314"/>
      <c r="V14" s="315"/>
    </row>
    <row r="15" spans="2:22" ht="15">
      <c r="B15" s="218">
        <v>2</v>
      </c>
      <c r="C15" s="313" t="str">
        <f>IF(AND(NOT(COUNTA(F15:I15)),(NOT(COUNTA(L15:V15)))),"",VLOOKUP($D$7,Info_County_Code,2,FALSE))</f>
        <v/>
      </c>
      <c r="D15" s="191" t="s">
        <v>155</v>
      </c>
      <c r="E15" s="239">
        <f>SUM(F15:I15,J15)</f>
        <v>0</v>
      </c>
      <c r="F15" s="247"/>
      <c r="G15" s="241"/>
      <c r="H15" s="241"/>
      <c r="I15" s="242"/>
      <c r="J15" s="243">
        <f>SUM(K15,L15:V15)</f>
        <v>0</v>
      </c>
      <c r="K15" s="241"/>
      <c r="L15" s="241"/>
      <c r="M15" s="241"/>
      <c r="N15" s="241"/>
      <c r="O15" s="241"/>
      <c r="P15" s="241"/>
      <c r="Q15" s="241"/>
      <c r="R15" s="241"/>
      <c r="S15" s="241"/>
      <c r="T15" s="241"/>
      <c r="U15" s="314"/>
      <c r="V15" s="315"/>
    </row>
    <row r="16" spans="2:22" ht="15">
      <c r="B16" s="218">
        <v>3</v>
      </c>
      <c r="C16" s="313">
        <f>IF(AND(NOT(COUNTA(F16:I16)),(NOT(COUNTA(L16:V16)))),"",VLOOKUP($D$7,Info_County_Code,2,FALSE))</f>
        <v>6</v>
      </c>
      <c r="D16" s="191" t="s">
        <v>157</v>
      </c>
      <c r="E16" s="239">
        <f>SUM(F16:I16,J16)</f>
        <v>133408</v>
      </c>
      <c r="F16" s="247"/>
      <c r="G16" s="241"/>
      <c r="H16" s="241"/>
      <c r="I16" s="242"/>
      <c r="J16" s="243">
        <f>SUM(K16,L16:V16)</f>
        <v>133408</v>
      </c>
      <c r="K16" s="241"/>
      <c r="L16" s="241"/>
      <c r="M16" s="241"/>
      <c r="N16" s="241">
        <v>133408</v>
      </c>
      <c r="O16" s="316"/>
      <c r="P16" s="317"/>
      <c r="Q16" s="317"/>
      <c r="R16" s="317"/>
      <c r="S16" s="317"/>
      <c r="T16" s="317"/>
      <c r="U16" s="315"/>
      <c r="V16" s="315"/>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zoomScale="85" zoomScaleNormal="85" workbookViewId="0" topLeftCell="A1">
      <selection activeCell="D13" sqref="D13"/>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393" t="s">
        <v>375</v>
      </c>
      <c r="C3" s="1"/>
      <c r="D3" s="1"/>
      <c r="E3" s="1"/>
      <c r="F3" s="1"/>
    </row>
    <row r="4" spans="2:6" ht="18">
      <c r="B4" s="393" t="s">
        <v>0</v>
      </c>
      <c r="C4" s="1"/>
      <c r="D4" s="1"/>
      <c r="E4" s="1"/>
      <c r="F4" s="1"/>
    </row>
    <row r="5" spans="2:6" ht="18">
      <c r="B5" s="137" t="s">
        <v>170</v>
      </c>
      <c r="C5" s="104"/>
      <c r="D5" s="104"/>
      <c r="E5" s="104"/>
      <c r="F5" s="104"/>
    </row>
    <row r="6" spans="3:6" ht="15.75">
      <c r="C6" s="206"/>
      <c r="D6" s="206"/>
      <c r="E6" s="206"/>
      <c r="F6" s="206"/>
    </row>
    <row r="7" spans="2:7" ht="15.75">
      <c r="B7" s="448" t="s">
        <v>2</v>
      </c>
      <c r="C7" s="448"/>
      <c r="D7" s="54" t="str">
        <f>IF(ISBLANK('1. Information'!D6),"",'1. Information'!D6)</f>
        <v>Colusa</v>
      </c>
      <c r="E7" s="7"/>
      <c r="F7" s="210" t="s">
        <v>233</v>
      </c>
      <c r="G7" s="227">
        <f>IF(ISBLANK('1. Information'!D5),"",'1. Information'!D5)</f>
        <v>43202</v>
      </c>
    </row>
    <row r="8" spans="2:7" ht="15.75">
      <c r="B8" s="15"/>
      <c r="C8" s="15"/>
      <c r="D8" s="15"/>
      <c r="E8" s="7"/>
      <c r="F8" s="193"/>
      <c r="G8" s="229"/>
    </row>
    <row r="9" spans="2:7" ht="18.75" thickBot="1">
      <c r="B9" s="394"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15">
      <c r="B13" s="218">
        <v>1</v>
      </c>
      <c r="C13" s="260" t="str">
        <f aca="true" t="shared" si="0" ref="C13:C22">IF(NOT(COUNTA(D13:G13)),"",VLOOKUP($D$7,Info_County_Code,2,FALSE))</f>
        <v/>
      </c>
      <c r="D13" s="318"/>
      <c r="E13" s="288"/>
      <c r="F13" s="319"/>
      <c r="G13" s="320"/>
    </row>
    <row r="14" spans="2:7" ht="15">
      <c r="B14" s="218">
        <v>2</v>
      </c>
      <c r="C14" s="260" t="str">
        <f t="shared" si="0"/>
        <v/>
      </c>
      <c r="D14" s="318"/>
      <c r="E14" s="288"/>
      <c r="F14" s="319"/>
      <c r="G14" s="320"/>
    </row>
    <row r="15" spans="2:7" ht="15">
      <c r="B15" s="218">
        <v>3</v>
      </c>
      <c r="C15" s="260" t="str">
        <f t="shared" si="0"/>
        <v/>
      </c>
      <c r="D15" s="318"/>
      <c r="E15" s="288"/>
      <c r="F15" s="319"/>
      <c r="G15" s="320"/>
    </row>
    <row r="16" spans="2:7" ht="15">
      <c r="B16" s="218">
        <v>4</v>
      </c>
      <c r="C16" s="260" t="str">
        <f t="shared" si="0"/>
        <v/>
      </c>
      <c r="D16" s="318"/>
      <c r="E16" s="288"/>
      <c r="F16" s="319"/>
      <c r="G16" s="320"/>
    </row>
    <row r="17" spans="2:7" ht="15">
      <c r="B17" s="218">
        <v>5</v>
      </c>
      <c r="C17" s="260" t="str">
        <f t="shared" si="0"/>
        <v/>
      </c>
      <c r="D17" s="318"/>
      <c r="E17" s="288"/>
      <c r="F17" s="321"/>
      <c r="G17" s="320"/>
    </row>
    <row r="18" spans="2:7" ht="15">
      <c r="B18" s="218">
        <v>6</v>
      </c>
      <c r="C18" s="260" t="str">
        <f t="shared" si="0"/>
        <v/>
      </c>
      <c r="D18" s="318"/>
      <c r="E18" s="288"/>
      <c r="F18" s="321"/>
      <c r="G18" s="320"/>
    </row>
    <row r="19" spans="2:7" ht="15">
      <c r="B19" s="218">
        <v>7</v>
      </c>
      <c r="C19" s="260" t="str">
        <f t="shared" si="0"/>
        <v/>
      </c>
      <c r="D19" s="318"/>
      <c r="E19" s="288"/>
      <c r="F19" s="321"/>
      <c r="G19" s="320"/>
    </row>
    <row r="20" spans="2:7" ht="15">
      <c r="B20" s="218">
        <v>8</v>
      </c>
      <c r="C20" s="260" t="str">
        <f t="shared" si="0"/>
        <v/>
      </c>
      <c r="D20" s="318"/>
      <c r="E20" s="288"/>
      <c r="F20" s="321"/>
      <c r="G20" s="320"/>
    </row>
    <row r="21" spans="2:7" ht="15">
      <c r="B21" s="218">
        <v>9</v>
      </c>
      <c r="C21" s="260" t="str">
        <f t="shared" si="0"/>
        <v/>
      </c>
      <c r="D21" s="318"/>
      <c r="E21" s="288"/>
      <c r="F21" s="321"/>
      <c r="G21" s="320"/>
    </row>
    <row r="22" spans="2:7" ht="15">
      <c r="B22" s="218">
        <v>10</v>
      </c>
      <c r="C22" s="260" t="str">
        <f t="shared" si="0"/>
        <v/>
      </c>
      <c r="D22" s="318"/>
      <c r="E22" s="288"/>
      <c r="F22" s="321"/>
      <c r="G22" s="320"/>
    </row>
    <row r="23" spans="2:7" ht="15">
      <c r="B23" s="429">
        <v>11</v>
      </c>
      <c r="C23" s="260" t="str">
        <f aca="true" t="shared" si="1" ref="C23:C42">IF(NOT(COUNTA(D23:G23)),"",VLOOKUP($D$7,Info_County_Code,2,FALSE))</f>
        <v/>
      </c>
      <c r="D23" s="318"/>
      <c r="E23" s="288"/>
      <c r="F23" s="319"/>
      <c r="G23" s="320"/>
    </row>
    <row r="24" spans="2:7" ht="15">
      <c r="B24" s="429">
        <v>12</v>
      </c>
      <c r="C24" s="260" t="str">
        <f t="shared" si="1"/>
        <v/>
      </c>
      <c r="D24" s="318"/>
      <c r="E24" s="288"/>
      <c r="F24" s="319"/>
      <c r="G24" s="320"/>
    </row>
    <row r="25" spans="2:7" ht="15">
      <c r="B25" s="429">
        <v>13</v>
      </c>
      <c r="C25" s="260" t="str">
        <f t="shared" si="1"/>
        <v/>
      </c>
      <c r="D25" s="318"/>
      <c r="E25" s="288"/>
      <c r="F25" s="319"/>
      <c r="G25" s="320"/>
    </row>
    <row r="26" spans="2:7" ht="15">
      <c r="B26" s="429">
        <v>14</v>
      </c>
      <c r="C26" s="260" t="str">
        <f t="shared" si="1"/>
        <v/>
      </c>
      <c r="D26" s="318"/>
      <c r="E26" s="288"/>
      <c r="F26" s="319"/>
      <c r="G26" s="320"/>
    </row>
    <row r="27" spans="2:7" ht="15">
      <c r="B27" s="429">
        <v>15</v>
      </c>
      <c r="C27" s="260" t="str">
        <f t="shared" si="1"/>
        <v/>
      </c>
      <c r="D27" s="318"/>
      <c r="E27" s="288"/>
      <c r="F27" s="321"/>
      <c r="G27" s="320"/>
    </row>
    <row r="28" spans="2:7" ht="15">
      <c r="B28" s="429">
        <v>16</v>
      </c>
      <c r="C28" s="260" t="str">
        <f t="shared" si="1"/>
        <v/>
      </c>
      <c r="D28" s="318"/>
      <c r="E28" s="288"/>
      <c r="F28" s="321"/>
      <c r="G28" s="320"/>
    </row>
    <row r="29" spans="2:7" ht="15">
      <c r="B29" s="429">
        <v>17</v>
      </c>
      <c r="C29" s="260" t="str">
        <f t="shared" si="1"/>
        <v/>
      </c>
      <c r="D29" s="318"/>
      <c r="E29" s="288"/>
      <c r="F29" s="321"/>
      <c r="G29" s="320"/>
    </row>
    <row r="30" spans="2:7" ht="15">
      <c r="B30" s="429">
        <v>18</v>
      </c>
      <c r="C30" s="260" t="str">
        <f t="shared" si="1"/>
        <v/>
      </c>
      <c r="D30" s="318"/>
      <c r="E30" s="288"/>
      <c r="F30" s="321"/>
      <c r="G30" s="320"/>
    </row>
    <row r="31" spans="2:7" ht="15">
      <c r="B31" s="429">
        <v>19</v>
      </c>
      <c r="C31" s="260" t="str">
        <f t="shared" si="1"/>
        <v/>
      </c>
      <c r="D31" s="318"/>
      <c r="E31" s="288"/>
      <c r="F31" s="321"/>
      <c r="G31" s="320"/>
    </row>
    <row r="32" spans="2:7" ht="15">
      <c r="B32" s="429">
        <v>20</v>
      </c>
      <c r="C32" s="260" t="str">
        <f t="shared" si="1"/>
        <v/>
      </c>
      <c r="D32" s="318"/>
      <c r="E32" s="288"/>
      <c r="F32" s="321"/>
      <c r="G32" s="320"/>
    </row>
    <row r="33" spans="2:7" ht="15">
      <c r="B33" s="429">
        <v>21</v>
      </c>
      <c r="C33" s="260" t="str">
        <f t="shared" si="1"/>
        <v/>
      </c>
      <c r="D33" s="318"/>
      <c r="E33" s="288"/>
      <c r="F33" s="319"/>
      <c r="G33" s="320"/>
    </row>
    <row r="34" spans="2:7" ht="15">
      <c r="B34" s="429">
        <v>22</v>
      </c>
      <c r="C34" s="260" t="str">
        <f t="shared" si="1"/>
        <v/>
      </c>
      <c r="D34" s="318"/>
      <c r="E34" s="288"/>
      <c r="F34" s="319"/>
      <c r="G34" s="320"/>
    </row>
    <row r="35" spans="2:7" ht="15">
      <c r="B35" s="429">
        <v>23</v>
      </c>
      <c r="C35" s="260" t="str">
        <f t="shared" si="1"/>
        <v/>
      </c>
      <c r="D35" s="318"/>
      <c r="E35" s="288"/>
      <c r="F35" s="319"/>
      <c r="G35" s="320"/>
    </row>
    <row r="36" spans="2:7" ht="15">
      <c r="B36" s="429">
        <v>24</v>
      </c>
      <c r="C36" s="260" t="str">
        <f t="shared" si="1"/>
        <v/>
      </c>
      <c r="D36" s="318"/>
      <c r="E36" s="288"/>
      <c r="F36" s="319"/>
      <c r="G36" s="320"/>
    </row>
    <row r="37" spans="2:7" ht="15">
      <c r="B37" s="429">
        <v>25</v>
      </c>
      <c r="C37" s="260" t="str">
        <f t="shared" si="1"/>
        <v/>
      </c>
      <c r="D37" s="318"/>
      <c r="E37" s="288"/>
      <c r="F37" s="321"/>
      <c r="G37" s="320"/>
    </row>
    <row r="38" spans="2:7" ht="15">
      <c r="B38" s="429">
        <v>26</v>
      </c>
      <c r="C38" s="260" t="str">
        <f t="shared" si="1"/>
        <v/>
      </c>
      <c r="D38" s="318"/>
      <c r="E38" s="288"/>
      <c r="F38" s="321"/>
      <c r="G38" s="320"/>
    </row>
    <row r="39" spans="2:7" ht="15">
      <c r="B39" s="429">
        <v>27</v>
      </c>
      <c r="C39" s="260" t="str">
        <f t="shared" si="1"/>
        <v/>
      </c>
      <c r="D39" s="318"/>
      <c r="E39" s="288"/>
      <c r="F39" s="321"/>
      <c r="G39" s="320"/>
    </row>
    <row r="40" spans="2:7" ht="15">
      <c r="B40" s="429">
        <v>28</v>
      </c>
      <c r="C40" s="260" t="str">
        <f t="shared" si="1"/>
        <v/>
      </c>
      <c r="D40" s="318"/>
      <c r="E40" s="288"/>
      <c r="F40" s="321"/>
      <c r="G40" s="320"/>
    </row>
    <row r="41" spans="2:7" ht="15">
      <c r="B41" s="429">
        <v>29</v>
      </c>
      <c r="C41" s="260" t="str">
        <f t="shared" si="1"/>
        <v/>
      </c>
      <c r="D41" s="318"/>
      <c r="E41" s="288"/>
      <c r="F41" s="321"/>
      <c r="G41" s="320"/>
    </row>
    <row r="42" spans="2:7" ht="15">
      <c r="B42" s="429">
        <v>30</v>
      </c>
      <c r="C42" s="260" t="str">
        <f t="shared" si="1"/>
        <v/>
      </c>
      <c r="D42" s="318"/>
      <c r="E42" s="288"/>
      <c r="F42" s="321"/>
      <c r="G42" s="320"/>
    </row>
    <row r="43" spans="3:6" ht="15">
      <c r="C43" s="322" t="str">
        <f>IF(NOT(COUNTA(D43:G43)),"",VLOOKUP(D21,Info_County_Code,2,FALSE))</f>
        <v/>
      </c>
      <c r="D43" s="216"/>
      <c r="E43" s="216"/>
      <c r="F43" s="323"/>
    </row>
    <row r="44" spans="2:7" ht="18.75" thickBot="1">
      <c r="B44" s="395" t="s">
        <v>385</v>
      </c>
      <c r="C44" s="324"/>
      <c r="D44" s="230"/>
      <c r="E44" s="230"/>
      <c r="F44" s="325"/>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6" t="str">
        <f aca="true" t="shared" si="2" ref="C48:C77">IF(NOT(COUNTA(E48:G48)),"",VLOOKUP($D$7,Info_County_Code,2,FALSE))</f>
        <v/>
      </c>
      <c r="D48" s="327" t="s">
        <v>54</v>
      </c>
      <c r="E48" s="288"/>
      <c r="F48" s="319"/>
      <c r="G48" s="320"/>
    </row>
    <row r="49" spans="2:7" ht="15">
      <c r="B49" s="218">
        <v>2</v>
      </c>
      <c r="C49" s="326" t="str">
        <f t="shared" si="2"/>
        <v/>
      </c>
      <c r="D49" s="327" t="s">
        <v>54</v>
      </c>
      <c r="E49" s="288"/>
      <c r="F49" s="319"/>
      <c r="G49" s="320"/>
    </row>
    <row r="50" spans="2:7" ht="15">
      <c r="B50" s="218">
        <v>3</v>
      </c>
      <c r="C50" s="326" t="str">
        <f t="shared" si="2"/>
        <v/>
      </c>
      <c r="D50" s="327" t="s">
        <v>54</v>
      </c>
      <c r="E50" s="288"/>
      <c r="F50" s="319"/>
      <c r="G50" s="320"/>
    </row>
    <row r="51" spans="2:7" ht="15">
      <c r="B51" s="429">
        <v>4</v>
      </c>
      <c r="C51" s="326" t="str">
        <f t="shared" si="2"/>
        <v/>
      </c>
      <c r="D51" s="327" t="s">
        <v>54</v>
      </c>
      <c r="E51" s="288"/>
      <c r="F51" s="319"/>
      <c r="G51" s="320"/>
    </row>
    <row r="52" spans="2:7" ht="15">
      <c r="B52" s="429">
        <v>5</v>
      </c>
      <c r="C52" s="326" t="str">
        <f t="shared" si="2"/>
        <v/>
      </c>
      <c r="D52" s="327" t="s">
        <v>54</v>
      </c>
      <c r="E52" s="288"/>
      <c r="F52" s="319"/>
      <c r="G52" s="320"/>
    </row>
    <row r="53" spans="2:7" ht="15">
      <c r="B53" s="429">
        <v>6</v>
      </c>
      <c r="C53" s="326" t="str">
        <f t="shared" si="2"/>
        <v/>
      </c>
      <c r="D53" s="327" t="s">
        <v>54</v>
      </c>
      <c r="E53" s="288"/>
      <c r="F53" s="319"/>
      <c r="G53" s="320"/>
    </row>
    <row r="54" spans="2:7" ht="15">
      <c r="B54" s="429">
        <v>7</v>
      </c>
      <c r="C54" s="326" t="str">
        <f t="shared" si="2"/>
        <v/>
      </c>
      <c r="D54" s="327" t="s">
        <v>54</v>
      </c>
      <c r="E54" s="288"/>
      <c r="F54" s="319"/>
      <c r="G54" s="320"/>
    </row>
    <row r="55" spans="2:7" ht="15">
      <c r="B55" s="429">
        <v>8</v>
      </c>
      <c r="C55" s="326" t="str">
        <f t="shared" si="2"/>
        <v/>
      </c>
      <c r="D55" s="327" t="s">
        <v>54</v>
      </c>
      <c r="E55" s="288"/>
      <c r="F55" s="319"/>
      <c r="G55" s="320"/>
    </row>
    <row r="56" spans="2:7" ht="15">
      <c r="B56" s="429">
        <v>9</v>
      </c>
      <c r="C56" s="326" t="str">
        <f t="shared" si="2"/>
        <v/>
      </c>
      <c r="D56" s="327" t="s">
        <v>54</v>
      </c>
      <c r="E56" s="288"/>
      <c r="F56" s="319"/>
      <c r="G56" s="320"/>
    </row>
    <row r="57" spans="2:7" ht="15">
      <c r="B57" s="429">
        <v>10</v>
      </c>
      <c r="C57" s="326" t="str">
        <f t="shared" si="2"/>
        <v/>
      </c>
      <c r="D57" s="327" t="s">
        <v>54</v>
      </c>
      <c r="E57" s="288"/>
      <c r="F57" s="319"/>
      <c r="G57" s="320"/>
    </row>
    <row r="58" spans="2:7" ht="15">
      <c r="B58" s="429">
        <v>11</v>
      </c>
      <c r="C58" s="326" t="str">
        <f t="shared" si="2"/>
        <v/>
      </c>
      <c r="D58" s="327" t="s">
        <v>54</v>
      </c>
      <c r="E58" s="288"/>
      <c r="F58" s="319"/>
      <c r="G58" s="320"/>
    </row>
    <row r="59" spans="2:7" ht="15">
      <c r="B59" s="429">
        <v>12</v>
      </c>
      <c r="C59" s="326" t="str">
        <f t="shared" si="2"/>
        <v/>
      </c>
      <c r="D59" s="327" t="s">
        <v>54</v>
      </c>
      <c r="E59" s="288"/>
      <c r="F59" s="319"/>
      <c r="G59" s="320"/>
    </row>
    <row r="60" spans="2:7" ht="15">
      <c r="B60" s="429">
        <v>13</v>
      </c>
      <c r="C60" s="326" t="str">
        <f t="shared" si="2"/>
        <v/>
      </c>
      <c r="D60" s="327" t="s">
        <v>54</v>
      </c>
      <c r="E60" s="288"/>
      <c r="F60" s="319"/>
      <c r="G60" s="320"/>
    </row>
    <row r="61" spans="2:7" ht="15">
      <c r="B61" s="429">
        <v>14</v>
      </c>
      <c r="C61" s="326" t="str">
        <f t="shared" si="2"/>
        <v/>
      </c>
      <c r="D61" s="327" t="s">
        <v>54</v>
      </c>
      <c r="E61" s="288"/>
      <c r="F61" s="319"/>
      <c r="G61" s="320"/>
    </row>
    <row r="62" spans="2:7" ht="15">
      <c r="B62" s="429">
        <v>15</v>
      </c>
      <c r="C62" s="326" t="str">
        <f t="shared" si="2"/>
        <v/>
      </c>
      <c r="D62" s="327" t="s">
        <v>54</v>
      </c>
      <c r="E62" s="288"/>
      <c r="F62" s="319"/>
      <c r="G62" s="320"/>
    </row>
    <row r="63" spans="2:7" ht="15">
      <c r="B63" s="429">
        <v>16</v>
      </c>
      <c r="C63" s="326" t="str">
        <f t="shared" si="2"/>
        <v/>
      </c>
      <c r="D63" s="327" t="s">
        <v>54</v>
      </c>
      <c r="E63" s="288"/>
      <c r="F63" s="319"/>
      <c r="G63" s="320"/>
    </row>
    <row r="64" spans="2:7" ht="15">
      <c r="B64" s="429">
        <v>17</v>
      </c>
      <c r="C64" s="326" t="str">
        <f t="shared" si="2"/>
        <v/>
      </c>
      <c r="D64" s="327" t="s">
        <v>54</v>
      </c>
      <c r="E64" s="288"/>
      <c r="F64" s="319"/>
      <c r="G64" s="320"/>
    </row>
    <row r="65" spans="2:7" ht="15">
      <c r="B65" s="429">
        <v>18</v>
      </c>
      <c r="C65" s="326" t="str">
        <f t="shared" si="2"/>
        <v/>
      </c>
      <c r="D65" s="327" t="s">
        <v>54</v>
      </c>
      <c r="E65" s="288"/>
      <c r="F65" s="319"/>
      <c r="G65" s="320"/>
    </row>
    <row r="66" spans="2:7" ht="15">
      <c r="B66" s="429">
        <v>19</v>
      </c>
      <c r="C66" s="326" t="str">
        <f t="shared" si="2"/>
        <v/>
      </c>
      <c r="D66" s="327" t="s">
        <v>54</v>
      </c>
      <c r="E66" s="288"/>
      <c r="F66" s="319"/>
      <c r="G66" s="320"/>
    </row>
    <row r="67" spans="2:7" ht="15">
      <c r="B67" s="429">
        <v>20</v>
      </c>
      <c r="C67" s="326" t="str">
        <f t="shared" si="2"/>
        <v/>
      </c>
      <c r="D67" s="327" t="s">
        <v>54</v>
      </c>
      <c r="E67" s="288"/>
      <c r="F67" s="319"/>
      <c r="G67" s="320"/>
    </row>
    <row r="68" spans="2:7" ht="15">
      <c r="B68" s="429">
        <v>21</v>
      </c>
      <c r="C68" s="326" t="str">
        <f t="shared" si="2"/>
        <v/>
      </c>
      <c r="D68" s="327" t="s">
        <v>54</v>
      </c>
      <c r="E68" s="288"/>
      <c r="F68" s="319"/>
      <c r="G68" s="320"/>
    </row>
    <row r="69" spans="2:7" ht="15">
      <c r="B69" s="429">
        <v>22</v>
      </c>
      <c r="C69" s="326" t="str">
        <f t="shared" si="2"/>
        <v/>
      </c>
      <c r="D69" s="327" t="s">
        <v>54</v>
      </c>
      <c r="E69" s="288"/>
      <c r="F69" s="319"/>
      <c r="G69" s="320"/>
    </row>
    <row r="70" spans="2:7" ht="15">
      <c r="B70" s="429">
        <v>23</v>
      </c>
      <c r="C70" s="326" t="str">
        <f t="shared" si="2"/>
        <v/>
      </c>
      <c r="D70" s="327" t="s">
        <v>54</v>
      </c>
      <c r="E70" s="288"/>
      <c r="F70" s="319"/>
      <c r="G70" s="320"/>
    </row>
    <row r="71" spans="2:7" ht="15">
      <c r="B71" s="429">
        <v>24</v>
      </c>
      <c r="C71" s="326" t="str">
        <f t="shared" si="2"/>
        <v/>
      </c>
      <c r="D71" s="327" t="s">
        <v>54</v>
      </c>
      <c r="E71" s="288"/>
      <c r="F71" s="319"/>
      <c r="G71" s="320"/>
    </row>
    <row r="72" spans="2:7" ht="15">
      <c r="B72" s="429">
        <v>25</v>
      </c>
      <c r="C72" s="326" t="str">
        <f t="shared" si="2"/>
        <v/>
      </c>
      <c r="D72" s="327" t="s">
        <v>54</v>
      </c>
      <c r="E72" s="288"/>
      <c r="F72" s="319"/>
      <c r="G72" s="320"/>
    </row>
    <row r="73" spans="2:7" ht="15">
      <c r="B73" s="429">
        <v>26</v>
      </c>
      <c r="C73" s="326" t="str">
        <f t="shared" si="2"/>
        <v/>
      </c>
      <c r="D73" s="327" t="s">
        <v>54</v>
      </c>
      <c r="E73" s="288"/>
      <c r="F73" s="319"/>
      <c r="G73" s="320"/>
    </row>
    <row r="74" spans="2:7" ht="15">
      <c r="B74" s="429">
        <v>27</v>
      </c>
      <c r="C74" s="326" t="str">
        <f t="shared" si="2"/>
        <v/>
      </c>
      <c r="D74" s="327" t="s">
        <v>54</v>
      </c>
      <c r="E74" s="288"/>
      <c r="F74" s="319"/>
      <c r="G74" s="320"/>
    </row>
    <row r="75" spans="2:7" ht="15">
      <c r="B75" s="429">
        <v>28</v>
      </c>
      <c r="C75" s="326" t="str">
        <f t="shared" si="2"/>
        <v/>
      </c>
      <c r="D75" s="327" t="s">
        <v>54</v>
      </c>
      <c r="E75" s="288"/>
      <c r="F75" s="319"/>
      <c r="G75" s="320"/>
    </row>
    <row r="76" spans="2:7" ht="15">
      <c r="B76" s="429">
        <v>29</v>
      </c>
      <c r="C76" s="326" t="str">
        <f t="shared" si="2"/>
        <v/>
      </c>
      <c r="D76" s="327" t="s">
        <v>54</v>
      </c>
      <c r="E76" s="288"/>
      <c r="F76" s="319"/>
      <c r="G76" s="320"/>
    </row>
    <row r="77" spans="2:7" ht="15">
      <c r="B77" s="429">
        <v>30</v>
      </c>
      <c r="C77" s="326" t="str">
        <f t="shared" si="2"/>
        <v/>
      </c>
      <c r="D77" s="327" t="s">
        <v>54</v>
      </c>
      <c r="E77" s="288"/>
      <c r="F77" s="319"/>
      <c r="G77" s="320"/>
    </row>
    <row r="78" spans="4:5" ht="15">
      <c r="D78" s="322"/>
      <c r="E78" s="228"/>
    </row>
    <row r="79" spans="2:6" ht="18.75" thickBot="1">
      <c r="B79" s="395" t="s">
        <v>386</v>
      </c>
      <c r="C79" s="230"/>
      <c r="D79" s="324"/>
      <c r="E79" s="232"/>
      <c r="F79" s="230"/>
    </row>
    <row r="80" spans="4:5" ht="15.75" thickTop="1">
      <c r="D80" s="322"/>
      <c r="E80" s="228"/>
    </row>
    <row r="81" spans="3:6" ht="15">
      <c r="C81" s="237" t="s">
        <v>59</v>
      </c>
      <c r="D81" s="328" t="s">
        <v>61</v>
      </c>
      <c r="E81" s="236" t="s">
        <v>65</v>
      </c>
      <c r="F81" s="237" t="s">
        <v>349</v>
      </c>
    </row>
    <row r="82" spans="2:6" ht="15.75">
      <c r="B82" s="175" t="s">
        <v>177</v>
      </c>
      <c r="C82" s="143" t="s">
        <v>20</v>
      </c>
      <c r="D82" s="143" t="s">
        <v>248</v>
      </c>
      <c r="E82" s="80" t="s">
        <v>147</v>
      </c>
      <c r="F82" s="80" t="s">
        <v>148</v>
      </c>
    </row>
    <row r="83" spans="2:6" ht="15">
      <c r="B83" s="218">
        <v>1</v>
      </c>
      <c r="C83" s="326" t="str">
        <f aca="true" t="shared" si="3" ref="C83:C112">IF(NOT(COUNTA(E83:F83)),"",VLOOKUP($D$7,Info_County_Code,2,FALSE))</f>
        <v/>
      </c>
      <c r="D83" s="327" t="s">
        <v>249</v>
      </c>
      <c r="E83" s="319"/>
      <c r="F83" s="320"/>
    </row>
    <row r="84" spans="2:6" ht="15">
      <c r="B84" s="218">
        <v>2</v>
      </c>
      <c r="C84" s="326" t="str">
        <f t="shared" si="3"/>
        <v/>
      </c>
      <c r="D84" s="327" t="s">
        <v>249</v>
      </c>
      <c r="E84" s="319"/>
      <c r="F84" s="320"/>
    </row>
    <row r="85" spans="2:6" ht="15">
      <c r="B85" s="218">
        <v>3</v>
      </c>
      <c r="C85" s="326" t="str">
        <f t="shared" si="3"/>
        <v/>
      </c>
      <c r="D85" s="327" t="s">
        <v>249</v>
      </c>
      <c r="E85" s="319"/>
      <c r="F85" s="320"/>
    </row>
    <row r="86" spans="2:6" ht="15">
      <c r="B86" s="429">
        <v>4</v>
      </c>
      <c r="C86" s="326" t="str">
        <f t="shared" si="3"/>
        <v/>
      </c>
      <c r="D86" s="327" t="s">
        <v>249</v>
      </c>
      <c r="E86" s="319"/>
      <c r="F86" s="320"/>
    </row>
    <row r="87" spans="2:6" ht="15">
      <c r="B87" s="429">
        <v>5</v>
      </c>
      <c r="C87" s="326" t="str">
        <f t="shared" si="3"/>
        <v/>
      </c>
      <c r="D87" s="327" t="s">
        <v>249</v>
      </c>
      <c r="E87" s="319"/>
      <c r="F87" s="320"/>
    </row>
    <row r="88" spans="2:6" ht="15">
      <c r="B88" s="429">
        <v>6</v>
      </c>
      <c r="C88" s="326" t="str">
        <f t="shared" si="3"/>
        <v/>
      </c>
      <c r="D88" s="327" t="s">
        <v>249</v>
      </c>
      <c r="E88" s="319"/>
      <c r="F88" s="320"/>
    </row>
    <row r="89" spans="2:6" ht="15">
      <c r="B89" s="429">
        <v>7</v>
      </c>
      <c r="C89" s="326" t="str">
        <f t="shared" si="3"/>
        <v/>
      </c>
      <c r="D89" s="327" t="s">
        <v>249</v>
      </c>
      <c r="E89" s="319"/>
      <c r="F89" s="320"/>
    </row>
    <row r="90" spans="2:6" ht="15">
      <c r="B90" s="429">
        <v>8</v>
      </c>
      <c r="C90" s="326" t="str">
        <f t="shared" si="3"/>
        <v/>
      </c>
      <c r="D90" s="327" t="s">
        <v>249</v>
      </c>
      <c r="E90" s="319"/>
      <c r="F90" s="320"/>
    </row>
    <row r="91" spans="2:6" ht="15">
      <c r="B91" s="429">
        <v>9</v>
      </c>
      <c r="C91" s="326" t="str">
        <f t="shared" si="3"/>
        <v/>
      </c>
      <c r="D91" s="327" t="s">
        <v>249</v>
      </c>
      <c r="E91" s="319"/>
      <c r="F91" s="320"/>
    </row>
    <row r="92" spans="2:6" ht="15">
      <c r="B92" s="429">
        <v>10</v>
      </c>
      <c r="C92" s="326" t="str">
        <f t="shared" si="3"/>
        <v/>
      </c>
      <c r="D92" s="327" t="s">
        <v>249</v>
      </c>
      <c r="E92" s="319"/>
      <c r="F92" s="320"/>
    </row>
    <row r="93" spans="2:6" ht="15">
      <c r="B93" s="429">
        <v>11</v>
      </c>
      <c r="C93" s="326" t="str">
        <f t="shared" si="3"/>
        <v/>
      </c>
      <c r="D93" s="327" t="s">
        <v>249</v>
      </c>
      <c r="E93" s="319"/>
      <c r="F93" s="320"/>
    </row>
    <row r="94" spans="2:6" ht="15">
      <c r="B94" s="429">
        <v>12</v>
      </c>
      <c r="C94" s="326" t="str">
        <f t="shared" si="3"/>
        <v/>
      </c>
      <c r="D94" s="327" t="s">
        <v>249</v>
      </c>
      <c r="E94" s="319"/>
      <c r="F94" s="320"/>
    </row>
    <row r="95" spans="2:6" ht="15">
      <c r="B95" s="429">
        <v>13</v>
      </c>
      <c r="C95" s="326" t="str">
        <f t="shared" si="3"/>
        <v/>
      </c>
      <c r="D95" s="327" t="s">
        <v>249</v>
      </c>
      <c r="E95" s="319"/>
      <c r="F95" s="320"/>
    </row>
    <row r="96" spans="2:6" ht="15">
      <c r="B96" s="429">
        <v>14</v>
      </c>
      <c r="C96" s="326" t="str">
        <f t="shared" si="3"/>
        <v/>
      </c>
      <c r="D96" s="327" t="s">
        <v>249</v>
      </c>
      <c r="E96" s="319"/>
      <c r="F96" s="320"/>
    </row>
    <row r="97" spans="2:6" ht="15">
      <c r="B97" s="429">
        <v>15</v>
      </c>
      <c r="C97" s="326" t="str">
        <f t="shared" si="3"/>
        <v/>
      </c>
      <c r="D97" s="327" t="s">
        <v>249</v>
      </c>
      <c r="E97" s="319"/>
      <c r="F97" s="320"/>
    </row>
    <row r="98" spans="2:6" ht="15">
      <c r="B98" s="429">
        <v>16</v>
      </c>
      <c r="C98" s="326" t="str">
        <f t="shared" si="3"/>
        <v/>
      </c>
      <c r="D98" s="327" t="s">
        <v>249</v>
      </c>
      <c r="E98" s="319"/>
      <c r="F98" s="320"/>
    </row>
    <row r="99" spans="2:6" ht="15">
      <c r="B99" s="429">
        <v>17</v>
      </c>
      <c r="C99" s="326" t="str">
        <f t="shared" si="3"/>
        <v/>
      </c>
      <c r="D99" s="327" t="s">
        <v>249</v>
      </c>
      <c r="E99" s="319"/>
      <c r="F99" s="320"/>
    </row>
    <row r="100" spans="2:6" ht="15">
      <c r="B100" s="429">
        <v>18</v>
      </c>
      <c r="C100" s="326" t="str">
        <f t="shared" si="3"/>
        <v/>
      </c>
      <c r="D100" s="327" t="s">
        <v>249</v>
      </c>
      <c r="E100" s="319"/>
      <c r="F100" s="320"/>
    </row>
    <row r="101" spans="2:6" ht="15">
      <c r="B101" s="429">
        <v>19</v>
      </c>
      <c r="C101" s="326" t="str">
        <f t="shared" si="3"/>
        <v/>
      </c>
      <c r="D101" s="327" t="s">
        <v>249</v>
      </c>
      <c r="E101" s="319"/>
      <c r="F101" s="320"/>
    </row>
    <row r="102" spans="2:6" ht="15">
      <c r="B102" s="429">
        <v>20</v>
      </c>
      <c r="C102" s="326" t="str">
        <f t="shared" si="3"/>
        <v/>
      </c>
      <c r="D102" s="327" t="s">
        <v>249</v>
      </c>
      <c r="E102" s="319"/>
      <c r="F102" s="320"/>
    </row>
    <row r="103" spans="2:6" ht="15">
      <c r="B103" s="429">
        <v>21</v>
      </c>
      <c r="C103" s="326" t="str">
        <f t="shared" si="3"/>
        <v/>
      </c>
      <c r="D103" s="327" t="s">
        <v>249</v>
      </c>
      <c r="E103" s="319"/>
      <c r="F103" s="320"/>
    </row>
    <row r="104" spans="2:6" ht="15">
      <c r="B104" s="429">
        <v>22</v>
      </c>
      <c r="C104" s="326" t="str">
        <f t="shared" si="3"/>
        <v/>
      </c>
      <c r="D104" s="327" t="s">
        <v>249</v>
      </c>
      <c r="E104" s="319"/>
      <c r="F104" s="320"/>
    </row>
    <row r="105" spans="2:6" ht="15">
      <c r="B105" s="429">
        <v>23</v>
      </c>
      <c r="C105" s="326" t="str">
        <f t="shared" si="3"/>
        <v/>
      </c>
      <c r="D105" s="327" t="s">
        <v>249</v>
      </c>
      <c r="E105" s="319"/>
      <c r="F105" s="320"/>
    </row>
    <row r="106" spans="2:6" ht="15">
      <c r="B106" s="429">
        <v>24</v>
      </c>
      <c r="C106" s="326" t="str">
        <f t="shared" si="3"/>
        <v/>
      </c>
      <c r="D106" s="327" t="s">
        <v>249</v>
      </c>
      <c r="E106" s="319"/>
      <c r="F106" s="320"/>
    </row>
    <row r="107" spans="2:6" ht="15">
      <c r="B107" s="429">
        <v>25</v>
      </c>
      <c r="C107" s="326" t="str">
        <f t="shared" si="3"/>
        <v/>
      </c>
      <c r="D107" s="327" t="s">
        <v>249</v>
      </c>
      <c r="E107" s="319"/>
      <c r="F107" s="320"/>
    </row>
    <row r="108" spans="2:6" ht="15">
      <c r="B108" s="429">
        <v>26</v>
      </c>
      <c r="C108" s="326" t="str">
        <f t="shared" si="3"/>
        <v/>
      </c>
      <c r="D108" s="327" t="s">
        <v>249</v>
      </c>
      <c r="E108" s="319"/>
      <c r="F108" s="320"/>
    </row>
    <row r="109" spans="2:6" ht="15">
      <c r="B109" s="429">
        <v>27</v>
      </c>
      <c r="C109" s="326" t="str">
        <f t="shared" si="3"/>
        <v/>
      </c>
      <c r="D109" s="327" t="s">
        <v>249</v>
      </c>
      <c r="E109" s="319"/>
      <c r="F109" s="320"/>
    </row>
    <row r="110" spans="2:6" ht="15">
      <c r="B110" s="429">
        <v>28</v>
      </c>
      <c r="C110" s="326" t="str">
        <f t="shared" si="3"/>
        <v/>
      </c>
      <c r="D110" s="327" t="s">
        <v>249</v>
      </c>
      <c r="E110" s="319"/>
      <c r="F110" s="320"/>
    </row>
    <row r="111" spans="2:6" ht="15">
      <c r="B111" s="429">
        <v>29</v>
      </c>
      <c r="C111" s="326" t="str">
        <f t="shared" si="3"/>
        <v/>
      </c>
      <c r="D111" s="327" t="s">
        <v>249</v>
      </c>
      <c r="E111" s="319"/>
      <c r="F111" s="320"/>
    </row>
    <row r="112" spans="2:6" ht="15">
      <c r="B112" s="429">
        <v>30</v>
      </c>
      <c r="C112" s="326" t="str">
        <f t="shared" si="3"/>
        <v/>
      </c>
      <c r="D112" s="327" t="s">
        <v>249</v>
      </c>
      <c r="E112" s="319"/>
      <c r="F112" s="320"/>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25" right="0.25" top="1.32125" bottom="0.75" header="0.3" footer="0.3"/>
  <pageSetup horizontalDpi="600" verticalDpi="600" orientation="landscape" paperSize="5" scale="85"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K52"/>
  <sheetViews>
    <sheetView showGridLines="0" zoomScale="85" zoomScaleNormal="85" workbookViewId="0" topLeftCell="A4">
      <selection activeCell="H13" sqref="H13"/>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67" t="s">
        <v>332</v>
      </c>
      <c r="C1" s="467"/>
      <c r="D1" s="467"/>
    </row>
    <row r="2" spans="2:4" ht="15">
      <c r="B2" s="208"/>
      <c r="C2" s="208"/>
      <c r="D2" s="208"/>
    </row>
    <row r="3" spans="2:8" ht="18">
      <c r="B3" s="396" t="s">
        <v>367</v>
      </c>
      <c r="C3" s="165"/>
      <c r="D3" s="165"/>
      <c r="E3" s="165"/>
      <c r="F3" s="165"/>
      <c r="G3" s="165"/>
      <c r="H3" s="165"/>
    </row>
    <row r="4" spans="2:8" ht="18">
      <c r="B4" s="396" t="s">
        <v>0</v>
      </c>
      <c r="C4" s="165"/>
      <c r="D4" s="165"/>
      <c r="E4" s="165"/>
      <c r="F4" s="165"/>
      <c r="G4" s="165"/>
      <c r="H4" s="165"/>
    </row>
    <row r="5" spans="2:8" ht="18">
      <c r="B5" s="401" t="s">
        <v>67</v>
      </c>
      <c r="C5" s="197"/>
      <c r="D5" s="197"/>
      <c r="E5" s="197"/>
      <c r="F5" s="197"/>
      <c r="G5" s="197"/>
      <c r="H5" s="197"/>
    </row>
    <row r="6" spans="2:8" ht="15.75">
      <c r="B6" s="206"/>
      <c r="C6" s="206"/>
      <c r="D6" s="206"/>
      <c r="E6" s="206"/>
      <c r="F6" s="206"/>
      <c r="G6" s="206"/>
      <c r="H6" s="206"/>
    </row>
    <row r="7" spans="2:8" ht="15.75">
      <c r="B7" s="448" t="s">
        <v>2</v>
      </c>
      <c r="C7" s="448"/>
      <c r="D7" s="54" t="str">
        <f>IF(ISBLANK('1. Information'!D6),"",'1. Information'!D6)</f>
        <v>Colusa</v>
      </c>
      <c r="F7" s="204" t="s">
        <v>3</v>
      </c>
      <c r="G7" s="88">
        <f>IF(ISBLANK('1. Information'!D5),"",'1. Information'!D5)</f>
        <v>43202</v>
      </c>
      <c r="H7" s="62"/>
    </row>
    <row r="8" spans="2:8" ht="15.75">
      <c r="B8" s="15"/>
      <c r="C8" s="15"/>
      <c r="D8" s="15"/>
      <c r="F8" s="15"/>
      <c r="G8" s="198"/>
      <c r="H8" s="62"/>
    </row>
    <row r="9" spans="2:9" ht="18.75" thickBot="1">
      <c r="B9" s="402"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9" customFormat="1" ht="31.5">
      <c r="B12" s="284" t="s">
        <v>177</v>
      </c>
      <c r="C12" s="143" t="s">
        <v>20</v>
      </c>
      <c r="D12" s="143" t="s">
        <v>238</v>
      </c>
      <c r="E12" s="75" t="s">
        <v>234</v>
      </c>
      <c r="F12" s="64" t="s">
        <v>146</v>
      </c>
      <c r="G12" s="75" t="s">
        <v>345</v>
      </c>
      <c r="H12" s="75" t="s">
        <v>346</v>
      </c>
      <c r="I12" s="64" t="s">
        <v>347</v>
      </c>
    </row>
    <row r="13" spans="2:9" ht="15">
      <c r="B13" s="218">
        <v>1</v>
      </c>
      <c r="C13" s="326" t="str">
        <f aca="true" t="shared" si="0" ref="C13:C52">IF(NOT(COUNTA(G13:H13)),"",VLOOKUP($D$7,Info_County_Code,2,FALSE))</f>
        <v/>
      </c>
      <c r="D13" s="327" t="s">
        <v>44</v>
      </c>
      <c r="E13" s="318"/>
      <c r="F13" s="199" t="s">
        <v>68</v>
      </c>
      <c r="G13" s="202"/>
      <c r="H13" s="202"/>
      <c r="I13" s="200">
        <f>SUM(G13:H13)</f>
        <v>0</v>
      </c>
    </row>
    <row r="14" spans="2:9" ht="15">
      <c r="B14" s="218">
        <v>2</v>
      </c>
      <c r="C14" s="326" t="str">
        <f t="shared" si="0"/>
        <v/>
      </c>
      <c r="D14" s="327" t="s">
        <v>45</v>
      </c>
      <c r="E14" s="318"/>
      <c r="F14" s="199" t="s">
        <v>68</v>
      </c>
      <c r="G14" s="202"/>
      <c r="H14" s="202"/>
      <c r="I14" s="200">
        <f aca="true" t="shared" si="1" ref="I14:I52">SUM(G14:H14)</f>
        <v>0</v>
      </c>
    </row>
    <row r="15" spans="2:9" ht="15">
      <c r="B15" s="218">
        <v>3</v>
      </c>
      <c r="C15" s="326" t="str">
        <f t="shared" si="0"/>
        <v/>
      </c>
      <c r="D15" s="327" t="s">
        <v>46</v>
      </c>
      <c r="E15" s="318"/>
      <c r="F15" s="199" t="s">
        <v>68</v>
      </c>
      <c r="G15" s="202"/>
      <c r="H15" s="202"/>
      <c r="I15" s="200">
        <f t="shared" si="1"/>
        <v>0</v>
      </c>
    </row>
    <row r="16" spans="2:9" ht="15">
      <c r="B16" s="218">
        <v>4</v>
      </c>
      <c r="C16" s="326" t="str">
        <f t="shared" si="0"/>
        <v/>
      </c>
      <c r="D16" s="327" t="s">
        <v>47</v>
      </c>
      <c r="E16" s="318"/>
      <c r="F16" s="199" t="s">
        <v>68</v>
      </c>
      <c r="G16" s="202"/>
      <c r="H16" s="202"/>
      <c r="I16" s="200">
        <f t="shared" si="1"/>
        <v>0</v>
      </c>
    </row>
    <row r="17" spans="2:9" ht="15">
      <c r="B17" s="218">
        <v>5</v>
      </c>
      <c r="C17" s="326" t="str">
        <f t="shared" si="0"/>
        <v/>
      </c>
      <c r="D17" s="327" t="s">
        <v>48</v>
      </c>
      <c r="E17" s="318"/>
      <c r="F17" s="199" t="s">
        <v>68</v>
      </c>
      <c r="G17" s="202"/>
      <c r="H17" s="202"/>
      <c r="I17" s="200">
        <f t="shared" si="1"/>
        <v>0</v>
      </c>
    </row>
    <row r="18" spans="2:9" ht="15">
      <c r="B18" s="218">
        <v>6</v>
      </c>
      <c r="C18" s="326" t="str">
        <f t="shared" si="0"/>
        <v/>
      </c>
      <c r="D18" s="327" t="s">
        <v>49</v>
      </c>
      <c r="E18" s="318"/>
      <c r="F18" s="199" t="s">
        <v>68</v>
      </c>
      <c r="G18" s="202"/>
      <c r="H18" s="202"/>
      <c r="I18" s="200">
        <f t="shared" si="1"/>
        <v>0</v>
      </c>
    </row>
    <row r="19" spans="2:9" ht="15">
      <c r="B19" s="218">
        <v>7</v>
      </c>
      <c r="C19" s="326" t="str">
        <f t="shared" si="0"/>
        <v/>
      </c>
      <c r="D19" s="327" t="s">
        <v>50</v>
      </c>
      <c r="E19" s="318"/>
      <c r="F19" s="199" t="s">
        <v>68</v>
      </c>
      <c r="G19" s="202"/>
      <c r="H19" s="202"/>
      <c r="I19" s="200">
        <f t="shared" si="1"/>
        <v>0</v>
      </c>
    </row>
    <row r="20" spans="2:9" ht="15">
      <c r="B20" s="218">
        <v>8</v>
      </c>
      <c r="C20" s="326" t="str">
        <f t="shared" si="0"/>
        <v/>
      </c>
      <c r="D20" s="327" t="s">
        <v>51</v>
      </c>
      <c r="E20" s="318"/>
      <c r="F20" s="199" t="s">
        <v>68</v>
      </c>
      <c r="G20" s="202"/>
      <c r="H20" s="202"/>
      <c r="I20" s="200">
        <f t="shared" si="1"/>
        <v>0</v>
      </c>
    </row>
    <row r="21" spans="2:9" ht="15">
      <c r="B21" s="218">
        <v>9</v>
      </c>
      <c r="C21" s="326" t="str">
        <f t="shared" si="0"/>
        <v/>
      </c>
      <c r="D21" s="327" t="s">
        <v>52</v>
      </c>
      <c r="E21" s="318"/>
      <c r="F21" s="199" t="s">
        <v>68</v>
      </c>
      <c r="G21" s="202"/>
      <c r="H21" s="202"/>
      <c r="I21" s="200">
        <f t="shared" si="1"/>
        <v>0</v>
      </c>
    </row>
    <row r="22" spans="2:9" ht="15">
      <c r="B22" s="218">
        <v>10</v>
      </c>
      <c r="C22" s="326" t="str">
        <f t="shared" si="0"/>
        <v/>
      </c>
      <c r="D22" s="327" t="s">
        <v>53</v>
      </c>
      <c r="E22" s="318"/>
      <c r="F22" s="199" t="s">
        <v>68</v>
      </c>
      <c r="G22" s="202"/>
      <c r="H22" s="202"/>
      <c r="I22" s="200">
        <f t="shared" si="1"/>
        <v>0</v>
      </c>
    </row>
    <row r="23" spans="2:9" ht="15">
      <c r="B23" s="218">
        <v>11</v>
      </c>
      <c r="C23" s="326" t="str">
        <f t="shared" si="0"/>
        <v/>
      </c>
      <c r="D23" s="327" t="s">
        <v>44</v>
      </c>
      <c r="E23" s="318"/>
      <c r="F23" s="201" t="s">
        <v>69</v>
      </c>
      <c r="G23" s="202"/>
      <c r="H23" s="202"/>
      <c r="I23" s="200">
        <f t="shared" si="1"/>
        <v>0</v>
      </c>
    </row>
    <row r="24" spans="2:9" ht="15">
      <c r="B24" s="218">
        <v>12</v>
      </c>
      <c r="C24" s="326" t="str">
        <f t="shared" si="0"/>
        <v/>
      </c>
      <c r="D24" s="327" t="s">
        <v>45</v>
      </c>
      <c r="E24" s="318"/>
      <c r="F24" s="201" t="s">
        <v>69</v>
      </c>
      <c r="G24" s="202"/>
      <c r="H24" s="202"/>
      <c r="I24" s="200">
        <f t="shared" si="1"/>
        <v>0</v>
      </c>
    </row>
    <row r="25" spans="2:9" ht="15">
      <c r="B25" s="218">
        <v>13</v>
      </c>
      <c r="C25" s="326" t="str">
        <f t="shared" si="0"/>
        <v/>
      </c>
      <c r="D25" s="327" t="s">
        <v>46</v>
      </c>
      <c r="E25" s="318"/>
      <c r="F25" s="201" t="s">
        <v>69</v>
      </c>
      <c r="G25" s="202"/>
      <c r="H25" s="202"/>
      <c r="I25" s="200">
        <f t="shared" si="1"/>
        <v>0</v>
      </c>
    </row>
    <row r="26" spans="2:9" ht="15">
      <c r="B26" s="218">
        <v>14</v>
      </c>
      <c r="C26" s="326" t="str">
        <f t="shared" si="0"/>
        <v/>
      </c>
      <c r="D26" s="327" t="s">
        <v>47</v>
      </c>
      <c r="E26" s="318"/>
      <c r="F26" s="201" t="s">
        <v>69</v>
      </c>
      <c r="G26" s="202"/>
      <c r="H26" s="202"/>
      <c r="I26" s="200">
        <f t="shared" si="1"/>
        <v>0</v>
      </c>
    </row>
    <row r="27" spans="2:9" ht="15">
      <c r="B27" s="218">
        <v>15</v>
      </c>
      <c r="C27" s="326" t="str">
        <f t="shared" si="0"/>
        <v/>
      </c>
      <c r="D27" s="327" t="s">
        <v>48</v>
      </c>
      <c r="E27" s="318"/>
      <c r="F27" s="201" t="s">
        <v>69</v>
      </c>
      <c r="G27" s="202"/>
      <c r="H27" s="202"/>
      <c r="I27" s="200">
        <f t="shared" si="1"/>
        <v>0</v>
      </c>
    </row>
    <row r="28" spans="2:11" ht="15">
      <c r="B28" s="218">
        <v>16</v>
      </c>
      <c r="C28" s="326" t="str">
        <f t="shared" si="0"/>
        <v/>
      </c>
      <c r="D28" s="327" t="s">
        <v>49</v>
      </c>
      <c r="E28" s="318"/>
      <c r="F28" s="201" t="s">
        <v>69</v>
      </c>
      <c r="G28" s="202"/>
      <c r="H28" s="202"/>
      <c r="I28" s="200">
        <f t="shared" si="1"/>
        <v>0</v>
      </c>
      <c r="K28" s="381"/>
    </row>
    <row r="29" spans="2:9" ht="15">
      <c r="B29" s="218">
        <v>17</v>
      </c>
      <c r="C29" s="326" t="str">
        <f t="shared" si="0"/>
        <v/>
      </c>
      <c r="D29" s="327" t="s">
        <v>50</v>
      </c>
      <c r="E29" s="318"/>
      <c r="F29" s="201" t="s">
        <v>69</v>
      </c>
      <c r="G29" s="202"/>
      <c r="H29" s="202"/>
      <c r="I29" s="200">
        <f t="shared" si="1"/>
        <v>0</v>
      </c>
    </row>
    <row r="30" spans="2:9" ht="15">
      <c r="B30" s="218">
        <v>18</v>
      </c>
      <c r="C30" s="326" t="str">
        <f t="shared" si="0"/>
        <v/>
      </c>
      <c r="D30" s="327" t="s">
        <v>51</v>
      </c>
      <c r="E30" s="318"/>
      <c r="F30" s="201" t="s">
        <v>69</v>
      </c>
      <c r="G30" s="202"/>
      <c r="H30" s="202"/>
      <c r="I30" s="200">
        <f t="shared" si="1"/>
        <v>0</v>
      </c>
    </row>
    <row r="31" spans="2:9" ht="15">
      <c r="B31" s="218">
        <v>19</v>
      </c>
      <c r="C31" s="326" t="str">
        <f t="shared" si="0"/>
        <v/>
      </c>
      <c r="D31" s="327" t="s">
        <v>52</v>
      </c>
      <c r="E31" s="318"/>
      <c r="F31" s="201" t="s">
        <v>69</v>
      </c>
      <c r="G31" s="202"/>
      <c r="H31" s="202"/>
      <c r="I31" s="200">
        <f t="shared" si="1"/>
        <v>0</v>
      </c>
    </row>
    <row r="32" spans="2:9" ht="15">
      <c r="B32" s="218">
        <v>20</v>
      </c>
      <c r="C32" s="326" t="str">
        <f t="shared" si="0"/>
        <v/>
      </c>
      <c r="D32" s="327" t="s">
        <v>53</v>
      </c>
      <c r="E32" s="318"/>
      <c r="F32" s="201" t="s">
        <v>69</v>
      </c>
      <c r="G32" s="202"/>
      <c r="H32" s="202"/>
      <c r="I32" s="200">
        <f t="shared" si="1"/>
        <v>0</v>
      </c>
    </row>
    <row r="33" spans="2:9" ht="15">
      <c r="B33" s="218">
        <v>21</v>
      </c>
      <c r="C33" s="326" t="str">
        <f t="shared" si="0"/>
        <v/>
      </c>
      <c r="D33" s="327" t="s">
        <v>44</v>
      </c>
      <c r="E33" s="318"/>
      <c r="F33" s="201" t="s">
        <v>70</v>
      </c>
      <c r="G33" s="202"/>
      <c r="H33" s="202"/>
      <c r="I33" s="200">
        <f t="shared" si="1"/>
        <v>0</v>
      </c>
    </row>
    <row r="34" spans="2:9" ht="15">
      <c r="B34" s="218">
        <v>22</v>
      </c>
      <c r="C34" s="326" t="str">
        <f t="shared" si="0"/>
        <v/>
      </c>
      <c r="D34" s="327" t="s">
        <v>45</v>
      </c>
      <c r="E34" s="318"/>
      <c r="F34" s="201" t="s">
        <v>70</v>
      </c>
      <c r="G34" s="202"/>
      <c r="H34" s="202"/>
      <c r="I34" s="200">
        <f t="shared" si="1"/>
        <v>0</v>
      </c>
    </row>
    <row r="35" spans="2:9" ht="15">
      <c r="B35" s="218">
        <v>23</v>
      </c>
      <c r="C35" s="326" t="str">
        <f t="shared" si="0"/>
        <v/>
      </c>
      <c r="D35" s="327" t="s">
        <v>46</v>
      </c>
      <c r="E35" s="318"/>
      <c r="F35" s="201" t="s">
        <v>70</v>
      </c>
      <c r="G35" s="202"/>
      <c r="H35" s="202"/>
      <c r="I35" s="200">
        <f t="shared" si="1"/>
        <v>0</v>
      </c>
    </row>
    <row r="36" spans="2:9" ht="15">
      <c r="B36" s="218">
        <v>24</v>
      </c>
      <c r="C36" s="326" t="str">
        <f t="shared" si="0"/>
        <v/>
      </c>
      <c r="D36" s="327" t="s">
        <v>47</v>
      </c>
      <c r="E36" s="318"/>
      <c r="F36" s="201" t="s">
        <v>70</v>
      </c>
      <c r="G36" s="202"/>
      <c r="H36" s="202"/>
      <c r="I36" s="200">
        <f t="shared" si="1"/>
        <v>0</v>
      </c>
    </row>
    <row r="37" spans="2:9" ht="15">
      <c r="B37" s="218">
        <v>25</v>
      </c>
      <c r="C37" s="326" t="str">
        <f t="shared" si="0"/>
        <v/>
      </c>
      <c r="D37" s="327" t="s">
        <v>48</v>
      </c>
      <c r="E37" s="318"/>
      <c r="F37" s="201" t="s">
        <v>70</v>
      </c>
      <c r="G37" s="202"/>
      <c r="H37" s="202"/>
      <c r="I37" s="200">
        <f t="shared" si="1"/>
        <v>0</v>
      </c>
    </row>
    <row r="38" spans="2:9" ht="15">
      <c r="B38" s="218">
        <v>26</v>
      </c>
      <c r="C38" s="326" t="str">
        <f t="shared" si="0"/>
        <v/>
      </c>
      <c r="D38" s="327" t="s">
        <v>49</v>
      </c>
      <c r="E38" s="318"/>
      <c r="F38" s="201" t="s">
        <v>70</v>
      </c>
      <c r="G38" s="202"/>
      <c r="H38" s="202"/>
      <c r="I38" s="200">
        <f t="shared" si="1"/>
        <v>0</v>
      </c>
    </row>
    <row r="39" spans="2:9" ht="15">
      <c r="B39" s="218">
        <v>27</v>
      </c>
      <c r="C39" s="326" t="str">
        <f t="shared" si="0"/>
        <v/>
      </c>
      <c r="D39" s="327" t="s">
        <v>50</v>
      </c>
      <c r="E39" s="318"/>
      <c r="F39" s="201" t="s">
        <v>70</v>
      </c>
      <c r="G39" s="202"/>
      <c r="H39" s="202"/>
      <c r="I39" s="200">
        <f t="shared" si="1"/>
        <v>0</v>
      </c>
    </row>
    <row r="40" spans="2:9" ht="15">
      <c r="B40" s="218">
        <v>28</v>
      </c>
      <c r="C40" s="326" t="str">
        <f t="shared" si="0"/>
        <v/>
      </c>
      <c r="D40" s="327" t="s">
        <v>51</v>
      </c>
      <c r="E40" s="318"/>
      <c r="F40" s="201" t="s">
        <v>70</v>
      </c>
      <c r="G40" s="202"/>
      <c r="H40" s="202"/>
      <c r="I40" s="200">
        <f t="shared" si="1"/>
        <v>0</v>
      </c>
    </row>
    <row r="41" spans="2:9" ht="15">
      <c r="B41" s="218">
        <v>29</v>
      </c>
      <c r="C41" s="326" t="str">
        <f t="shared" si="0"/>
        <v/>
      </c>
      <c r="D41" s="327" t="s">
        <v>52</v>
      </c>
      <c r="E41" s="318"/>
      <c r="F41" s="201" t="s">
        <v>70</v>
      </c>
      <c r="G41" s="202"/>
      <c r="H41" s="202"/>
      <c r="I41" s="200">
        <f t="shared" si="1"/>
        <v>0</v>
      </c>
    </row>
    <row r="42" spans="2:9" ht="15">
      <c r="B42" s="218">
        <v>30</v>
      </c>
      <c r="C42" s="326" t="str">
        <f t="shared" si="0"/>
        <v/>
      </c>
      <c r="D42" s="327" t="s">
        <v>53</v>
      </c>
      <c r="E42" s="318"/>
      <c r="F42" s="201" t="s">
        <v>70</v>
      </c>
      <c r="G42" s="202"/>
      <c r="H42" s="202"/>
      <c r="I42" s="200">
        <f t="shared" si="1"/>
        <v>0</v>
      </c>
    </row>
    <row r="43" spans="2:9" ht="15">
      <c r="B43" s="218">
        <v>31</v>
      </c>
      <c r="C43" s="326" t="str">
        <f t="shared" si="0"/>
        <v/>
      </c>
      <c r="D43" s="327" t="s">
        <v>44</v>
      </c>
      <c r="E43" s="318"/>
      <c r="F43" s="201" t="s">
        <v>71</v>
      </c>
      <c r="G43" s="202"/>
      <c r="H43" s="202"/>
      <c r="I43" s="200">
        <f t="shared" si="1"/>
        <v>0</v>
      </c>
    </row>
    <row r="44" spans="2:9" ht="15">
      <c r="B44" s="218">
        <v>32</v>
      </c>
      <c r="C44" s="326" t="str">
        <f t="shared" si="0"/>
        <v/>
      </c>
      <c r="D44" s="327" t="s">
        <v>45</v>
      </c>
      <c r="E44" s="318"/>
      <c r="F44" s="201" t="s">
        <v>71</v>
      </c>
      <c r="G44" s="202"/>
      <c r="H44" s="202"/>
      <c r="I44" s="200">
        <f t="shared" si="1"/>
        <v>0</v>
      </c>
    </row>
    <row r="45" spans="2:9" ht="15">
      <c r="B45" s="218">
        <v>33</v>
      </c>
      <c r="C45" s="326" t="str">
        <f t="shared" si="0"/>
        <v/>
      </c>
      <c r="D45" s="327" t="s">
        <v>46</v>
      </c>
      <c r="E45" s="318"/>
      <c r="F45" s="201" t="s">
        <v>71</v>
      </c>
      <c r="G45" s="202"/>
      <c r="H45" s="202"/>
      <c r="I45" s="200">
        <f t="shared" si="1"/>
        <v>0</v>
      </c>
    </row>
    <row r="46" spans="2:9" ht="15">
      <c r="B46" s="218">
        <v>34</v>
      </c>
      <c r="C46" s="326" t="str">
        <f t="shared" si="0"/>
        <v/>
      </c>
      <c r="D46" s="327" t="s">
        <v>47</v>
      </c>
      <c r="E46" s="318"/>
      <c r="F46" s="201" t="s">
        <v>71</v>
      </c>
      <c r="G46" s="202"/>
      <c r="H46" s="202"/>
      <c r="I46" s="200">
        <f t="shared" si="1"/>
        <v>0</v>
      </c>
    </row>
    <row r="47" spans="2:9" ht="15">
      <c r="B47" s="218">
        <v>35</v>
      </c>
      <c r="C47" s="326" t="str">
        <f t="shared" si="0"/>
        <v/>
      </c>
      <c r="D47" s="327" t="s">
        <v>48</v>
      </c>
      <c r="E47" s="318"/>
      <c r="F47" s="201" t="s">
        <v>71</v>
      </c>
      <c r="G47" s="202"/>
      <c r="H47" s="202"/>
      <c r="I47" s="200">
        <f t="shared" si="1"/>
        <v>0</v>
      </c>
    </row>
    <row r="48" spans="2:9" ht="15">
      <c r="B48" s="218">
        <v>36</v>
      </c>
      <c r="C48" s="326" t="str">
        <f t="shared" si="0"/>
        <v/>
      </c>
      <c r="D48" s="327" t="s">
        <v>49</v>
      </c>
      <c r="E48" s="318"/>
      <c r="F48" s="201" t="s">
        <v>71</v>
      </c>
      <c r="G48" s="202"/>
      <c r="H48" s="202"/>
      <c r="I48" s="200">
        <f t="shared" si="1"/>
        <v>0</v>
      </c>
    </row>
    <row r="49" spans="2:9" ht="15">
      <c r="B49" s="218">
        <v>37</v>
      </c>
      <c r="C49" s="326" t="str">
        <f t="shared" si="0"/>
        <v/>
      </c>
      <c r="D49" s="327" t="s">
        <v>50</v>
      </c>
      <c r="E49" s="318"/>
      <c r="F49" s="201" t="s">
        <v>71</v>
      </c>
      <c r="G49" s="202"/>
      <c r="H49" s="202"/>
      <c r="I49" s="200">
        <f t="shared" si="1"/>
        <v>0</v>
      </c>
    </row>
    <row r="50" spans="2:9" ht="15">
      <c r="B50" s="218">
        <v>38</v>
      </c>
      <c r="C50" s="326" t="str">
        <f t="shared" si="0"/>
        <v/>
      </c>
      <c r="D50" s="327" t="s">
        <v>51</v>
      </c>
      <c r="E50" s="318"/>
      <c r="F50" s="201" t="s">
        <v>71</v>
      </c>
      <c r="G50" s="202"/>
      <c r="H50" s="202"/>
      <c r="I50" s="200">
        <f t="shared" si="1"/>
        <v>0</v>
      </c>
    </row>
    <row r="51" spans="2:9" ht="15">
      <c r="B51" s="218">
        <v>39</v>
      </c>
      <c r="C51" s="326" t="str">
        <f t="shared" si="0"/>
        <v/>
      </c>
      <c r="D51" s="327" t="s">
        <v>52</v>
      </c>
      <c r="E51" s="318"/>
      <c r="F51" s="201" t="s">
        <v>71</v>
      </c>
      <c r="G51" s="202"/>
      <c r="H51" s="202"/>
      <c r="I51" s="200">
        <f t="shared" si="1"/>
        <v>0</v>
      </c>
    </row>
    <row r="52" spans="2:9" ht="15">
      <c r="B52" s="218">
        <v>40</v>
      </c>
      <c r="C52" s="326" t="str">
        <f t="shared" si="0"/>
        <v/>
      </c>
      <c r="D52" s="327" t="s">
        <v>53</v>
      </c>
      <c r="E52" s="318"/>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25" right="0.25" top="0.98" bottom="0.75" header="0.3" footer="0.3"/>
  <pageSetup horizontalDpi="600" verticalDpi="600" orientation="landscape" paperSize="5" scale="69"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zoomScale="85" zoomScaleNormal="85" workbookViewId="0" topLeftCell="A1">
      <selection activeCell="C11" sqref="C11"/>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67" t="s">
        <v>332</v>
      </c>
      <c r="B1" s="467"/>
      <c r="C1" s="467"/>
    </row>
    <row r="2" spans="1:3" ht="15">
      <c r="A2" s="418"/>
      <c r="B2" s="418"/>
      <c r="C2" s="418"/>
    </row>
    <row r="3" spans="2:6" s="226" customFormat="1" ht="18">
      <c r="B3" s="396" t="s">
        <v>367</v>
      </c>
      <c r="C3" s="165"/>
      <c r="D3" s="165"/>
      <c r="E3" s="165"/>
      <c r="F3" s="165"/>
    </row>
    <row r="4" spans="2:6" s="226" customFormat="1" ht="18">
      <c r="B4" s="396" t="s">
        <v>0</v>
      </c>
      <c r="C4" s="165"/>
      <c r="D4" s="165"/>
      <c r="E4" s="165"/>
      <c r="F4" s="165"/>
    </row>
    <row r="5" spans="2:6" s="226" customFormat="1" ht="18">
      <c r="B5" s="401" t="s">
        <v>420</v>
      </c>
      <c r="C5" s="197"/>
      <c r="D5" s="197"/>
      <c r="E5" s="197"/>
      <c r="F5" s="197"/>
    </row>
    <row r="6" spans="2:6" s="226" customFormat="1" ht="18">
      <c r="B6" s="401"/>
      <c r="C6" s="197"/>
      <c r="D6" s="197"/>
      <c r="E6" s="197"/>
      <c r="F6" s="197"/>
    </row>
    <row r="7" spans="2:3" ht="15.75">
      <c r="B7" s="422"/>
      <c r="C7" s="419" t="s">
        <v>420</v>
      </c>
    </row>
    <row r="8" spans="2:3" ht="33.75" customHeight="1">
      <c r="B8" s="423">
        <v>1</v>
      </c>
      <c r="C8" s="420"/>
    </row>
    <row r="9" spans="2:3" ht="33.75" customHeight="1">
      <c r="B9" s="424">
        <v>2</v>
      </c>
      <c r="C9" s="428"/>
    </row>
    <row r="10" spans="2:3" ht="33.75" customHeight="1">
      <c r="B10" s="424">
        <v>3</v>
      </c>
      <c r="C10" s="421"/>
    </row>
    <row r="11" spans="2:3" ht="33.75" customHeight="1">
      <c r="B11" s="423">
        <v>4</v>
      </c>
      <c r="C11" s="421"/>
    </row>
    <row r="12" spans="2:3" ht="33.75" customHeight="1">
      <c r="B12" s="424">
        <v>5</v>
      </c>
      <c r="C12" s="421"/>
    </row>
    <row r="13" spans="2:3" ht="33.75" customHeight="1">
      <c r="B13" s="424">
        <v>6</v>
      </c>
      <c r="C13" s="421"/>
    </row>
    <row r="14" spans="2:3" ht="33.75" customHeight="1">
      <c r="B14" s="423">
        <v>7</v>
      </c>
      <c r="C14" s="421"/>
    </row>
    <row r="15" spans="2:3" ht="33.75" customHeight="1">
      <c r="B15" s="424">
        <v>8</v>
      </c>
      <c r="C15" s="421"/>
    </row>
    <row r="16" spans="2:3" ht="33.75" customHeight="1">
      <c r="B16" s="424">
        <v>9</v>
      </c>
      <c r="C16" s="421"/>
    </row>
    <row r="17" spans="2:3" ht="33.75" customHeight="1">
      <c r="B17" s="423">
        <v>10</v>
      </c>
      <c r="C17" s="421"/>
    </row>
    <row r="18" spans="2:3" ht="33.75" customHeight="1">
      <c r="B18" s="424">
        <v>11</v>
      </c>
      <c r="C18" s="421"/>
    </row>
    <row r="19" spans="2:3" ht="33.75" customHeight="1">
      <c r="B19" s="424">
        <v>12</v>
      </c>
      <c r="C19" s="421"/>
    </row>
    <row r="20" spans="2:3" ht="33.75" customHeight="1">
      <c r="B20" s="423">
        <v>13</v>
      </c>
      <c r="C20" s="421"/>
    </row>
    <row r="21" spans="2:3" ht="33.75" customHeight="1">
      <c r="B21" s="424">
        <v>14</v>
      </c>
      <c r="C21" s="421"/>
    </row>
    <row r="22" spans="2:3" ht="33.75" customHeight="1">
      <c r="B22" s="424">
        <v>15</v>
      </c>
      <c r="C22" s="421"/>
    </row>
    <row r="23" spans="2:3" ht="33.75" customHeight="1">
      <c r="B23" s="423">
        <v>16</v>
      </c>
      <c r="C23" s="421"/>
    </row>
    <row r="24" spans="2:3" ht="33.75" customHeight="1">
      <c r="B24" s="424">
        <v>17</v>
      </c>
      <c r="C24" s="421"/>
    </row>
    <row r="25" spans="2:3" ht="33.75" customHeight="1">
      <c r="B25" s="424">
        <v>18</v>
      </c>
      <c r="C25" s="421"/>
    </row>
    <row r="26" spans="2:3" ht="33.75" customHeight="1">
      <c r="B26" s="423">
        <v>19</v>
      </c>
      <c r="C26" s="421"/>
    </row>
    <row r="27" spans="2:3" ht="33.75" customHeight="1">
      <c r="B27" s="424">
        <v>20</v>
      </c>
      <c r="C27" s="421"/>
    </row>
    <row r="28" spans="2:3" ht="33.75" customHeight="1">
      <c r="B28" s="424">
        <v>21</v>
      </c>
      <c r="C28" s="421"/>
    </row>
    <row r="29" spans="2:3" ht="33.75" customHeight="1">
      <c r="B29" s="423">
        <v>22</v>
      </c>
      <c r="C29" s="421"/>
    </row>
    <row r="30" spans="2:3" ht="33.75" customHeight="1">
      <c r="B30" s="424">
        <v>23</v>
      </c>
      <c r="C30" s="421"/>
    </row>
    <row r="31" spans="2:3" ht="33.75" customHeight="1">
      <c r="B31" s="424">
        <v>24</v>
      </c>
      <c r="C31" s="421"/>
    </row>
    <row r="32" spans="2:3" ht="33.75" customHeight="1">
      <c r="B32" s="423">
        <v>25</v>
      </c>
      <c r="C32" s="421"/>
    </row>
    <row r="33" spans="2:3" ht="33.75" customHeight="1">
      <c r="B33" s="424">
        <v>26</v>
      </c>
      <c r="C33" s="421"/>
    </row>
    <row r="34" spans="2:3" ht="33.75" customHeight="1">
      <c r="B34" s="424">
        <v>27</v>
      </c>
      <c r="C34" s="421"/>
    </row>
    <row r="35" spans="2:3" ht="33.75" customHeight="1">
      <c r="B35" s="423">
        <v>28</v>
      </c>
      <c r="C35" s="421"/>
    </row>
    <row r="36" spans="2:3" ht="33.75" customHeight="1">
      <c r="B36" s="424">
        <v>29</v>
      </c>
      <c r="C36" s="421"/>
    </row>
    <row r="37" spans="2:3" ht="33.75" customHeight="1">
      <c r="B37" s="424">
        <v>30</v>
      </c>
      <c r="C37" s="421"/>
    </row>
    <row r="38" spans="2:3" ht="33.75" customHeight="1">
      <c r="B38" s="423">
        <v>31</v>
      </c>
      <c r="C38" s="421"/>
    </row>
    <row r="39" spans="2:3" ht="33.75" customHeight="1">
      <c r="B39" s="424">
        <v>32</v>
      </c>
      <c r="C39" s="421"/>
    </row>
    <row r="40" spans="2:3" ht="33.75" customHeight="1">
      <c r="B40" s="424">
        <v>33</v>
      </c>
      <c r="C40" s="421"/>
    </row>
    <row r="41" spans="2:3" ht="33.75" customHeight="1">
      <c r="B41" s="423">
        <v>34</v>
      </c>
      <c r="C41" s="421"/>
    </row>
    <row r="42" spans="2:3" ht="33.75" customHeight="1">
      <c r="B42" s="424">
        <v>35</v>
      </c>
      <c r="C42" s="421"/>
    </row>
    <row r="43" spans="2:3" ht="33.75" customHeight="1">
      <c r="B43" s="424">
        <v>36</v>
      </c>
      <c r="C43" s="421"/>
    </row>
    <row r="44" spans="2:3" ht="33.75" customHeight="1">
      <c r="B44" s="423">
        <v>37</v>
      </c>
      <c r="C44" s="421"/>
    </row>
    <row r="45" spans="2:3" ht="33.75" customHeight="1">
      <c r="B45" s="424">
        <v>38</v>
      </c>
      <c r="C45" s="421"/>
    </row>
    <row r="46" spans="2:3" ht="33.75" customHeight="1">
      <c r="B46" s="423">
        <v>39</v>
      </c>
      <c r="C46" s="421"/>
    </row>
    <row r="47" spans="2:3" ht="33.75" customHeight="1">
      <c r="B47" s="424">
        <v>40</v>
      </c>
      <c r="C47" s="428"/>
    </row>
    <row r="50" ht="15" hidden="1">
      <c r="Q50" s="425"/>
    </row>
    <row r="61" ht="15" hidden="1">
      <c r="J61" s="426"/>
    </row>
    <row r="65" ht="15" hidden="1">
      <c r="K65" s="427"/>
    </row>
    <row r="67" ht="15" hidden="1">
      <c r="L67" s="425"/>
    </row>
    <row r="68" ht="15" hidden="1">
      <c r="N68" s="425"/>
    </row>
  </sheetData>
  <sheetProtection sheet="1"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zoomScale="80" zoomScaleNormal="80" workbookViewId="0" topLeftCell="A1">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04" t="s">
        <v>224</v>
      </c>
      <c r="B1" s="505"/>
      <c r="C1" s="330" t="s">
        <v>225</v>
      </c>
      <c r="D1" s="331" t="s">
        <v>223</v>
      </c>
      <c r="E1" s="331" t="s">
        <v>226</v>
      </c>
      <c r="F1" s="331" t="s">
        <v>209</v>
      </c>
      <c r="G1" s="331" t="s">
        <v>210</v>
      </c>
      <c r="H1" s="331" t="s">
        <v>227</v>
      </c>
      <c r="I1" s="331" t="s">
        <v>228</v>
      </c>
      <c r="J1" s="331" t="s">
        <v>247</v>
      </c>
      <c r="K1" s="331" t="s">
        <v>240</v>
      </c>
      <c r="L1" s="331" t="s">
        <v>239</v>
      </c>
      <c r="M1" s="330" t="s">
        <v>333</v>
      </c>
      <c r="N1" s="332"/>
    </row>
    <row r="2" spans="1:14" ht="15">
      <c r="A2" s="333" t="s">
        <v>78</v>
      </c>
      <c r="B2" s="334">
        <v>1</v>
      </c>
      <c r="C2" s="334" t="s">
        <v>243</v>
      </c>
      <c r="D2" s="335" t="s">
        <v>137</v>
      </c>
      <c r="E2" s="335" t="s">
        <v>197</v>
      </c>
      <c r="F2" s="335" t="s">
        <v>180</v>
      </c>
      <c r="G2" s="335" t="s">
        <v>211</v>
      </c>
      <c r="H2" s="335" t="s">
        <v>140</v>
      </c>
      <c r="I2" s="335" t="s">
        <v>231</v>
      </c>
      <c r="J2" s="335" t="s">
        <v>68</v>
      </c>
      <c r="K2" s="336" t="s">
        <v>44</v>
      </c>
      <c r="L2" s="335" t="s">
        <v>149</v>
      </c>
      <c r="M2" s="335" t="s">
        <v>235</v>
      </c>
      <c r="N2" s="337"/>
    </row>
    <row r="3" spans="1:14" ht="15">
      <c r="A3" s="333" t="s">
        <v>135</v>
      </c>
      <c r="B3" s="334">
        <v>2</v>
      </c>
      <c r="C3" s="334" t="s">
        <v>244</v>
      </c>
      <c r="D3" s="335" t="s">
        <v>138</v>
      </c>
      <c r="E3" s="335" t="s">
        <v>196</v>
      </c>
      <c r="F3" s="335" t="s">
        <v>181</v>
      </c>
      <c r="G3" s="335" t="s">
        <v>212</v>
      </c>
      <c r="H3" s="335" t="s">
        <v>141</v>
      </c>
      <c r="I3" s="335" t="s">
        <v>232</v>
      </c>
      <c r="J3" s="335" t="s">
        <v>69</v>
      </c>
      <c r="K3" s="335" t="s">
        <v>45</v>
      </c>
      <c r="L3" s="335" t="s">
        <v>150</v>
      </c>
      <c r="M3" s="335" t="s">
        <v>236</v>
      </c>
      <c r="N3" s="337"/>
    </row>
    <row r="4" spans="1:14" ht="15">
      <c r="A4" s="333" t="s">
        <v>79</v>
      </c>
      <c r="B4" s="334">
        <v>3</v>
      </c>
      <c r="C4" s="334"/>
      <c r="D4" s="335"/>
      <c r="E4" s="335"/>
      <c r="F4" s="335" t="s">
        <v>198</v>
      </c>
      <c r="G4" s="335" t="s">
        <v>213</v>
      </c>
      <c r="H4" s="335" t="s">
        <v>142</v>
      </c>
      <c r="I4" s="335"/>
      <c r="J4" s="335" t="s">
        <v>70</v>
      </c>
      <c r="K4" s="335" t="s">
        <v>46</v>
      </c>
      <c r="L4" s="335" t="s">
        <v>151</v>
      </c>
      <c r="M4" s="335" t="s">
        <v>237</v>
      </c>
      <c r="N4" s="337"/>
    </row>
    <row r="5" spans="1:14" ht="15">
      <c r="A5" s="333" t="s">
        <v>80</v>
      </c>
      <c r="B5" s="334">
        <v>65</v>
      </c>
      <c r="C5" s="334"/>
      <c r="D5" s="335"/>
      <c r="E5" s="335"/>
      <c r="F5" s="335" t="s">
        <v>199</v>
      </c>
      <c r="G5" s="335"/>
      <c r="H5" s="335" t="s">
        <v>143</v>
      </c>
      <c r="I5" s="335"/>
      <c r="J5" s="335" t="s">
        <v>71</v>
      </c>
      <c r="K5" s="335" t="s">
        <v>47</v>
      </c>
      <c r="L5" s="335" t="s">
        <v>152</v>
      </c>
      <c r="M5" s="335"/>
      <c r="N5" s="337"/>
    </row>
    <row r="6" spans="1:14" ht="15">
      <c r="A6" s="333" t="s">
        <v>81</v>
      </c>
      <c r="B6" s="334">
        <v>4</v>
      </c>
      <c r="C6" s="334"/>
      <c r="D6" s="335"/>
      <c r="E6" s="335"/>
      <c r="F6" s="335" t="s">
        <v>200</v>
      </c>
      <c r="G6" s="335"/>
      <c r="H6" s="335" t="s">
        <v>144</v>
      </c>
      <c r="I6" s="335"/>
      <c r="J6" s="335" t="s">
        <v>72</v>
      </c>
      <c r="K6" s="335" t="s">
        <v>48</v>
      </c>
      <c r="L6" s="335" t="s">
        <v>153</v>
      </c>
      <c r="M6" s="335"/>
      <c r="N6" s="337"/>
    </row>
    <row r="7" spans="1:14" ht="15">
      <c r="A7" s="333" t="s">
        <v>82</v>
      </c>
      <c r="B7" s="334">
        <v>5</v>
      </c>
      <c r="C7" s="334"/>
      <c r="D7" s="335"/>
      <c r="E7" s="335"/>
      <c r="F7" s="335" t="s">
        <v>175</v>
      </c>
      <c r="G7" s="335"/>
      <c r="H7" s="335"/>
      <c r="I7" s="335"/>
      <c r="J7" s="335" t="s">
        <v>73</v>
      </c>
      <c r="K7" s="335" t="s">
        <v>49</v>
      </c>
      <c r="L7" s="335" t="s">
        <v>33</v>
      </c>
      <c r="M7" s="335"/>
      <c r="N7" s="337"/>
    </row>
    <row r="8" spans="1:14" ht="15">
      <c r="A8" s="333" t="s">
        <v>83</v>
      </c>
      <c r="B8" s="334">
        <v>6</v>
      </c>
      <c r="C8" s="334"/>
      <c r="D8" s="335"/>
      <c r="E8" s="335"/>
      <c r="F8" s="335" t="s">
        <v>201</v>
      </c>
      <c r="G8" s="335"/>
      <c r="H8" s="335"/>
      <c r="I8" s="335"/>
      <c r="J8" s="335" t="s">
        <v>74</v>
      </c>
      <c r="K8" s="335" t="s">
        <v>50</v>
      </c>
      <c r="L8" s="335"/>
      <c r="M8" s="335"/>
      <c r="N8" s="337"/>
    </row>
    <row r="9" spans="1:14" ht="15">
      <c r="A9" s="333" t="s">
        <v>84</v>
      </c>
      <c r="B9" s="334">
        <v>7</v>
      </c>
      <c r="C9" s="334"/>
      <c r="D9" s="335"/>
      <c r="E9" s="335"/>
      <c r="F9" s="335" t="s">
        <v>327</v>
      </c>
      <c r="G9" s="335"/>
      <c r="H9" s="335"/>
      <c r="I9" s="335"/>
      <c r="J9" s="335" t="s">
        <v>154</v>
      </c>
      <c r="K9" s="335" t="s">
        <v>51</v>
      </c>
      <c r="L9" s="335"/>
      <c r="M9" s="335"/>
      <c r="N9" s="337"/>
    </row>
    <row r="10" spans="1:14" ht="15">
      <c r="A10" s="333" t="s">
        <v>85</v>
      </c>
      <c r="B10" s="334">
        <v>8</v>
      </c>
      <c r="C10" s="334"/>
      <c r="D10" s="335"/>
      <c r="E10" s="335"/>
      <c r="F10" s="335"/>
      <c r="G10" s="335"/>
      <c r="H10" s="335"/>
      <c r="I10" s="335"/>
      <c r="J10" s="335" t="s">
        <v>75</v>
      </c>
      <c r="K10" s="335" t="s">
        <v>52</v>
      </c>
      <c r="L10" s="335"/>
      <c r="M10" s="335"/>
      <c r="N10" s="337"/>
    </row>
    <row r="11" spans="1:14" ht="15">
      <c r="A11" s="333" t="s">
        <v>86</v>
      </c>
      <c r="B11" s="334">
        <v>9</v>
      </c>
      <c r="C11" s="334"/>
      <c r="D11" s="335"/>
      <c r="E11" s="335"/>
      <c r="F11" s="335"/>
      <c r="G11" s="335"/>
      <c r="H11" s="335"/>
      <c r="I11" s="335"/>
      <c r="J11" s="433" t="s">
        <v>249</v>
      </c>
      <c r="K11" s="335" t="s">
        <v>53</v>
      </c>
      <c r="L11" s="335"/>
      <c r="M11" s="335"/>
      <c r="N11" s="337"/>
    </row>
    <row r="12" spans="1:14" ht="15">
      <c r="A12" s="333" t="s">
        <v>87</v>
      </c>
      <c r="B12" s="334">
        <v>10</v>
      </c>
      <c r="C12" s="334"/>
      <c r="D12" s="335"/>
      <c r="E12" s="335"/>
      <c r="F12" s="335"/>
      <c r="G12" s="335"/>
      <c r="H12" s="335"/>
      <c r="I12" s="335"/>
      <c r="J12" s="335"/>
      <c r="K12" s="335" t="s">
        <v>66</v>
      </c>
      <c r="L12" s="335"/>
      <c r="M12" s="335"/>
      <c r="N12" s="337"/>
    </row>
    <row r="13" spans="1:14" ht="15">
      <c r="A13" s="333" t="s">
        <v>88</v>
      </c>
      <c r="B13" s="334">
        <v>11</v>
      </c>
      <c r="C13" s="334"/>
      <c r="D13" s="335"/>
      <c r="E13" s="335"/>
      <c r="F13" s="335"/>
      <c r="G13" s="335"/>
      <c r="H13" s="335"/>
      <c r="I13" s="335"/>
      <c r="J13" s="335"/>
      <c r="K13" s="335"/>
      <c r="L13" s="335"/>
      <c r="M13" s="335"/>
      <c r="N13" s="337"/>
    </row>
    <row r="14" spans="1:14" ht="15">
      <c r="A14" s="333" t="s">
        <v>89</v>
      </c>
      <c r="B14" s="334">
        <v>12</v>
      </c>
      <c r="C14" s="334"/>
      <c r="D14" s="335"/>
      <c r="E14" s="335"/>
      <c r="F14" s="335"/>
      <c r="G14" s="335"/>
      <c r="H14" s="335"/>
      <c r="I14" s="335"/>
      <c r="J14" s="335"/>
      <c r="K14" s="335"/>
      <c r="L14" s="335"/>
      <c r="M14" s="335"/>
      <c r="N14" s="337"/>
    </row>
    <row r="15" spans="1:14" ht="15">
      <c r="A15" s="333" t="s">
        <v>90</v>
      </c>
      <c r="B15" s="334">
        <v>13</v>
      </c>
      <c r="C15" s="334"/>
      <c r="D15" s="335"/>
      <c r="E15" s="335"/>
      <c r="F15" s="335"/>
      <c r="G15" s="335"/>
      <c r="H15" s="335"/>
      <c r="I15" s="335"/>
      <c r="J15" s="335"/>
      <c r="K15" s="335"/>
      <c r="L15" s="335"/>
      <c r="M15" s="335"/>
      <c r="N15" s="337"/>
    </row>
    <row r="16" spans="1:14" ht="15">
      <c r="A16" s="333" t="s">
        <v>91</v>
      </c>
      <c r="B16" s="334">
        <v>14</v>
      </c>
      <c r="C16" s="334"/>
      <c r="D16" s="335"/>
      <c r="E16" s="335"/>
      <c r="F16" s="380"/>
      <c r="G16" s="335"/>
      <c r="H16" s="335"/>
      <c r="I16" s="335"/>
      <c r="J16" s="335"/>
      <c r="K16" s="335"/>
      <c r="L16" s="335"/>
      <c r="M16" s="335"/>
      <c r="N16" s="337"/>
    </row>
    <row r="17" spans="1:14" ht="15">
      <c r="A17" s="333" t="s">
        <v>92</v>
      </c>
      <c r="B17" s="334">
        <v>15</v>
      </c>
      <c r="C17" s="334"/>
      <c r="D17" s="335"/>
      <c r="E17" s="335"/>
      <c r="F17" s="335"/>
      <c r="G17" s="335"/>
      <c r="H17" s="335"/>
      <c r="I17" s="335"/>
      <c r="J17" s="335"/>
      <c r="K17" s="335"/>
      <c r="L17" s="335"/>
      <c r="M17" s="335"/>
      <c r="N17" s="337"/>
    </row>
    <row r="18" spans="1:14" ht="15">
      <c r="A18" s="333" t="s">
        <v>93</v>
      </c>
      <c r="B18" s="334">
        <v>16</v>
      </c>
      <c r="C18" s="334"/>
      <c r="D18" s="335"/>
      <c r="E18" s="335"/>
      <c r="F18" s="335"/>
      <c r="G18" s="335"/>
      <c r="H18" s="335"/>
      <c r="I18" s="335"/>
      <c r="J18" s="335"/>
      <c r="K18" s="335"/>
      <c r="L18" s="335"/>
      <c r="M18" s="335"/>
      <c r="N18" s="337"/>
    </row>
    <row r="19" spans="1:14" ht="15">
      <c r="A19" s="333" t="s">
        <v>94</v>
      </c>
      <c r="B19" s="334">
        <v>17</v>
      </c>
      <c r="C19" s="334"/>
      <c r="D19" s="335"/>
      <c r="E19" s="335"/>
      <c r="F19" s="335"/>
      <c r="G19" s="335"/>
      <c r="H19" s="335"/>
      <c r="I19" s="335"/>
      <c r="J19" s="335"/>
      <c r="K19" s="335"/>
      <c r="L19" s="335"/>
      <c r="M19" s="335"/>
      <c r="N19" s="337"/>
    </row>
    <row r="20" spans="1:14" ht="15">
      <c r="A20" s="333" t="s">
        <v>95</v>
      </c>
      <c r="B20" s="334">
        <v>18</v>
      </c>
      <c r="C20" s="334"/>
      <c r="D20" s="335"/>
      <c r="E20" s="335"/>
      <c r="F20" s="335"/>
      <c r="G20" s="335"/>
      <c r="H20" s="335"/>
      <c r="I20" s="335"/>
      <c r="J20" s="335"/>
      <c r="K20" s="335"/>
      <c r="L20" s="335"/>
      <c r="M20" s="335"/>
      <c r="N20" s="337"/>
    </row>
    <row r="21" spans="1:14" ht="15">
      <c r="A21" s="333" t="s">
        <v>96</v>
      </c>
      <c r="B21" s="334">
        <v>19</v>
      </c>
      <c r="C21" s="334"/>
      <c r="D21" s="335"/>
      <c r="E21" s="335"/>
      <c r="F21" s="389"/>
      <c r="G21" s="335"/>
      <c r="H21" s="335"/>
      <c r="I21" s="335"/>
      <c r="J21" s="335"/>
      <c r="K21" s="335"/>
      <c r="L21" s="335"/>
      <c r="M21" s="335"/>
      <c r="N21" s="337"/>
    </row>
    <row r="22" spans="1:14" ht="15">
      <c r="A22" s="333" t="s">
        <v>97</v>
      </c>
      <c r="B22" s="334">
        <v>20</v>
      </c>
      <c r="C22" s="334"/>
      <c r="D22" s="335"/>
      <c r="E22" s="335"/>
      <c r="F22" s="335"/>
      <c r="G22" s="335"/>
      <c r="H22" s="335"/>
      <c r="I22" s="335"/>
      <c r="J22" s="335"/>
      <c r="K22" s="335"/>
      <c r="L22" s="335"/>
      <c r="M22" s="335"/>
      <c r="N22" s="337"/>
    </row>
    <row r="23" spans="1:15" ht="15">
      <c r="A23" s="333" t="s">
        <v>98</v>
      </c>
      <c r="B23" s="334">
        <v>21</v>
      </c>
      <c r="C23" s="334"/>
      <c r="D23" s="335"/>
      <c r="E23" s="335"/>
      <c r="F23" s="335"/>
      <c r="G23" s="335"/>
      <c r="H23" s="335"/>
      <c r="I23" s="335"/>
      <c r="J23" s="335"/>
      <c r="K23" s="335"/>
      <c r="L23" s="335"/>
      <c r="M23" s="335"/>
      <c r="N23" s="337"/>
      <c r="O23" s="390"/>
    </row>
    <row r="24" spans="1:14" ht="15">
      <c r="A24" s="333" t="s">
        <v>99</v>
      </c>
      <c r="B24" s="334">
        <v>22</v>
      </c>
      <c r="C24" s="334"/>
      <c r="D24" s="335"/>
      <c r="E24" s="335"/>
      <c r="F24" s="335"/>
      <c r="G24" s="335"/>
      <c r="H24" s="335"/>
      <c r="I24" s="335"/>
      <c r="J24" s="335"/>
      <c r="K24" s="335"/>
      <c r="L24" s="335"/>
      <c r="M24" s="335"/>
      <c r="N24" s="337"/>
    </row>
    <row r="25" spans="1:14" ht="15">
      <c r="A25" s="333" t="s">
        <v>100</v>
      </c>
      <c r="B25" s="334">
        <v>23</v>
      </c>
      <c r="C25" s="334"/>
      <c r="D25" s="335"/>
      <c r="E25" s="335"/>
      <c r="F25" s="335"/>
      <c r="G25" s="380"/>
      <c r="H25" s="335"/>
      <c r="I25" s="335"/>
      <c r="J25" s="335"/>
      <c r="K25" s="335"/>
      <c r="L25" s="335"/>
      <c r="M25" s="335"/>
      <c r="N25" s="337"/>
    </row>
    <row r="26" spans="1:14" ht="15">
      <c r="A26" s="333" t="s">
        <v>101</v>
      </c>
      <c r="B26" s="334">
        <v>24</v>
      </c>
      <c r="C26" s="334"/>
      <c r="D26" s="335"/>
      <c r="E26" s="335"/>
      <c r="F26" s="335"/>
      <c r="G26" s="335"/>
      <c r="H26" s="335"/>
      <c r="I26" s="335"/>
      <c r="J26" s="335"/>
      <c r="K26" s="335"/>
      <c r="L26" s="335"/>
      <c r="M26" s="335"/>
      <c r="N26" s="337"/>
    </row>
    <row r="27" spans="1:14" ht="15">
      <c r="A27" s="333" t="s">
        <v>102</v>
      </c>
      <c r="B27" s="334">
        <v>25</v>
      </c>
      <c r="C27" s="334"/>
      <c r="D27" s="335"/>
      <c r="E27" s="335"/>
      <c r="F27" s="335"/>
      <c r="G27" s="335"/>
      <c r="H27" s="335"/>
      <c r="I27" s="335"/>
      <c r="J27" s="335"/>
      <c r="K27" s="335"/>
      <c r="L27" s="335"/>
      <c r="M27" s="335"/>
      <c r="N27" s="337"/>
    </row>
    <row r="28" spans="1:14" ht="15">
      <c r="A28" s="333" t="s">
        <v>103</v>
      </c>
      <c r="B28" s="334">
        <v>26</v>
      </c>
      <c r="C28" s="334"/>
      <c r="D28" s="335"/>
      <c r="E28" s="335"/>
      <c r="F28" s="335"/>
      <c r="G28" s="335"/>
      <c r="H28" s="335"/>
      <c r="I28" s="335"/>
      <c r="J28" s="335"/>
      <c r="K28" s="335"/>
      <c r="L28" s="335"/>
      <c r="M28" s="335"/>
      <c r="N28" s="337"/>
    </row>
    <row r="29" spans="1:14" ht="15">
      <c r="A29" s="333" t="s">
        <v>104</v>
      </c>
      <c r="B29" s="334">
        <v>27</v>
      </c>
      <c r="C29" s="334"/>
      <c r="D29" s="335"/>
      <c r="E29" s="335"/>
      <c r="F29" s="335"/>
      <c r="G29" s="335"/>
      <c r="H29" s="335"/>
      <c r="I29" s="335"/>
      <c r="J29" s="335"/>
      <c r="K29" s="335"/>
      <c r="L29" s="335"/>
      <c r="M29" s="335"/>
      <c r="N29" s="337"/>
    </row>
    <row r="30" spans="1:14" ht="15">
      <c r="A30" s="333" t="s">
        <v>105</v>
      </c>
      <c r="B30" s="334">
        <v>28</v>
      </c>
      <c r="C30" s="334"/>
      <c r="D30" s="335"/>
      <c r="E30" s="335"/>
      <c r="F30" s="335"/>
      <c r="G30" s="335"/>
      <c r="H30" s="335"/>
      <c r="I30" s="335"/>
      <c r="J30" s="335"/>
      <c r="K30" s="335"/>
      <c r="L30" s="335"/>
      <c r="M30" s="335"/>
      <c r="N30" s="337"/>
    </row>
    <row r="31" spans="1:14" ht="15">
      <c r="A31" s="333" t="s">
        <v>106</v>
      </c>
      <c r="B31" s="334">
        <v>29</v>
      </c>
      <c r="C31" s="334"/>
      <c r="D31" s="335"/>
      <c r="E31" s="335"/>
      <c r="F31" s="335"/>
      <c r="G31" s="335"/>
      <c r="H31" s="335"/>
      <c r="I31" s="335"/>
      <c r="J31" s="335"/>
      <c r="K31" s="335"/>
      <c r="L31" s="335"/>
      <c r="M31" s="335"/>
      <c r="N31" s="337"/>
    </row>
    <row r="32" spans="1:14" ht="15">
      <c r="A32" s="333" t="s">
        <v>107</v>
      </c>
      <c r="B32" s="334">
        <v>30</v>
      </c>
      <c r="C32" s="334"/>
      <c r="D32" s="335"/>
      <c r="E32" s="335"/>
      <c r="F32" s="335"/>
      <c r="G32" s="335"/>
      <c r="H32" s="335"/>
      <c r="I32" s="335"/>
      <c r="J32" s="335"/>
      <c r="K32" s="335"/>
      <c r="L32" s="335"/>
      <c r="M32" s="335"/>
      <c r="N32" s="337"/>
    </row>
    <row r="33" spans="1:14" ht="15">
      <c r="A33" s="333" t="s">
        <v>108</v>
      </c>
      <c r="B33" s="334">
        <v>31</v>
      </c>
      <c r="C33" s="334"/>
      <c r="D33" s="335"/>
      <c r="E33" s="335"/>
      <c r="F33" s="335"/>
      <c r="G33" s="335"/>
      <c r="H33" s="335"/>
      <c r="I33" s="335"/>
      <c r="J33" s="335"/>
      <c r="K33" s="335"/>
      <c r="L33" s="335"/>
      <c r="M33" s="335"/>
      <c r="N33" s="337"/>
    </row>
    <row r="34" spans="1:14" ht="15">
      <c r="A34" s="333" t="s">
        <v>109</v>
      </c>
      <c r="B34" s="334">
        <v>32</v>
      </c>
      <c r="C34" s="334"/>
      <c r="D34" s="335"/>
      <c r="E34" s="335"/>
      <c r="F34" s="335"/>
      <c r="G34" s="335"/>
      <c r="H34" s="335"/>
      <c r="I34" s="335"/>
      <c r="J34" s="335"/>
      <c r="K34" s="335"/>
      <c r="L34" s="335"/>
      <c r="M34" s="335"/>
      <c r="N34" s="337"/>
    </row>
    <row r="35" spans="1:14" ht="15">
      <c r="A35" s="333" t="s">
        <v>110</v>
      </c>
      <c r="B35" s="334">
        <v>33</v>
      </c>
      <c r="C35" s="334"/>
      <c r="D35" s="335"/>
      <c r="E35" s="335"/>
      <c r="F35" s="335"/>
      <c r="G35" s="335"/>
      <c r="H35" s="335"/>
      <c r="I35" s="335"/>
      <c r="J35" s="335"/>
      <c r="K35" s="335"/>
      <c r="L35" s="335"/>
      <c r="M35" s="335"/>
      <c r="N35" s="337"/>
    </row>
    <row r="36" spans="1:14" ht="15">
      <c r="A36" s="333" t="s">
        <v>111</v>
      </c>
      <c r="B36" s="334">
        <v>34</v>
      </c>
      <c r="C36" s="334"/>
      <c r="D36" s="335"/>
      <c r="E36" s="335"/>
      <c r="F36" s="335"/>
      <c r="G36" s="335"/>
      <c r="H36" s="335"/>
      <c r="I36" s="335"/>
      <c r="J36" s="335"/>
      <c r="K36" s="335"/>
      <c r="L36" s="335"/>
      <c r="M36" s="335"/>
      <c r="N36" s="337"/>
    </row>
    <row r="37" spans="1:14" ht="15">
      <c r="A37" s="333" t="s">
        <v>112</v>
      </c>
      <c r="B37" s="334">
        <v>35</v>
      </c>
      <c r="C37" s="334"/>
      <c r="D37" s="335"/>
      <c r="E37" s="335"/>
      <c r="F37" s="335"/>
      <c r="G37" s="335"/>
      <c r="H37" s="335"/>
      <c r="I37" s="335"/>
      <c r="J37" s="335"/>
      <c r="K37" s="335"/>
      <c r="L37" s="335"/>
      <c r="M37" s="335"/>
      <c r="N37" s="337"/>
    </row>
    <row r="38" spans="1:14" ht="15">
      <c r="A38" s="333" t="s">
        <v>113</v>
      </c>
      <c r="B38" s="334">
        <v>36</v>
      </c>
      <c r="C38" s="334"/>
      <c r="D38" s="335"/>
      <c r="E38" s="335"/>
      <c r="F38" s="335"/>
      <c r="G38" s="335"/>
      <c r="H38" s="335"/>
      <c r="I38" s="335"/>
      <c r="J38" s="335"/>
      <c r="K38" s="335"/>
      <c r="L38" s="335"/>
      <c r="M38" s="335"/>
      <c r="N38" s="337"/>
    </row>
    <row r="39" spans="1:14" ht="15">
      <c r="A39" s="333" t="s">
        <v>114</v>
      </c>
      <c r="B39" s="334">
        <v>37</v>
      </c>
      <c r="C39" s="334"/>
      <c r="D39" s="335"/>
      <c r="E39" s="335"/>
      <c r="F39" s="335"/>
      <c r="G39" s="335"/>
      <c r="H39" s="335"/>
      <c r="I39" s="335"/>
      <c r="J39" s="335"/>
      <c r="K39" s="335"/>
      <c r="L39" s="335"/>
      <c r="M39" s="335"/>
      <c r="N39" s="337"/>
    </row>
    <row r="40" spans="1:14" ht="15">
      <c r="A40" s="333" t="s">
        <v>115</v>
      </c>
      <c r="B40" s="334">
        <v>38</v>
      </c>
      <c r="C40" s="334"/>
      <c r="D40" s="335"/>
      <c r="E40" s="335"/>
      <c r="F40" s="335"/>
      <c r="G40" s="335"/>
      <c r="H40" s="335"/>
      <c r="I40" s="335"/>
      <c r="J40" s="335"/>
      <c r="K40" s="335"/>
      <c r="L40" s="335"/>
      <c r="M40" s="335"/>
      <c r="N40" s="337"/>
    </row>
    <row r="41" spans="1:14" ht="15">
      <c r="A41" s="333" t="s">
        <v>116</v>
      </c>
      <c r="B41" s="334">
        <v>39</v>
      </c>
      <c r="C41" s="334"/>
      <c r="D41" s="335"/>
      <c r="E41" s="335"/>
      <c r="F41" s="335"/>
      <c r="G41" s="335"/>
      <c r="H41" s="335"/>
      <c r="I41" s="335"/>
      <c r="J41" s="335"/>
      <c r="K41" s="335"/>
      <c r="L41" s="335"/>
      <c r="M41" s="335"/>
      <c r="N41" s="337"/>
    </row>
    <row r="42" spans="1:14" ht="15">
      <c r="A42" s="333" t="s">
        <v>117</v>
      </c>
      <c r="B42" s="334">
        <v>40</v>
      </c>
      <c r="C42" s="334"/>
      <c r="D42" s="335"/>
      <c r="E42" s="335"/>
      <c r="F42" s="335"/>
      <c r="G42" s="335"/>
      <c r="H42" s="335"/>
      <c r="I42" s="335"/>
      <c r="J42" s="335"/>
      <c r="K42" s="335"/>
      <c r="L42" s="335"/>
      <c r="M42" s="335"/>
      <c r="N42" s="337"/>
    </row>
    <row r="43" spans="1:14" ht="15">
      <c r="A43" s="333" t="s">
        <v>118</v>
      </c>
      <c r="B43" s="334">
        <v>41</v>
      </c>
      <c r="C43" s="334"/>
      <c r="D43" s="335"/>
      <c r="E43" s="335"/>
      <c r="F43" s="335"/>
      <c r="G43" s="335"/>
      <c r="H43" s="335"/>
      <c r="I43" s="335"/>
      <c r="J43" s="335"/>
      <c r="K43" s="335"/>
      <c r="L43" s="335"/>
      <c r="M43" s="335"/>
      <c r="N43" s="337"/>
    </row>
    <row r="44" spans="1:14" ht="15">
      <c r="A44" s="333" t="s">
        <v>119</v>
      </c>
      <c r="B44" s="334">
        <v>42</v>
      </c>
      <c r="C44" s="334"/>
      <c r="D44" s="335"/>
      <c r="E44" s="335"/>
      <c r="F44" s="335"/>
      <c r="G44" s="335"/>
      <c r="H44" s="335"/>
      <c r="I44" s="335"/>
      <c r="J44" s="335"/>
      <c r="K44" s="335"/>
      <c r="L44" s="335"/>
      <c r="M44" s="335"/>
      <c r="N44" s="337"/>
    </row>
    <row r="45" spans="1:14" ht="15">
      <c r="A45" s="333" t="s">
        <v>120</v>
      </c>
      <c r="B45" s="334">
        <v>43</v>
      </c>
      <c r="C45" s="334"/>
      <c r="D45" s="335"/>
      <c r="E45" s="335"/>
      <c r="F45" s="335"/>
      <c r="G45" s="335"/>
      <c r="H45" s="335"/>
      <c r="I45" s="335"/>
      <c r="J45" s="335"/>
      <c r="K45" s="335"/>
      <c r="L45" s="335"/>
      <c r="M45" s="335"/>
      <c r="N45" s="337"/>
    </row>
    <row r="46" spans="1:14" ht="15">
      <c r="A46" s="333" t="s">
        <v>121</v>
      </c>
      <c r="B46" s="334">
        <v>44</v>
      </c>
      <c r="C46" s="334"/>
      <c r="D46" s="335"/>
      <c r="E46" s="335"/>
      <c r="F46" s="335"/>
      <c r="G46" s="335"/>
      <c r="H46" s="335"/>
      <c r="I46" s="335"/>
      <c r="J46" s="335"/>
      <c r="K46" s="335"/>
      <c r="L46" s="335"/>
      <c r="M46" s="335"/>
      <c r="N46" s="337"/>
    </row>
    <row r="47" spans="1:14" ht="15">
      <c r="A47" s="333" t="s">
        <v>122</v>
      </c>
      <c r="B47" s="334">
        <v>45</v>
      </c>
      <c r="C47" s="334"/>
      <c r="D47" s="335"/>
      <c r="E47" s="335"/>
      <c r="F47" s="335"/>
      <c r="G47" s="335"/>
      <c r="H47" s="335"/>
      <c r="I47" s="335"/>
      <c r="J47" s="335"/>
      <c r="K47" s="335"/>
      <c r="L47" s="335"/>
      <c r="M47" s="335"/>
      <c r="N47" s="337"/>
    </row>
    <row r="48" spans="1:14" ht="15">
      <c r="A48" s="333" t="s">
        <v>123</v>
      </c>
      <c r="B48" s="334">
        <v>46</v>
      </c>
      <c r="C48" s="334"/>
      <c r="D48" s="335"/>
      <c r="E48" s="335"/>
      <c r="F48" s="335"/>
      <c r="G48" s="335"/>
      <c r="H48" s="335"/>
      <c r="I48" s="335"/>
      <c r="J48" s="335"/>
      <c r="K48" s="335"/>
      <c r="L48" s="335"/>
      <c r="M48" s="335"/>
      <c r="N48" s="337"/>
    </row>
    <row r="49" spans="1:14" ht="15">
      <c r="A49" s="333" t="s">
        <v>124</v>
      </c>
      <c r="B49" s="334">
        <v>47</v>
      </c>
      <c r="C49" s="334"/>
      <c r="D49" s="335"/>
      <c r="E49" s="335"/>
      <c r="F49" s="335"/>
      <c r="G49" s="335"/>
      <c r="H49" s="335"/>
      <c r="I49" s="335"/>
      <c r="J49" s="335"/>
      <c r="K49" s="335"/>
      <c r="L49" s="335"/>
      <c r="M49" s="335"/>
      <c r="N49" s="337"/>
    </row>
    <row r="50" spans="1:14" ht="15">
      <c r="A50" s="333" t="s">
        <v>125</v>
      </c>
      <c r="B50" s="334">
        <v>48</v>
      </c>
      <c r="C50" s="334"/>
      <c r="D50" s="335"/>
      <c r="E50" s="335"/>
      <c r="F50" s="335"/>
      <c r="G50" s="335"/>
      <c r="H50" s="335"/>
      <c r="I50" s="335"/>
      <c r="J50" s="335"/>
      <c r="K50" s="335"/>
      <c r="L50" s="335"/>
      <c r="M50" s="335"/>
      <c r="N50" s="337"/>
    </row>
    <row r="51" spans="1:14" ht="15">
      <c r="A51" s="333" t="s">
        <v>126</v>
      </c>
      <c r="B51" s="334">
        <v>49</v>
      </c>
      <c r="C51" s="334"/>
      <c r="D51" s="335"/>
      <c r="E51" s="335"/>
      <c r="F51" s="335"/>
      <c r="G51" s="335"/>
      <c r="H51" s="335"/>
      <c r="I51" s="335"/>
      <c r="J51" s="335"/>
      <c r="K51" s="335"/>
      <c r="L51" s="335"/>
      <c r="M51" s="335"/>
      <c r="N51" s="337"/>
    </row>
    <row r="52" spans="1:14" ht="15">
      <c r="A52" s="333" t="s">
        <v>127</v>
      </c>
      <c r="B52" s="334">
        <v>50</v>
      </c>
      <c r="C52" s="334"/>
      <c r="D52" s="335"/>
      <c r="E52" s="335"/>
      <c r="F52" s="335"/>
      <c r="G52" s="335"/>
      <c r="H52" s="335"/>
      <c r="I52" s="335"/>
      <c r="J52" s="335"/>
      <c r="K52" s="335"/>
      <c r="L52" s="335"/>
      <c r="M52" s="335"/>
      <c r="N52" s="337"/>
    </row>
    <row r="53" spans="1:14" ht="15">
      <c r="A53" s="333" t="s">
        <v>136</v>
      </c>
      <c r="B53" s="334">
        <v>63</v>
      </c>
      <c r="C53" s="334"/>
      <c r="D53" s="335"/>
      <c r="E53" s="335"/>
      <c r="F53" s="335"/>
      <c r="G53" s="335"/>
      <c r="H53" s="335"/>
      <c r="I53" s="335"/>
      <c r="J53" s="335"/>
      <c r="K53" s="335"/>
      <c r="L53" s="335"/>
      <c r="M53" s="335"/>
      <c r="N53" s="337"/>
    </row>
    <row r="54" spans="1:14" ht="15">
      <c r="A54" s="333" t="s">
        <v>128</v>
      </c>
      <c r="B54" s="334">
        <v>52</v>
      </c>
      <c r="C54" s="334"/>
      <c r="D54" s="335"/>
      <c r="E54" s="335"/>
      <c r="F54" s="335"/>
      <c r="G54" s="335"/>
      <c r="H54" s="335"/>
      <c r="I54" s="335"/>
      <c r="J54" s="335"/>
      <c r="K54" s="335"/>
      <c r="L54" s="335"/>
      <c r="M54" s="335"/>
      <c r="N54" s="337"/>
    </row>
    <row r="55" spans="1:14" ht="15">
      <c r="A55" s="333" t="s">
        <v>129</v>
      </c>
      <c r="B55" s="334">
        <v>66</v>
      </c>
      <c r="C55" s="334"/>
      <c r="D55" s="335"/>
      <c r="E55" s="335"/>
      <c r="F55" s="335"/>
      <c r="G55" s="335"/>
      <c r="H55" s="335"/>
      <c r="I55" s="335"/>
      <c r="J55" s="335"/>
      <c r="K55" s="335"/>
      <c r="L55" s="335"/>
      <c r="M55" s="335"/>
      <c r="N55" s="337"/>
    </row>
    <row r="56" spans="1:14" ht="15">
      <c r="A56" s="333" t="s">
        <v>130</v>
      </c>
      <c r="B56" s="334">
        <v>53</v>
      </c>
      <c r="C56" s="334"/>
      <c r="D56" s="335"/>
      <c r="E56" s="335"/>
      <c r="F56" s="335"/>
      <c r="G56" s="335"/>
      <c r="H56" s="335"/>
      <c r="I56" s="335"/>
      <c r="J56" s="335"/>
      <c r="K56" s="335"/>
      <c r="L56" s="335"/>
      <c r="M56" s="335"/>
      <c r="N56" s="337"/>
    </row>
    <row r="57" spans="1:14" ht="15">
      <c r="A57" s="333" t="s">
        <v>131</v>
      </c>
      <c r="B57" s="334">
        <v>54</v>
      </c>
      <c r="C57" s="334"/>
      <c r="D57" s="335"/>
      <c r="E57" s="335"/>
      <c r="F57" s="335"/>
      <c r="G57" s="335"/>
      <c r="H57" s="335"/>
      <c r="I57" s="335"/>
      <c r="J57" s="335"/>
      <c r="K57" s="335"/>
      <c r="L57" s="335"/>
      <c r="M57" s="335"/>
      <c r="N57" s="337"/>
    </row>
    <row r="58" spans="1:14" ht="15">
      <c r="A58" s="333" t="s">
        <v>132</v>
      </c>
      <c r="B58" s="334">
        <v>55</v>
      </c>
      <c r="C58" s="334"/>
      <c r="D58" s="335"/>
      <c r="E58" s="335"/>
      <c r="F58" s="335"/>
      <c r="G58" s="335"/>
      <c r="H58" s="335"/>
      <c r="I58" s="335"/>
      <c r="J58" s="335"/>
      <c r="K58" s="335"/>
      <c r="L58" s="335"/>
      <c r="M58" s="335"/>
      <c r="N58" s="337"/>
    </row>
    <row r="59" spans="1:14" ht="15">
      <c r="A59" s="333" t="s">
        <v>133</v>
      </c>
      <c r="B59" s="334">
        <v>56</v>
      </c>
      <c r="C59" s="334"/>
      <c r="D59" s="335"/>
      <c r="E59" s="335"/>
      <c r="F59" s="335"/>
      <c r="G59" s="335"/>
      <c r="H59" s="335"/>
      <c r="I59" s="335"/>
      <c r="J59" s="335"/>
      <c r="K59" s="335"/>
      <c r="L59" s="335"/>
      <c r="M59" s="335"/>
      <c r="N59" s="337"/>
    </row>
    <row r="60" spans="1:14" ht="15.75" thickBot="1">
      <c r="A60" s="338" t="s">
        <v>134</v>
      </c>
      <c r="B60" s="339">
        <v>57</v>
      </c>
      <c r="C60" s="339"/>
      <c r="D60" s="340"/>
      <c r="E60" s="340"/>
      <c r="F60" s="340"/>
      <c r="G60" s="340"/>
      <c r="H60" s="340"/>
      <c r="I60" s="340"/>
      <c r="J60" s="340"/>
      <c r="K60" s="340"/>
      <c r="L60" s="340"/>
      <c r="M60" s="340"/>
      <c r="N60" s="341"/>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zoomScale="80" zoomScaleNormal="80" workbookViewId="0" topLeftCell="A54">
      <selection activeCell="A72" sqref="A72:B74"/>
    </sheetView>
  </sheetViews>
  <sheetFormatPr defaultColWidth="0" defaultRowHeight="15" zeroHeight="1"/>
  <cols>
    <col min="1" max="1" width="25.8515625" style="342" customWidth="1"/>
    <col min="2" max="2" width="14.8515625" style="342" customWidth="1"/>
    <col min="3" max="3" width="16.00390625" style="342" customWidth="1"/>
    <col min="4" max="4" width="18.421875" style="342" customWidth="1"/>
    <col min="5" max="5" width="55.421875" style="342" customWidth="1"/>
    <col min="6" max="7" width="0" style="342" hidden="1" customWidth="1"/>
    <col min="8" max="16384" width="19.57421875" style="342" hidden="1" customWidth="1"/>
  </cols>
  <sheetData>
    <row r="1" ht="15">
      <c r="D1" s="343" t="s">
        <v>283</v>
      </c>
    </row>
    <row r="2" spans="1:5" ht="14.25" customHeight="1">
      <c r="A2" s="507" t="s">
        <v>284</v>
      </c>
      <c r="B2" s="507"/>
      <c r="C2" s="507"/>
      <c r="D2" s="507"/>
      <c r="E2" s="507"/>
    </row>
    <row r="3" spans="1:5" ht="14.25" customHeight="1">
      <c r="A3" s="507" t="s">
        <v>285</v>
      </c>
      <c r="B3" s="507"/>
      <c r="C3" s="507"/>
      <c r="D3" s="507"/>
      <c r="E3" s="507"/>
    </row>
    <row r="4" spans="1:4" ht="14.25" customHeight="1" thickBot="1">
      <c r="A4" s="344"/>
      <c r="B4" s="345"/>
      <c r="C4" s="346"/>
      <c r="D4" s="347"/>
    </row>
    <row r="5" spans="1:5" ht="14.25" customHeight="1">
      <c r="A5" s="348" t="s">
        <v>286</v>
      </c>
      <c r="B5" s="506" t="s">
        <v>287</v>
      </c>
      <c r="C5" s="506"/>
      <c r="D5" s="349" t="s">
        <v>288</v>
      </c>
      <c r="E5" s="350"/>
    </row>
    <row r="6" spans="1:5" ht="14.25" customHeight="1" thickBot="1">
      <c r="A6" s="351"/>
      <c r="B6" s="352">
        <v>42370</v>
      </c>
      <c r="C6" s="353">
        <v>42736</v>
      </c>
      <c r="D6" s="354" t="s">
        <v>289</v>
      </c>
      <c r="E6" s="355" t="s">
        <v>242</v>
      </c>
    </row>
    <row r="7" spans="1:5" ht="14.25" customHeight="1">
      <c r="A7" s="356"/>
      <c r="B7" s="357"/>
      <c r="C7" s="357"/>
      <c r="D7" s="358"/>
      <c r="E7" s="359"/>
    </row>
    <row r="8" spans="1:5" ht="14.25" customHeight="1">
      <c r="A8" s="360" t="s">
        <v>290</v>
      </c>
      <c r="B8" s="361">
        <v>39189035</v>
      </c>
      <c r="C8" s="361">
        <v>39523613</v>
      </c>
      <c r="D8" s="362">
        <v>0.9</v>
      </c>
      <c r="E8" s="363"/>
    </row>
    <row r="9" spans="1:5" ht="14.25" customHeight="1">
      <c r="A9" s="364"/>
      <c r="B9" s="365"/>
      <c r="C9" s="365"/>
      <c r="D9" s="366"/>
      <c r="E9" s="359"/>
    </row>
    <row r="10" spans="1:6" ht="14.25" customHeight="1">
      <c r="A10" s="367" t="s">
        <v>78</v>
      </c>
      <c r="B10" s="361">
        <v>1629233</v>
      </c>
      <c r="C10" s="361">
        <v>1645359</v>
      </c>
      <c r="D10" s="362">
        <v>1</v>
      </c>
      <c r="E10" s="363" t="str">
        <f>IF(B10&gt;=200000,"Yes","No")</f>
        <v>Yes</v>
      </c>
      <c r="F10" s="379"/>
    </row>
    <row r="11" spans="1:5" ht="14.25" customHeight="1">
      <c r="A11" s="367" t="s">
        <v>135</v>
      </c>
      <c r="B11" s="361">
        <v>1160</v>
      </c>
      <c r="C11" s="361">
        <v>1151</v>
      </c>
      <c r="D11" s="362">
        <v>-0.8</v>
      </c>
      <c r="E11" s="363" t="str">
        <f aca="true" t="shared" si="0" ref="E11:E70">IF(B11&gt;=200000,"Yes","No")</f>
        <v>No</v>
      </c>
    </row>
    <row r="12" spans="1:5" ht="14.25" customHeight="1">
      <c r="A12" s="367" t="s">
        <v>79</v>
      </c>
      <c r="B12" s="361">
        <v>37667</v>
      </c>
      <c r="C12" s="361">
        <v>38382</v>
      </c>
      <c r="D12" s="362">
        <v>1.9</v>
      </c>
      <c r="E12" s="363" t="str">
        <f t="shared" si="0"/>
        <v>No</v>
      </c>
    </row>
    <row r="13" spans="1:5" ht="14.25" customHeight="1">
      <c r="A13" s="367" t="s">
        <v>81</v>
      </c>
      <c r="B13" s="361">
        <v>224703</v>
      </c>
      <c r="C13" s="361">
        <v>226404</v>
      </c>
      <c r="D13" s="362">
        <v>0.8</v>
      </c>
      <c r="E13" s="363" t="str">
        <f t="shared" si="0"/>
        <v>Yes</v>
      </c>
    </row>
    <row r="14" spans="1:7" ht="14.25" customHeight="1">
      <c r="A14" s="367" t="s">
        <v>82</v>
      </c>
      <c r="B14" s="361">
        <v>45246</v>
      </c>
      <c r="C14" s="361">
        <v>45168</v>
      </c>
      <c r="D14" s="362">
        <v>-0.2</v>
      </c>
      <c r="E14" s="363" t="str">
        <f t="shared" si="0"/>
        <v>No</v>
      </c>
      <c r="G14" s="379"/>
    </row>
    <row r="15" spans="1:5" ht="14.25" customHeight="1">
      <c r="A15" s="367" t="s">
        <v>83</v>
      </c>
      <c r="B15" s="361">
        <v>21965</v>
      </c>
      <c r="C15" s="361">
        <v>22043</v>
      </c>
      <c r="D15" s="362">
        <v>0.4</v>
      </c>
      <c r="E15" s="363" t="str">
        <f t="shared" si="0"/>
        <v>No</v>
      </c>
    </row>
    <row r="16" spans="1:5" ht="14.25" customHeight="1">
      <c r="A16" s="367" t="s">
        <v>84</v>
      </c>
      <c r="B16" s="361">
        <v>1126824</v>
      </c>
      <c r="C16" s="361">
        <v>1139513</v>
      </c>
      <c r="D16" s="362">
        <v>1.1</v>
      </c>
      <c r="E16" s="363" t="str">
        <f t="shared" si="0"/>
        <v>Yes</v>
      </c>
    </row>
    <row r="17" spans="1:5" ht="14.25" customHeight="1">
      <c r="A17" s="367" t="s">
        <v>85</v>
      </c>
      <c r="B17" s="361">
        <v>27006</v>
      </c>
      <c r="C17" s="361">
        <v>27124</v>
      </c>
      <c r="D17" s="362">
        <v>0.4</v>
      </c>
      <c r="E17" s="363" t="str">
        <f t="shared" si="0"/>
        <v>No</v>
      </c>
    </row>
    <row r="18" spans="1:5" ht="14.25" customHeight="1">
      <c r="A18" s="367" t="s">
        <v>86</v>
      </c>
      <c r="B18" s="361">
        <v>184371</v>
      </c>
      <c r="C18" s="361">
        <v>185062</v>
      </c>
      <c r="D18" s="362">
        <v>0.4</v>
      </c>
      <c r="E18" s="363" t="str">
        <f t="shared" si="0"/>
        <v>No</v>
      </c>
    </row>
    <row r="19" spans="1:5" ht="14.25" customHeight="1">
      <c r="A19" s="367" t="s">
        <v>87</v>
      </c>
      <c r="B19" s="361">
        <v>985079</v>
      </c>
      <c r="C19" s="361">
        <v>995975</v>
      </c>
      <c r="D19" s="362">
        <v>1.1</v>
      </c>
      <c r="E19" s="363" t="str">
        <f t="shared" si="0"/>
        <v>Yes</v>
      </c>
    </row>
    <row r="20" spans="1:5" ht="14.25" customHeight="1">
      <c r="A20" s="367" t="s">
        <v>88</v>
      </c>
      <c r="B20" s="361">
        <v>28639</v>
      </c>
      <c r="C20" s="361">
        <v>28731</v>
      </c>
      <c r="D20" s="362">
        <v>0.3</v>
      </c>
      <c r="E20" s="363" t="str">
        <f t="shared" si="0"/>
        <v>No</v>
      </c>
    </row>
    <row r="21" spans="1:5" ht="14.25" customHeight="1">
      <c r="A21" s="367" t="s">
        <v>89</v>
      </c>
      <c r="B21" s="361">
        <v>135557</v>
      </c>
      <c r="C21" s="361">
        <v>136953</v>
      </c>
      <c r="D21" s="362">
        <v>1</v>
      </c>
      <c r="E21" s="363" t="str">
        <f t="shared" si="0"/>
        <v>No</v>
      </c>
    </row>
    <row r="22" spans="1:5" ht="14.25" customHeight="1">
      <c r="A22" s="367" t="s">
        <v>90</v>
      </c>
      <c r="B22" s="361">
        <v>186080</v>
      </c>
      <c r="C22" s="361">
        <v>188334</v>
      </c>
      <c r="D22" s="362">
        <v>1.2</v>
      </c>
      <c r="E22" s="363" t="str">
        <f t="shared" si="0"/>
        <v>No</v>
      </c>
    </row>
    <row r="23" spans="1:5" ht="14.25" customHeight="1">
      <c r="A23" s="367" t="s">
        <v>91</v>
      </c>
      <c r="B23" s="361">
        <v>18632</v>
      </c>
      <c r="C23" s="361">
        <v>18619</v>
      </c>
      <c r="D23" s="362">
        <v>-0.1</v>
      </c>
      <c r="E23" s="363" t="str">
        <f t="shared" si="0"/>
        <v>No</v>
      </c>
    </row>
    <row r="24" spans="1:5" ht="14.25" customHeight="1">
      <c r="A24" s="367" t="s">
        <v>92</v>
      </c>
      <c r="B24" s="361">
        <v>886803</v>
      </c>
      <c r="C24" s="361">
        <v>895112</v>
      </c>
      <c r="D24" s="362">
        <v>0.9</v>
      </c>
      <c r="E24" s="363" t="str">
        <f t="shared" si="0"/>
        <v>Yes</v>
      </c>
    </row>
    <row r="25" spans="1:5" ht="14.25" customHeight="1">
      <c r="A25" s="367" t="s">
        <v>93</v>
      </c>
      <c r="B25" s="361">
        <v>149822</v>
      </c>
      <c r="C25" s="361">
        <v>149537</v>
      </c>
      <c r="D25" s="362">
        <v>-0.2</v>
      </c>
      <c r="E25" s="363" t="str">
        <f t="shared" si="0"/>
        <v>No</v>
      </c>
    </row>
    <row r="26" spans="1:5" ht="14.25" customHeight="1">
      <c r="A26" s="367" t="s">
        <v>94</v>
      </c>
      <c r="B26" s="361">
        <v>64790</v>
      </c>
      <c r="C26" s="361">
        <v>64945</v>
      </c>
      <c r="D26" s="362">
        <v>0.2</v>
      </c>
      <c r="E26" s="363" t="str">
        <f t="shared" si="0"/>
        <v>No</v>
      </c>
    </row>
    <row r="27" spans="1:5" ht="14.25" customHeight="1">
      <c r="A27" s="367" t="s">
        <v>95</v>
      </c>
      <c r="B27" s="361">
        <v>30841</v>
      </c>
      <c r="C27" s="361">
        <v>30918</v>
      </c>
      <c r="D27" s="362">
        <v>0.2</v>
      </c>
      <c r="E27" s="363" t="str">
        <f t="shared" si="0"/>
        <v>No</v>
      </c>
    </row>
    <row r="28" spans="1:5" ht="14.25" customHeight="1">
      <c r="A28" s="367" t="s">
        <v>96</v>
      </c>
      <c r="B28" s="361">
        <v>10182961</v>
      </c>
      <c r="C28" s="361">
        <v>10241278</v>
      </c>
      <c r="D28" s="362">
        <v>0.6</v>
      </c>
      <c r="E28" s="363" t="str">
        <f t="shared" si="0"/>
        <v>Yes</v>
      </c>
    </row>
    <row r="29" spans="1:5" ht="14.25" customHeight="1">
      <c r="A29" s="367" t="s">
        <v>97</v>
      </c>
      <c r="B29" s="361">
        <v>154933</v>
      </c>
      <c r="C29" s="361">
        <v>156492</v>
      </c>
      <c r="D29" s="362">
        <v>1</v>
      </c>
      <c r="E29" s="363" t="str">
        <f t="shared" si="0"/>
        <v>No</v>
      </c>
    </row>
    <row r="30" spans="1:5" ht="14.25" customHeight="1">
      <c r="A30" s="367" t="s">
        <v>98</v>
      </c>
      <c r="B30" s="361">
        <v>263150</v>
      </c>
      <c r="C30" s="361">
        <v>263604</v>
      </c>
      <c r="D30" s="362">
        <v>0.2</v>
      </c>
      <c r="E30" s="363" t="str">
        <f t="shared" si="0"/>
        <v>Yes</v>
      </c>
    </row>
    <row r="31" spans="1:5" ht="14.25" customHeight="1">
      <c r="A31" s="367" t="s">
        <v>99</v>
      </c>
      <c r="B31" s="361">
        <v>18167</v>
      </c>
      <c r="C31" s="361">
        <v>18148</v>
      </c>
      <c r="D31" s="362">
        <v>-0.1</v>
      </c>
      <c r="E31" s="363" t="str">
        <f t="shared" si="0"/>
        <v>No</v>
      </c>
    </row>
    <row r="32" spans="1:5" ht="14.25" customHeight="1">
      <c r="A32" s="367" t="s">
        <v>100</v>
      </c>
      <c r="B32" s="361">
        <v>88771</v>
      </c>
      <c r="C32" s="361">
        <v>89134</v>
      </c>
      <c r="D32" s="362">
        <v>0.4</v>
      </c>
      <c r="E32" s="363" t="str">
        <f t="shared" si="0"/>
        <v>No</v>
      </c>
    </row>
    <row r="33" spans="1:5" ht="14.25" customHeight="1">
      <c r="A33" s="367" t="s">
        <v>101</v>
      </c>
      <c r="B33" s="361">
        <v>271547</v>
      </c>
      <c r="C33" s="361">
        <v>274665</v>
      </c>
      <c r="D33" s="362">
        <v>1.1</v>
      </c>
      <c r="E33" s="363" t="str">
        <f t="shared" si="0"/>
        <v>Yes</v>
      </c>
    </row>
    <row r="34" spans="1:5" ht="14.25" customHeight="1">
      <c r="A34" s="367" t="s">
        <v>102</v>
      </c>
      <c r="B34" s="361">
        <v>9620</v>
      </c>
      <c r="C34" s="361">
        <v>9580</v>
      </c>
      <c r="D34" s="362">
        <v>-0.4</v>
      </c>
      <c r="E34" s="363" t="str">
        <f t="shared" si="0"/>
        <v>No</v>
      </c>
    </row>
    <row r="35" spans="1:5" ht="14.25" customHeight="1">
      <c r="A35" s="367" t="s">
        <v>103</v>
      </c>
      <c r="B35" s="361">
        <v>13654</v>
      </c>
      <c r="C35" s="361">
        <v>13713</v>
      </c>
      <c r="D35" s="362">
        <v>0.4</v>
      </c>
      <c r="E35" s="363" t="str">
        <f t="shared" si="0"/>
        <v>No</v>
      </c>
    </row>
    <row r="36" spans="1:5" ht="14.25" customHeight="1">
      <c r="A36" s="367" t="s">
        <v>104</v>
      </c>
      <c r="B36" s="361">
        <v>438171</v>
      </c>
      <c r="C36" s="361">
        <v>442365</v>
      </c>
      <c r="D36" s="362">
        <v>1</v>
      </c>
      <c r="E36" s="363" t="str">
        <f t="shared" si="0"/>
        <v>Yes</v>
      </c>
    </row>
    <row r="37" spans="1:5" ht="14.25" customHeight="1">
      <c r="A37" s="367" t="s">
        <v>105</v>
      </c>
      <c r="B37" s="361">
        <v>141888</v>
      </c>
      <c r="C37" s="361">
        <v>142408</v>
      </c>
      <c r="D37" s="362">
        <v>0.4</v>
      </c>
      <c r="E37" s="363" t="str">
        <f t="shared" si="0"/>
        <v>No</v>
      </c>
    </row>
    <row r="38" spans="1:5" ht="14.25" customHeight="1">
      <c r="A38" s="367" t="s">
        <v>106</v>
      </c>
      <c r="B38" s="361">
        <v>98609</v>
      </c>
      <c r="C38" s="361">
        <v>98828</v>
      </c>
      <c r="D38" s="362">
        <v>0.2</v>
      </c>
      <c r="E38" s="363" t="str">
        <f t="shared" si="0"/>
        <v>No</v>
      </c>
    </row>
    <row r="39" spans="1:5" ht="14.25" customHeight="1">
      <c r="A39" s="367" t="s">
        <v>107</v>
      </c>
      <c r="B39" s="361">
        <v>3172152</v>
      </c>
      <c r="C39" s="361">
        <v>3194024</v>
      </c>
      <c r="D39" s="362">
        <v>0.7</v>
      </c>
      <c r="E39" s="363" t="str">
        <f t="shared" si="0"/>
        <v>Yes</v>
      </c>
    </row>
    <row r="40" spans="1:5" ht="14.25" customHeight="1">
      <c r="A40" s="367" t="s">
        <v>108</v>
      </c>
      <c r="B40" s="361">
        <v>376203</v>
      </c>
      <c r="C40" s="361">
        <v>382837</v>
      </c>
      <c r="D40" s="362">
        <v>1.8</v>
      </c>
      <c r="E40" s="363" t="str">
        <f t="shared" si="0"/>
        <v>Yes</v>
      </c>
    </row>
    <row r="41" spans="1:5" ht="14.25" customHeight="1">
      <c r="A41" s="367" t="s">
        <v>109</v>
      </c>
      <c r="B41" s="361">
        <v>19837</v>
      </c>
      <c r="C41" s="361">
        <v>19819</v>
      </c>
      <c r="D41" s="362">
        <v>-0.1</v>
      </c>
      <c r="E41" s="363" t="str">
        <f t="shared" si="0"/>
        <v>No</v>
      </c>
    </row>
    <row r="42" spans="1:5" ht="14.25" customHeight="1">
      <c r="A42" s="367" t="s">
        <v>110</v>
      </c>
      <c r="B42" s="361">
        <v>2348213</v>
      </c>
      <c r="C42" s="361">
        <v>2384783</v>
      </c>
      <c r="D42" s="362">
        <v>1.6</v>
      </c>
      <c r="E42" s="363" t="str">
        <f t="shared" si="0"/>
        <v>Yes</v>
      </c>
    </row>
    <row r="43" spans="1:5" ht="14.25" customHeight="1">
      <c r="A43" s="367" t="s">
        <v>111</v>
      </c>
      <c r="B43" s="361">
        <v>1496619</v>
      </c>
      <c r="C43" s="361">
        <v>1514770</v>
      </c>
      <c r="D43" s="362">
        <v>1.2</v>
      </c>
      <c r="E43" s="363" t="str">
        <f t="shared" si="0"/>
        <v>Yes</v>
      </c>
    </row>
    <row r="44" spans="1:5" ht="14.25" customHeight="1">
      <c r="A44" s="367" t="s">
        <v>112</v>
      </c>
      <c r="B44" s="361">
        <v>56621</v>
      </c>
      <c r="C44" s="361">
        <v>56854</v>
      </c>
      <c r="D44" s="362">
        <v>0.4</v>
      </c>
      <c r="E44" s="363" t="str">
        <f t="shared" si="0"/>
        <v>No</v>
      </c>
    </row>
    <row r="45" spans="1:5" ht="14.25" customHeight="1">
      <c r="A45" s="367" t="s">
        <v>113</v>
      </c>
      <c r="B45" s="361">
        <v>2135724</v>
      </c>
      <c r="C45" s="361">
        <v>2160256</v>
      </c>
      <c r="D45" s="362">
        <v>1.1</v>
      </c>
      <c r="E45" s="363" t="str">
        <f t="shared" si="0"/>
        <v>Yes</v>
      </c>
    </row>
    <row r="46" spans="1:5" ht="14.25" customHeight="1">
      <c r="A46" s="367" t="s">
        <v>114</v>
      </c>
      <c r="B46" s="361">
        <v>3286717</v>
      </c>
      <c r="C46" s="361">
        <v>3316192</v>
      </c>
      <c r="D46" s="362">
        <v>0.9</v>
      </c>
      <c r="E46" s="363" t="str">
        <f t="shared" si="0"/>
        <v>Yes</v>
      </c>
    </row>
    <row r="47" spans="1:5" ht="14.25" customHeight="1">
      <c r="A47" s="367" t="s">
        <v>115</v>
      </c>
      <c r="B47" s="361">
        <v>864889</v>
      </c>
      <c r="C47" s="361">
        <v>874228</v>
      </c>
      <c r="D47" s="362">
        <v>1.1</v>
      </c>
      <c r="E47" s="363" t="str">
        <f t="shared" si="0"/>
        <v>Yes</v>
      </c>
    </row>
    <row r="48" spans="1:5" ht="14.25" customHeight="1">
      <c r="A48" s="367" t="s">
        <v>116</v>
      </c>
      <c r="B48" s="361">
        <v>735677</v>
      </c>
      <c r="C48" s="361">
        <v>746868</v>
      </c>
      <c r="D48" s="362">
        <v>1.5</v>
      </c>
      <c r="E48" s="363" t="str">
        <f t="shared" si="0"/>
        <v>Yes</v>
      </c>
    </row>
    <row r="49" spans="1:5" ht="14.25" customHeight="1">
      <c r="A49" s="367" t="s">
        <v>117</v>
      </c>
      <c r="B49" s="361">
        <v>278480</v>
      </c>
      <c r="C49" s="361">
        <v>280101</v>
      </c>
      <c r="D49" s="362">
        <v>0.6</v>
      </c>
      <c r="E49" s="363" t="str">
        <f t="shared" si="0"/>
        <v>Yes</v>
      </c>
    </row>
    <row r="50" spans="1:5" ht="14.25" customHeight="1">
      <c r="A50" s="367" t="s">
        <v>118</v>
      </c>
      <c r="B50" s="361">
        <v>765895</v>
      </c>
      <c r="C50" s="361">
        <v>770203</v>
      </c>
      <c r="D50" s="362">
        <v>0.6</v>
      </c>
      <c r="E50" s="363" t="str">
        <f t="shared" si="0"/>
        <v>Yes</v>
      </c>
    </row>
    <row r="51" spans="1:5" ht="14.25" customHeight="1">
      <c r="A51" s="367" t="s">
        <v>119</v>
      </c>
      <c r="B51" s="361">
        <v>447295</v>
      </c>
      <c r="C51" s="361">
        <v>450663</v>
      </c>
      <c r="D51" s="362">
        <v>0.8</v>
      </c>
      <c r="E51" s="363" t="str">
        <f t="shared" si="0"/>
        <v>Yes</v>
      </c>
    </row>
    <row r="52" spans="1:5" ht="14.25" customHeight="1">
      <c r="A52" s="367" t="s">
        <v>120</v>
      </c>
      <c r="B52" s="361">
        <v>1922619</v>
      </c>
      <c r="C52" s="361">
        <v>1938180</v>
      </c>
      <c r="D52" s="362">
        <v>0.8</v>
      </c>
      <c r="E52" s="363" t="str">
        <f t="shared" si="0"/>
        <v>Yes</v>
      </c>
    </row>
    <row r="53" spans="1:5" ht="14.25" customHeight="1">
      <c r="A53" s="367" t="s">
        <v>121</v>
      </c>
      <c r="B53" s="361">
        <v>275557</v>
      </c>
      <c r="C53" s="361">
        <v>276603</v>
      </c>
      <c r="D53" s="362">
        <v>0.4</v>
      </c>
      <c r="E53" s="363" t="str">
        <f t="shared" si="0"/>
        <v>Yes</v>
      </c>
    </row>
    <row r="54" spans="1:5" ht="14.25" customHeight="1">
      <c r="A54" s="367" t="s">
        <v>122</v>
      </c>
      <c r="B54" s="361">
        <v>178232</v>
      </c>
      <c r="C54" s="361">
        <v>178605</v>
      </c>
      <c r="D54" s="362">
        <v>0.2</v>
      </c>
      <c r="E54" s="363" t="str">
        <f t="shared" si="0"/>
        <v>No</v>
      </c>
    </row>
    <row r="55" spans="1:5" ht="14.25" customHeight="1">
      <c r="A55" s="367" t="s">
        <v>123</v>
      </c>
      <c r="B55" s="361">
        <v>3194</v>
      </c>
      <c r="C55" s="361">
        <v>3207</v>
      </c>
      <c r="D55" s="362">
        <v>0.4</v>
      </c>
      <c r="E55" s="363" t="str">
        <f t="shared" si="0"/>
        <v>No</v>
      </c>
    </row>
    <row r="56" spans="1:5" ht="14.25" customHeight="1">
      <c r="A56" s="367" t="s">
        <v>124</v>
      </c>
      <c r="B56" s="361">
        <v>44722</v>
      </c>
      <c r="C56" s="361">
        <v>44688</v>
      </c>
      <c r="D56" s="362">
        <v>-0.1</v>
      </c>
      <c r="E56" s="363" t="str">
        <f t="shared" si="0"/>
        <v>No</v>
      </c>
    </row>
    <row r="57" spans="1:5" ht="14.25" customHeight="1">
      <c r="A57" s="367" t="s">
        <v>125</v>
      </c>
      <c r="B57" s="361">
        <v>430972</v>
      </c>
      <c r="C57" s="361">
        <v>436023</v>
      </c>
      <c r="D57" s="362">
        <v>1.2</v>
      </c>
      <c r="E57" s="363" t="str">
        <f t="shared" si="0"/>
        <v>Yes</v>
      </c>
    </row>
    <row r="58" spans="1:5" ht="14.25" customHeight="1">
      <c r="A58" s="367" t="s">
        <v>126</v>
      </c>
      <c r="B58" s="361">
        <v>502604</v>
      </c>
      <c r="C58" s="361">
        <v>505120</v>
      </c>
      <c r="D58" s="362">
        <v>0.5</v>
      </c>
      <c r="E58" s="363" t="str">
        <f t="shared" si="0"/>
        <v>Yes</v>
      </c>
    </row>
    <row r="59" spans="1:5" ht="14.25" customHeight="1">
      <c r="A59" s="367" t="s">
        <v>127</v>
      </c>
      <c r="B59" s="361">
        <v>541466</v>
      </c>
      <c r="C59" s="361">
        <v>548057</v>
      </c>
      <c r="D59" s="362">
        <v>1.2</v>
      </c>
      <c r="E59" s="363" t="str">
        <f t="shared" si="0"/>
        <v>Yes</v>
      </c>
    </row>
    <row r="60" spans="1:5" ht="14.25" customHeight="1">
      <c r="A60" s="367" t="s">
        <v>291</v>
      </c>
      <c r="B60" s="361">
        <v>96614</v>
      </c>
      <c r="C60" s="361">
        <v>96956</v>
      </c>
      <c r="D60" s="362">
        <v>0.4</v>
      </c>
      <c r="E60" s="363" t="str">
        <f t="shared" si="0"/>
        <v>No</v>
      </c>
    </row>
    <row r="61" spans="1:5" ht="14.25" customHeight="1">
      <c r="A61" s="367" t="s">
        <v>128</v>
      </c>
      <c r="B61" s="361">
        <v>63942</v>
      </c>
      <c r="C61" s="361">
        <v>63995</v>
      </c>
      <c r="D61" s="362">
        <v>0.1</v>
      </c>
      <c r="E61" s="363" t="str">
        <f t="shared" si="0"/>
        <v>No</v>
      </c>
    </row>
    <row r="62" spans="1:5" ht="14.25" customHeight="1">
      <c r="A62" s="367" t="s">
        <v>130</v>
      </c>
      <c r="B62" s="361">
        <v>13647</v>
      </c>
      <c r="C62" s="361">
        <v>13628</v>
      </c>
      <c r="D62" s="362">
        <v>-0.1</v>
      </c>
      <c r="E62" s="363" t="str">
        <f t="shared" si="0"/>
        <v>No</v>
      </c>
    </row>
    <row r="63" spans="1:5" ht="14.25" customHeight="1">
      <c r="A63" s="367" t="s">
        <v>131</v>
      </c>
      <c r="B63" s="361">
        <v>466563</v>
      </c>
      <c r="C63" s="361">
        <v>471842</v>
      </c>
      <c r="D63" s="362">
        <v>1.1</v>
      </c>
      <c r="E63" s="363" t="str">
        <f t="shared" si="0"/>
        <v>Yes</v>
      </c>
    </row>
    <row r="64" spans="1:5" ht="14.25" customHeight="1">
      <c r="A64" s="367" t="s">
        <v>132</v>
      </c>
      <c r="B64" s="361">
        <v>54949</v>
      </c>
      <c r="C64" s="361">
        <v>54707</v>
      </c>
      <c r="D64" s="362">
        <v>-0.4</v>
      </c>
      <c r="E64" s="363" t="str">
        <f t="shared" si="0"/>
        <v>No</v>
      </c>
    </row>
    <row r="65" spans="1:5" ht="14.25" customHeight="1">
      <c r="A65" s="367" t="s">
        <v>133</v>
      </c>
      <c r="B65" s="361">
        <v>853893</v>
      </c>
      <c r="C65" s="361">
        <v>857386</v>
      </c>
      <c r="D65" s="362">
        <v>0.4</v>
      </c>
      <c r="E65" s="363" t="str">
        <f t="shared" si="0"/>
        <v>Yes</v>
      </c>
    </row>
    <row r="66" spans="1:5" ht="14.25" customHeight="1">
      <c r="A66" s="367" t="s">
        <v>134</v>
      </c>
      <c r="B66" s="361">
        <v>215522</v>
      </c>
      <c r="C66" s="361">
        <v>218896</v>
      </c>
      <c r="D66" s="362">
        <v>1.6</v>
      </c>
      <c r="E66" s="363" t="str">
        <f t="shared" si="0"/>
        <v>Yes</v>
      </c>
    </row>
    <row r="67" spans="1:5" ht="14.25" customHeight="1" thickBot="1">
      <c r="A67" s="368" t="s">
        <v>292</v>
      </c>
      <c r="B67" s="369">
        <v>74328</v>
      </c>
      <c r="C67" s="369">
        <v>74577</v>
      </c>
      <c r="D67" s="370">
        <v>0.3</v>
      </c>
      <c r="E67" s="363" t="str">
        <f t="shared" si="0"/>
        <v>No</v>
      </c>
    </row>
    <row r="68" spans="1:5" ht="15">
      <c r="A68" s="511" t="s">
        <v>136</v>
      </c>
      <c r="B68" s="512">
        <f>B60+B67</f>
        <v>170942</v>
      </c>
      <c r="C68" s="512">
        <f>C60+C67</f>
        <v>171533</v>
      </c>
      <c r="D68" s="371"/>
      <c r="E68" s="508" t="str">
        <f t="shared" si="0"/>
        <v>No</v>
      </c>
    </row>
    <row r="69" spans="1:5" ht="15">
      <c r="A69" s="513" t="s">
        <v>80</v>
      </c>
      <c r="B69" s="514">
        <v>119997</v>
      </c>
      <c r="C69" s="514">
        <v>121238</v>
      </c>
      <c r="D69" s="372"/>
      <c r="E69" s="509" t="str">
        <f t="shared" si="0"/>
        <v>No</v>
      </c>
    </row>
    <row r="70" spans="1:5" ht="15.75" thickBot="1">
      <c r="A70" s="515" t="s">
        <v>129</v>
      </c>
      <c r="B70" s="516">
        <f>B72+B73+B74</f>
        <v>387546</v>
      </c>
      <c r="C70" s="516">
        <f>C72+C73+C74</f>
        <v>391983</v>
      </c>
      <c r="D70" s="373"/>
      <c r="E70" s="510" t="str">
        <f t="shared" si="0"/>
        <v>Yes</v>
      </c>
    </row>
    <row r="71" spans="1:5" ht="15">
      <c r="A71" s="335"/>
      <c r="B71" s="374"/>
      <c r="C71" s="374"/>
      <c r="D71" s="372"/>
      <c r="E71" s="375"/>
    </row>
    <row r="72" spans="1:5" ht="15">
      <c r="A72" s="518" t="s">
        <v>402</v>
      </c>
      <c r="B72" s="519">
        <v>112866</v>
      </c>
      <c r="C72" s="517">
        <v>113725</v>
      </c>
      <c r="D72" s="372"/>
      <c r="E72" s="375"/>
    </row>
    <row r="73" spans="1:5" ht="15">
      <c r="A73" s="518" t="s">
        <v>403</v>
      </c>
      <c r="B73" s="519">
        <v>175842</v>
      </c>
      <c r="C73" s="517">
        <v>176461</v>
      </c>
      <c r="D73" s="372"/>
      <c r="E73" s="375"/>
    </row>
    <row r="74" spans="1:5" ht="15">
      <c r="A74" s="518" t="s">
        <v>404</v>
      </c>
      <c r="B74" s="519">
        <v>98838</v>
      </c>
      <c r="C74" s="517">
        <v>101797</v>
      </c>
      <c r="D74" s="372"/>
      <c r="E74" s="375"/>
    </row>
    <row r="75" spans="1:5" ht="15">
      <c r="A75" s="372"/>
      <c r="B75" s="374"/>
      <c r="C75" s="374"/>
      <c r="D75" s="372"/>
      <c r="E75" s="375"/>
    </row>
    <row r="76" spans="1:5" ht="15">
      <c r="A76" s="372"/>
      <c r="B76" s="374"/>
      <c r="C76" s="374"/>
      <c r="D76" s="372"/>
      <c r="E76" s="375"/>
    </row>
    <row r="77" spans="1:5" ht="15.75">
      <c r="A77" s="376" t="s">
        <v>293</v>
      </c>
      <c r="B77" s="377"/>
      <c r="C77" s="377"/>
      <c r="D77" s="377"/>
      <c r="E77" s="377"/>
    </row>
    <row r="78" spans="1:5" ht="15.75">
      <c r="A78" s="376" t="s">
        <v>294</v>
      </c>
      <c r="B78" s="377"/>
      <c r="C78" s="377"/>
      <c r="D78" s="377"/>
      <c r="E78" s="377"/>
    </row>
    <row r="79" spans="1:5" ht="15.75">
      <c r="A79" s="376" t="s">
        <v>295</v>
      </c>
      <c r="B79" s="377"/>
      <c r="C79" s="377"/>
      <c r="D79" s="377"/>
      <c r="E79" s="377"/>
    </row>
    <row r="80" spans="1:5" ht="15.75">
      <c r="A80" s="377"/>
      <c r="B80" s="377"/>
      <c r="C80" s="377"/>
      <c r="D80" s="377"/>
      <c r="E80" s="377"/>
    </row>
    <row r="81" spans="1:5" ht="15.75">
      <c r="A81" s="378" t="s">
        <v>296</v>
      </c>
      <c r="B81" s="377"/>
      <c r="C81" s="377"/>
      <c r="D81" s="377"/>
      <c r="E81" s="377"/>
    </row>
    <row r="82" spans="1:5" ht="15.75">
      <c r="A82" s="378" t="s">
        <v>297</v>
      </c>
      <c r="B82" s="377"/>
      <c r="C82" s="377"/>
      <c r="D82" s="377"/>
      <c r="E82" s="377"/>
    </row>
  </sheetData>
  <sheetProtection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17"/>
  <sheetViews>
    <sheetView showGridLines="0" zoomScale="90" zoomScaleNormal="90" zoomScaleSheetLayoutView="100" workbookViewId="0" topLeftCell="A1">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12" t="s">
        <v>426</v>
      </c>
    </row>
    <row r="4" ht="11.25" customHeight="1">
      <c r="B4" s="136"/>
    </row>
    <row r="5" spans="2:6" ht="39.95" customHeight="1">
      <c r="B5" s="446" t="s">
        <v>405</v>
      </c>
      <c r="C5" s="446"/>
      <c r="F5" s="385"/>
    </row>
    <row r="6" spans="2:7" ht="55.5" customHeight="1">
      <c r="B6" s="447" t="s">
        <v>423</v>
      </c>
      <c r="C6" s="447"/>
      <c r="F6" s="383"/>
      <c r="G6" s="385"/>
    </row>
    <row r="7" spans="2:6" ht="39.95" customHeight="1">
      <c r="B7" s="447" t="s">
        <v>407</v>
      </c>
      <c r="C7" s="447"/>
      <c r="E7" s="383"/>
      <c r="F7" s="384"/>
    </row>
    <row r="8" spans="2:4" ht="39.95" customHeight="1">
      <c r="B8" s="447" t="s">
        <v>406</v>
      </c>
      <c r="C8" s="447"/>
      <c r="D8" s="382"/>
    </row>
    <row r="9" ht="15"/>
    <row r="10" spans="2:3" ht="29.25" customHeight="1">
      <c r="B10" s="446" t="s">
        <v>410</v>
      </c>
      <c r="C10" s="446" t="s">
        <v>418</v>
      </c>
    </row>
    <row r="11" spans="2:3" ht="18" customHeight="1">
      <c r="B11" s="446"/>
      <c r="C11" s="446"/>
    </row>
    <row r="12" spans="2:3" ht="60.75" customHeight="1">
      <c r="B12" s="443" t="s">
        <v>411</v>
      </c>
      <c r="C12" s="409" t="s">
        <v>421</v>
      </c>
    </row>
    <row r="13" spans="2:3" ht="42" customHeight="1">
      <c r="B13" s="444"/>
      <c r="C13" s="203" t="s">
        <v>409</v>
      </c>
    </row>
    <row r="14" spans="2:3" ht="53.25" customHeight="1">
      <c r="B14" s="445"/>
      <c r="C14" s="409" t="s">
        <v>422</v>
      </c>
    </row>
    <row r="15" spans="2:3" ht="54" customHeight="1">
      <c r="B15" s="411" t="s">
        <v>412</v>
      </c>
      <c r="C15" s="203" t="s">
        <v>408</v>
      </c>
    </row>
    <row r="16" spans="2:3" ht="50.25" customHeight="1">
      <c r="B16" s="203" t="s">
        <v>413</v>
      </c>
      <c r="C16" s="203" t="s">
        <v>414</v>
      </c>
    </row>
    <row r="17" ht="15" hidden="1">
      <c r="B17" s="403"/>
    </row>
  </sheetData>
  <sheetProtection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fitToHeight="1" fitToWidth="1" horizontalDpi="600" verticalDpi="600" orientation="landscape" scale="55"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15"/>
  <sheetViews>
    <sheetView showGridLines="0" workbookViewId="0" topLeftCell="A1">
      <selection activeCell="D15" sqref="D15"/>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393" t="s">
        <v>375</v>
      </c>
      <c r="C1" s="1"/>
      <c r="D1" s="413"/>
    </row>
    <row r="2" spans="1:4" ht="18">
      <c r="A2" s="216"/>
      <c r="B2" s="393" t="s">
        <v>0</v>
      </c>
      <c r="C2" s="1"/>
      <c r="D2" s="413"/>
    </row>
    <row r="3" spans="1:4" ht="18">
      <c r="A3" s="216"/>
      <c r="B3" s="393" t="s">
        <v>344</v>
      </c>
      <c r="C3" s="1"/>
      <c r="D3" s="413"/>
    </row>
    <row r="4" spans="1:4" ht="15">
      <c r="A4" s="216"/>
      <c r="B4" s="216"/>
      <c r="C4" s="216"/>
      <c r="D4" s="414"/>
    </row>
    <row r="5" spans="1:4" ht="34.5" customHeight="1">
      <c r="A5" s="216"/>
      <c r="B5" s="284">
        <v>1</v>
      </c>
      <c r="C5" s="219" t="s">
        <v>3</v>
      </c>
      <c r="D5" s="415">
        <v>43202</v>
      </c>
    </row>
    <row r="6" spans="1:4" ht="34.5" customHeight="1">
      <c r="A6" s="216"/>
      <c r="B6" s="284">
        <v>2</v>
      </c>
      <c r="C6" s="219" t="s">
        <v>2</v>
      </c>
      <c r="D6" s="438" t="s">
        <v>83</v>
      </c>
    </row>
    <row r="7" spans="1:4" ht="34.5" customHeight="1">
      <c r="A7" s="216"/>
      <c r="B7" s="284">
        <v>3</v>
      </c>
      <c r="C7" s="220" t="s">
        <v>162</v>
      </c>
      <c r="D7" s="221">
        <f>IF(ISBLANK(D6),"",VLOOKUP(D6,Info_County_Code,2))</f>
        <v>6</v>
      </c>
    </row>
    <row r="8" spans="1:4" ht="34.5" customHeight="1">
      <c r="A8" s="216"/>
      <c r="B8" s="284">
        <v>4</v>
      </c>
      <c r="C8" s="219" t="s">
        <v>163</v>
      </c>
      <c r="D8" s="439" t="s">
        <v>427</v>
      </c>
    </row>
    <row r="9" spans="1:4" ht="34.5" customHeight="1">
      <c r="A9" s="216"/>
      <c r="B9" s="284">
        <v>5</v>
      </c>
      <c r="C9" s="219" t="s">
        <v>164</v>
      </c>
      <c r="D9" s="438" t="s">
        <v>83</v>
      </c>
    </row>
    <row r="10" spans="1:4" ht="34.5" customHeight="1">
      <c r="A10" s="216"/>
      <c r="B10" s="284">
        <v>6</v>
      </c>
      <c r="C10" s="219" t="s">
        <v>165</v>
      </c>
      <c r="D10" s="416">
        <v>95932</v>
      </c>
    </row>
    <row r="11" spans="1:4" ht="34.5" customHeight="1">
      <c r="A11" s="216"/>
      <c r="B11" s="284">
        <v>7</v>
      </c>
      <c r="C11" s="222" t="s">
        <v>242</v>
      </c>
      <c r="D11" s="223" t="str">
        <f>IF(ISBLANK(D6),"",VLOOKUP(D6,County_Population,5,FALSE))</f>
        <v>No</v>
      </c>
    </row>
    <row r="12" spans="1:4" ht="34.5" customHeight="1">
      <c r="A12" s="216"/>
      <c r="B12" s="284">
        <v>8</v>
      </c>
      <c r="C12" s="219" t="s">
        <v>161</v>
      </c>
      <c r="D12" s="438" t="s">
        <v>428</v>
      </c>
    </row>
    <row r="13" spans="1:4" ht="34.5" customHeight="1">
      <c r="A13" s="216"/>
      <c r="B13" s="284">
        <v>9</v>
      </c>
      <c r="C13" s="224" t="s">
        <v>273</v>
      </c>
      <c r="D13" s="440" t="s">
        <v>429</v>
      </c>
    </row>
    <row r="14" spans="1:4" ht="34.5" customHeight="1">
      <c r="A14" s="216"/>
      <c r="B14" s="284">
        <v>10</v>
      </c>
      <c r="C14" s="224" t="s">
        <v>298</v>
      </c>
      <c r="D14" s="440" t="s">
        <v>430</v>
      </c>
    </row>
    <row r="15" spans="1:4" ht="34.5" customHeight="1">
      <c r="A15" s="216"/>
      <c r="B15" s="284">
        <v>11</v>
      </c>
      <c r="C15" s="219" t="s">
        <v>274</v>
      </c>
      <c r="D15" s="441" t="s">
        <v>431</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25" right="0.25" top="1.194375" bottom="0.75" header="0.3" footer="0.3"/>
  <pageSetup horizontalDpi="600" verticalDpi="600" orientation="landscape" paperSize="5" scale="91"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107"/>
  <sheetViews>
    <sheetView showGridLines="0" zoomScale="60" zoomScaleNormal="60" zoomScaleSheetLayoutView="40" workbookViewId="0" topLeftCell="A1">
      <pane xSplit="3" ySplit="14" topLeftCell="D15" activePane="bottomRight" state="frozen"/>
      <selection pane="topRight" activeCell="D1" sqref="D1"/>
      <selection pane="bottomLeft" activeCell="A15" sqref="A15"/>
      <selection pane="bottomRight" activeCell="F24" sqref="F24"/>
    </sheetView>
  </sheetViews>
  <sheetFormatPr defaultColWidth="0" defaultRowHeight="15" zeroHeight="1"/>
  <cols>
    <col min="1" max="1" width="2.7109375" style="12" customWidth="1"/>
    <col min="2" max="2" width="6.7109375" style="12" customWidth="1"/>
    <col min="3" max="3" width="68.28125" style="12" customWidth="1"/>
    <col min="4" max="4" width="17.7109375" style="12" customWidth="1"/>
    <col min="5" max="5" width="18.00390625" style="12" customWidth="1"/>
    <col min="6" max="13" width="15.7109375" style="12" customWidth="1"/>
    <col min="14" max="14" width="20.71093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48" t="s">
        <v>2</v>
      </c>
      <c r="C5" s="448"/>
      <c r="D5" s="53" t="str">
        <f>IF(ISBLANK('1. Information'!D6),"",'1. Information'!D6)</f>
        <v>Colusa</v>
      </c>
      <c r="E5" s="3"/>
      <c r="F5" s="204" t="s">
        <v>3</v>
      </c>
      <c r="G5" s="53">
        <f>IF(ISBLANK('1. Information'!D5),"",'1. Information'!D5)</f>
        <v>43202</v>
      </c>
      <c r="H5" s="3"/>
      <c r="I5" s="388"/>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0</v>
      </c>
      <c r="E9" s="11" t="str">
        <f>IF(AND(N33&gt;0,D9&gt;0),D9/N33,"")</f>
        <v/>
      </c>
      <c r="F9" s="405" t="s">
        <v>417</v>
      </c>
      <c r="G9" s="6"/>
      <c r="H9" s="4"/>
      <c r="I9" s="4"/>
      <c r="J9" s="4"/>
      <c r="K9" s="4"/>
      <c r="L9" s="4"/>
      <c r="M9" s="4"/>
      <c r="N9" s="4"/>
    </row>
    <row r="10" spans="1:14" ht="15.75">
      <c r="A10" s="4"/>
      <c r="B10" s="56">
        <v>2</v>
      </c>
      <c r="C10" s="205" t="s">
        <v>41</v>
      </c>
      <c r="D10" s="10">
        <f>'3. CSS'!F15+'4. PEI'!F15+'5. INN'!F17+'6. WET'!F15+'7. CFTN'!F16+'7. CFTN'!F17</f>
        <v>0</v>
      </c>
      <c r="E10" s="13"/>
      <c r="F10" s="213"/>
      <c r="G10" s="4"/>
      <c r="H10" s="4"/>
      <c r="I10" s="4"/>
      <c r="J10" s="4"/>
      <c r="K10" s="4"/>
      <c r="L10" s="4"/>
      <c r="M10" s="4"/>
      <c r="N10" s="4"/>
    </row>
    <row r="11" spans="1:14" ht="15.75">
      <c r="A11" s="4"/>
      <c r="B11" s="56">
        <v>3</v>
      </c>
      <c r="C11" s="205" t="s">
        <v>42</v>
      </c>
      <c r="D11" s="10">
        <f>'3. CSS'!F16+'4. PEI'!F16+'5. INN'!F15+'5. INN'!F16+'6. WET'!F16+'7. CFTN'!F18+'7. CFTN'!F19</f>
        <v>301895</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37">
        <v>417767</v>
      </c>
      <c r="N16" s="41">
        <f>M16</f>
        <v>417767</v>
      </c>
    </row>
    <row r="17" spans="1:14" ht="24" customHeight="1">
      <c r="A17" s="97"/>
      <c r="B17" s="99">
        <v>2</v>
      </c>
      <c r="C17" s="19" t="s">
        <v>44</v>
      </c>
      <c r="D17" s="20"/>
      <c r="E17" s="20"/>
      <c r="F17" s="38"/>
      <c r="G17" s="37"/>
      <c r="H17" s="43"/>
      <c r="I17" s="20"/>
      <c r="J17" s="20"/>
      <c r="K17" s="20"/>
      <c r="L17" s="20"/>
      <c r="M17" s="46"/>
      <c r="N17" s="21">
        <f>SUM(D17:L17)</f>
        <v>0</v>
      </c>
    </row>
    <row r="18" spans="1:14" ht="24" customHeight="1">
      <c r="A18" s="97"/>
      <c r="B18" s="99">
        <v>3</v>
      </c>
      <c r="C18" s="19" t="s">
        <v>45</v>
      </c>
      <c r="D18" s="30"/>
      <c r="E18" s="30"/>
      <c r="F18" s="42"/>
      <c r="G18" s="37">
        <v>12921</v>
      </c>
      <c r="H18" s="37"/>
      <c r="I18" s="43"/>
      <c r="J18" s="30"/>
      <c r="K18" s="30"/>
      <c r="L18" s="20"/>
      <c r="M18" s="20"/>
      <c r="N18" s="21">
        <f aca="true" t="shared" si="0" ref="N18:N26">SUM(D18:L18)</f>
        <v>12921</v>
      </c>
    </row>
    <row r="19" spans="1:14" ht="24" customHeight="1">
      <c r="A19" s="97"/>
      <c r="B19" s="99">
        <v>4</v>
      </c>
      <c r="C19" s="19" t="s">
        <v>46</v>
      </c>
      <c r="D19" s="37"/>
      <c r="E19" s="37"/>
      <c r="F19" s="37"/>
      <c r="G19" s="37">
        <v>0</v>
      </c>
      <c r="H19" s="37"/>
      <c r="I19" s="37"/>
      <c r="J19" s="37"/>
      <c r="K19" s="37">
        <v>12375</v>
      </c>
      <c r="L19" s="40"/>
      <c r="M19" s="20"/>
      <c r="N19" s="21">
        <f t="shared" si="0"/>
        <v>12375</v>
      </c>
    </row>
    <row r="20" spans="1:14" ht="24" customHeight="1">
      <c r="A20" s="97"/>
      <c r="B20" s="99">
        <v>5</v>
      </c>
      <c r="C20" s="19" t="s">
        <v>47</v>
      </c>
      <c r="D20" s="37"/>
      <c r="E20" s="37"/>
      <c r="F20" s="37"/>
      <c r="G20" s="37">
        <v>0</v>
      </c>
      <c r="H20" s="37"/>
      <c r="I20" s="37">
        <v>3100</v>
      </c>
      <c r="J20" s="37"/>
      <c r="K20" s="37">
        <v>25000</v>
      </c>
      <c r="L20" s="40"/>
      <c r="M20" s="20"/>
      <c r="N20" s="21">
        <f t="shared" si="0"/>
        <v>28100</v>
      </c>
    </row>
    <row r="21" spans="1:14" ht="24" customHeight="1">
      <c r="A21" s="97"/>
      <c r="B21" s="99">
        <v>6</v>
      </c>
      <c r="C21" s="19" t="s">
        <v>48</v>
      </c>
      <c r="D21" s="37"/>
      <c r="E21" s="37"/>
      <c r="F21" s="37">
        <v>60202</v>
      </c>
      <c r="G21" s="37">
        <v>0</v>
      </c>
      <c r="H21" s="37"/>
      <c r="I21" s="37">
        <v>3100</v>
      </c>
      <c r="J21" s="37"/>
      <c r="K21" s="37"/>
      <c r="L21" s="40"/>
      <c r="M21" s="20"/>
      <c r="N21" s="21">
        <f t="shared" si="0"/>
        <v>63302</v>
      </c>
    </row>
    <row r="22" spans="1:14" ht="24" customHeight="1">
      <c r="A22" s="97"/>
      <c r="B22" s="99">
        <v>7</v>
      </c>
      <c r="C22" s="19" t="s">
        <v>49</v>
      </c>
      <c r="D22" s="37"/>
      <c r="E22" s="37"/>
      <c r="F22" s="37">
        <v>22008</v>
      </c>
      <c r="G22" s="37">
        <v>12805</v>
      </c>
      <c r="H22" s="37"/>
      <c r="I22" s="37">
        <v>3100</v>
      </c>
      <c r="J22" s="37"/>
      <c r="K22" s="37">
        <v>-40944</v>
      </c>
      <c r="L22" s="40"/>
      <c r="M22" s="20"/>
      <c r="N22" s="21">
        <f t="shared" si="0"/>
        <v>-3031</v>
      </c>
    </row>
    <row r="23" spans="1:14" ht="24" customHeight="1">
      <c r="A23" s="97"/>
      <c r="B23" s="99">
        <v>8</v>
      </c>
      <c r="C23" s="19" t="s">
        <v>50</v>
      </c>
      <c r="D23" s="37"/>
      <c r="E23" s="37"/>
      <c r="F23" s="37">
        <v>117502</v>
      </c>
      <c r="G23" s="37">
        <v>0</v>
      </c>
      <c r="H23" s="37"/>
      <c r="I23" s="44"/>
      <c r="J23" s="37"/>
      <c r="K23" s="45"/>
      <c r="L23" s="20"/>
      <c r="M23" s="20"/>
      <c r="N23" s="21">
        <f t="shared" si="0"/>
        <v>117502</v>
      </c>
    </row>
    <row r="24" spans="1:14" ht="24" customHeight="1">
      <c r="A24" s="97"/>
      <c r="B24" s="99">
        <v>9</v>
      </c>
      <c r="C24" s="19" t="s">
        <v>51</v>
      </c>
      <c r="D24" s="37">
        <v>459431</v>
      </c>
      <c r="E24" s="37"/>
      <c r="F24" s="37">
        <v>91343</v>
      </c>
      <c r="G24" s="37">
        <v>0</v>
      </c>
      <c r="H24" s="37"/>
      <c r="I24" s="39"/>
      <c r="J24" s="37"/>
      <c r="K24" s="40"/>
      <c r="L24" s="30"/>
      <c r="M24" s="20"/>
      <c r="N24" s="21">
        <f t="shared" si="0"/>
        <v>550774</v>
      </c>
    </row>
    <row r="25" spans="1:14" ht="24" customHeight="1">
      <c r="A25" s="97"/>
      <c r="B25" s="99">
        <v>10</v>
      </c>
      <c r="C25" s="19" t="s">
        <v>52</v>
      </c>
      <c r="D25" s="37">
        <v>1943454</v>
      </c>
      <c r="E25" s="37">
        <v>310210</v>
      </c>
      <c r="F25" s="37">
        <v>127859</v>
      </c>
      <c r="G25" s="37">
        <v>0</v>
      </c>
      <c r="H25" s="37"/>
      <c r="I25" s="39"/>
      <c r="J25" s="37"/>
      <c r="K25" s="39"/>
      <c r="L25" s="37">
        <v>289363</v>
      </c>
      <c r="M25" s="40"/>
      <c r="N25" s="21">
        <f t="shared" si="0"/>
        <v>2670886</v>
      </c>
    </row>
    <row r="26" spans="1:14" ht="24" customHeight="1">
      <c r="A26" s="97"/>
      <c r="B26" s="99">
        <v>11</v>
      </c>
      <c r="C26" s="19" t="s">
        <v>53</v>
      </c>
      <c r="D26" s="181">
        <v>1731689</v>
      </c>
      <c r="E26" s="181">
        <v>432922</v>
      </c>
      <c r="F26" s="181">
        <v>113927</v>
      </c>
      <c r="G26" s="181">
        <v>0</v>
      </c>
      <c r="H26" s="181"/>
      <c r="I26" s="139"/>
      <c r="J26" s="181"/>
      <c r="K26" s="139"/>
      <c r="L26" s="181"/>
      <c r="M26" s="43"/>
      <c r="N26" s="21">
        <f t="shared" si="0"/>
        <v>2278538</v>
      </c>
    </row>
    <row r="27" spans="1:14" ht="24" customHeight="1">
      <c r="A27" s="97"/>
      <c r="B27" s="100">
        <v>12</v>
      </c>
      <c r="C27" s="22" t="s">
        <v>54</v>
      </c>
      <c r="D27" s="37">
        <v>239566</v>
      </c>
      <c r="E27" s="37">
        <v>73045</v>
      </c>
      <c r="F27" s="37">
        <v>52885</v>
      </c>
      <c r="G27" s="37">
        <v>48740</v>
      </c>
      <c r="H27" s="37">
        <v>70478</v>
      </c>
      <c r="I27" s="37">
        <v>0</v>
      </c>
      <c r="J27" s="37">
        <v>0</v>
      </c>
      <c r="K27" s="37">
        <v>0</v>
      </c>
      <c r="L27" s="37">
        <v>14678</v>
      </c>
      <c r="M27" s="37">
        <v>47960</v>
      </c>
      <c r="N27" s="47">
        <f>SUM(D27:M27)</f>
        <v>547352</v>
      </c>
    </row>
    <row r="28" spans="1:14" ht="24" customHeight="1">
      <c r="A28" s="97"/>
      <c r="B28" s="101">
        <v>13</v>
      </c>
      <c r="C28" s="24" t="s">
        <v>55</v>
      </c>
      <c r="D28" s="49">
        <f aca="true" t="shared" si="1" ref="D28:M28">SUM(D16:D27)</f>
        <v>4374140</v>
      </c>
      <c r="E28" s="49">
        <f t="shared" si="1"/>
        <v>816177</v>
      </c>
      <c r="F28" s="49">
        <f t="shared" si="1"/>
        <v>585726</v>
      </c>
      <c r="G28" s="49">
        <f t="shared" si="1"/>
        <v>74466</v>
      </c>
      <c r="H28" s="49">
        <f t="shared" si="1"/>
        <v>70478</v>
      </c>
      <c r="I28" s="49">
        <f t="shared" si="1"/>
        <v>9300</v>
      </c>
      <c r="J28" s="49">
        <f t="shared" si="1"/>
        <v>0</v>
      </c>
      <c r="K28" s="49">
        <f t="shared" si="1"/>
        <v>-3569</v>
      </c>
      <c r="L28" s="49">
        <f t="shared" si="1"/>
        <v>304041</v>
      </c>
      <c r="M28" s="49">
        <f t="shared" si="1"/>
        <v>465727</v>
      </c>
      <c r="N28" s="10">
        <f>SUM(D28:M28)</f>
        <v>6696486</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v>0</v>
      </c>
      <c r="E30" s="37">
        <v>0</v>
      </c>
      <c r="F30" s="40"/>
      <c r="G30" s="40"/>
      <c r="H30" s="20"/>
      <c r="I30" s="20"/>
      <c r="J30" s="30"/>
      <c r="K30" s="20"/>
      <c r="L30" s="42"/>
      <c r="M30" s="432">
        <f>(-D30-E30)</f>
        <v>0</v>
      </c>
      <c r="N30" s="41">
        <f>SUM(D30:M30)</f>
        <v>0</v>
      </c>
    </row>
    <row r="31" spans="1:14" ht="24" customHeight="1">
      <c r="A31" s="97"/>
      <c r="B31" s="99">
        <v>2</v>
      </c>
      <c r="C31" s="19" t="s">
        <v>57</v>
      </c>
      <c r="D31" s="37">
        <v>1851215</v>
      </c>
      <c r="E31" s="37">
        <v>462803</v>
      </c>
      <c r="F31" s="37">
        <v>121790</v>
      </c>
      <c r="G31" s="40"/>
      <c r="H31" s="20"/>
      <c r="I31" s="38"/>
      <c r="J31" s="37">
        <v>0</v>
      </c>
      <c r="K31" s="39"/>
      <c r="L31" s="37">
        <v>0</v>
      </c>
      <c r="M31" s="50"/>
      <c r="N31" s="21">
        <f>SUM(D31:M31)</f>
        <v>2435808</v>
      </c>
    </row>
    <row r="32" spans="1:14" ht="24" customHeight="1">
      <c r="A32" s="97"/>
      <c r="B32" s="100">
        <v>3</v>
      </c>
      <c r="C32" s="22" t="s">
        <v>58</v>
      </c>
      <c r="D32" s="37">
        <v>13356</v>
      </c>
      <c r="E32" s="37">
        <v>6383</v>
      </c>
      <c r="F32" s="37">
        <v>4091</v>
      </c>
      <c r="G32" s="37">
        <v>352</v>
      </c>
      <c r="H32" s="37">
        <v>0</v>
      </c>
      <c r="I32" s="37">
        <v>0</v>
      </c>
      <c r="J32" s="37">
        <v>0</v>
      </c>
      <c r="K32" s="37">
        <v>0</v>
      </c>
      <c r="L32" s="37">
        <v>1582</v>
      </c>
      <c r="M32" s="37">
        <v>2751</v>
      </c>
      <c r="N32" s="47">
        <f>SUM(D32:M32)</f>
        <v>28515</v>
      </c>
    </row>
    <row r="33" spans="1:14" ht="24" customHeight="1">
      <c r="A33" s="97"/>
      <c r="B33" s="101">
        <v>4</v>
      </c>
      <c r="C33" s="24" t="s">
        <v>55</v>
      </c>
      <c r="D33" s="49">
        <f>SUM(D30:D32)</f>
        <v>1864571</v>
      </c>
      <c r="E33" s="49">
        <f aca="true" t="shared" si="2" ref="E33:M33">SUM(E30:E32)</f>
        <v>469186</v>
      </c>
      <c r="F33" s="49">
        <f t="shared" si="2"/>
        <v>125881</v>
      </c>
      <c r="G33" s="49">
        <f t="shared" si="2"/>
        <v>352</v>
      </c>
      <c r="H33" s="49">
        <f t="shared" si="2"/>
        <v>0</v>
      </c>
      <c r="I33" s="49">
        <f t="shared" si="2"/>
        <v>0</v>
      </c>
      <c r="J33" s="49">
        <f t="shared" si="2"/>
        <v>0</v>
      </c>
      <c r="K33" s="49">
        <f t="shared" si="2"/>
        <v>0</v>
      </c>
      <c r="L33" s="49">
        <f t="shared" si="2"/>
        <v>1582</v>
      </c>
      <c r="M33" s="49">
        <f t="shared" si="2"/>
        <v>2751</v>
      </c>
      <c r="N33" s="10">
        <f>SUM(D33:M33)</f>
        <v>2464323</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12921</v>
      </c>
      <c r="H37" s="21">
        <f>'7. CFTN'!V21</f>
        <v>0</v>
      </c>
      <c r="I37" s="20"/>
      <c r="J37" s="20"/>
      <c r="K37" s="20"/>
      <c r="L37" s="20"/>
      <c r="M37" s="20"/>
      <c r="N37" s="21">
        <f aca="true" t="shared" si="3" ref="N37:N45">SUM(D37:M37)</f>
        <v>12921</v>
      </c>
    </row>
    <row r="38" spans="1:14" ht="24" customHeight="1">
      <c r="A38" s="97"/>
      <c r="B38" s="99">
        <v>4</v>
      </c>
      <c r="C38" s="19" t="s">
        <v>46</v>
      </c>
      <c r="D38" s="20"/>
      <c r="E38" s="20"/>
      <c r="F38" s="21">
        <f>'5. INN'!U20</f>
        <v>0</v>
      </c>
      <c r="G38" s="21">
        <f>'6. WET'!U20</f>
        <v>0</v>
      </c>
      <c r="H38" s="21">
        <f>'7. CFTN'!U21</f>
        <v>0</v>
      </c>
      <c r="I38" s="21">
        <f>'8. TTACB, WET RP, HP'!T14</f>
        <v>0</v>
      </c>
      <c r="J38" s="21">
        <f>'8. TTACB, WET RP, HP'!T15</f>
        <v>0</v>
      </c>
      <c r="K38" s="21">
        <f>'4. PEI'!U17</f>
        <v>0</v>
      </c>
      <c r="L38" s="20"/>
      <c r="M38" s="20"/>
      <c r="N38" s="21">
        <f t="shared" si="3"/>
        <v>0</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0</v>
      </c>
      <c r="L39" s="20"/>
      <c r="M39" s="20"/>
      <c r="N39" s="21">
        <f t="shared" si="3"/>
        <v>0</v>
      </c>
    </row>
    <row r="40" spans="1:14" ht="24" customHeight="1">
      <c r="A40" s="97"/>
      <c r="B40" s="99">
        <v>6</v>
      </c>
      <c r="C40" s="19" t="s">
        <v>48</v>
      </c>
      <c r="D40" s="20"/>
      <c r="E40" s="20"/>
      <c r="F40" s="21">
        <f>'5. INN'!S20</f>
        <v>60202</v>
      </c>
      <c r="G40" s="21">
        <f>'6. WET'!S20</f>
        <v>0</v>
      </c>
      <c r="H40" s="21">
        <f>'7. CFTN'!S21</f>
        <v>0</v>
      </c>
      <c r="I40" s="21">
        <f>'8. TTACB, WET RP, HP'!R14</f>
        <v>0</v>
      </c>
      <c r="J40" s="21">
        <f>'8. TTACB, WET RP, HP'!R15</f>
        <v>0</v>
      </c>
      <c r="K40" s="21">
        <f>'4. PEI'!S17</f>
        <v>0</v>
      </c>
      <c r="L40" s="20"/>
      <c r="M40" s="20"/>
      <c r="N40" s="21">
        <f t="shared" si="3"/>
        <v>60202</v>
      </c>
    </row>
    <row r="41" spans="1:14" ht="24" customHeight="1">
      <c r="A41" s="97"/>
      <c r="B41" s="99">
        <v>7</v>
      </c>
      <c r="C41" s="19" t="s">
        <v>49</v>
      </c>
      <c r="D41" s="20"/>
      <c r="E41" s="20"/>
      <c r="F41" s="21">
        <f>'5. INN'!R20</f>
        <v>22008</v>
      </c>
      <c r="G41" s="21">
        <f>'6. WET'!R20</f>
        <v>12805</v>
      </c>
      <c r="H41" s="21">
        <f>'7. CFTN'!R21</f>
        <v>0</v>
      </c>
      <c r="I41" s="21">
        <f>'8. TTACB, WET RP, HP'!Q14</f>
        <v>0</v>
      </c>
      <c r="J41" s="21">
        <f>'8. TTACB, WET RP, HP'!Q15</f>
        <v>0</v>
      </c>
      <c r="K41" s="21">
        <f>'4. PEI'!R17</f>
        <v>0</v>
      </c>
      <c r="L41" s="20"/>
      <c r="M41" s="20"/>
      <c r="N41" s="21">
        <f t="shared" si="3"/>
        <v>34813</v>
      </c>
    </row>
    <row r="42" spans="1:14" ht="24" customHeight="1">
      <c r="A42" s="97"/>
      <c r="B42" s="99">
        <v>8</v>
      </c>
      <c r="C42" s="19" t="s">
        <v>50</v>
      </c>
      <c r="D42" s="20"/>
      <c r="E42" s="20"/>
      <c r="F42" s="21">
        <f>'5. INN'!Q20</f>
        <v>117502</v>
      </c>
      <c r="G42" s="21">
        <f>'6. WET'!Q20</f>
        <v>0</v>
      </c>
      <c r="H42" s="21">
        <f>'7. CFTN'!Q21</f>
        <v>0</v>
      </c>
      <c r="I42" s="20"/>
      <c r="J42" s="21">
        <f>'8. TTACB, WET RP, HP'!P15</f>
        <v>0</v>
      </c>
      <c r="K42" s="20"/>
      <c r="L42" s="20"/>
      <c r="M42" s="20"/>
      <c r="N42" s="21">
        <f t="shared" si="3"/>
        <v>117502</v>
      </c>
    </row>
    <row r="43" spans="1:14" ht="24" customHeight="1">
      <c r="A43" s="97"/>
      <c r="B43" s="99">
        <v>9</v>
      </c>
      <c r="C43" s="19" t="s">
        <v>51</v>
      </c>
      <c r="D43" s="20"/>
      <c r="E43" s="20"/>
      <c r="F43" s="21">
        <f>'5. INN'!P20</f>
        <v>41451</v>
      </c>
      <c r="G43" s="21">
        <f>'6. WET'!P20</f>
        <v>0</v>
      </c>
      <c r="H43" s="21">
        <f>'7. CFTN'!P21</f>
        <v>0</v>
      </c>
      <c r="I43" s="20"/>
      <c r="J43" s="21">
        <f>'8. TTACB, WET RP, HP'!O15</f>
        <v>0</v>
      </c>
      <c r="K43" s="20"/>
      <c r="L43" s="20"/>
      <c r="M43" s="20"/>
      <c r="N43" s="21">
        <f t="shared" si="3"/>
        <v>41451</v>
      </c>
    </row>
    <row r="44" spans="1:14" ht="24" customHeight="1">
      <c r="A44" s="97"/>
      <c r="B44" s="99">
        <v>10</v>
      </c>
      <c r="C44" s="19" t="s">
        <v>52</v>
      </c>
      <c r="D44" s="21">
        <f>SUM('3. CSS'!O14:O16,'3. CSS'!O18,'3. CSS'!O23)</f>
        <v>440761</v>
      </c>
      <c r="E44" s="21">
        <f>'4. PEI'!O21</f>
        <v>310210</v>
      </c>
      <c r="F44" s="21">
        <f>'5. INN'!O20</f>
        <v>0</v>
      </c>
      <c r="G44" s="21">
        <f>'6. WET'!O20</f>
        <v>0</v>
      </c>
      <c r="H44" s="21">
        <f>'7. CFTN'!O21</f>
        <v>0</v>
      </c>
      <c r="I44" s="20"/>
      <c r="J44" s="21">
        <f>'8. TTACB, WET RP, HP'!N15</f>
        <v>0</v>
      </c>
      <c r="K44" s="20"/>
      <c r="L44" s="21">
        <f>'8. TTACB, WET RP, HP'!N16</f>
        <v>133408</v>
      </c>
      <c r="M44" s="20"/>
      <c r="N44" s="21">
        <f t="shared" si="3"/>
        <v>884379</v>
      </c>
    </row>
    <row r="45" spans="1:14" ht="24" customHeight="1">
      <c r="A45" s="97"/>
      <c r="B45" s="99">
        <v>11</v>
      </c>
      <c r="C45" s="19" t="s">
        <v>53</v>
      </c>
      <c r="D45" s="21">
        <f>SUM('3. CSS'!N14:N16,'3. CSS'!N18,'3. CSS'!N23)</f>
        <v>0</v>
      </c>
      <c r="E45" s="21">
        <f>'4. PEI'!N21</f>
        <v>118336</v>
      </c>
      <c r="F45" s="21">
        <f>'5. INN'!N20</f>
        <v>0</v>
      </c>
      <c r="G45" s="21">
        <f>'6. WET'!N20</f>
        <v>0</v>
      </c>
      <c r="H45" s="21">
        <f>'7. CFTN'!N21</f>
        <v>0</v>
      </c>
      <c r="I45" s="20"/>
      <c r="J45" s="21">
        <f>'8. TTACB, WET RP, HP'!M15</f>
        <v>0</v>
      </c>
      <c r="K45" s="20"/>
      <c r="L45" s="21">
        <f>'8. TTACB, WET RP, HP'!M16</f>
        <v>0</v>
      </c>
      <c r="M45" s="20"/>
      <c r="N45" s="21">
        <f t="shared" si="3"/>
        <v>118336</v>
      </c>
    </row>
    <row r="46" spans="1:14" ht="24" customHeight="1">
      <c r="A46" s="97"/>
      <c r="B46" s="100">
        <v>12</v>
      </c>
      <c r="C46" s="22" t="s">
        <v>66</v>
      </c>
      <c r="D46" s="23">
        <f>SUM('3. CSS'!M14:M16,'3. CSS'!M18,'3. CSS'!M23)</f>
        <v>0</v>
      </c>
      <c r="E46" s="23">
        <f>'4. PEI'!M21</f>
        <v>0</v>
      </c>
      <c r="F46" s="23">
        <f>'5. INN'!M20</f>
        <v>0</v>
      </c>
      <c r="G46" s="23">
        <f>'6. WET'!M20</f>
        <v>0</v>
      </c>
      <c r="H46" s="23">
        <f>'7. CFTN'!M21</f>
        <v>0</v>
      </c>
      <c r="I46" s="30"/>
      <c r="J46" s="23">
        <f>'8. TTACB, WET RP, HP'!L15</f>
        <v>0</v>
      </c>
      <c r="K46" s="30"/>
      <c r="L46" s="23">
        <f>'8. TTACB, WET RP, HP'!L16</f>
        <v>0</v>
      </c>
      <c r="M46" s="30"/>
      <c r="N46" s="23">
        <f>SUM(D46:M46)</f>
        <v>0</v>
      </c>
    </row>
    <row r="47" spans="1:14" ht="24" customHeight="1">
      <c r="A47" s="97"/>
      <c r="B47" s="99">
        <v>13</v>
      </c>
      <c r="C47" s="19" t="s">
        <v>277</v>
      </c>
      <c r="D47" s="21">
        <f>'3. CSS'!L24</f>
        <v>0</v>
      </c>
      <c r="E47" s="21">
        <f>'4. PEI'!L21</f>
        <v>0</v>
      </c>
      <c r="F47" s="21">
        <f>'5. INN'!L20</f>
        <v>0</v>
      </c>
      <c r="G47" s="21">
        <f>'6. WET'!L20</f>
        <v>1152</v>
      </c>
      <c r="H47" s="21">
        <f>'7. CFTN'!L21</f>
        <v>0</v>
      </c>
      <c r="I47" s="21">
        <f>'8. TTACB, WET RP, HP'!K14</f>
        <v>0</v>
      </c>
      <c r="J47" s="21">
        <f>'8. TTACB, WET RP, HP'!K15</f>
        <v>0</v>
      </c>
      <c r="K47" s="21">
        <f>'4. PEI'!L17</f>
        <v>0</v>
      </c>
      <c r="L47" s="21">
        <f>'8. TTACB, WET RP, HP'!K16</f>
        <v>0</v>
      </c>
      <c r="M47" s="20"/>
      <c r="N47" s="21">
        <f>SUM(D47:M47)</f>
        <v>1152</v>
      </c>
    </row>
    <row r="48" spans="1:14" ht="24" customHeight="1">
      <c r="A48" s="97"/>
      <c r="B48" s="101">
        <v>14</v>
      </c>
      <c r="C48" s="24" t="s">
        <v>301</v>
      </c>
      <c r="D48" s="10">
        <f>SUM(D36:D47)</f>
        <v>440761</v>
      </c>
      <c r="E48" s="10">
        <f aca="true" t="shared" si="4" ref="E48:L48">SUM(E36:E47)</f>
        <v>428546</v>
      </c>
      <c r="F48" s="10">
        <f t="shared" si="4"/>
        <v>241163</v>
      </c>
      <c r="G48" s="10">
        <f t="shared" si="4"/>
        <v>26878</v>
      </c>
      <c r="H48" s="10">
        <f t="shared" si="4"/>
        <v>0</v>
      </c>
      <c r="I48" s="10">
        <f t="shared" si="4"/>
        <v>0</v>
      </c>
      <c r="J48" s="10">
        <f t="shared" si="4"/>
        <v>0</v>
      </c>
      <c r="K48" s="10">
        <f t="shared" si="4"/>
        <v>0</v>
      </c>
      <c r="L48" s="10">
        <f t="shared" si="4"/>
        <v>133408</v>
      </c>
      <c r="M48" s="32"/>
      <c r="N48" s="10">
        <f>SUM(D48:M48)</f>
        <v>1270756</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323389</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323389</v>
      </c>
    </row>
    <row r="51" spans="1:14" ht="24" customHeight="1">
      <c r="A51" s="97"/>
      <c r="B51" s="99">
        <v>17</v>
      </c>
      <c r="C51" s="19" t="s">
        <v>63</v>
      </c>
      <c r="D51" s="21">
        <f>'3. CSS'!I24</f>
        <v>975115</v>
      </c>
      <c r="E51" s="21">
        <f>'4. PEI'!I21</f>
        <v>0</v>
      </c>
      <c r="F51" s="21">
        <f>'5. INN'!I20</f>
        <v>0</v>
      </c>
      <c r="G51" s="21">
        <f>'6. WET'!I20</f>
        <v>0</v>
      </c>
      <c r="H51" s="21">
        <f>'7. CFTN'!I21</f>
        <v>0</v>
      </c>
      <c r="I51" s="21">
        <f>'8. TTACB, WET RP, HP'!H14</f>
        <v>0</v>
      </c>
      <c r="J51" s="21">
        <f>'8. TTACB, WET RP, HP'!H15</f>
        <v>0</v>
      </c>
      <c r="K51" s="21">
        <f>'4. PEI'!I17</f>
        <v>0</v>
      </c>
      <c r="L51" s="21">
        <f>'8. TTACB, WET RP, HP'!H16</f>
        <v>0</v>
      </c>
      <c r="M51" s="20"/>
      <c r="N51" s="21">
        <f t="shared" si="5"/>
        <v>975115</v>
      </c>
    </row>
    <row r="52" spans="1:14" ht="24" customHeight="1">
      <c r="A52" s="97"/>
      <c r="B52" s="99">
        <v>18</v>
      </c>
      <c r="C52" s="19" t="s">
        <v>64</v>
      </c>
      <c r="D52" s="21">
        <f>'3. CSS'!G24</f>
        <v>2185392</v>
      </c>
      <c r="E52" s="21">
        <f>'4. PEI'!G21</f>
        <v>0</v>
      </c>
      <c r="F52" s="21">
        <f>'5. INN'!G20</f>
        <v>0</v>
      </c>
      <c r="G52" s="21">
        <f>'6. WET'!G20</f>
        <v>0</v>
      </c>
      <c r="H52" s="21">
        <f>'7. CFTN'!G21</f>
        <v>0</v>
      </c>
      <c r="I52" s="21">
        <f>'8. TTACB, WET RP, HP'!F14</f>
        <v>0</v>
      </c>
      <c r="J52" s="21">
        <f>'8. TTACB, WET RP, HP'!F15</f>
        <v>0</v>
      </c>
      <c r="K52" s="21">
        <f>'4. PEI'!G17</f>
        <v>0</v>
      </c>
      <c r="L52" s="21">
        <f>'8. TTACB, WET RP, HP'!F16</f>
        <v>0</v>
      </c>
      <c r="M52" s="20"/>
      <c r="N52" s="21">
        <f t="shared" si="5"/>
        <v>2185392</v>
      </c>
    </row>
    <row r="53" spans="1:14" ht="24" customHeight="1">
      <c r="A53" s="97"/>
      <c r="B53" s="100">
        <v>19</v>
      </c>
      <c r="C53" s="22" t="s">
        <v>33</v>
      </c>
      <c r="D53" s="23">
        <f>'3. CSS'!J24</f>
        <v>267733</v>
      </c>
      <c r="E53" s="23">
        <f>'4. PEI'!J21</f>
        <v>0</v>
      </c>
      <c r="F53" s="23">
        <f>'5. INN'!J20</f>
        <v>0</v>
      </c>
      <c r="G53" s="23">
        <f>'6. WET'!J20</f>
        <v>0</v>
      </c>
      <c r="H53" s="23">
        <f>'7. CFTN'!J21</f>
        <v>0</v>
      </c>
      <c r="I53" s="23">
        <f>'8. TTACB, WET RP, HP'!I14</f>
        <v>0</v>
      </c>
      <c r="J53" s="23">
        <f>'8. TTACB, WET RP, HP'!I15</f>
        <v>0</v>
      </c>
      <c r="K53" s="23">
        <f>'4. PEI'!J17</f>
        <v>0</v>
      </c>
      <c r="L53" s="23">
        <f>'8. TTACB, WET RP, HP'!I16</f>
        <v>0</v>
      </c>
      <c r="M53" s="30"/>
      <c r="N53" s="23">
        <f t="shared" si="5"/>
        <v>267733</v>
      </c>
    </row>
    <row r="54" spans="1:14" ht="24" customHeight="1">
      <c r="A54" s="97"/>
      <c r="B54" s="101">
        <v>20</v>
      </c>
      <c r="C54" s="24" t="s">
        <v>300</v>
      </c>
      <c r="D54" s="10">
        <f>SUM(D50:D53)</f>
        <v>3751629</v>
      </c>
      <c r="E54" s="10">
        <f aca="true" t="shared" si="6" ref="E54:L54">SUM(E50:E53)</f>
        <v>0</v>
      </c>
      <c r="F54" s="10">
        <f t="shared" si="6"/>
        <v>0</v>
      </c>
      <c r="G54" s="10">
        <f t="shared" si="6"/>
        <v>0</v>
      </c>
      <c r="H54" s="10">
        <f t="shared" si="6"/>
        <v>0</v>
      </c>
      <c r="I54" s="10">
        <f t="shared" si="6"/>
        <v>0</v>
      </c>
      <c r="J54" s="10">
        <f t="shared" si="6"/>
        <v>0</v>
      </c>
      <c r="K54" s="10">
        <f t="shared" si="6"/>
        <v>0</v>
      </c>
      <c r="L54" s="10">
        <f t="shared" si="6"/>
        <v>0</v>
      </c>
      <c r="M54" s="32"/>
      <c r="N54" s="10">
        <f t="shared" si="5"/>
        <v>3751629</v>
      </c>
    </row>
    <row r="55" spans="1:14" ht="24" customHeight="1">
      <c r="A55" s="97"/>
      <c r="B55" s="98">
        <v>21</v>
      </c>
      <c r="C55" s="31" t="s">
        <v>302</v>
      </c>
      <c r="D55" s="10">
        <f>D48+D54</f>
        <v>4192390</v>
      </c>
      <c r="E55" s="10">
        <f aca="true" t="shared" si="7" ref="E55:L55">E48+E54</f>
        <v>428546</v>
      </c>
      <c r="F55" s="10">
        <f t="shared" si="7"/>
        <v>241163</v>
      </c>
      <c r="G55" s="10">
        <f t="shared" si="7"/>
        <v>26878</v>
      </c>
      <c r="H55" s="10">
        <f t="shared" si="7"/>
        <v>0</v>
      </c>
      <c r="I55" s="10">
        <f t="shared" si="7"/>
        <v>0</v>
      </c>
      <c r="J55" s="10">
        <f t="shared" si="7"/>
        <v>0</v>
      </c>
      <c r="K55" s="10">
        <f t="shared" si="7"/>
        <v>0</v>
      </c>
      <c r="L55" s="10">
        <f t="shared" si="7"/>
        <v>133408</v>
      </c>
      <c r="M55" s="32"/>
      <c r="N55" s="10">
        <f t="shared" si="5"/>
        <v>5022385</v>
      </c>
    </row>
    <row r="56" spans="1:14" ht="24" customHeight="1">
      <c r="A56" s="97"/>
      <c r="B56" s="449" t="s">
        <v>380</v>
      </c>
      <c r="C56" s="450"/>
      <c r="D56" s="417"/>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0</v>
      </c>
      <c r="E58" s="20"/>
      <c r="F58" s="391"/>
      <c r="G58" s="21">
        <f>'3. CSS'!N20</f>
        <v>0</v>
      </c>
      <c r="H58" s="21">
        <f>'3. CSS'!N21</f>
        <v>0</v>
      </c>
      <c r="I58" s="20"/>
      <c r="J58" s="20"/>
      <c r="K58" s="20"/>
      <c r="L58" s="20"/>
      <c r="M58" s="21">
        <f>'3. CSS'!N22</f>
        <v>0</v>
      </c>
      <c r="N58" s="21">
        <f>SUM(D58:M58)</f>
        <v>0</v>
      </c>
    </row>
    <row r="59" spans="1:14" ht="24" customHeight="1">
      <c r="A59" s="97"/>
      <c r="B59" s="99">
        <v>3</v>
      </c>
      <c r="C59" s="19" t="s">
        <v>66</v>
      </c>
      <c r="D59" s="21">
        <f>(G59+H59+M59)*-1</f>
        <v>0</v>
      </c>
      <c r="E59" s="20"/>
      <c r="F59" s="20"/>
      <c r="G59" s="21">
        <f>'3. CSS'!M20</f>
        <v>0</v>
      </c>
      <c r="H59" s="21">
        <f>'3. CSS'!M21</f>
        <v>0</v>
      </c>
      <c r="I59" s="20"/>
      <c r="J59" s="20"/>
      <c r="K59" s="20"/>
      <c r="L59" s="20"/>
      <c r="M59" s="21">
        <f>'3. CSS'!M22</f>
        <v>0</v>
      </c>
      <c r="N59" s="21">
        <f>SUM(D59:M59)</f>
        <v>0</v>
      </c>
    </row>
    <row r="60" spans="1:14" ht="24" customHeight="1">
      <c r="A60" s="97"/>
      <c r="B60" s="100">
        <v>4</v>
      </c>
      <c r="C60" s="435"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34" t="s">
        <v>55</v>
      </c>
      <c r="D61" s="436">
        <f>SUM(D57:D60)</f>
        <v>0</v>
      </c>
      <c r="E61" s="437"/>
      <c r="F61" s="437"/>
      <c r="G61" s="436">
        <f>SUM(G57:G60)</f>
        <v>0</v>
      </c>
      <c r="H61" s="436">
        <f>SUM(H57:H60)</f>
        <v>0</v>
      </c>
      <c r="I61" s="32"/>
      <c r="J61" s="32"/>
      <c r="K61" s="32"/>
      <c r="L61" s="32"/>
      <c r="M61" s="436">
        <f>SUM(M57:M60)</f>
        <v>0</v>
      </c>
      <c r="N61" s="10">
        <f>SUM(D61:M61)</f>
        <v>0</v>
      </c>
    </row>
    <row r="62" spans="1:14" ht="24" customHeight="1">
      <c r="A62" s="97"/>
      <c r="B62" s="449" t="s">
        <v>381</v>
      </c>
      <c r="C62" s="450"/>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0</v>
      </c>
      <c r="E64" s="20"/>
      <c r="F64" s="20"/>
      <c r="G64" s="21">
        <f>SUMIFS('9. Adjustment (MHSA)'!$F$13:$F$42,'9. Adjustment (MHSA)'!$D$13:$D$42,"WET",'9. Adjustment (MHSA)'!$E$13:$E$42,"FY 2006-07")</f>
        <v>0</v>
      </c>
      <c r="H64" s="20"/>
      <c r="I64" s="20"/>
      <c r="J64" s="20"/>
      <c r="K64" s="20"/>
      <c r="L64" s="20"/>
      <c r="M64" s="20"/>
      <c r="N64" s="21">
        <f>SUM(D64:M64)</f>
        <v>0</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0</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0</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0</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0</v>
      </c>
    </row>
    <row r="69" spans="1:14" ht="24" customHeight="1">
      <c r="A69" s="97"/>
      <c r="B69" s="99">
        <v>7</v>
      </c>
      <c r="C69" s="19" t="s">
        <v>49</v>
      </c>
      <c r="D69" s="21">
        <f>SUMIFS('9. Adjustment (MHSA)'!$F$13:$F$42,'9. Adjustment (MHSA)'!$D$13:$D$42,"CSS",'9. Adjustment (MHSA)'!$E$13:$E$42,"FY 2011-12")</f>
        <v>0</v>
      </c>
      <c r="E69" s="21">
        <f>SUMIFS('9. Adjustment (MHSA)'!$F$13:$F$42,'9. Adjustment (MHSA)'!$D$13:$D$42,"PEI",'9. Adjustment (MHSA)'!$E$13:$E$42,"FY 2011-12")</f>
        <v>0</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0</v>
      </c>
      <c r="K69" s="21">
        <f>SUMIFS('9. Adjustment (MHSA)'!$F$13:$F$42,'9. Adjustment (MHSA)'!$D$13:$D$42,"PEI SW",'9. Adjustment (MHSA)'!$E$13:$E$42,"FY 2011-12")</f>
        <v>0</v>
      </c>
      <c r="L69" s="20"/>
      <c r="M69" s="20"/>
      <c r="N69" s="21">
        <f t="shared" si="8"/>
        <v>0</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0</v>
      </c>
      <c r="E71" s="21">
        <f>SUMIFS('9. Adjustment (MHSA)'!$F$13:$F$42,'9. Adjustment (MHSA)'!$D$13:$D$42,"PEI",'9. Adjustment (MHSA)'!$E$13:$E$42,"FY 2013-14")</f>
        <v>0</v>
      </c>
      <c r="F71" s="21">
        <f>SUMIFS('9. Adjustment (MHSA)'!$F$13:$F$42,'9. Adjustment (MHSA)'!$D$13:$D$42,"INN",'9. Adjustment (MHSA)'!$E$13:$E$42,"FY 2013-14")</f>
        <v>0</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0</v>
      </c>
    </row>
    <row r="72" spans="1:14" ht="24" customHeight="1">
      <c r="A72" s="97"/>
      <c r="B72" s="99">
        <v>10</v>
      </c>
      <c r="C72" s="19" t="s">
        <v>52</v>
      </c>
      <c r="D72" s="21">
        <f>SUMIFS('9. Adjustment (MHSA)'!$F$13:$F$42,'9. Adjustment (MHSA)'!$D$13:$D$42,"CSS",'9. Adjustment (MHSA)'!$E$13:$E$42,"FY 2014-15")</f>
        <v>0</v>
      </c>
      <c r="E72" s="21">
        <f>SUMIFS('9. Adjustment (MHSA)'!$F$13:$F$42,'9. Adjustment (MHSA)'!$D$13:$D$42,"PEI",'9. Adjustment (MHSA)'!$E$13:$E$42,"FY 2014-15")</f>
        <v>0</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0</v>
      </c>
    </row>
    <row r="73" spans="1:14" ht="24" customHeight="1">
      <c r="A73" s="97"/>
      <c r="B73" s="99">
        <v>11</v>
      </c>
      <c r="C73" s="19" t="s">
        <v>53</v>
      </c>
      <c r="D73" s="21">
        <f>SUMIFS('9. Adjustment (MHSA)'!$F$13:$F$42,'9. Adjustment (MHSA)'!$D$13:$D$42,"CSS",'9. Adjustment (MHSA)'!$E$13:$E$42,"FY 2015-16")</f>
        <v>0</v>
      </c>
      <c r="E73" s="21">
        <f>SUMIFS('9. Adjustment (MHSA)'!$F$13:$F$42,'9. Adjustment (MHSA)'!$D$13:$D$42,"PEI",'9. Adjustment (MHSA)'!$E$13:$E$42,"FY 2015-16")</f>
        <v>0</v>
      </c>
      <c r="F73" s="21">
        <f>SUMIFS('9. Adjustment (MHSA)'!$F$13:$F$42,'9. Adjustment (MHSA)'!$D$13:$D$42,"INN",'9. Adjustment (MHSA)'!$E$13:$E$42,"FY 2015-16")</f>
        <v>0</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0</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0</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0</v>
      </c>
    </row>
    <row r="75" spans="1:14" ht="24" customHeight="1">
      <c r="A75" s="97"/>
      <c r="B75" s="100">
        <v>13</v>
      </c>
      <c r="C75" s="22" t="s">
        <v>54</v>
      </c>
      <c r="D75" s="23">
        <f>SUMIFS('9. Adjustment (MHSA)'!$F$48:$F$77,'9. Adjustment (MHSA)'!$E$48:$E$77,"CSS")</f>
        <v>0</v>
      </c>
      <c r="E75" s="23">
        <f>SUMIFS('9. Adjustment (MHSA)'!$F$48:$F$77,'9. Adjustment (MHSA)'!$E$48:$E$77,"PEI")</f>
        <v>0</v>
      </c>
      <c r="F75" s="23">
        <f>SUMIFS('9. Adjustment (MHSA)'!$F$48:$F$77,'9. Adjustment (MHSA)'!$E$48:$E$77,"INN")</f>
        <v>0</v>
      </c>
      <c r="G75" s="23">
        <f>SUMIFS('9. Adjustment (MHSA)'!$F$48:$F$77,'9. Adjustment (MHSA)'!$E$48:$E$77,"WET")</f>
        <v>0</v>
      </c>
      <c r="H75" s="23">
        <f>SUMIFS('9. Adjustment (MHSA)'!$F$48:$F$77,'9. Adjustment (MHSA)'!$E$48:$E$77,"CFTN")</f>
        <v>0</v>
      </c>
      <c r="I75" s="23">
        <f>SUMIFS('9. Adjustment (MHSA)'!$F$48:$F$77,'9. Adjustment (MHSA)'!$E$48:$E$77,"TTACB")</f>
        <v>0</v>
      </c>
      <c r="J75" s="23">
        <f>SUMIFS('9. Adjustment (MHSA)'!$F$48:$F$77,'9. Adjustment (MHSA)'!$E$48:$E$77,"WET RP")</f>
        <v>0</v>
      </c>
      <c r="K75" s="23">
        <f>SUMIFS('9. Adjustment (MHSA)'!$F$48:$F$77,'9. Adjustment (MHSA)'!$E$48:$E$77,"PEI SW")</f>
        <v>0</v>
      </c>
      <c r="L75" s="23">
        <f>SUMIFS('9. Adjustment (MHSA)'!$F$48:$F$77,'9. Adjustment (MHSA)'!$E$48:$E$77,"MHSA HP")</f>
        <v>0</v>
      </c>
      <c r="M75" s="23">
        <f>SUMIFS('9. Adjustment (MHSA)'!$F$48:$F$77,'9. Adjustment (MHSA)'!$E$48:$E$77,"Prudent Reserve")</f>
        <v>0</v>
      </c>
      <c r="N75" s="23">
        <f t="shared" si="8"/>
        <v>0</v>
      </c>
    </row>
    <row r="76" spans="1:14" ht="24" customHeight="1">
      <c r="A76" s="97"/>
      <c r="B76" s="101">
        <v>14</v>
      </c>
      <c r="C76" s="24" t="s">
        <v>55</v>
      </c>
      <c r="D76" s="10">
        <f>SUM(D63:D75)</f>
        <v>0</v>
      </c>
      <c r="E76" s="10">
        <f aca="true" t="shared" si="9" ref="E76:M76">SUM(E63:E75)</f>
        <v>0</v>
      </c>
      <c r="F76" s="10">
        <f t="shared" si="9"/>
        <v>0</v>
      </c>
      <c r="G76" s="10">
        <f t="shared" si="9"/>
        <v>0</v>
      </c>
      <c r="H76" s="10">
        <f t="shared" si="9"/>
        <v>0</v>
      </c>
      <c r="I76" s="10">
        <f t="shared" si="9"/>
        <v>0</v>
      </c>
      <c r="J76" s="10">
        <f t="shared" si="9"/>
        <v>0</v>
      </c>
      <c r="K76" s="10">
        <f t="shared" si="9"/>
        <v>0</v>
      </c>
      <c r="L76" s="10">
        <f t="shared" si="9"/>
        <v>0</v>
      </c>
      <c r="M76" s="10">
        <f t="shared" si="9"/>
        <v>0</v>
      </c>
      <c r="N76" s="10">
        <f t="shared" si="8"/>
        <v>0</v>
      </c>
    </row>
    <row r="77" spans="1:14" ht="24" customHeight="1">
      <c r="A77" s="97"/>
      <c r="B77" s="449" t="s">
        <v>382</v>
      </c>
      <c r="C77" s="450"/>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0</v>
      </c>
      <c r="E85" s="21">
        <f>'10. Adjustment (FFP)'!H30</f>
        <v>0</v>
      </c>
      <c r="F85" s="21">
        <f>'10. Adjustment (FFP)'!H40</f>
        <v>0</v>
      </c>
      <c r="G85" s="21">
        <f>'10. Adjustment (FFP)'!H50</f>
        <v>0</v>
      </c>
      <c r="H85" s="20"/>
      <c r="I85" s="20"/>
      <c r="J85" s="20"/>
      <c r="K85" s="20"/>
      <c r="L85" s="20"/>
      <c r="M85" s="20"/>
      <c r="N85" s="21">
        <f t="shared" si="10"/>
        <v>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0</v>
      </c>
      <c r="E87" s="23">
        <f>'10. Adjustment (FFP)'!H32</f>
        <v>0</v>
      </c>
      <c r="F87" s="23">
        <f>'10. Adjustment (FFP)'!H42</f>
        <v>0</v>
      </c>
      <c r="G87" s="23">
        <f>'10. Adjustment (FFP)'!H52</f>
        <v>0</v>
      </c>
      <c r="H87" s="30"/>
      <c r="I87" s="30"/>
      <c r="J87" s="30"/>
      <c r="K87" s="30"/>
      <c r="L87" s="30"/>
      <c r="M87" s="30"/>
      <c r="N87" s="23">
        <f t="shared" si="10"/>
        <v>0</v>
      </c>
    </row>
    <row r="88" spans="1:14" ht="24" customHeight="1">
      <c r="A88" s="97"/>
      <c r="B88" s="101">
        <v>11</v>
      </c>
      <c r="C88" s="24" t="s">
        <v>55</v>
      </c>
      <c r="D88" s="10">
        <f>SUM(D78:D87)</f>
        <v>0</v>
      </c>
      <c r="E88" s="10">
        <f>SUM(E78:E87)</f>
        <v>0</v>
      </c>
      <c r="F88" s="10">
        <f>SUM(F78:F87)</f>
        <v>0</v>
      </c>
      <c r="G88" s="10">
        <f>SUM(G78:G87)</f>
        <v>0</v>
      </c>
      <c r="H88" s="32"/>
      <c r="I88" s="32"/>
      <c r="J88" s="32"/>
      <c r="K88" s="32"/>
      <c r="L88" s="32"/>
      <c r="M88" s="32"/>
      <c r="N88" s="10">
        <f t="shared" si="10"/>
        <v>0</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417767</v>
      </c>
      <c r="N90" s="21">
        <f>M90</f>
        <v>417767</v>
      </c>
    </row>
    <row r="91" spans="1:14" ht="24" customHeight="1">
      <c r="A91" s="97"/>
      <c r="B91" s="99">
        <v>2</v>
      </c>
      <c r="C91" s="19" t="s">
        <v>44</v>
      </c>
      <c r="D91" s="20"/>
      <c r="E91" s="20"/>
      <c r="F91" s="20"/>
      <c r="G91" s="21">
        <f aca="true" t="shared" si="11" ref="G91:G98">G17-G36+G64+G78</f>
        <v>0</v>
      </c>
      <c r="H91" s="20"/>
      <c r="I91" s="20"/>
      <c r="J91" s="20"/>
      <c r="K91" s="20"/>
      <c r="L91" s="20"/>
      <c r="M91" s="20"/>
      <c r="N91" s="21">
        <f>SUM(D91:M91)</f>
        <v>0</v>
      </c>
    </row>
    <row r="92" spans="1:14" ht="24" customHeight="1">
      <c r="A92" s="97"/>
      <c r="B92" s="99">
        <v>3</v>
      </c>
      <c r="C92" s="19" t="s">
        <v>45</v>
      </c>
      <c r="D92" s="20"/>
      <c r="E92" s="20"/>
      <c r="F92" s="20"/>
      <c r="G92" s="21">
        <f t="shared" si="11"/>
        <v>0</v>
      </c>
      <c r="H92" s="21">
        <f aca="true" t="shared" si="12" ref="H92:H98">H18-H37+H65+H79</f>
        <v>0</v>
      </c>
      <c r="I92" s="20"/>
      <c r="J92" s="20"/>
      <c r="K92" s="20"/>
      <c r="L92" s="20"/>
      <c r="M92" s="20"/>
      <c r="N92" s="21">
        <f aca="true" t="shared" si="13" ref="N92:N103">SUM(D92:M92)</f>
        <v>0</v>
      </c>
    </row>
    <row r="93" spans="1:14" ht="24" customHeight="1">
      <c r="A93" s="97"/>
      <c r="B93" s="99">
        <v>4</v>
      </c>
      <c r="C93" s="19" t="s">
        <v>46</v>
      </c>
      <c r="D93" s="21">
        <f aca="true" t="shared" si="14" ref="D93:F98">D19-D38+D66+D80</f>
        <v>0</v>
      </c>
      <c r="E93" s="21">
        <f t="shared" si="14"/>
        <v>0</v>
      </c>
      <c r="F93" s="21">
        <f t="shared" si="14"/>
        <v>0</v>
      </c>
      <c r="G93" s="21">
        <f t="shared" si="11"/>
        <v>0</v>
      </c>
      <c r="H93" s="21">
        <f t="shared" si="12"/>
        <v>0</v>
      </c>
      <c r="I93" s="21">
        <f aca="true" t="shared" si="15" ref="I93:K96">I19-I38+I66+I80</f>
        <v>0</v>
      </c>
      <c r="J93" s="21">
        <f t="shared" si="15"/>
        <v>0</v>
      </c>
      <c r="K93" s="21">
        <f t="shared" si="15"/>
        <v>12375</v>
      </c>
      <c r="L93" s="20"/>
      <c r="M93" s="20"/>
      <c r="N93" s="21">
        <f t="shared" si="13"/>
        <v>12375</v>
      </c>
    </row>
    <row r="94" spans="1:14" ht="24" customHeight="1">
      <c r="A94" s="97"/>
      <c r="B94" s="99">
        <v>5</v>
      </c>
      <c r="C94" s="19" t="s">
        <v>47</v>
      </c>
      <c r="D94" s="21">
        <f t="shared" si="14"/>
        <v>0</v>
      </c>
      <c r="E94" s="21">
        <f t="shared" si="14"/>
        <v>0</v>
      </c>
      <c r="F94" s="21">
        <f t="shared" si="14"/>
        <v>0</v>
      </c>
      <c r="G94" s="21">
        <f t="shared" si="11"/>
        <v>0</v>
      </c>
      <c r="H94" s="21">
        <f t="shared" si="12"/>
        <v>0</v>
      </c>
      <c r="I94" s="21">
        <f t="shared" si="15"/>
        <v>3100</v>
      </c>
      <c r="J94" s="21">
        <f t="shared" si="15"/>
        <v>0</v>
      </c>
      <c r="K94" s="21">
        <f t="shared" si="15"/>
        <v>25000</v>
      </c>
      <c r="L94" s="20"/>
      <c r="M94" s="20"/>
      <c r="N94" s="21">
        <f t="shared" si="13"/>
        <v>28100</v>
      </c>
    </row>
    <row r="95" spans="1:14" ht="24" customHeight="1">
      <c r="A95" s="97"/>
      <c r="B95" s="99">
        <v>6</v>
      </c>
      <c r="C95" s="19" t="s">
        <v>48</v>
      </c>
      <c r="D95" s="21">
        <f t="shared" si="14"/>
        <v>0</v>
      </c>
      <c r="E95" s="21">
        <f t="shared" si="14"/>
        <v>0</v>
      </c>
      <c r="F95" s="21">
        <f t="shared" si="14"/>
        <v>0</v>
      </c>
      <c r="G95" s="21">
        <f t="shared" si="11"/>
        <v>0</v>
      </c>
      <c r="H95" s="21">
        <f t="shared" si="12"/>
        <v>0</v>
      </c>
      <c r="I95" s="21">
        <f t="shared" si="15"/>
        <v>3100</v>
      </c>
      <c r="J95" s="21">
        <f t="shared" si="15"/>
        <v>0</v>
      </c>
      <c r="K95" s="21">
        <f t="shared" si="15"/>
        <v>0</v>
      </c>
      <c r="L95" s="20"/>
      <c r="M95" s="20"/>
      <c r="N95" s="21">
        <f t="shared" si="13"/>
        <v>3100</v>
      </c>
    </row>
    <row r="96" spans="1:14" ht="24" customHeight="1">
      <c r="A96" s="97"/>
      <c r="B96" s="99">
        <v>7</v>
      </c>
      <c r="C96" s="19" t="s">
        <v>49</v>
      </c>
      <c r="D96" s="21">
        <f t="shared" si="14"/>
        <v>0</v>
      </c>
      <c r="E96" s="21">
        <f t="shared" si="14"/>
        <v>0</v>
      </c>
      <c r="F96" s="21">
        <f t="shared" si="14"/>
        <v>0</v>
      </c>
      <c r="G96" s="21">
        <f t="shared" si="11"/>
        <v>0</v>
      </c>
      <c r="H96" s="21">
        <f t="shared" si="12"/>
        <v>0</v>
      </c>
      <c r="I96" s="21">
        <f t="shared" si="15"/>
        <v>3100</v>
      </c>
      <c r="J96" s="21">
        <f t="shared" si="15"/>
        <v>0</v>
      </c>
      <c r="K96" s="21">
        <f t="shared" si="15"/>
        <v>-40944</v>
      </c>
      <c r="L96" s="20"/>
      <c r="M96" s="20"/>
      <c r="N96" s="21">
        <f t="shared" si="13"/>
        <v>-37844</v>
      </c>
    </row>
    <row r="97" spans="1:14" ht="24" customHeight="1">
      <c r="A97" s="97"/>
      <c r="B97" s="99">
        <v>8</v>
      </c>
      <c r="C97" s="19" t="s">
        <v>50</v>
      </c>
      <c r="D97" s="21">
        <f t="shared" si="14"/>
        <v>0</v>
      </c>
      <c r="E97" s="21">
        <f t="shared" si="14"/>
        <v>0</v>
      </c>
      <c r="F97" s="21">
        <f t="shared" si="14"/>
        <v>0</v>
      </c>
      <c r="G97" s="21">
        <f t="shared" si="11"/>
        <v>0</v>
      </c>
      <c r="H97" s="21">
        <f t="shared" si="12"/>
        <v>0</v>
      </c>
      <c r="I97" s="20"/>
      <c r="J97" s="21">
        <f>J23-J42+J70+J84</f>
        <v>0</v>
      </c>
      <c r="K97" s="20"/>
      <c r="L97" s="20"/>
      <c r="M97" s="20"/>
      <c r="N97" s="21">
        <f t="shared" si="13"/>
        <v>0</v>
      </c>
    </row>
    <row r="98" spans="1:14" ht="24" customHeight="1">
      <c r="A98" s="97"/>
      <c r="B98" s="99">
        <v>9</v>
      </c>
      <c r="C98" s="19" t="s">
        <v>51</v>
      </c>
      <c r="D98" s="21">
        <f t="shared" si="14"/>
        <v>459431</v>
      </c>
      <c r="E98" s="21">
        <f t="shared" si="14"/>
        <v>0</v>
      </c>
      <c r="F98" s="21">
        <f t="shared" si="14"/>
        <v>49892</v>
      </c>
      <c r="G98" s="21">
        <f t="shared" si="11"/>
        <v>0</v>
      </c>
      <c r="H98" s="21">
        <f t="shared" si="12"/>
        <v>0</v>
      </c>
      <c r="I98" s="20"/>
      <c r="J98" s="21">
        <f>J24-J43+J71+J85</f>
        <v>0</v>
      </c>
      <c r="K98" s="20"/>
      <c r="L98" s="20"/>
      <c r="M98" s="20"/>
      <c r="N98" s="21">
        <f t="shared" si="13"/>
        <v>509323</v>
      </c>
    </row>
    <row r="99" spans="1:14" ht="24" customHeight="1">
      <c r="A99" s="97"/>
      <c r="B99" s="99">
        <v>10</v>
      </c>
      <c r="C99" s="19" t="s">
        <v>52</v>
      </c>
      <c r="D99" s="21">
        <f>D25-D44+D57+D72+D86</f>
        <v>1502693</v>
      </c>
      <c r="E99" s="21">
        <f>E25-E44+E57+E72+E86</f>
        <v>0</v>
      </c>
      <c r="F99" s="21">
        <f>F25-F44+F57+F72+F86</f>
        <v>127859</v>
      </c>
      <c r="G99" s="21">
        <f>G25-G44+G57+G72+G86</f>
        <v>0</v>
      </c>
      <c r="H99" s="21">
        <f>H25-H44+H57+H72+H86</f>
        <v>0</v>
      </c>
      <c r="I99" s="20"/>
      <c r="J99" s="21">
        <f>J25-J44+J72+J86</f>
        <v>0</v>
      </c>
      <c r="K99" s="20"/>
      <c r="L99" s="20"/>
      <c r="M99" s="20"/>
      <c r="N99" s="21">
        <f t="shared" si="13"/>
        <v>1630552</v>
      </c>
    </row>
    <row r="100" spans="1:14" ht="24" customHeight="1">
      <c r="A100" s="97"/>
      <c r="B100" s="99">
        <v>11</v>
      </c>
      <c r="C100" s="19" t="s">
        <v>53</v>
      </c>
      <c r="D100" s="21">
        <f>D26-D45+D58+D73+D87</f>
        <v>1731689</v>
      </c>
      <c r="E100" s="21">
        <f>E26-E45+E58+E73+E87</f>
        <v>314586</v>
      </c>
      <c r="F100" s="21">
        <f>F26-F45+F58+F73+F87</f>
        <v>113927</v>
      </c>
      <c r="G100" s="21">
        <f>G26-G45+G58+G73+G87</f>
        <v>0</v>
      </c>
      <c r="H100" s="21">
        <f>H26-H45++H58+H73+H87</f>
        <v>0</v>
      </c>
      <c r="I100" s="20"/>
      <c r="J100" s="21">
        <f>J26-J45+J73+J87</f>
        <v>0</v>
      </c>
      <c r="K100" s="20"/>
      <c r="L100" s="21">
        <f>L26-L45+L73+L87</f>
        <v>0</v>
      </c>
      <c r="M100" s="20"/>
      <c r="N100" s="21">
        <f t="shared" si="13"/>
        <v>2160202</v>
      </c>
    </row>
    <row r="101" spans="1:14" ht="24" customHeight="1">
      <c r="A101" s="97"/>
      <c r="B101" s="99">
        <v>12</v>
      </c>
      <c r="C101" s="19" t="s">
        <v>66</v>
      </c>
      <c r="D101" s="21">
        <f>D31-D46+D59+D74</f>
        <v>1851215</v>
      </c>
      <c r="E101" s="21">
        <f>E31-E46+E59+E74</f>
        <v>462803</v>
      </c>
      <c r="F101" s="21">
        <f>F31-F46+F59+F74</f>
        <v>121790</v>
      </c>
      <c r="G101" s="21">
        <f>G31-G46+G59+G74</f>
        <v>0</v>
      </c>
      <c r="H101" s="21">
        <f>H31-H46+H59+H74</f>
        <v>0</v>
      </c>
      <c r="I101" s="20"/>
      <c r="J101" s="21">
        <f>J31-J46+J74</f>
        <v>0</v>
      </c>
      <c r="K101" s="20"/>
      <c r="L101" s="21">
        <f>L31-L46+L59+L74</f>
        <v>0</v>
      </c>
      <c r="M101" s="20"/>
      <c r="N101" s="21">
        <f t="shared" si="13"/>
        <v>2435808</v>
      </c>
    </row>
    <row r="102" spans="1:14" ht="24" customHeight="1">
      <c r="A102" s="97"/>
      <c r="B102" s="100">
        <v>13</v>
      </c>
      <c r="C102" s="22" t="s">
        <v>54</v>
      </c>
      <c r="D102" s="23">
        <f aca="true" t="shared" si="16" ref="D102:L102">(D27+D32)-(D47+D75)</f>
        <v>252922</v>
      </c>
      <c r="E102" s="23">
        <f t="shared" si="16"/>
        <v>79428</v>
      </c>
      <c r="F102" s="23">
        <f t="shared" si="16"/>
        <v>56976</v>
      </c>
      <c r="G102" s="23">
        <f t="shared" si="16"/>
        <v>47940</v>
      </c>
      <c r="H102" s="23">
        <f t="shared" si="16"/>
        <v>70478</v>
      </c>
      <c r="I102" s="23">
        <f t="shared" si="16"/>
        <v>0</v>
      </c>
      <c r="J102" s="23">
        <f t="shared" si="16"/>
        <v>0</v>
      </c>
      <c r="K102" s="23">
        <f t="shared" si="16"/>
        <v>0</v>
      </c>
      <c r="L102" s="23">
        <f t="shared" si="16"/>
        <v>16260</v>
      </c>
      <c r="M102" s="21">
        <f>M27+M32+M60+M75</f>
        <v>50711</v>
      </c>
      <c r="N102" s="23">
        <f t="shared" si="13"/>
        <v>574715</v>
      </c>
    </row>
    <row r="103" spans="1:14" ht="24" customHeight="1">
      <c r="A103" s="97"/>
      <c r="B103" s="101">
        <v>14</v>
      </c>
      <c r="C103" s="24" t="s">
        <v>55</v>
      </c>
      <c r="D103" s="10">
        <f>SUM(D90:D102)</f>
        <v>5797950</v>
      </c>
      <c r="E103" s="10">
        <f aca="true" t="shared" si="17" ref="E103:M103">SUM(E90:E102)</f>
        <v>856817</v>
      </c>
      <c r="F103" s="10">
        <f t="shared" si="17"/>
        <v>470444</v>
      </c>
      <c r="G103" s="10">
        <f>SUM(G90:G102)</f>
        <v>47940</v>
      </c>
      <c r="H103" s="10">
        <f t="shared" si="17"/>
        <v>70478</v>
      </c>
      <c r="I103" s="10">
        <f t="shared" si="17"/>
        <v>9300</v>
      </c>
      <c r="J103" s="10">
        <f t="shared" si="17"/>
        <v>0</v>
      </c>
      <c r="K103" s="10">
        <f t="shared" si="17"/>
        <v>-3569</v>
      </c>
      <c r="L103" s="10">
        <f t="shared" si="17"/>
        <v>16260</v>
      </c>
      <c r="M103" s="10">
        <f t="shared" si="17"/>
        <v>468478</v>
      </c>
      <c r="N103" s="10">
        <f t="shared" si="13"/>
        <v>7734098</v>
      </c>
    </row>
    <row r="104" spans="1:14" ht="15" hidden="1">
      <c r="A104" s="3"/>
      <c r="B104" s="3"/>
      <c r="C104" s="3"/>
      <c r="D104" s="3"/>
      <c r="E104" s="3"/>
      <c r="F104" s="3"/>
      <c r="G104" s="3"/>
      <c r="H104" s="3"/>
      <c r="I104" s="3"/>
      <c r="J104" s="3"/>
      <c r="K104" s="3"/>
      <c r="L104" s="3"/>
      <c r="M104" s="3"/>
      <c r="N104" s="3"/>
    </row>
    <row r="107" ht="15" hidden="1">
      <c r="I107" s="404"/>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25" right="0.25" top="1.12364583333333" bottom="0.75" header="0.3" footer="0.3"/>
  <pageSetup fitToHeight="0" fitToWidth="1" horizontalDpi="600" verticalDpi="600" orientation="landscape" scale="52" r:id="rId1"/>
  <headerFooter>
    <oddHeader>&amp;C&amp;"Arial,Bold"&amp;16Annual Mental Health Services Act Revenue and Expenditure Report for                  
Fiscal Year 2016-17     
Component Summary  
</oddHeader>
    <oddFooter>&amp;C&amp;"Arial,Regular"&amp;14Page &amp;P of &amp;N</oddFooter>
  </headerFooter>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84"/>
  <sheetViews>
    <sheetView showGridLines="0" zoomScale="60" zoomScaleNormal="60" zoomScaleSheetLayoutView="40" zoomScalePageLayoutView="70" workbookViewId="0" topLeftCell="C7">
      <selection activeCell="N16" sqref="N16"/>
    </sheetView>
  </sheetViews>
  <sheetFormatPr defaultColWidth="0" defaultRowHeight="15" zeroHeight="1"/>
  <cols>
    <col min="1" max="1" width="2.7109375" style="216" customWidth="1"/>
    <col min="2" max="2" width="6.7109375" style="216" customWidth="1"/>
    <col min="3" max="3" width="13.57421875" style="216" customWidth="1"/>
    <col min="4" max="5" width="39.7109375" style="216" customWidth="1"/>
    <col min="6" max="6" width="20.7109375" style="216" customWidth="1"/>
    <col min="7" max="7" width="27.57421875" style="216" bestFit="1" customWidth="1"/>
    <col min="8" max="8" width="21.57421875" style="216" customWidth="1"/>
    <col min="9" max="9" width="25.8515625" style="216" bestFit="1" customWidth="1"/>
    <col min="10" max="10" width="17.7109375" style="216" customWidth="1"/>
    <col min="11" max="11" width="23.00390625" style="216" customWidth="1"/>
    <col min="12" max="12" width="21.00390625" style="216" customWidth="1"/>
    <col min="13" max="22" width="15.140625" style="216" customWidth="1"/>
    <col min="23" max="24" width="17.7109375" style="216" hidden="1" customWidth="1"/>
    <col min="25" max="26" width="16.00390625" style="216" hidden="1" customWidth="1"/>
    <col min="27" max="16384" width="9.140625" style="216" hidden="1" customWidth="1"/>
  </cols>
  <sheetData>
    <row r="1" spans="1:23" ht="15">
      <c r="A1" s="226"/>
      <c r="B1" s="467" t="s">
        <v>332</v>
      </c>
      <c r="C1" s="467"/>
      <c r="D1" s="467"/>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68" t="s">
        <v>367</v>
      </c>
      <c r="C3" s="468"/>
      <c r="D3" s="468"/>
      <c r="E3" s="468"/>
      <c r="F3" s="468"/>
      <c r="G3" s="468"/>
      <c r="H3" s="468"/>
      <c r="I3" s="468"/>
      <c r="J3" s="468"/>
      <c r="K3" s="468"/>
      <c r="L3" s="226"/>
      <c r="M3" s="226"/>
      <c r="N3" s="226"/>
      <c r="O3" s="226"/>
      <c r="P3" s="226"/>
      <c r="Q3" s="226"/>
      <c r="R3" s="226"/>
      <c r="S3" s="226"/>
      <c r="T3" s="226"/>
      <c r="U3" s="226"/>
      <c r="V3" s="226"/>
      <c r="W3" s="226"/>
    </row>
    <row r="4" spans="1:23" ht="18">
      <c r="A4" s="226"/>
      <c r="B4" s="468" t="s">
        <v>0</v>
      </c>
      <c r="C4" s="468"/>
      <c r="D4" s="468"/>
      <c r="E4" s="468"/>
      <c r="F4" s="468"/>
      <c r="G4" s="468"/>
      <c r="H4" s="468"/>
      <c r="I4" s="468"/>
      <c r="J4" s="468"/>
      <c r="K4" s="468"/>
      <c r="L4" s="226"/>
      <c r="M4" s="226"/>
      <c r="N4" s="226"/>
      <c r="O4" s="226"/>
      <c r="P4" s="226"/>
      <c r="Q4" s="226"/>
      <c r="R4" s="226"/>
      <c r="S4" s="226"/>
      <c r="T4" s="226"/>
      <c r="U4" s="226"/>
      <c r="V4" s="226"/>
      <c r="W4" s="226"/>
    </row>
    <row r="5" spans="1:23" ht="18">
      <c r="A5" s="226"/>
      <c r="B5" s="468" t="s">
        <v>179</v>
      </c>
      <c r="C5" s="468"/>
      <c r="D5" s="468"/>
      <c r="E5" s="468"/>
      <c r="F5" s="468"/>
      <c r="G5" s="468"/>
      <c r="H5" s="468"/>
      <c r="I5" s="468"/>
      <c r="J5" s="468"/>
      <c r="K5" s="468"/>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48" t="s">
        <v>2</v>
      </c>
      <c r="C7" s="448"/>
      <c r="D7" s="54" t="str">
        <f>IF(ISBLANK('1. Information'!D6),"",'1. Information'!D6)</f>
        <v>Colusa</v>
      </c>
      <c r="E7" s="226"/>
      <c r="F7" s="204" t="s">
        <v>3</v>
      </c>
      <c r="G7" s="227">
        <f>IF(ISBLANK('1. Information'!D5),"",'1. Information'!D5)</f>
        <v>43202</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394"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1"/>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69" t="s">
        <v>62</v>
      </c>
      <c r="H12" s="448"/>
      <c r="I12" s="448"/>
      <c r="J12" s="456"/>
      <c r="K12" s="469" t="s">
        <v>60</v>
      </c>
      <c r="L12" s="448"/>
      <c r="M12" s="448"/>
      <c r="N12" s="448"/>
      <c r="O12" s="448"/>
      <c r="P12" s="448"/>
      <c r="Q12" s="448"/>
      <c r="R12" s="448"/>
      <c r="S12" s="448"/>
      <c r="T12" s="448"/>
      <c r="U12" s="448"/>
      <c r="V12" s="74"/>
      <c r="W12" s="74"/>
    </row>
    <row r="13" spans="1:23" ht="47.25">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15.75">
      <c r="A14" s="226"/>
      <c r="B14" s="218">
        <v>1</v>
      </c>
      <c r="C14" s="466" t="s">
        <v>16</v>
      </c>
      <c r="D14" s="466"/>
      <c r="E14" s="466"/>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15" customHeight="1">
      <c r="A15" s="226"/>
      <c r="B15" s="218">
        <v>2</v>
      </c>
      <c r="C15" s="466" t="s">
        <v>17</v>
      </c>
      <c r="D15" s="466"/>
      <c r="E15" s="466"/>
      <c r="F15" s="239">
        <f t="shared" si="0"/>
        <v>0</v>
      </c>
      <c r="G15" s="247"/>
      <c r="H15" s="241"/>
      <c r="I15" s="241"/>
      <c r="J15" s="242"/>
      <c r="K15" s="243">
        <f aca="true" t="shared" si="1" ref="K15:K23">SUM($M15:$U15,$L15)</f>
        <v>0</v>
      </c>
      <c r="L15" s="241"/>
      <c r="M15" s="244"/>
      <c r="N15" s="244"/>
      <c r="O15" s="244"/>
      <c r="P15" s="245"/>
      <c r="Q15" s="246"/>
      <c r="R15" s="246"/>
      <c r="S15" s="246"/>
      <c r="T15" s="246"/>
      <c r="U15" s="246"/>
      <c r="V15" s="226"/>
      <c r="W15" s="226"/>
    </row>
    <row r="16" spans="1:23" ht="15.75">
      <c r="A16" s="226"/>
      <c r="B16" s="218">
        <v>3</v>
      </c>
      <c r="C16" s="466" t="s">
        <v>166</v>
      </c>
      <c r="D16" s="466"/>
      <c r="E16" s="466"/>
      <c r="F16" s="239">
        <f t="shared" si="0"/>
        <v>258880</v>
      </c>
      <c r="G16" s="247">
        <v>113189</v>
      </c>
      <c r="H16" s="241"/>
      <c r="I16" s="241"/>
      <c r="J16" s="242"/>
      <c r="K16" s="243">
        <f t="shared" si="1"/>
        <v>145691</v>
      </c>
      <c r="L16" s="241"/>
      <c r="M16" s="244"/>
      <c r="N16" s="244"/>
      <c r="O16" s="244">
        <v>145691</v>
      </c>
      <c r="P16" s="245"/>
      <c r="Q16" s="246"/>
      <c r="R16" s="246"/>
      <c r="S16" s="246"/>
      <c r="T16" s="246"/>
      <c r="U16" s="246"/>
      <c r="V16" s="226"/>
      <c r="W16" s="226"/>
    </row>
    <row r="17" spans="1:23" ht="15.75">
      <c r="A17" s="226"/>
      <c r="B17" s="218">
        <v>4</v>
      </c>
      <c r="C17" s="471" t="s">
        <v>311</v>
      </c>
      <c r="D17" s="471"/>
      <c r="E17" s="471"/>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15.75">
      <c r="A18" s="226"/>
      <c r="B18" s="218">
        <v>5</v>
      </c>
      <c r="C18" s="471" t="s">
        <v>312</v>
      </c>
      <c r="D18" s="471"/>
      <c r="E18" s="471"/>
      <c r="F18" s="239">
        <f t="shared" si="0"/>
        <v>0</v>
      </c>
      <c r="G18" s="247"/>
      <c r="H18" s="386"/>
      <c r="I18" s="241"/>
      <c r="J18" s="242"/>
      <c r="K18" s="243">
        <f>SUM($M18:$U18,$L18)</f>
        <v>0</v>
      </c>
      <c r="L18" s="241"/>
      <c r="M18" s="244"/>
      <c r="N18" s="244"/>
      <c r="O18" s="244"/>
      <c r="P18" s="245"/>
      <c r="Q18" s="246"/>
      <c r="R18" s="246"/>
      <c r="S18" s="246"/>
      <c r="T18" s="246"/>
      <c r="U18" s="246"/>
      <c r="V18" s="226"/>
      <c r="W18" s="226"/>
    </row>
    <row r="19" spans="1:23" ht="15.75">
      <c r="A19" s="226"/>
      <c r="B19" s="218">
        <v>6</v>
      </c>
      <c r="C19" s="466" t="s">
        <v>307</v>
      </c>
      <c r="D19" s="466"/>
      <c r="E19" s="466"/>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15.75">
      <c r="A20" s="228"/>
      <c r="B20" s="251">
        <v>7</v>
      </c>
      <c r="C20" s="457" t="s">
        <v>321</v>
      </c>
      <c r="D20" s="458"/>
      <c r="E20" s="459"/>
      <c r="F20" s="239">
        <f t="shared" si="0"/>
        <v>0</v>
      </c>
      <c r="G20" s="245"/>
      <c r="H20" s="246"/>
      <c r="I20" s="246"/>
      <c r="J20" s="239"/>
      <c r="K20" s="245">
        <f>SUM($M20:$U20,$L20)</f>
        <v>0</v>
      </c>
      <c r="L20" s="241"/>
      <c r="M20" s="241"/>
      <c r="N20" s="241"/>
      <c r="O20" s="241"/>
      <c r="P20" s="245"/>
      <c r="Q20" s="246"/>
      <c r="R20" s="246"/>
      <c r="S20" s="246"/>
      <c r="T20" s="246"/>
      <c r="U20" s="246"/>
      <c r="V20" s="228"/>
      <c r="W20" s="228"/>
    </row>
    <row r="21" spans="1:23" ht="15.75">
      <c r="A21" s="228"/>
      <c r="B21" s="251">
        <v>8</v>
      </c>
      <c r="C21" s="457" t="s">
        <v>322</v>
      </c>
      <c r="D21" s="458"/>
      <c r="E21" s="459"/>
      <c r="F21" s="239">
        <f t="shared" si="0"/>
        <v>0</v>
      </c>
      <c r="G21" s="245"/>
      <c r="H21" s="246"/>
      <c r="I21" s="246"/>
      <c r="J21" s="239"/>
      <c r="K21" s="245">
        <f>SUM($M21:$U21,$L21)</f>
        <v>0</v>
      </c>
      <c r="L21" s="241"/>
      <c r="M21" s="241"/>
      <c r="N21" s="241"/>
      <c r="O21" s="241"/>
      <c r="P21" s="245"/>
      <c r="Q21" s="246"/>
      <c r="R21" s="246"/>
      <c r="S21" s="246"/>
      <c r="T21" s="246"/>
      <c r="U21" s="246"/>
      <c r="V21" s="228"/>
      <c r="W21" s="228"/>
    </row>
    <row r="22" spans="1:23" ht="15.75">
      <c r="A22" s="228"/>
      <c r="B22" s="251">
        <v>9</v>
      </c>
      <c r="C22" s="457" t="s">
        <v>320</v>
      </c>
      <c r="D22" s="458"/>
      <c r="E22" s="459"/>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15.75">
      <c r="A23" s="226"/>
      <c r="B23" s="218">
        <v>10</v>
      </c>
      <c r="C23" s="466" t="s">
        <v>193</v>
      </c>
      <c r="D23" s="466"/>
      <c r="E23" s="466"/>
      <c r="F23" s="239">
        <f t="shared" si="0"/>
        <v>3933510</v>
      </c>
      <c r="G23" s="245">
        <f>SUM($H39:$H83)</f>
        <v>2072203</v>
      </c>
      <c r="H23" s="246">
        <f>SUM($I39:$I83)</f>
        <v>323389</v>
      </c>
      <c r="I23" s="246">
        <f>SUM($J39:$J83)</f>
        <v>975115</v>
      </c>
      <c r="J23" s="239">
        <f>SUM(K39:K83)</f>
        <v>267733</v>
      </c>
      <c r="K23" s="245">
        <f t="shared" si="1"/>
        <v>295070</v>
      </c>
      <c r="L23" s="246">
        <f>SUM($M39:$M83)</f>
        <v>0</v>
      </c>
      <c r="M23" s="249">
        <f>SUM(N39:N83)</f>
        <v>0</v>
      </c>
      <c r="N23" s="249">
        <f>SUM(O39:O83)</f>
        <v>0</v>
      </c>
      <c r="O23" s="249">
        <f>SUM(P39:P83)</f>
        <v>295070</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72" t="s">
        <v>316</v>
      </c>
      <c r="D24" s="472"/>
      <c r="E24" s="472"/>
      <c r="F24" s="239">
        <f>SUM(F14:F16,F18:F23)</f>
        <v>4192390</v>
      </c>
      <c r="G24" s="107">
        <f aca="true" t="shared" si="3" ref="G24:U24">SUM(G14:G16,G18:G23)</f>
        <v>2185392</v>
      </c>
      <c r="H24" s="51">
        <f t="shared" si="3"/>
        <v>323389</v>
      </c>
      <c r="I24" s="51">
        <f t="shared" si="3"/>
        <v>975115</v>
      </c>
      <c r="J24" s="109">
        <f t="shared" si="3"/>
        <v>267733</v>
      </c>
      <c r="K24" s="108">
        <f t="shared" si="3"/>
        <v>440761</v>
      </c>
      <c r="L24" s="51">
        <f t="shared" si="3"/>
        <v>0</v>
      </c>
      <c r="M24" s="51">
        <f t="shared" si="3"/>
        <v>0</v>
      </c>
      <c r="N24" s="51">
        <f t="shared" si="3"/>
        <v>0</v>
      </c>
      <c r="O24" s="51">
        <f t="shared" si="3"/>
        <v>440761</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70" t="s">
        <v>280</v>
      </c>
      <c r="D25" s="470"/>
      <c r="E25" s="470"/>
      <c r="F25" s="239"/>
      <c r="G25" s="107"/>
      <c r="H25" s="51"/>
      <c r="I25" s="51"/>
      <c r="J25" s="109"/>
      <c r="K25" s="108">
        <f>SUM(L25,M25:U25)</f>
        <v>6238711</v>
      </c>
      <c r="L25" s="51">
        <f>'2. Component Summary'!D27+'2. Component Summary'!D32</f>
        <v>252922</v>
      </c>
      <c r="M25" s="51">
        <f>'2. Component Summary'!D30+'2. Component Summary'!D31</f>
        <v>1851215</v>
      </c>
      <c r="N25" s="51">
        <f>'2. Component Summary'!D26</f>
        <v>1731689</v>
      </c>
      <c r="O25" s="51">
        <f>'2. Component Summary'!D25</f>
        <v>1943454</v>
      </c>
      <c r="P25" s="51">
        <f>'2. Component Summary'!D24</f>
        <v>459431</v>
      </c>
      <c r="Q25" s="51">
        <f>'2. Component Summary'!D23</f>
        <v>0</v>
      </c>
      <c r="R25" s="51">
        <f>'2. Component Summary'!D22</f>
        <v>0</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395"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2"/>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15.75">
      <c r="A30" s="226"/>
      <c r="B30" s="218">
        <v>1</v>
      </c>
      <c r="C30" s="460" t="s">
        <v>276</v>
      </c>
      <c r="D30" s="460"/>
      <c r="E30" s="461"/>
      <c r="F30" s="253">
        <f>SUMIF($F$39:$F$83,"FSP",$L$39:$L$83)</f>
        <v>70469</v>
      </c>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62" t="s">
        <v>424</v>
      </c>
      <c r="D31" s="462"/>
      <c r="E31" s="463"/>
      <c r="F31" s="253">
        <f>SUM(K14:K16,K18,K23)</f>
        <v>440761</v>
      </c>
      <c r="G31" s="150" t="s">
        <v>342</v>
      </c>
      <c r="H31" s="228"/>
      <c r="I31" s="387"/>
      <c r="J31" s="228"/>
      <c r="K31" s="228"/>
      <c r="L31" s="226"/>
      <c r="M31" s="226"/>
      <c r="N31" s="226"/>
      <c r="O31" s="226"/>
      <c r="P31" s="226"/>
      <c r="Q31" s="226"/>
      <c r="R31" s="226"/>
      <c r="S31" s="226"/>
      <c r="T31" s="226"/>
      <c r="U31" s="226"/>
      <c r="V31" s="226"/>
      <c r="W31" s="226"/>
    </row>
    <row r="32" spans="1:23" ht="15.75">
      <c r="A32" s="226"/>
      <c r="B32" s="218">
        <v>3</v>
      </c>
      <c r="C32" s="464" t="s">
        <v>178</v>
      </c>
      <c r="D32" s="464"/>
      <c r="E32" s="465"/>
      <c r="F32" s="254">
        <f>IF($K$24=0,"-",(F30)/(F31))</f>
        <v>0.159880297939246</v>
      </c>
      <c r="G32" s="151" t="s">
        <v>362</v>
      </c>
      <c r="H32" s="392"/>
      <c r="I32" s="387"/>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87"/>
      <c r="J33" s="228"/>
      <c r="K33" s="228"/>
      <c r="L33" s="226"/>
      <c r="M33" s="226"/>
      <c r="N33" s="226"/>
      <c r="O33" s="226"/>
      <c r="P33" s="226"/>
      <c r="Q33" s="226"/>
      <c r="R33" s="226"/>
      <c r="S33" s="226"/>
      <c r="T33" s="226"/>
      <c r="U33" s="226"/>
      <c r="V33" s="226"/>
      <c r="W33" s="226"/>
    </row>
    <row r="34" spans="1:23" ht="18.75" thickBot="1">
      <c r="A34" s="226"/>
      <c r="B34" s="395"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2"/>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5" t="s">
        <v>350</v>
      </c>
      <c r="H36" s="256" t="s">
        <v>351</v>
      </c>
      <c r="I36" s="251" t="s">
        <v>360</v>
      </c>
      <c r="J36" s="251" t="s">
        <v>352</v>
      </c>
      <c r="K36" s="255" t="s">
        <v>353</v>
      </c>
      <c r="L36" s="257" t="s">
        <v>354</v>
      </c>
      <c r="M36" s="218" t="s">
        <v>355</v>
      </c>
      <c r="N36" s="218" t="s">
        <v>356</v>
      </c>
      <c r="O36" s="218" t="s">
        <v>357</v>
      </c>
      <c r="P36" s="218" t="s">
        <v>358</v>
      </c>
      <c r="Q36" s="218" t="s">
        <v>359</v>
      </c>
      <c r="R36" s="218" t="s">
        <v>361</v>
      </c>
      <c r="S36" s="218" t="s">
        <v>363</v>
      </c>
      <c r="T36" s="218" t="s">
        <v>364</v>
      </c>
      <c r="U36" s="218" t="s">
        <v>365</v>
      </c>
      <c r="V36" s="218" t="s">
        <v>366</v>
      </c>
      <c r="W36" s="258"/>
    </row>
    <row r="37" spans="1:23" ht="15.75">
      <c r="A37" s="226"/>
      <c r="B37" s="14"/>
      <c r="C37" s="448" t="s">
        <v>221</v>
      </c>
      <c r="D37" s="448"/>
      <c r="E37" s="448"/>
      <c r="F37" s="448"/>
      <c r="G37" s="456"/>
      <c r="H37" s="451" t="s">
        <v>62</v>
      </c>
      <c r="I37" s="452"/>
      <c r="J37" s="452"/>
      <c r="K37" s="453"/>
      <c r="L37" s="454" t="s">
        <v>60</v>
      </c>
      <c r="M37" s="455"/>
      <c r="N37" s="455"/>
      <c r="O37" s="455"/>
      <c r="P37" s="455"/>
      <c r="Q37" s="455"/>
      <c r="R37" s="455"/>
      <c r="S37" s="455"/>
      <c r="T37" s="455"/>
      <c r="U37" s="455"/>
      <c r="V37" s="455"/>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15">
      <c r="A39" s="226"/>
      <c r="B39" s="259">
        <v>1</v>
      </c>
      <c r="C39" s="260">
        <f aca="true" t="shared" si="4" ref="C39:C83">IF(AND(NOT(COUNTA(D39:F39)),(NOT(COUNTA(H39:K39))),(NOT(COUNTA(N39:V39)))),"",VLOOKUP($D$7,Info_County_Code,2,FALSE))</f>
        <v>6</v>
      </c>
      <c r="D39" s="442" t="s">
        <v>432</v>
      </c>
      <c r="E39" s="442" t="s">
        <v>432</v>
      </c>
      <c r="F39" s="262" t="s">
        <v>137</v>
      </c>
      <c r="G39" s="263">
        <f>SUM(H39:K39,L39)</f>
        <v>939410</v>
      </c>
      <c r="H39" s="264">
        <v>494888</v>
      </c>
      <c r="I39" s="244">
        <v>77233</v>
      </c>
      <c r="J39" s="244">
        <v>232879</v>
      </c>
      <c r="K39" s="265">
        <v>63941</v>
      </c>
      <c r="L39" s="243">
        <f aca="true" t="shared" si="5" ref="L39:L83">SUM($N39:$V39)+$M39</f>
        <v>70469</v>
      </c>
      <c r="M39" s="244"/>
      <c r="N39" s="244"/>
      <c r="O39" s="244"/>
      <c r="P39" s="244">
        <v>70469</v>
      </c>
      <c r="Q39" s="245"/>
      <c r="R39" s="246"/>
      <c r="S39" s="246"/>
      <c r="T39" s="246"/>
      <c r="U39" s="246"/>
      <c r="V39" s="246"/>
      <c r="W39" s="226"/>
    </row>
    <row r="40" spans="1:23" ht="15">
      <c r="A40" s="226"/>
      <c r="B40" s="259">
        <v>2</v>
      </c>
      <c r="C40" s="260">
        <f t="shared" si="4"/>
        <v>6</v>
      </c>
      <c r="D40" s="442" t="s">
        <v>433</v>
      </c>
      <c r="E40" s="442" t="s">
        <v>433</v>
      </c>
      <c r="F40" s="262" t="s">
        <v>138</v>
      </c>
      <c r="G40" s="263">
        <f aca="true" t="shared" si="6" ref="G40:G83">SUM(H40:K40,L40)</f>
        <v>2994100</v>
      </c>
      <c r="H40" s="264">
        <v>1577315</v>
      </c>
      <c r="I40" s="244">
        <v>246156</v>
      </c>
      <c r="J40" s="244">
        <v>742236</v>
      </c>
      <c r="K40" s="265">
        <v>203792</v>
      </c>
      <c r="L40" s="243">
        <f t="shared" si="5"/>
        <v>224601</v>
      </c>
      <c r="M40" s="244"/>
      <c r="N40" s="244"/>
      <c r="O40" s="244"/>
      <c r="P40" s="244">
        <v>224601</v>
      </c>
      <c r="Q40" s="245"/>
      <c r="R40" s="246"/>
      <c r="S40" s="246"/>
      <c r="T40" s="246"/>
      <c r="U40" s="246"/>
      <c r="V40" s="246"/>
      <c r="W40" s="226"/>
    </row>
    <row r="41" spans="1:23" ht="15">
      <c r="A41" s="226"/>
      <c r="B41" s="259">
        <v>3</v>
      </c>
      <c r="C41" s="260" t="str">
        <f t="shared" si="4"/>
        <v/>
      </c>
      <c r="D41" s="261"/>
      <c r="E41" s="261"/>
      <c r="F41" s="262"/>
      <c r="G41" s="263">
        <f t="shared" si="6"/>
        <v>0</v>
      </c>
      <c r="H41" s="264"/>
      <c r="I41" s="244"/>
      <c r="J41" s="244"/>
      <c r="K41" s="265"/>
      <c r="L41" s="243">
        <f t="shared" si="5"/>
        <v>0</v>
      </c>
      <c r="M41" s="244"/>
      <c r="N41" s="244"/>
      <c r="O41" s="244"/>
      <c r="P41" s="244"/>
      <c r="Q41" s="245"/>
      <c r="R41" s="246"/>
      <c r="S41" s="246"/>
      <c r="T41" s="246"/>
      <c r="U41" s="246"/>
      <c r="V41" s="246"/>
      <c r="W41" s="226"/>
    </row>
    <row r="42" spans="1:23" ht="15">
      <c r="A42" s="226"/>
      <c r="B42" s="259">
        <v>4</v>
      </c>
      <c r="C42" s="260" t="str">
        <f t="shared" si="4"/>
        <v/>
      </c>
      <c r="D42" s="261"/>
      <c r="E42" s="261"/>
      <c r="F42" s="262"/>
      <c r="G42" s="263">
        <f t="shared" si="6"/>
        <v>0</v>
      </c>
      <c r="H42" s="264"/>
      <c r="I42" s="244"/>
      <c r="J42" s="244"/>
      <c r="K42" s="265"/>
      <c r="L42" s="243">
        <f t="shared" si="5"/>
        <v>0</v>
      </c>
      <c r="M42" s="244"/>
      <c r="N42" s="244"/>
      <c r="O42" s="244"/>
      <c r="P42" s="244"/>
      <c r="Q42" s="245"/>
      <c r="R42" s="246"/>
      <c r="S42" s="246"/>
      <c r="T42" s="246"/>
      <c r="U42" s="246"/>
      <c r="V42" s="246"/>
      <c r="W42" s="226"/>
    </row>
    <row r="43" spans="1:23" ht="15">
      <c r="A43" s="226"/>
      <c r="B43" s="259">
        <v>5</v>
      </c>
      <c r="C43" s="260" t="str">
        <f t="shared" si="4"/>
        <v/>
      </c>
      <c r="D43" s="261"/>
      <c r="E43" s="261"/>
      <c r="F43" s="262"/>
      <c r="G43" s="263">
        <f t="shared" si="6"/>
        <v>0</v>
      </c>
      <c r="H43" s="264"/>
      <c r="I43" s="244"/>
      <c r="J43" s="244"/>
      <c r="K43" s="265"/>
      <c r="L43" s="243">
        <f t="shared" si="5"/>
        <v>0</v>
      </c>
      <c r="M43" s="244"/>
      <c r="N43" s="244"/>
      <c r="O43" s="244"/>
      <c r="P43" s="244"/>
      <c r="Q43" s="245"/>
      <c r="R43" s="246"/>
      <c r="S43" s="246"/>
      <c r="T43" s="246"/>
      <c r="U43" s="246"/>
      <c r="V43" s="246"/>
      <c r="W43" s="226"/>
    </row>
    <row r="44" spans="1:23" ht="15">
      <c r="A44" s="226"/>
      <c r="B44" s="259">
        <v>6</v>
      </c>
      <c r="C44" s="260" t="str">
        <f t="shared" si="4"/>
        <v/>
      </c>
      <c r="D44" s="261"/>
      <c r="E44" s="261"/>
      <c r="F44" s="262"/>
      <c r="G44" s="263">
        <f t="shared" si="6"/>
        <v>0</v>
      </c>
      <c r="H44" s="264"/>
      <c r="I44" s="244"/>
      <c r="J44" s="244"/>
      <c r="K44" s="265"/>
      <c r="L44" s="243">
        <f t="shared" si="5"/>
        <v>0</v>
      </c>
      <c r="M44" s="244"/>
      <c r="N44" s="244"/>
      <c r="O44" s="244"/>
      <c r="P44" s="244"/>
      <c r="Q44" s="245"/>
      <c r="R44" s="246"/>
      <c r="S44" s="246"/>
      <c r="T44" s="246"/>
      <c r="U44" s="246"/>
      <c r="V44" s="246"/>
      <c r="W44" s="226"/>
    </row>
    <row r="45" spans="1:23" ht="15">
      <c r="A45" s="226"/>
      <c r="B45" s="259">
        <v>7</v>
      </c>
      <c r="C45" s="260" t="str">
        <f t="shared" si="4"/>
        <v/>
      </c>
      <c r="D45" s="241"/>
      <c r="E45" s="241"/>
      <c r="F45" s="262"/>
      <c r="G45" s="263">
        <f t="shared" si="6"/>
        <v>0</v>
      </c>
      <c r="H45" s="264"/>
      <c r="I45" s="244"/>
      <c r="J45" s="244"/>
      <c r="K45" s="265"/>
      <c r="L45" s="243">
        <f t="shared" si="5"/>
        <v>0</v>
      </c>
      <c r="M45" s="244"/>
      <c r="N45" s="244"/>
      <c r="O45" s="244"/>
      <c r="P45" s="244"/>
      <c r="Q45" s="245"/>
      <c r="R45" s="246"/>
      <c r="S45" s="246"/>
      <c r="T45" s="246"/>
      <c r="U45" s="246"/>
      <c r="V45" s="246"/>
      <c r="W45" s="226"/>
    </row>
    <row r="46" spans="1:23" ht="15">
      <c r="A46" s="226"/>
      <c r="B46" s="259">
        <v>8</v>
      </c>
      <c r="C46" s="260" t="str">
        <f t="shared" si="4"/>
        <v/>
      </c>
      <c r="D46" s="225"/>
      <c r="E46" s="225"/>
      <c r="F46" s="262"/>
      <c r="G46" s="263">
        <f t="shared" si="6"/>
        <v>0</v>
      </c>
      <c r="H46" s="264"/>
      <c r="I46" s="244"/>
      <c r="J46" s="244"/>
      <c r="K46" s="265"/>
      <c r="L46" s="243">
        <f t="shared" si="5"/>
        <v>0</v>
      </c>
      <c r="M46" s="244"/>
      <c r="N46" s="244"/>
      <c r="O46" s="244"/>
      <c r="P46" s="244"/>
      <c r="Q46" s="245"/>
      <c r="R46" s="246"/>
      <c r="S46" s="246"/>
      <c r="T46" s="246"/>
      <c r="U46" s="246"/>
      <c r="V46" s="246"/>
      <c r="W46" s="226"/>
    </row>
    <row r="47" spans="1:23" ht="15">
      <c r="A47" s="226"/>
      <c r="B47" s="259">
        <v>9</v>
      </c>
      <c r="C47" s="260" t="str">
        <f t="shared" si="4"/>
        <v/>
      </c>
      <c r="D47" s="225"/>
      <c r="E47" s="225"/>
      <c r="F47" s="262"/>
      <c r="G47" s="263">
        <f t="shared" si="6"/>
        <v>0</v>
      </c>
      <c r="H47" s="264"/>
      <c r="I47" s="244"/>
      <c r="J47" s="244"/>
      <c r="K47" s="265"/>
      <c r="L47" s="243">
        <f t="shared" si="5"/>
        <v>0</v>
      </c>
      <c r="M47" s="244"/>
      <c r="N47" s="244"/>
      <c r="O47" s="244"/>
      <c r="P47" s="244"/>
      <c r="Q47" s="245"/>
      <c r="R47" s="246"/>
      <c r="S47" s="246"/>
      <c r="T47" s="246"/>
      <c r="U47" s="246"/>
      <c r="V47" s="246"/>
      <c r="W47" s="226"/>
    </row>
    <row r="48" spans="1:23" ht="15">
      <c r="A48" s="226"/>
      <c r="B48" s="259">
        <v>10</v>
      </c>
      <c r="C48" s="260" t="str">
        <f t="shared" si="4"/>
        <v/>
      </c>
      <c r="D48" s="225"/>
      <c r="E48" s="225"/>
      <c r="F48" s="262"/>
      <c r="G48" s="263">
        <f t="shared" si="6"/>
        <v>0</v>
      </c>
      <c r="H48" s="264"/>
      <c r="I48" s="244"/>
      <c r="J48" s="244"/>
      <c r="K48" s="265"/>
      <c r="L48" s="243">
        <f t="shared" si="5"/>
        <v>0</v>
      </c>
      <c r="M48" s="244"/>
      <c r="N48" s="244"/>
      <c r="O48" s="244"/>
      <c r="P48" s="244"/>
      <c r="Q48" s="245"/>
      <c r="R48" s="246"/>
      <c r="S48" s="246"/>
      <c r="T48" s="246"/>
      <c r="U48" s="246"/>
      <c r="V48" s="246"/>
      <c r="W48" s="226"/>
    </row>
    <row r="49" spans="1:23" ht="15">
      <c r="A49" s="226"/>
      <c r="B49" s="259">
        <v>11</v>
      </c>
      <c r="C49" s="260" t="str">
        <f t="shared" si="4"/>
        <v/>
      </c>
      <c r="D49" s="225"/>
      <c r="E49" s="225"/>
      <c r="F49" s="262"/>
      <c r="G49" s="263">
        <f t="shared" si="6"/>
        <v>0</v>
      </c>
      <c r="H49" s="264"/>
      <c r="I49" s="244"/>
      <c r="J49" s="244"/>
      <c r="K49" s="265"/>
      <c r="L49" s="243">
        <f t="shared" si="5"/>
        <v>0</v>
      </c>
      <c r="M49" s="244"/>
      <c r="N49" s="244"/>
      <c r="O49" s="244"/>
      <c r="P49" s="244"/>
      <c r="Q49" s="245"/>
      <c r="R49" s="246"/>
      <c r="S49" s="246"/>
      <c r="T49" s="246"/>
      <c r="U49" s="246"/>
      <c r="V49" s="246"/>
      <c r="W49" s="226"/>
    </row>
    <row r="50" spans="1:23" ht="15">
      <c r="A50" s="226"/>
      <c r="B50" s="259">
        <v>12</v>
      </c>
      <c r="C50" s="260" t="str">
        <f t="shared" si="4"/>
        <v/>
      </c>
      <c r="D50" s="225"/>
      <c r="E50" s="225"/>
      <c r="F50" s="262"/>
      <c r="G50" s="263">
        <f t="shared" si="6"/>
        <v>0</v>
      </c>
      <c r="H50" s="264"/>
      <c r="I50" s="244"/>
      <c r="J50" s="244"/>
      <c r="K50" s="265"/>
      <c r="L50" s="243">
        <f t="shared" si="5"/>
        <v>0</v>
      </c>
      <c r="M50" s="244"/>
      <c r="N50" s="244"/>
      <c r="O50" s="244"/>
      <c r="P50" s="244"/>
      <c r="Q50" s="245"/>
      <c r="R50" s="246"/>
      <c r="S50" s="246"/>
      <c r="T50" s="246"/>
      <c r="U50" s="246"/>
      <c r="V50" s="246"/>
      <c r="W50" s="226"/>
    </row>
    <row r="51" spans="1:23" ht="15">
      <c r="A51" s="226"/>
      <c r="B51" s="259">
        <v>13</v>
      </c>
      <c r="C51" s="260" t="str">
        <f t="shared" si="4"/>
        <v/>
      </c>
      <c r="D51" s="225"/>
      <c r="E51" s="225"/>
      <c r="F51" s="262"/>
      <c r="G51" s="263">
        <f t="shared" si="6"/>
        <v>0</v>
      </c>
      <c r="H51" s="264"/>
      <c r="I51" s="244"/>
      <c r="J51" s="244"/>
      <c r="K51" s="265"/>
      <c r="L51" s="243">
        <f t="shared" si="5"/>
        <v>0</v>
      </c>
      <c r="M51" s="244"/>
      <c r="N51" s="244"/>
      <c r="O51" s="244"/>
      <c r="P51" s="244"/>
      <c r="Q51" s="245"/>
      <c r="R51" s="246"/>
      <c r="S51" s="246"/>
      <c r="T51" s="246"/>
      <c r="U51" s="246"/>
      <c r="V51" s="246"/>
      <c r="W51" s="226"/>
    </row>
    <row r="52" spans="1:23" ht="15">
      <c r="A52" s="226"/>
      <c r="B52" s="259">
        <v>14</v>
      </c>
      <c r="C52" s="260" t="str">
        <f t="shared" si="4"/>
        <v/>
      </c>
      <c r="D52" s="225"/>
      <c r="E52" s="225"/>
      <c r="F52" s="262"/>
      <c r="G52" s="263">
        <f t="shared" si="6"/>
        <v>0</v>
      </c>
      <c r="H52" s="264"/>
      <c r="I52" s="244"/>
      <c r="J52" s="244"/>
      <c r="K52" s="265"/>
      <c r="L52" s="243">
        <f t="shared" si="5"/>
        <v>0</v>
      </c>
      <c r="M52" s="244"/>
      <c r="N52" s="244"/>
      <c r="O52" s="244"/>
      <c r="P52" s="244"/>
      <c r="Q52" s="245"/>
      <c r="R52" s="246"/>
      <c r="S52" s="246"/>
      <c r="T52" s="246"/>
      <c r="U52" s="246"/>
      <c r="V52" s="246"/>
      <c r="W52" s="226"/>
    </row>
    <row r="53" spans="1:23" ht="15">
      <c r="A53" s="226"/>
      <c r="B53" s="259">
        <v>15</v>
      </c>
      <c r="C53" s="260" t="str">
        <f t="shared" si="4"/>
        <v/>
      </c>
      <c r="D53" s="225"/>
      <c r="E53" s="225"/>
      <c r="F53" s="262"/>
      <c r="G53" s="263">
        <f t="shared" si="6"/>
        <v>0</v>
      </c>
      <c r="H53" s="264"/>
      <c r="I53" s="244"/>
      <c r="J53" s="244"/>
      <c r="K53" s="265"/>
      <c r="L53" s="243">
        <f t="shared" si="5"/>
        <v>0</v>
      </c>
      <c r="M53" s="244"/>
      <c r="N53" s="244"/>
      <c r="O53" s="244"/>
      <c r="P53" s="244"/>
      <c r="Q53" s="245"/>
      <c r="R53" s="246"/>
      <c r="S53" s="246"/>
      <c r="T53" s="246"/>
      <c r="U53" s="246"/>
      <c r="V53" s="246"/>
      <c r="W53" s="226"/>
    </row>
    <row r="54" spans="1:23" ht="15">
      <c r="A54" s="226"/>
      <c r="B54" s="259">
        <v>16</v>
      </c>
      <c r="C54" s="260" t="str">
        <f t="shared" si="4"/>
        <v/>
      </c>
      <c r="D54" s="225"/>
      <c r="E54" s="225"/>
      <c r="F54" s="262"/>
      <c r="G54" s="263">
        <f t="shared" si="6"/>
        <v>0</v>
      </c>
      <c r="H54" s="264"/>
      <c r="I54" s="244"/>
      <c r="J54" s="244"/>
      <c r="K54" s="265"/>
      <c r="L54" s="243">
        <f t="shared" si="5"/>
        <v>0</v>
      </c>
      <c r="M54" s="244"/>
      <c r="N54" s="244"/>
      <c r="O54" s="244"/>
      <c r="P54" s="244"/>
      <c r="Q54" s="245"/>
      <c r="R54" s="246"/>
      <c r="S54" s="246"/>
      <c r="T54" s="246"/>
      <c r="U54" s="246"/>
      <c r="V54" s="246"/>
      <c r="W54" s="226"/>
    </row>
    <row r="55" spans="1:23" ht="15">
      <c r="A55" s="226"/>
      <c r="B55" s="259">
        <v>17</v>
      </c>
      <c r="C55" s="260" t="str">
        <f t="shared" si="4"/>
        <v/>
      </c>
      <c r="D55" s="225"/>
      <c r="E55" s="225"/>
      <c r="F55" s="262"/>
      <c r="G55" s="263">
        <f t="shared" si="6"/>
        <v>0</v>
      </c>
      <c r="H55" s="264"/>
      <c r="I55" s="244"/>
      <c r="J55" s="244"/>
      <c r="K55" s="265"/>
      <c r="L55" s="243">
        <f t="shared" si="5"/>
        <v>0</v>
      </c>
      <c r="M55" s="244"/>
      <c r="N55" s="244"/>
      <c r="O55" s="244"/>
      <c r="P55" s="244"/>
      <c r="Q55" s="245"/>
      <c r="R55" s="246"/>
      <c r="S55" s="246"/>
      <c r="T55" s="246"/>
      <c r="U55" s="246"/>
      <c r="V55" s="246"/>
      <c r="W55" s="226"/>
    </row>
    <row r="56" spans="1:23" ht="15">
      <c r="A56" s="226"/>
      <c r="B56" s="259">
        <v>18</v>
      </c>
      <c r="C56" s="260" t="str">
        <f t="shared" si="4"/>
        <v/>
      </c>
      <c r="D56" s="225"/>
      <c r="E56" s="225"/>
      <c r="F56" s="262"/>
      <c r="G56" s="263">
        <f t="shared" si="6"/>
        <v>0</v>
      </c>
      <c r="H56" s="264"/>
      <c r="I56" s="244"/>
      <c r="J56" s="244"/>
      <c r="K56" s="265"/>
      <c r="L56" s="243">
        <f t="shared" si="5"/>
        <v>0</v>
      </c>
      <c r="M56" s="244"/>
      <c r="N56" s="244"/>
      <c r="O56" s="244"/>
      <c r="P56" s="244"/>
      <c r="Q56" s="245"/>
      <c r="R56" s="246"/>
      <c r="S56" s="246"/>
      <c r="T56" s="246"/>
      <c r="U56" s="246"/>
      <c r="V56" s="246"/>
      <c r="W56" s="226"/>
    </row>
    <row r="57" spans="1:23" ht="15">
      <c r="A57" s="226"/>
      <c r="B57" s="259">
        <v>19</v>
      </c>
      <c r="C57" s="260" t="str">
        <f t="shared" si="4"/>
        <v/>
      </c>
      <c r="D57" s="225"/>
      <c r="E57" s="225"/>
      <c r="F57" s="262"/>
      <c r="G57" s="263">
        <f t="shared" si="6"/>
        <v>0</v>
      </c>
      <c r="H57" s="264"/>
      <c r="I57" s="244"/>
      <c r="J57" s="244"/>
      <c r="K57" s="265"/>
      <c r="L57" s="243">
        <f t="shared" si="5"/>
        <v>0</v>
      </c>
      <c r="M57" s="244"/>
      <c r="N57" s="244"/>
      <c r="O57" s="244"/>
      <c r="P57" s="244"/>
      <c r="Q57" s="245"/>
      <c r="R57" s="246"/>
      <c r="S57" s="246"/>
      <c r="T57" s="246"/>
      <c r="U57" s="246"/>
      <c r="V57" s="246"/>
      <c r="W57" s="226"/>
    </row>
    <row r="58" spans="1:23" ht="15">
      <c r="A58" s="226"/>
      <c r="B58" s="259">
        <v>20</v>
      </c>
      <c r="C58" s="260" t="str">
        <f t="shared" si="4"/>
        <v/>
      </c>
      <c r="D58" s="225"/>
      <c r="E58" s="225"/>
      <c r="F58" s="262"/>
      <c r="G58" s="263">
        <f t="shared" si="6"/>
        <v>0</v>
      </c>
      <c r="H58" s="264"/>
      <c r="I58" s="244"/>
      <c r="J58" s="244"/>
      <c r="K58" s="265"/>
      <c r="L58" s="243">
        <f t="shared" si="5"/>
        <v>0</v>
      </c>
      <c r="M58" s="244"/>
      <c r="N58" s="244"/>
      <c r="O58" s="244"/>
      <c r="P58" s="244"/>
      <c r="Q58" s="245"/>
      <c r="R58" s="246"/>
      <c r="S58" s="246"/>
      <c r="T58" s="246"/>
      <c r="U58" s="246"/>
      <c r="V58" s="246"/>
      <c r="W58" s="226"/>
    </row>
    <row r="59" spans="1:23" ht="15">
      <c r="A59" s="226"/>
      <c r="B59" s="259">
        <v>21</v>
      </c>
      <c r="C59" s="260" t="str">
        <f t="shared" si="4"/>
        <v/>
      </c>
      <c r="D59" s="225"/>
      <c r="E59" s="225"/>
      <c r="F59" s="262"/>
      <c r="G59" s="263">
        <f t="shared" si="6"/>
        <v>0</v>
      </c>
      <c r="H59" s="264"/>
      <c r="I59" s="244"/>
      <c r="J59" s="244"/>
      <c r="K59" s="265"/>
      <c r="L59" s="243">
        <f t="shared" si="5"/>
        <v>0</v>
      </c>
      <c r="M59" s="244"/>
      <c r="N59" s="244"/>
      <c r="O59" s="244"/>
      <c r="P59" s="244"/>
      <c r="Q59" s="245"/>
      <c r="R59" s="246"/>
      <c r="S59" s="246"/>
      <c r="T59" s="246"/>
      <c r="U59" s="246"/>
      <c r="V59" s="246"/>
      <c r="W59" s="226"/>
    </row>
    <row r="60" spans="1:23" ht="15">
      <c r="A60" s="226"/>
      <c r="B60" s="259">
        <v>22</v>
      </c>
      <c r="C60" s="260" t="str">
        <f t="shared" si="4"/>
        <v/>
      </c>
      <c r="D60" s="225"/>
      <c r="E60" s="225"/>
      <c r="F60" s="262"/>
      <c r="G60" s="263">
        <f t="shared" si="6"/>
        <v>0</v>
      </c>
      <c r="H60" s="264"/>
      <c r="I60" s="244"/>
      <c r="J60" s="244"/>
      <c r="K60" s="265"/>
      <c r="L60" s="243">
        <f t="shared" si="5"/>
        <v>0</v>
      </c>
      <c r="M60" s="244"/>
      <c r="N60" s="244"/>
      <c r="O60" s="244"/>
      <c r="P60" s="244"/>
      <c r="Q60" s="245"/>
      <c r="R60" s="246"/>
      <c r="S60" s="246"/>
      <c r="T60" s="246"/>
      <c r="U60" s="246"/>
      <c r="V60" s="246"/>
      <c r="W60" s="226"/>
    </row>
    <row r="61" spans="1:23" ht="15">
      <c r="A61" s="226"/>
      <c r="B61" s="259">
        <v>23</v>
      </c>
      <c r="C61" s="260" t="str">
        <f t="shared" si="4"/>
        <v/>
      </c>
      <c r="D61" s="225"/>
      <c r="E61" s="225"/>
      <c r="F61" s="262"/>
      <c r="G61" s="263">
        <f t="shared" si="6"/>
        <v>0</v>
      </c>
      <c r="H61" s="264"/>
      <c r="I61" s="244"/>
      <c r="J61" s="244"/>
      <c r="K61" s="265"/>
      <c r="L61" s="243">
        <f t="shared" si="5"/>
        <v>0</v>
      </c>
      <c r="M61" s="244"/>
      <c r="N61" s="244"/>
      <c r="O61" s="244"/>
      <c r="P61" s="244"/>
      <c r="Q61" s="245"/>
      <c r="R61" s="246"/>
      <c r="S61" s="246"/>
      <c r="T61" s="246"/>
      <c r="U61" s="246"/>
      <c r="V61" s="246"/>
      <c r="W61" s="226"/>
    </row>
    <row r="62" spans="1:23" ht="15">
      <c r="A62" s="226"/>
      <c r="B62" s="259">
        <v>24</v>
      </c>
      <c r="C62" s="260" t="str">
        <f t="shared" si="4"/>
        <v/>
      </c>
      <c r="D62" s="225"/>
      <c r="E62" s="225"/>
      <c r="F62" s="262"/>
      <c r="G62" s="263">
        <f t="shared" si="6"/>
        <v>0</v>
      </c>
      <c r="H62" s="264"/>
      <c r="I62" s="244"/>
      <c r="J62" s="244"/>
      <c r="K62" s="265"/>
      <c r="L62" s="243">
        <f t="shared" si="5"/>
        <v>0</v>
      </c>
      <c r="M62" s="244"/>
      <c r="N62" s="244"/>
      <c r="O62" s="244"/>
      <c r="P62" s="244"/>
      <c r="Q62" s="245"/>
      <c r="R62" s="246"/>
      <c r="S62" s="246"/>
      <c r="T62" s="246"/>
      <c r="U62" s="246"/>
      <c r="V62" s="246"/>
      <c r="W62" s="226"/>
    </row>
    <row r="63" spans="1:23" ht="15">
      <c r="A63" s="226"/>
      <c r="B63" s="259">
        <v>25</v>
      </c>
      <c r="C63" s="260" t="str">
        <f t="shared" si="4"/>
        <v/>
      </c>
      <c r="D63" s="225"/>
      <c r="E63" s="225"/>
      <c r="F63" s="262"/>
      <c r="G63" s="263">
        <f t="shared" si="6"/>
        <v>0</v>
      </c>
      <c r="H63" s="264"/>
      <c r="I63" s="244"/>
      <c r="J63" s="244"/>
      <c r="K63" s="265"/>
      <c r="L63" s="243">
        <f t="shared" si="5"/>
        <v>0</v>
      </c>
      <c r="M63" s="244"/>
      <c r="N63" s="244"/>
      <c r="O63" s="244"/>
      <c r="P63" s="244"/>
      <c r="Q63" s="245"/>
      <c r="R63" s="246"/>
      <c r="S63" s="246"/>
      <c r="T63" s="246"/>
      <c r="U63" s="246"/>
      <c r="V63" s="246"/>
      <c r="W63" s="226"/>
    </row>
    <row r="64" spans="1:23" ht="15">
      <c r="A64" s="226"/>
      <c r="B64" s="259">
        <v>26</v>
      </c>
      <c r="C64" s="260" t="str">
        <f t="shared" si="4"/>
        <v/>
      </c>
      <c r="D64" s="225"/>
      <c r="E64" s="225"/>
      <c r="F64" s="262"/>
      <c r="G64" s="263">
        <f t="shared" si="6"/>
        <v>0</v>
      </c>
      <c r="H64" s="264"/>
      <c r="I64" s="244"/>
      <c r="J64" s="244"/>
      <c r="K64" s="265"/>
      <c r="L64" s="243">
        <f t="shared" si="5"/>
        <v>0</v>
      </c>
      <c r="M64" s="244"/>
      <c r="N64" s="244"/>
      <c r="O64" s="244"/>
      <c r="P64" s="244"/>
      <c r="Q64" s="245"/>
      <c r="R64" s="246"/>
      <c r="S64" s="246"/>
      <c r="T64" s="246"/>
      <c r="U64" s="246"/>
      <c r="V64" s="246"/>
      <c r="W64" s="226"/>
    </row>
    <row r="65" spans="1:23" ht="15">
      <c r="A65" s="226"/>
      <c r="B65" s="259">
        <v>27</v>
      </c>
      <c r="C65" s="260" t="str">
        <f t="shared" si="4"/>
        <v/>
      </c>
      <c r="D65" s="225"/>
      <c r="E65" s="225"/>
      <c r="F65" s="262"/>
      <c r="G65" s="263">
        <f t="shared" si="6"/>
        <v>0</v>
      </c>
      <c r="H65" s="264"/>
      <c r="I65" s="244"/>
      <c r="J65" s="244"/>
      <c r="K65" s="265"/>
      <c r="L65" s="243">
        <f t="shared" si="5"/>
        <v>0</v>
      </c>
      <c r="M65" s="244"/>
      <c r="N65" s="244"/>
      <c r="O65" s="244"/>
      <c r="P65" s="244"/>
      <c r="Q65" s="245"/>
      <c r="R65" s="246"/>
      <c r="S65" s="246"/>
      <c r="T65" s="246"/>
      <c r="U65" s="246"/>
      <c r="V65" s="246"/>
      <c r="W65" s="226"/>
    </row>
    <row r="66" spans="1:23" ht="15">
      <c r="A66" s="226"/>
      <c r="B66" s="259">
        <v>28</v>
      </c>
      <c r="C66" s="260" t="str">
        <f t="shared" si="4"/>
        <v/>
      </c>
      <c r="D66" s="225"/>
      <c r="E66" s="225"/>
      <c r="F66" s="262"/>
      <c r="G66" s="263">
        <f t="shared" si="6"/>
        <v>0</v>
      </c>
      <c r="H66" s="264"/>
      <c r="I66" s="244"/>
      <c r="J66" s="244"/>
      <c r="K66" s="265"/>
      <c r="L66" s="243">
        <f t="shared" si="5"/>
        <v>0</v>
      </c>
      <c r="M66" s="244"/>
      <c r="N66" s="244"/>
      <c r="O66" s="244"/>
      <c r="P66" s="244"/>
      <c r="Q66" s="245"/>
      <c r="R66" s="246"/>
      <c r="S66" s="246"/>
      <c r="T66" s="246"/>
      <c r="U66" s="246"/>
      <c r="V66" s="246"/>
      <c r="W66" s="226"/>
    </row>
    <row r="67" spans="1:23" ht="15">
      <c r="A67" s="226"/>
      <c r="B67" s="259">
        <v>29</v>
      </c>
      <c r="C67" s="260" t="str">
        <f t="shared" si="4"/>
        <v/>
      </c>
      <c r="D67" s="225"/>
      <c r="E67" s="225"/>
      <c r="F67" s="262"/>
      <c r="G67" s="263">
        <f t="shared" si="6"/>
        <v>0</v>
      </c>
      <c r="H67" s="264"/>
      <c r="I67" s="244"/>
      <c r="J67" s="244"/>
      <c r="K67" s="265"/>
      <c r="L67" s="243">
        <f t="shared" si="5"/>
        <v>0</v>
      </c>
      <c r="M67" s="244"/>
      <c r="N67" s="244"/>
      <c r="O67" s="244"/>
      <c r="P67" s="244"/>
      <c r="Q67" s="245"/>
      <c r="R67" s="246"/>
      <c r="S67" s="246"/>
      <c r="T67" s="246"/>
      <c r="U67" s="246"/>
      <c r="V67" s="246"/>
      <c r="W67" s="226"/>
    </row>
    <row r="68" spans="1:23" ht="15">
      <c r="A68" s="226"/>
      <c r="B68" s="259">
        <v>30</v>
      </c>
      <c r="C68" s="260" t="str">
        <f t="shared" si="4"/>
        <v/>
      </c>
      <c r="D68" s="225"/>
      <c r="E68" s="225"/>
      <c r="F68" s="262"/>
      <c r="G68" s="263">
        <f t="shared" si="6"/>
        <v>0</v>
      </c>
      <c r="H68" s="264"/>
      <c r="I68" s="244"/>
      <c r="J68" s="244"/>
      <c r="K68" s="265"/>
      <c r="L68" s="243">
        <f t="shared" si="5"/>
        <v>0</v>
      </c>
      <c r="M68" s="244"/>
      <c r="N68" s="244"/>
      <c r="O68" s="244"/>
      <c r="P68" s="244"/>
      <c r="Q68" s="245"/>
      <c r="R68" s="246"/>
      <c r="S68" s="246"/>
      <c r="T68" s="246"/>
      <c r="U68" s="246"/>
      <c r="V68" s="246"/>
      <c r="W68" s="226"/>
    </row>
    <row r="69" spans="1:23" ht="15">
      <c r="A69" s="226"/>
      <c r="B69" s="259">
        <v>31</v>
      </c>
      <c r="C69" s="260" t="str">
        <f t="shared" si="4"/>
        <v/>
      </c>
      <c r="D69" s="225"/>
      <c r="E69" s="225"/>
      <c r="F69" s="262"/>
      <c r="G69" s="263">
        <f t="shared" si="6"/>
        <v>0</v>
      </c>
      <c r="H69" s="264"/>
      <c r="I69" s="244"/>
      <c r="J69" s="244"/>
      <c r="K69" s="265"/>
      <c r="L69" s="243">
        <f t="shared" si="5"/>
        <v>0</v>
      </c>
      <c r="M69" s="244"/>
      <c r="N69" s="244"/>
      <c r="O69" s="244"/>
      <c r="P69" s="244"/>
      <c r="Q69" s="245"/>
      <c r="R69" s="246"/>
      <c r="S69" s="246"/>
      <c r="T69" s="246"/>
      <c r="U69" s="246"/>
      <c r="V69" s="246"/>
      <c r="W69" s="226"/>
    </row>
    <row r="70" spans="1:23" ht="15">
      <c r="A70" s="226"/>
      <c r="B70" s="259">
        <v>32</v>
      </c>
      <c r="C70" s="260" t="str">
        <f t="shared" si="4"/>
        <v/>
      </c>
      <c r="D70" s="225"/>
      <c r="E70" s="225"/>
      <c r="F70" s="262"/>
      <c r="G70" s="263">
        <f t="shared" si="6"/>
        <v>0</v>
      </c>
      <c r="H70" s="264"/>
      <c r="I70" s="244"/>
      <c r="J70" s="244"/>
      <c r="K70" s="265"/>
      <c r="L70" s="243">
        <f t="shared" si="5"/>
        <v>0</v>
      </c>
      <c r="M70" s="244"/>
      <c r="N70" s="244"/>
      <c r="O70" s="244"/>
      <c r="P70" s="244"/>
      <c r="Q70" s="245"/>
      <c r="R70" s="246"/>
      <c r="S70" s="246"/>
      <c r="T70" s="246"/>
      <c r="U70" s="246"/>
      <c r="V70" s="246"/>
      <c r="W70" s="226"/>
    </row>
    <row r="71" spans="1:23" ht="15">
      <c r="A71" s="226"/>
      <c r="B71" s="259">
        <v>33</v>
      </c>
      <c r="C71" s="260" t="str">
        <f t="shared" si="4"/>
        <v/>
      </c>
      <c r="D71" s="225"/>
      <c r="E71" s="225"/>
      <c r="F71" s="262"/>
      <c r="G71" s="263">
        <f t="shared" si="6"/>
        <v>0</v>
      </c>
      <c r="H71" s="264"/>
      <c r="I71" s="244"/>
      <c r="J71" s="244"/>
      <c r="K71" s="265"/>
      <c r="L71" s="243">
        <f t="shared" si="5"/>
        <v>0</v>
      </c>
      <c r="M71" s="244"/>
      <c r="N71" s="244"/>
      <c r="O71" s="244"/>
      <c r="P71" s="244"/>
      <c r="Q71" s="245"/>
      <c r="R71" s="246"/>
      <c r="S71" s="246"/>
      <c r="T71" s="246"/>
      <c r="U71" s="246"/>
      <c r="V71" s="246"/>
      <c r="W71" s="226"/>
    </row>
    <row r="72" spans="1:23" ht="15">
      <c r="A72" s="226"/>
      <c r="B72" s="259">
        <v>34</v>
      </c>
      <c r="C72" s="260" t="str">
        <f t="shared" si="4"/>
        <v/>
      </c>
      <c r="D72" s="225"/>
      <c r="E72" s="225"/>
      <c r="F72" s="262"/>
      <c r="G72" s="263">
        <f t="shared" si="6"/>
        <v>0</v>
      </c>
      <c r="H72" s="264"/>
      <c r="I72" s="244"/>
      <c r="J72" s="244"/>
      <c r="K72" s="265"/>
      <c r="L72" s="243">
        <f t="shared" si="5"/>
        <v>0</v>
      </c>
      <c r="M72" s="244"/>
      <c r="N72" s="244"/>
      <c r="O72" s="244"/>
      <c r="P72" s="244"/>
      <c r="Q72" s="245"/>
      <c r="R72" s="246"/>
      <c r="S72" s="246"/>
      <c r="T72" s="246"/>
      <c r="U72" s="246"/>
      <c r="V72" s="246"/>
      <c r="W72" s="226"/>
    </row>
    <row r="73" spans="1:23" ht="15">
      <c r="A73" s="226"/>
      <c r="B73" s="259">
        <v>35</v>
      </c>
      <c r="C73" s="260" t="str">
        <f t="shared" si="4"/>
        <v/>
      </c>
      <c r="D73" s="225"/>
      <c r="E73" s="225"/>
      <c r="F73" s="262"/>
      <c r="G73" s="263">
        <f t="shared" si="6"/>
        <v>0</v>
      </c>
      <c r="H73" s="264"/>
      <c r="I73" s="244"/>
      <c r="J73" s="244"/>
      <c r="K73" s="265"/>
      <c r="L73" s="243">
        <f t="shared" si="5"/>
        <v>0</v>
      </c>
      <c r="M73" s="244"/>
      <c r="N73" s="244"/>
      <c r="O73" s="244"/>
      <c r="P73" s="244"/>
      <c r="Q73" s="245"/>
      <c r="R73" s="246"/>
      <c r="S73" s="246"/>
      <c r="T73" s="246"/>
      <c r="U73" s="246"/>
      <c r="V73" s="246"/>
      <c r="W73" s="226"/>
    </row>
    <row r="74" spans="1:23" ht="15">
      <c r="A74" s="226"/>
      <c r="B74" s="259">
        <v>36</v>
      </c>
      <c r="C74" s="260" t="str">
        <f t="shared" si="4"/>
        <v/>
      </c>
      <c r="D74" s="225"/>
      <c r="E74" s="225"/>
      <c r="F74" s="262"/>
      <c r="G74" s="263">
        <f t="shared" si="6"/>
        <v>0</v>
      </c>
      <c r="H74" s="264"/>
      <c r="I74" s="244"/>
      <c r="J74" s="244"/>
      <c r="K74" s="265"/>
      <c r="L74" s="243">
        <f t="shared" si="5"/>
        <v>0</v>
      </c>
      <c r="M74" s="244"/>
      <c r="N74" s="244"/>
      <c r="O74" s="244"/>
      <c r="P74" s="244"/>
      <c r="Q74" s="245"/>
      <c r="R74" s="246"/>
      <c r="S74" s="246"/>
      <c r="T74" s="246"/>
      <c r="U74" s="246"/>
      <c r="V74" s="246"/>
      <c r="W74" s="226"/>
    </row>
    <row r="75" spans="1:23" ht="15">
      <c r="A75" s="226"/>
      <c r="B75" s="259">
        <v>37</v>
      </c>
      <c r="C75" s="260" t="str">
        <f t="shared" si="4"/>
        <v/>
      </c>
      <c r="D75" s="225"/>
      <c r="E75" s="225"/>
      <c r="F75" s="262"/>
      <c r="G75" s="263">
        <f t="shared" si="6"/>
        <v>0</v>
      </c>
      <c r="H75" s="264"/>
      <c r="I75" s="244"/>
      <c r="J75" s="244"/>
      <c r="K75" s="265"/>
      <c r="L75" s="243">
        <f t="shared" si="5"/>
        <v>0</v>
      </c>
      <c r="M75" s="244"/>
      <c r="N75" s="244"/>
      <c r="O75" s="244"/>
      <c r="P75" s="244"/>
      <c r="Q75" s="245"/>
      <c r="R75" s="246"/>
      <c r="S75" s="246"/>
      <c r="T75" s="246"/>
      <c r="U75" s="246"/>
      <c r="V75" s="246"/>
      <c r="W75" s="226"/>
    </row>
    <row r="76" spans="1:23" ht="15">
      <c r="A76" s="226"/>
      <c r="B76" s="259">
        <v>38</v>
      </c>
      <c r="C76" s="260" t="str">
        <f t="shared" si="4"/>
        <v/>
      </c>
      <c r="D76" s="225"/>
      <c r="E76" s="225"/>
      <c r="F76" s="262"/>
      <c r="G76" s="263">
        <f t="shared" si="6"/>
        <v>0</v>
      </c>
      <c r="H76" s="264"/>
      <c r="I76" s="244"/>
      <c r="J76" s="244"/>
      <c r="K76" s="265"/>
      <c r="L76" s="243">
        <f t="shared" si="5"/>
        <v>0</v>
      </c>
      <c r="M76" s="244"/>
      <c r="N76" s="244"/>
      <c r="O76" s="244"/>
      <c r="P76" s="244"/>
      <c r="Q76" s="245"/>
      <c r="R76" s="246"/>
      <c r="S76" s="246"/>
      <c r="T76" s="246"/>
      <c r="U76" s="246"/>
      <c r="V76" s="246"/>
      <c r="W76" s="226"/>
    </row>
    <row r="77" spans="1:23" ht="15">
      <c r="A77" s="226"/>
      <c r="B77" s="259">
        <v>39</v>
      </c>
      <c r="C77" s="260" t="str">
        <f t="shared" si="4"/>
        <v/>
      </c>
      <c r="D77" s="225"/>
      <c r="E77" s="225"/>
      <c r="F77" s="262"/>
      <c r="G77" s="263">
        <f t="shared" si="6"/>
        <v>0</v>
      </c>
      <c r="H77" s="264"/>
      <c r="I77" s="244"/>
      <c r="J77" s="244"/>
      <c r="K77" s="265"/>
      <c r="L77" s="243">
        <f t="shared" si="5"/>
        <v>0</v>
      </c>
      <c r="M77" s="244"/>
      <c r="N77" s="244"/>
      <c r="O77" s="244"/>
      <c r="P77" s="244"/>
      <c r="Q77" s="245"/>
      <c r="R77" s="246"/>
      <c r="S77" s="246"/>
      <c r="T77" s="246"/>
      <c r="U77" s="246"/>
      <c r="V77" s="246"/>
      <c r="W77" s="226"/>
    </row>
    <row r="78" spans="1:23" ht="15">
      <c r="A78" s="226"/>
      <c r="B78" s="259">
        <v>40</v>
      </c>
      <c r="C78" s="260" t="str">
        <f t="shared" si="4"/>
        <v/>
      </c>
      <c r="D78" s="225"/>
      <c r="E78" s="225"/>
      <c r="F78" s="262"/>
      <c r="G78" s="263">
        <f t="shared" si="6"/>
        <v>0</v>
      </c>
      <c r="H78" s="264"/>
      <c r="I78" s="244"/>
      <c r="J78" s="244"/>
      <c r="K78" s="265"/>
      <c r="L78" s="243">
        <f t="shared" si="5"/>
        <v>0</v>
      </c>
      <c r="M78" s="244"/>
      <c r="N78" s="244"/>
      <c r="O78" s="244"/>
      <c r="P78" s="244"/>
      <c r="Q78" s="245"/>
      <c r="R78" s="246"/>
      <c r="S78" s="246"/>
      <c r="T78" s="246"/>
      <c r="U78" s="246"/>
      <c r="V78" s="246"/>
      <c r="W78" s="226"/>
    </row>
    <row r="79" spans="1:23" ht="15">
      <c r="A79" s="226"/>
      <c r="B79" s="259">
        <v>41</v>
      </c>
      <c r="C79" s="260" t="str">
        <f t="shared" si="4"/>
        <v/>
      </c>
      <c r="D79" s="225"/>
      <c r="E79" s="225"/>
      <c r="F79" s="262"/>
      <c r="G79" s="263">
        <f t="shared" si="6"/>
        <v>0</v>
      </c>
      <c r="H79" s="264"/>
      <c r="I79" s="244"/>
      <c r="J79" s="244"/>
      <c r="K79" s="265"/>
      <c r="L79" s="243">
        <f t="shared" si="5"/>
        <v>0</v>
      </c>
      <c r="M79" s="244"/>
      <c r="N79" s="244"/>
      <c r="O79" s="244"/>
      <c r="P79" s="244"/>
      <c r="Q79" s="245"/>
      <c r="R79" s="246"/>
      <c r="S79" s="246"/>
      <c r="T79" s="246"/>
      <c r="U79" s="246"/>
      <c r="V79" s="246"/>
      <c r="W79" s="226"/>
    </row>
    <row r="80" spans="1:23" ht="15">
      <c r="A80" s="226"/>
      <c r="B80" s="259">
        <v>42</v>
      </c>
      <c r="C80" s="260" t="str">
        <f t="shared" si="4"/>
        <v/>
      </c>
      <c r="D80" s="225"/>
      <c r="E80" s="225"/>
      <c r="F80" s="262"/>
      <c r="G80" s="263">
        <f t="shared" si="6"/>
        <v>0</v>
      </c>
      <c r="H80" s="264"/>
      <c r="I80" s="244"/>
      <c r="J80" s="244"/>
      <c r="K80" s="265"/>
      <c r="L80" s="243">
        <f t="shared" si="5"/>
        <v>0</v>
      </c>
      <c r="M80" s="244"/>
      <c r="N80" s="244"/>
      <c r="O80" s="244"/>
      <c r="P80" s="244"/>
      <c r="Q80" s="245"/>
      <c r="R80" s="246"/>
      <c r="S80" s="246"/>
      <c r="T80" s="246"/>
      <c r="U80" s="246"/>
      <c r="V80" s="246"/>
      <c r="W80" s="226"/>
    </row>
    <row r="81" spans="1:23" ht="15">
      <c r="A81" s="226"/>
      <c r="B81" s="259">
        <v>43</v>
      </c>
      <c r="C81" s="260" t="str">
        <f t="shared" si="4"/>
        <v/>
      </c>
      <c r="D81" s="225"/>
      <c r="E81" s="225"/>
      <c r="F81" s="262"/>
      <c r="G81" s="263">
        <f t="shared" si="6"/>
        <v>0</v>
      </c>
      <c r="H81" s="264"/>
      <c r="I81" s="244"/>
      <c r="J81" s="244"/>
      <c r="K81" s="265"/>
      <c r="L81" s="243">
        <f t="shared" si="5"/>
        <v>0</v>
      </c>
      <c r="M81" s="244"/>
      <c r="N81" s="244"/>
      <c r="O81" s="244"/>
      <c r="P81" s="244"/>
      <c r="Q81" s="245"/>
      <c r="R81" s="246"/>
      <c r="S81" s="246"/>
      <c r="T81" s="246"/>
      <c r="U81" s="246"/>
      <c r="V81" s="246"/>
      <c r="W81" s="226"/>
    </row>
    <row r="82" spans="1:23" ht="15">
      <c r="A82" s="226"/>
      <c r="B82" s="259">
        <v>44</v>
      </c>
      <c r="C82" s="260" t="str">
        <f t="shared" si="4"/>
        <v/>
      </c>
      <c r="D82" s="225"/>
      <c r="E82" s="225"/>
      <c r="F82" s="262"/>
      <c r="G82" s="263">
        <f t="shared" si="6"/>
        <v>0</v>
      </c>
      <c r="H82" s="264"/>
      <c r="I82" s="244"/>
      <c r="J82" s="244"/>
      <c r="K82" s="265"/>
      <c r="L82" s="243">
        <f t="shared" si="5"/>
        <v>0</v>
      </c>
      <c r="M82" s="244"/>
      <c r="N82" s="244"/>
      <c r="O82" s="244"/>
      <c r="P82" s="244"/>
      <c r="Q82" s="245"/>
      <c r="R82" s="246"/>
      <c r="S82" s="246"/>
      <c r="T82" s="246"/>
      <c r="U82" s="246"/>
      <c r="V82" s="246"/>
      <c r="W82" s="226"/>
    </row>
    <row r="83" spans="1:23" ht="15">
      <c r="A83" s="226"/>
      <c r="B83" s="259">
        <v>45</v>
      </c>
      <c r="C83" s="260" t="str">
        <f t="shared" si="4"/>
        <v/>
      </c>
      <c r="D83" s="266"/>
      <c r="E83" s="266"/>
      <c r="F83" s="267"/>
      <c r="G83" s="263">
        <f t="shared" si="6"/>
        <v>0</v>
      </c>
      <c r="H83" s="268"/>
      <c r="I83" s="269"/>
      <c r="J83" s="269"/>
      <c r="K83" s="270"/>
      <c r="L83" s="243">
        <f t="shared" si="5"/>
        <v>0</v>
      </c>
      <c r="M83" s="269"/>
      <c r="N83" s="269"/>
      <c r="O83" s="269"/>
      <c r="P83" s="269"/>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C15:E15"/>
    <mergeCell ref="C16:E16"/>
    <mergeCell ref="C19:E19"/>
    <mergeCell ref="C25:E25"/>
    <mergeCell ref="G12:J12"/>
    <mergeCell ref="C17:E17"/>
    <mergeCell ref="C18:E18"/>
    <mergeCell ref="C24:E24"/>
    <mergeCell ref="B1:D1"/>
    <mergeCell ref="B7:C7"/>
    <mergeCell ref="C14:E14"/>
    <mergeCell ref="B3:K3"/>
    <mergeCell ref="B4:K4"/>
    <mergeCell ref="B5:K5"/>
    <mergeCell ref="K12:U12"/>
    <mergeCell ref="H37:K37"/>
    <mergeCell ref="L37:V37"/>
    <mergeCell ref="C37:G37"/>
    <mergeCell ref="C20:E20"/>
    <mergeCell ref="C22:E22"/>
    <mergeCell ref="C21:E21"/>
    <mergeCell ref="C30:E30"/>
    <mergeCell ref="C31:E31"/>
    <mergeCell ref="C32:E32"/>
    <mergeCell ref="C23:E23"/>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1" fitToWidth="1" horizontalDpi="600" verticalDpi="600" orientation="landscape" scale="32"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A67"/>
  <sheetViews>
    <sheetView showGridLines="0" zoomScale="70" zoomScaleNormal="70" zoomScaleSheetLayoutView="40" zoomScalePageLayoutView="80" workbookViewId="0" topLeftCell="L1">
      <selection activeCell="N16" sqref="N16"/>
    </sheetView>
  </sheetViews>
  <sheetFormatPr defaultColWidth="0" defaultRowHeight="15" zeroHeight="1"/>
  <cols>
    <col min="1" max="1" width="2.7109375" style="226" customWidth="1"/>
    <col min="2" max="2" width="6.7109375" style="226" customWidth="1"/>
    <col min="3" max="3" width="15.28125" style="292" customWidth="1"/>
    <col min="4" max="5" width="32.7109375" style="226" customWidth="1"/>
    <col min="6" max="7" width="26.00390625" style="226" bestFit="1" customWidth="1"/>
    <col min="8" max="8" width="20.7109375" style="226" bestFit="1" customWidth="1"/>
    <col min="9" max="9" width="20.00390625" style="226" bestFit="1" customWidth="1"/>
    <col min="10" max="10" width="23.00390625" style="226" customWidth="1"/>
    <col min="11" max="12" width="17.7109375" style="226" customWidth="1"/>
    <col min="13" max="13" width="23.140625" style="226" customWidth="1"/>
    <col min="14" max="14" width="16.7109375" style="226" customWidth="1"/>
    <col min="15" max="27" width="15.00390625" style="226" customWidth="1"/>
    <col min="28" max="16384" width="9.140625" style="226" hidden="1" customWidth="1"/>
  </cols>
  <sheetData>
    <row r="1" spans="2:4" ht="15">
      <c r="B1" s="163" t="s">
        <v>332</v>
      </c>
      <c r="C1" s="163"/>
      <c r="D1" s="163"/>
    </row>
    <row r="2" spans="2:4" ht="15">
      <c r="B2" s="208"/>
      <c r="C2" s="208"/>
      <c r="D2" s="164"/>
    </row>
    <row r="3" spans="2:24" ht="18">
      <c r="B3" s="396" t="s">
        <v>371</v>
      </c>
      <c r="C3" s="165"/>
      <c r="D3" s="165"/>
      <c r="E3" s="165"/>
      <c r="F3" s="165"/>
      <c r="G3" s="165"/>
      <c r="H3" s="165"/>
      <c r="I3" s="165"/>
      <c r="J3" s="165"/>
      <c r="K3" s="165"/>
      <c r="L3" s="166"/>
      <c r="M3" s="1"/>
      <c r="N3" s="1"/>
      <c r="O3" s="1"/>
      <c r="P3" s="1"/>
      <c r="Q3" s="1"/>
      <c r="R3" s="1"/>
      <c r="S3" s="1"/>
      <c r="T3" s="1"/>
      <c r="U3" s="1"/>
      <c r="V3" s="1"/>
      <c r="W3" s="1"/>
      <c r="X3" s="1"/>
    </row>
    <row r="4" spans="2:24" ht="18">
      <c r="B4" s="396" t="s">
        <v>0</v>
      </c>
      <c r="C4" s="165"/>
      <c r="D4" s="165"/>
      <c r="E4" s="165"/>
      <c r="F4" s="165"/>
      <c r="G4" s="165"/>
      <c r="H4" s="165"/>
      <c r="I4" s="165"/>
      <c r="J4" s="165"/>
      <c r="K4" s="165"/>
      <c r="L4" s="166"/>
      <c r="M4" s="1"/>
      <c r="N4" s="1"/>
      <c r="O4" s="1"/>
      <c r="P4" s="1"/>
      <c r="Q4" s="1"/>
      <c r="R4" s="1"/>
      <c r="S4" s="1"/>
      <c r="T4" s="1"/>
      <c r="U4" s="1"/>
      <c r="V4" s="1"/>
      <c r="W4" s="1"/>
      <c r="X4" s="1"/>
    </row>
    <row r="5" spans="2:24" ht="18">
      <c r="B5" s="396"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15.75" customHeight="1">
      <c r="B7" s="480" t="s">
        <v>2</v>
      </c>
      <c r="C7" s="469"/>
      <c r="D7" s="54" t="str">
        <f>IF(ISBLANK('1. Information'!D6),"",'1. Information'!D6)</f>
        <v>Colusa</v>
      </c>
      <c r="F7" s="204" t="s">
        <v>3</v>
      </c>
      <c r="G7" s="227">
        <f>IF(ISBLANK('1. Information'!D5),"",'1. Information'!D5)</f>
        <v>43202</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394"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6"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69" t="s">
        <v>62</v>
      </c>
      <c r="H12" s="448"/>
      <c r="I12" s="448"/>
      <c r="J12" s="456"/>
      <c r="K12" s="473" t="s">
        <v>60</v>
      </c>
      <c r="L12" s="473"/>
      <c r="M12" s="473"/>
      <c r="N12" s="473"/>
      <c r="O12" s="473"/>
      <c r="P12" s="473"/>
      <c r="Q12" s="473"/>
      <c r="R12" s="473"/>
      <c r="S12" s="473"/>
      <c r="T12" s="473"/>
      <c r="U12" s="451"/>
      <c r="V12" s="168"/>
    </row>
    <row r="13" spans="3:21" ht="47.25" customHeight="1">
      <c r="C13" s="484"/>
      <c r="D13" s="484"/>
      <c r="E13" s="484"/>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15.75">
      <c r="B14" s="251">
        <v>1</v>
      </c>
      <c r="C14" s="471" t="s">
        <v>4</v>
      </c>
      <c r="D14" s="471"/>
      <c r="E14" s="471"/>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15" customHeight="1">
      <c r="B15" s="251">
        <v>2</v>
      </c>
      <c r="C15" s="471" t="s">
        <v>176</v>
      </c>
      <c r="D15" s="471"/>
      <c r="E15" s="471"/>
      <c r="F15" s="239">
        <f t="shared" si="0"/>
        <v>0</v>
      </c>
      <c r="G15" s="247"/>
      <c r="H15" s="241"/>
      <c r="I15" s="241"/>
      <c r="J15" s="242"/>
      <c r="K15" s="243">
        <f t="shared" si="1"/>
        <v>0</v>
      </c>
      <c r="L15" s="241"/>
      <c r="M15" s="241"/>
      <c r="N15" s="241"/>
      <c r="O15" s="241"/>
      <c r="P15" s="245"/>
      <c r="Q15" s="246"/>
      <c r="R15" s="246"/>
      <c r="S15" s="246"/>
      <c r="T15" s="246"/>
      <c r="U15" s="246"/>
    </row>
    <row r="16" spans="2:21" s="228" customFormat="1" ht="15" customHeight="1">
      <c r="B16" s="251">
        <v>3</v>
      </c>
      <c r="C16" s="485" t="s">
        <v>202</v>
      </c>
      <c r="D16" s="485"/>
      <c r="E16" s="485"/>
      <c r="F16" s="239">
        <f t="shared" si="0"/>
        <v>26463</v>
      </c>
      <c r="G16" s="247"/>
      <c r="H16" s="241"/>
      <c r="I16" s="241"/>
      <c r="J16" s="242"/>
      <c r="K16" s="243">
        <f t="shared" si="1"/>
        <v>26463</v>
      </c>
      <c r="L16" s="241"/>
      <c r="M16" s="273"/>
      <c r="N16" s="273">
        <v>26463</v>
      </c>
      <c r="O16" s="273">
        <v>0</v>
      </c>
      <c r="P16" s="245"/>
      <c r="Q16" s="246"/>
      <c r="R16" s="274"/>
      <c r="S16" s="274"/>
      <c r="T16" s="274"/>
      <c r="U16" s="274"/>
    </row>
    <row r="17" spans="2:21" s="228" customFormat="1" ht="15" customHeight="1">
      <c r="B17" s="251">
        <v>4</v>
      </c>
      <c r="C17" s="471" t="s">
        <v>323</v>
      </c>
      <c r="D17" s="471"/>
      <c r="E17" s="471"/>
      <c r="F17" s="239">
        <f t="shared" si="0"/>
        <v>0</v>
      </c>
      <c r="G17" s="247"/>
      <c r="H17" s="241"/>
      <c r="I17" s="241"/>
      <c r="J17" s="242"/>
      <c r="K17" s="243">
        <f t="shared" si="1"/>
        <v>0</v>
      </c>
      <c r="L17" s="275"/>
      <c r="M17" s="246"/>
      <c r="N17" s="246"/>
      <c r="O17" s="246"/>
      <c r="P17" s="245"/>
      <c r="Q17" s="252"/>
      <c r="R17" s="241"/>
      <c r="S17" s="241"/>
      <c r="T17" s="241"/>
      <c r="U17" s="241"/>
    </row>
    <row r="18" spans="2:21" s="228" customFormat="1" ht="15" customHeight="1">
      <c r="B18" s="251">
        <v>5</v>
      </c>
      <c r="C18" s="471" t="s">
        <v>306</v>
      </c>
      <c r="D18" s="471"/>
      <c r="E18" s="471"/>
      <c r="F18" s="239">
        <f t="shared" si="0"/>
        <v>0</v>
      </c>
      <c r="G18" s="276"/>
      <c r="H18" s="277"/>
      <c r="I18" s="277"/>
      <c r="J18" s="278"/>
      <c r="K18" s="243">
        <f t="shared" si="1"/>
        <v>0</v>
      </c>
      <c r="L18" s="241"/>
      <c r="M18" s="279"/>
      <c r="N18" s="279"/>
      <c r="O18" s="279"/>
      <c r="P18" s="245"/>
      <c r="Q18" s="246"/>
      <c r="R18" s="249"/>
      <c r="S18" s="249"/>
      <c r="T18" s="249"/>
      <c r="U18" s="249"/>
    </row>
    <row r="19" spans="2:21" s="228" customFormat="1" ht="15" customHeight="1">
      <c r="B19" s="251">
        <v>6</v>
      </c>
      <c r="C19" s="471" t="s">
        <v>310</v>
      </c>
      <c r="D19" s="471"/>
      <c r="E19" s="471"/>
      <c r="F19" s="239">
        <f t="shared" si="0"/>
        <v>0</v>
      </c>
      <c r="G19" s="247"/>
      <c r="H19" s="241"/>
      <c r="I19" s="241"/>
      <c r="J19" s="242"/>
      <c r="K19" s="243">
        <f t="shared" si="1"/>
        <v>0</v>
      </c>
      <c r="L19" s="241"/>
      <c r="M19" s="241"/>
      <c r="N19" s="241"/>
      <c r="O19" s="241"/>
      <c r="P19" s="245"/>
      <c r="Q19" s="246"/>
      <c r="R19" s="246"/>
      <c r="S19" s="246"/>
      <c r="T19" s="246"/>
      <c r="U19" s="246"/>
    </row>
    <row r="20" spans="2:21" s="228" customFormat="1" ht="15" customHeight="1">
      <c r="B20" s="251">
        <v>7</v>
      </c>
      <c r="C20" s="466" t="s">
        <v>203</v>
      </c>
      <c r="D20" s="466"/>
      <c r="E20" s="466"/>
      <c r="F20" s="239">
        <f t="shared" si="0"/>
        <v>402083</v>
      </c>
      <c r="G20" s="248">
        <f aca="true" t="shared" si="2" ref="G20:U20">SUMIF($G$37:$G$66,"Combined Summary",M$37:M$66)+SUMIF($F$37:$F$66,"Standalone",M$37:M$66)</f>
        <v>0</v>
      </c>
      <c r="H20" s="249">
        <f t="shared" si="2"/>
        <v>0</v>
      </c>
      <c r="I20" s="249">
        <f t="shared" si="2"/>
        <v>0</v>
      </c>
      <c r="J20" s="250">
        <f t="shared" si="2"/>
        <v>0</v>
      </c>
      <c r="K20" s="245">
        <f t="shared" si="2"/>
        <v>402083</v>
      </c>
      <c r="L20" s="249">
        <f t="shared" si="2"/>
        <v>0</v>
      </c>
      <c r="M20" s="249">
        <f t="shared" si="2"/>
        <v>0</v>
      </c>
      <c r="N20" s="249">
        <f t="shared" si="2"/>
        <v>91873</v>
      </c>
      <c r="O20" s="249">
        <f t="shared" si="2"/>
        <v>310210</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486" t="s">
        <v>324</v>
      </c>
      <c r="D21" s="486"/>
      <c r="E21" s="486"/>
      <c r="F21" s="109">
        <f aca="true" t="shared" si="3" ref="F21:U21">SUM(F14:F16,F19:F20)</f>
        <v>428546</v>
      </c>
      <c r="G21" s="108">
        <f t="shared" si="3"/>
        <v>0</v>
      </c>
      <c r="H21" s="52">
        <f t="shared" si="3"/>
        <v>0</v>
      </c>
      <c r="I21" s="52">
        <f t="shared" si="3"/>
        <v>0</v>
      </c>
      <c r="J21" s="110">
        <f t="shared" si="3"/>
        <v>0</v>
      </c>
      <c r="K21" s="108">
        <f t="shared" si="3"/>
        <v>428546</v>
      </c>
      <c r="L21" s="52">
        <f t="shared" si="3"/>
        <v>0</v>
      </c>
      <c r="M21" s="52">
        <f t="shared" si="3"/>
        <v>0</v>
      </c>
      <c r="N21" s="52">
        <f t="shared" si="3"/>
        <v>118336</v>
      </c>
      <c r="O21" s="52">
        <f t="shared" si="3"/>
        <v>310210</v>
      </c>
      <c r="P21" s="52">
        <f t="shared" si="3"/>
        <v>0</v>
      </c>
      <c r="Q21" s="52">
        <f t="shared" si="3"/>
        <v>0</v>
      </c>
      <c r="R21" s="52">
        <f t="shared" si="3"/>
        <v>0</v>
      </c>
      <c r="S21" s="52">
        <f t="shared" si="3"/>
        <v>0</v>
      </c>
      <c r="T21" s="52">
        <f t="shared" si="3"/>
        <v>0</v>
      </c>
      <c r="U21" s="52">
        <f t="shared" si="3"/>
        <v>0</v>
      </c>
    </row>
    <row r="22" spans="2:21" s="228" customFormat="1" ht="30.95" customHeight="1">
      <c r="B22" s="251">
        <v>9</v>
      </c>
      <c r="C22" s="486" t="s">
        <v>281</v>
      </c>
      <c r="D22" s="486"/>
      <c r="E22" s="486"/>
      <c r="F22" s="109"/>
      <c r="G22" s="108"/>
      <c r="H22" s="52"/>
      <c r="I22" s="52"/>
      <c r="J22" s="110"/>
      <c r="K22" s="108">
        <f>SUM(L22,M22:U22)</f>
        <v>1285363</v>
      </c>
      <c r="L22" s="52">
        <f>'2. Component Summary'!E27+'2. Component Summary'!E32</f>
        <v>79428</v>
      </c>
      <c r="M22" s="52">
        <f>'2. Component Summary'!E30+'2. Component Summary'!E31</f>
        <v>462803</v>
      </c>
      <c r="N22" s="52">
        <f>'2. Component Summary'!E26</f>
        <v>432922</v>
      </c>
      <c r="O22" s="52">
        <f>'2. Component Summary'!E25</f>
        <v>310210</v>
      </c>
      <c r="P22" s="52">
        <f>'2. Component Summary'!E24</f>
        <v>0</v>
      </c>
      <c r="Q22" s="52">
        <f>'2. Component Summary'!E23</f>
        <v>0</v>
      </c>
      <c r="R22" s="52">
        <f>'2. Component Summary'!E22</f>
        <v>0</v>
      </c>
      <c r="S22" s="52">
        <f>'2. Component Summary'!E21</f>
        <v>0</v>
      </c>
      <c r="T22" s="52">
        <f>'2. Component Summary'!E20</f>
        <v>0</v>
      </c>
      <c r="U22" s="52">
        <f>'2. Component Summary'!E19</f>
        <v>0</v>
      </c>
    </row>
    <row r="23" spans="3:23" ht="15.75">
      <c r="C23" s="226"/>
      <c r="D23" s="7"/>
      <c r="E23" s="7"/>
      <c r="F23" s="7"/>
      <c r="G23" s="169"/>
      <c r="H23" s="7"/>
      <c r="I23" s="228"/>
      <c r="J23" s="228"/>
      <c r="K23" s="228"/>
      <c r="L23" s="228"/>
      <c r="M23" s="228"/>
      <c r="N23" s="228"/>
      <c r="O23" s="228"/>
      <c r="P23" s="228"/>
      <c r="Q23" s="228"/>
      <c r="R23" s="228"/>
      <c r="S23" s="228"/>
      <c r="T23" s="228"/>
      <c r="U23" s="280"/>
      <c r="V23" s="228"/>
      <c r="W23" s="228"/>
    </row>
    <row r="24" spans="2:22" ht="18.75" thickBot="1">
      <c r="B24" s="394" t="s">
        <v>385</v>
      </c>
      <c r="C24" s="140"/>
      <c r="D24" s="140"/>
      <c r="E24" s="140"/>
      <c r="F24" s="170"/>
      <c r="G24" s="140"/>
      <c r="H24" s="232"/>
      <c r="I24" s="232"/>
      <c r="J24" s="232"/>
      <c r="K24" s="232"/>
      <c r="L24" s="232"/>
      <c r="M24" s="232"/>
      <c r="N24" s="232"/>
      <c r="O24" s="232"/>
      <c r="P24" s="232"/>
      <c r="Q24" s="232"/>
      <c r="R24" s="232"/>
      <c r="S24" s="232"/>
      <c r="T24" s="281"/>
      <c r="U24" s="281"/>
      <c r="V24" s="228"/>
    </row>
    <row r="25" spans="3:25" ht="16.5" thickTop="1">
      <c r="C25" s="7"/>
      <c r="D25" s="7"/>
      <c r="E25" s="7"/>
      <c r="F25" s="7"/>
      <c r="G25" s="169"/>
      <c r="H25" s="7"/>
      <c r="I25" s="228"/>
      <c r="J25" s="228"/>
      <c r="K25" s="228"/>
      <c r="L25" s="228"/>
      <c r="M25" s="228"/>
      <c r="N25" s="228"/>
      <c r="O25" s="228"/>
      <c r="P25" s="228"/>
      <c r="Q25" s="228"/>
      <c r="R25" s="228"/>
      <c r="S25" s="228"/>
      <c r="T25" s="228"/>
      <c r="U25" s="280"/>
      <c r="V25" s="280"/>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80"/>
      <c r="V26" s="280"/>
      <c r="W26" s="228"/>
      <c r="X26" s="228"/>
      <c r="Y26" s="228"/>
    </row>
    <row r="27" spans="2:24" ht="15" customHeight="1">
      <c r="B27" s="216"/>
      <c r="C27" s="216"/>
      <c r="D27" s="216"/>
      <c r="E27" s="216"/>
      <c r="F27" s="479" t="s">
        <v>331</v>
      </c>
      <c r="G27" s="477" t="s">
        <v>330</v>
      </c>
      <c r="H27" s="228"/>
      <c r="I27" s="228"/>
      <c r="J27" s="228"/>
      <c r="K27" s="228"/>
      <c r="L27" s="228"/>
      <c r="M27" s="228"/>
      <c r="N27" s="228"/>
      <c r="O27" s="228"/>
      <c r="P27" s="228"/>
      <c r="Q27" s="228"/>
      <c r="R27" s="228"/>
      <c r="S27" s="228"/>
      <c r="T27" s="280"/>
      <c r="U27" s="280"/>
      <c r="V27" s="228"/>
      <c r="W27" s="228"/>
      <c r="X27" s="228"/>
    </row>
    <row r="28" spans="2:24" ht="15" customHeight="1">
      <c r="B28" s="216"/>
      <c r="C28" s="216"/>
      <c r="D28" s="216"/>
      <c r="E28" s="216"/>
      <c r="F28" s="479"/>
      <c r="G28" s="477"/>
      <c r="H28" s="228"/>
      <c r="I28" s="228"/>
      <c r="J28" s="228"/>
      <c r="K28" s="228"/>
      <c r="L28" s="228"/>
      <c r="M28" s="228"/>
      <c r="N28" s="228"/>
      <c r="O28" s="228"/>
      <c r="P28" s="228"/>
      <c r="Q28" s="228"/>
      <c r="R28" s="228"/>
      <c r="S28" s="228"/>
      <c r="T28" s="280"/>
      <c r="U28" s="280"/>
      <c r="V28" s="228"/>
      <c r="W28" s="228"/>
      <c r="X28" s="228"/>
    </row>
    <row r="29" spans="2:24" ht="15">
      <c r="B29" s="216"/>
      <c r="C29" s="216"/>
      <c r="D29" s="216"/>
      <c r="E29" s="216"/>
      <c r="F29" s="479"/>
      <c r="G29" s="478"/>
      <c r="H29" s="228"/>
      <c r="I29" s="228"/>
      <c r="J29" s="228"/>
      <c r="K29" s="228"/>
      <c r="L29" s="228"/>
      <c r="M29" s="228"/>
      <c r="N29" s="228"/>
      <c r="O29" s="228"/>
      <c r="P29" s="228"/>
      <c r="Q29" s="228"/>
      <c r="R29" s="228"/>
      <c r="S29" s="228"/>
      <c r="T29" s="280"/>
      <c r="U29" s="282"/>
      <c r="V29" s="283"/>
      <c r="W29" s="228"/>
      <c r="X29" s="228"/>
    </row>
    <row r="30" spans="2:24" ht="51.75" customHeight="1">
      <c r="B30" s="284">
        <v>1</v>
      </c>
      <c r="C30" s="474" t="s">
        <v>348</v>
      </c>
      <c r="D30" s="475"/>
      <c r="E30" s="476"/>
      <c r="F30" s="55">
        <f>IF(K21=0,"",((SUMPRODUCT($K$37:$K$66,$Q$37:$Q$66)+(K19*G30))/$K$21))</f>
        <v>0.31865493620305474</v>
      </c>
      <c r="G30" s="180"/>
      <c r="H30" s="228"/>
      <c r="I30" s="228"/>
      <c r="J30" s="228"/>
      <c r="K30" s="228"/>
      <c r="L30" s="228"/>
      <c r="M30" s="228"/>
      <c r="N30" s="228"/>
      <c r="O30" s="228"/>
      <c r="P30" s="228"/>
      <c r="Q30" s="228"/>
      <c r="R30" s="228"/>
      <c r="S30" s="228"/>
      <c r="T30" s="280"/>
      <c r="U30" s="280"/>
      <c r="V30" s="228"/>
      <c r="W30" s="228"/>
      <c r="X30" s="228"/>
    </row>
    <row r="31" s="216" customFormat="1" ht="15"/>
    <row r="32" spans="2:27" ht="18.75" thickBot="1">
      <c r="B32" s="394" t="s">
        <v>386</v>
      </c>
      <c r="C32" s="172"/>
      <c r="D32" s="172"/>
      <c r="E32" s="172"/>
      <c r="F32" s="173"/>
      <c r="G32" s="140"/>
      <c r="H32" s="232"/>
      <c r="I32" s="232"/>
      <c r="J32" s="232"/>
      <c r="K32" s="232"/>
      <c r="L32" s="232"/>
      <c r="M32" s="232"/>
      <c r="N32" s="232"/>
      <c r="O32" s="232"/>
      <c r="P32" s="232"/>
      <c r="Q32" s="232"/>
      <c r="R32" s="232"/>
      <c r="S32" s="232"/>
      <c r="T32" s="281"/>
      <c r="U32" s="281"/>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80"/>
      <c r="V33" s="280"/>
      <c r="W33" s="228"/>
      <c r="X33" s="228"/>
      <c r="Y33" s="228"/>
    </row>
    <row r="34" spans="3:27" ht="15">
      <c r="C34" s="73" t="s">
        <v>59</v>
      </c>
      <c r="D34" s="73" t="s">
        <v>61</v>
      </c>
      <c r="E34" s="73" t="s">
        <v>65</v>
      </c>
      <c r="F34" s="171" t="s">
        <v>349</v>
      </c>
      <c r="G34" s="72" t="s">
        <v>350</v>
      </c>
      <c r="H34" s="251" t="s">
        <v>351</v>
      </c>
      <c r="I34" s="251" t="s">
        <v>360</v>
      </c>
      <c r="J34" s="251" t="s">
        <v>352</v>
      </c>
      <c r="K34" s="251" t="s">
        <v>353</v>
      </c>
      <c r="L34" s="255" t="s">
        <v>354</v>
      </c>
      <c r="M34" s="256" t="s">
        <v>355</v>
      </c>
      <c r="N34" s="251" t="s">
        <v>356</v>
      </c>
      <c r="O34" s="251" t="s">
        <v>357</v>
      </c>
      <c r="P34" s="255" t="s">
        <v>358</v>
      </c>
      <c r="Q34" s="256" t="s">
        <v>359</v>
      </c>
      <c r="R34" s="251" t="s">
        <v>361</v>
      </c>
      <c r="S34" s="251" t="s">
        <v>363</v>
      </c>
      <c r="T34" s="285" t="s">
        <v>364</v>
      </c>
      <c r="U34" s="285" t="s">
        <v>365</v>
      </c>
      <c r="V34" s="251" t="s">
        <v>366</v>
      </c>
      <c r="W34" s="251" t="s">
        <v>368</v>
      </c>
      <c r="X34" s="251" t="s">
        <v>369</v>
      </c>
      <c r="Y34" s="218" t="s">
        <v>370</v>
      </c>
      <c r="Z34" s="218" t="s">
        <v>325</v>
      </c>
      <c r="AA34" s="218" t="s">
        <v>326</v>
      </c>
    </row>
    <row r="35" spans="3:27" ht="15.75">
      <c r="C35" s="448" t="s">
        <v>220</v>
      </c>
      <c r="D35" s="448"/>
      <c r="E35" s="448"/>
      <c r="F35" s="448"/>
      <c r="G35" s="448"/>
      <c r="H35" s="448"/>
      <c r="I35" s="448"/>
      <c r="J35" s="448"/>
      <c r="K35" s="448"/>
      <c r="L35" s="456"/>
      <c r="M35" s="481" t="s">
        <v>62</v>
      </c>
      <c r="N35" s="482"/>
      <c r="O35" s="482"/>
      <c r="P35" s="483"/>
      <c r="Q35" s="481" t="s">
        <v>60</v>
      </c>
      <c r="R35" s="482"/>
      <c r="S35" s="482"/>
      <c r="T35" s="482"/>
      <c r="U35" s="482"/>
      <c r="V35" s="482"/>
      <c r="W35" s="482"/>
      <c r="X35" s="482"/>
      <c r="Y35" s="482"/>
      <c r="Z35" s="482"/>
      <c r="AA35" s="482"/>
    </row>
    <row r="36" spans="2:27" s="286" customFormat="1" ht="110.25">
      <c r="B36" s="284"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15">
      <c r="B37" s="218">
        <v>1</v>
      </c>
      <c r="C37" s="287">
        <f aca="true" t="shared" si="4" ref="C37:C66">IF(AND(NOT(COUNTA(D37:J37)),(NOT(COUNTA(M37:P37))),(NOT(COUNTA(R37:AA37)))),"",VLOOKUP($D$7,Info_County_Code,2,FALSE))</f>
        <v>6</v>
      </c>
      <c r="D37" s="431" t="s">
        <v>434</v>
      </c>
      <c r="E37" s="431" t="s">
        <v>434</v>
      </c>
      <c r="F37" s="261" t="s">
        <v>197</v>
      </c>
      <c r="G37" s="225" t="s">
        <v>327</v>
      </c>
      <c r="H37" s="442" t="s">
        <v>435</v>
      </c>
      <c r="I37" s="289">
        <v>1</v>
      </c>
      <c r="J37" s="289">
        <f>136830/402883</f>
        <v>0.33962713740713807</v>
      </c>
      <c r="K37" s="290">
        <f aca="true" t="shared" si="5" ref="K37:K66">IF(OR(G37="Combined Summary",F37="Standalone"),(SUMPRODUCT(--(D$37:D$66=D37),I$37:I$66,J$37:J$66)),"")</f>
        <v>0.33962713740713807</v>
      </c>
      <c r="L37" s="239">
        <f>IF(AND(G37="Combined Summary",F37="Combined"),SUM(M37:Q37),IF(F37="Standalone",SUM(M37:Q37),""))</f>
        <v>402083</v>
      </c>
      <c r="M37" s="291">
        <v>0</v>
      </c>
      <c r="N37" s="241">
        <v>0</v>
      </c>
      <c r="O37" s="241">
        <v>0</v>
      </c>
      <c r="P37" s="242">
        <v>0</v>
      </c>
      <c r="Q37" s="243">
        <f>SUM(R37,S37:AA37)</f>
        <v>402083</v>
      </c>
      <c r="R37" s="241">
        <v>0</v>
      </c>
      <c r="S37" s="241">
        <v>0</v>
      </c>
      <c r="T37" s="241">
        <f>402083-U37</f>
        <v>91873</v>
      </c>
      <c r="U37" s="241">
        <v>310210</v>
      </c>
      <c r="V37" s="245"/>
      <c r="W37" s="246"/>
      <c r="X37" s="246"/>
      <c r="Y37" s="246"/>
      <c r="Z37" s="246"/>
      <c r="AA37" s="246"/>
    </row>
    <row r="38" spans="2:27" ht="15">
      <c r="B38" s="218">
        <v>2</v>
      </c>
      <c r="C38" s="287" t="str">
        <f t="shared" si="4"/>
        <v/>
      </c>
      <c r="D38" s="430"/>
      <c r="E38" s="261"/>
      <c r="F38" s="261"/>
      <c r="G38" s="225"/>
      <c r="H38" s="261"/>
      <c r="I38" s="289"/>
      <c r="J38" s="289"/>
      <c r="K38" s="290" t="str">
        <f t="shared" si="5"/>
        <v/>
      </c>
      <c r="L38" s="239" t="str">
        <f aca="true" t="shared" si="6" ref="L38:L66">IF(AND(G38="Combined Summary",F38="Combined"),SUM(M38:Q38),IF(F38="Standalone",SUM(M38:Q38),""))</f>
        <v/>
      </c>
      <c r="M38" s="291"/>
      <c r="N38" s="241"/>
      <c r="O38" s="241"/>
      <c r="P38" s="242"/>
      <c r="Q38" s="243">
        <f aca="true" t="shared" si="7" ref="Q38:Q66">SUM(R38,S38:AA38)</f>
        <v>0</v>
      </c>
      <c r="R38" s="241"/>
      <c r="S38" s="241"/>
      <c r="T38" s="241"/>
      <c r="U38" s="241"/>
      <c r="V38" s="245"/>
      <c r="W38" s="246"/>
      <c r="X38" s="246"/>
      <c r="Y38" s="246"/>
      <c r="Z38" s="246"/>
      <c r="AA38" s="246"/>
    </row>
    <row r="39" spans="2:27" ht="15">
      <c r="B39" s="218">
        <v>3</v>
      </c>
      <c r="C39" s="287" t="str">
        <f t="shared" si="4"/>
        <v/>
      </c>
      <c r="D39" s="430"/>
      <c r="E39" s="225"/>
      <c r="F39" s="261"/>
      <c r="G39" s="225"/>
      <c r="H39" s="261"/>
      <c r="I39" s="289"/>
      <c r="J39" s="289"/>
      <c r="K39" s="290" t="str">
        <f t="shared" si="5"/>
        <v/>
      </c>
      <c r="L39" s="239" t="str">
        <f t="shared" si="6"/>
        <v/>
      </c>
      <c r="M39" s="291"/>
      <c r="N39" s="241"/>
      <c r="O39" s="241"/>
      <c r="P39" s="242"/>
      <c r="Q39" s="243">
        <f t="shared" si="7"/>
        <v>0</v>
      </c>
      <c r="R39" s="241"/>
      <c r="S39" s="241"/>
      <c r="T39" s="241"/>
      <c r="U39" s="241"/>
      <c r="V39" s="245"/>
      <c r="W39" s="246"/>
      <c r="X39" s="246"/>
      <c r="Y39" s="246"/>
      <c r="Z39" s="246"/>
      <c r="AA39" s="246"/>
    </row>
    <row r="40" spans="2:27" ht="15">
      <c r="B40" s="218">
        <v>4</v>
      </c>
      <c r="C40" s="287" t="str">
        <f t="shared" si="4"/>
        <v/>
      </c>
      <c r="D40" s="430"/>
      <c r="E40" s="261"/>
      <c r="F40" s="261"/>
      <c r="G40" s="225"/>
      <c r="H40" s="261"/>
      <c r="I40" s="289"/>
      <c r="J40" s="289"/>
      <c r="K40" s="290" t="str">
        <f t="shared" si="5"/>
        <v/>
      </c>
      <c r="L40" s="239" t="str">
        <f t="shared" si="6"/>
        <v/>
      </c>
      <c r="M40" s="291"/>
      <c r="N40" s="241"/>
      <c r="O40" s="241"/>
      <c r="P40" s="242"/>
      <c r="Q40" s="243">
        <f t="shared" si="7"/>
        <v>0</v>
      </c>
      <c r="R40" s="241"/>
      <c r="S40" s="241"/>
      <c r="T40" s="241"/>
      <c r="U40" s="241"/>
      <c r="V40" s="245"/>
      <c r="W40" s="246"/>
      <c r="X40" s="246"/>
      <c r="Y40" s="246"/>
      <c r="Z40" s="246"/>
      <c r="AA40" s="246"/>
    </row>
    <row r="41" spans="2:27" ht="15">
      <c r="B41" s="218">
        <v>5</v>
      </c>
      <c r="C41" s="287" t="str">
        <f t="shared" si="4"/>
        <v/>
      </c>
      <c r="D41" s="430"/>
      <c r="E41" s="261"/>
      <c r="F41" s="261"/>
      <c r="G41" s="225"/>
      <c r="H41" s="261"/>
      <c r="I41" s="289"/>
      <c r="J41" s="289"/>
      <c r="K41" s="290" t="str">
        <f t="shared" si="5"/>
        <v/>
      </c>
      <c r="L41" s="239" t="str">
        <f t="shared" si="6"/>
        <v/>
      </c>
      <c r="M41" s="291"/>
      <c r="N41" s="241"/>
      <c r="O41" s="241"/>
      <c r="P41" s="242"/>
      <c r="Q41" s="243">
        <f t="shared" si="7"/>
        <v>0</v>
      </c>
      <c r="R41" s="241"/>
      <c r="S41" s="241"/>
      <c r="T41" s="241"/>
      <c r="U41" s="241"/>
      <c r="V41" s="245"/>
      <c r="W41" s="246"/>
      <c r="X41" s="246"/>
      <c r="Y41" s="246"/>
      <c r="Z41" s="246"/>
      <c r="AA41" s="246"/>
    </row>
    <row r="42" spans="2:27" ht="15">
      <c r="B42" s="251">
        <v>6</v>
      </c>
      <c r="C42" s="287" t="str">
        <f t="shared" si="4"/>
        <v/>
      </c>
      <c r="D42" s="430"/>
      <c r="E42" s="261"/>
      <c r="F42" s="261"/>
      <c r="G42" s="261"/>
      <c r="H42" s="261"/>
      <c r="I42" s="289"/>
      <c r="J42" s="289"/>
      <c r="K42" s="290" t="str">
        <f t="shared" si="5"/>
        <v/>
      </c>
      <c r="L42" s="239" t="str">
        <f t="shared" si="6"/>
        <v/>
      </c>
      <c r="M42" s="291"/>
      <c r="N42" s="241"/>
      <c r="O42" s="241"/>
      <c r="P42" s="242"/>
      <c r="Q42" s="243">
        <f t="shared" si="7"/>
        <v>0</v>
      </c>
      <c r="R42" s="241"/>
      <c r="S42" s="241"/>
      <c r="T42" s="241"/>
      <c r="U42" s="241"/>
      <c r="V42" s="245"/>
      <c r="W42" s="246"/>
      <c r="X42" s="246"/>
      <c r="Y42" s="246"/>
      <c r="Z42" s="246"/>
      <c r="AA42" s="246"/>
    </row>
    <row r="43" spans="2:27" ht="15">
      <c r="B43" s="218">
        <v>7</v>
      </c>
      <c r="C43" s="287" t="str">
        <f t="shared" si="4"/>
        <v/>
      </c>
      <c r="D43" s="430"/>
      <c r="E43" s="225"/>
      <c r="F43" s="261"/>
      <c r="G43" s="225"/>
      <c r="H43" s="261"/>
      <c r="I43" s="289"/>
      <c r="J43" s="289"/>
      <c r="K43" s="290" t="str">
        <f t="shared" si="5"/>
        <v/>
      </c>
      <c r="L43" s="239" t="str">
        <f t="shared" si="6"/>
        <v/>
      </c>
      <c r="M43" s="291"/>
      <c r="N43" s="241"/>
      <c r="O43" s="241"/>
      <c r="P43" s="242"/>
      <c r="Q43" s="243">
        <f t="shared" si="7"/>
        <v>0</v>
      </c>
      <c r="R43" s="241"/>
      <c r="S43" s="241"/>
      <c r="T43" s="241"/>
      <c r="U43" s="241"/>
      <c r="V43" s="245"/>
      <c r="W43" s="246"/>
      <c r="X43" s="246"/>
      <c r="Y43" s="246"/>
      <c r="Z43" s="246"/>
      <c r="AA43" s="246"/>
    </row>
    <row r="44" spans="2:27" ht="15">
      <c r="B44" s="218">
        <v>8</v>
      </c>
      <c r="C44" s="287" t="str">
        <f t="shared" si="4"/>
        <v/>
      </c>
      <c r="D44" s="430"/>
      <c r="E44" s="225"/>
      <c r="F44" s="261"/>
      <c r="G44" s="225"/>
      <c r="H44" s="225"/>
      <c r="I44" s="289"/>
      <c r="J44" s="289"/>
      <c r="K44" s="290" t="str">
        <f t="shared" si="5"/>
        <v/>
      </c>
      <c r="L44" s="239" t="str">
        <f t="shared" si="6"/>
        <v/>
      </c>
      <c r="M44" s="291"/>
      <c r="N44" s="241"/>
      <c r="O44" s="241"/>
      <c r="P44" s="242"/>
      <c r="Q44" s="243">
        <f t="shared" si="7"/>
        <v>0</v>
      </c>
      <c r="R44" s="241"/>
      <c r="S44" s="244"/>
      <c r="T44" s="244"/>
      <c r="U44" s="244"/>
      <c r="V44" s="245"/>
      <c r="W44" s="246"/>
      <c r="X44" s="246"/>
      <c r="Y44" s="246"/>
      <c r="Z44" s="246"/>
      <c r="AA44" s="246"/>
    </row>
    <row r="45" spans="2:27" ht="15">
      <c r="B45" s="218">
        <v>9</v>
      </c>
      <c r="C45" s="287" t="str">
        <f t="shared" si="4"/>
        <v/>
      </c>
      <c r="D45" s="430"/>
      <c r="E45" s="225"/>
      <c r="F45" s="261"/>
      <c r="G45" s="225"/>
      <c r="H45" s="225"/>
      <c r="I45" s="289"/>
      <c r="J45" s="289"/>
      <c r="K45" s="290" t="str">
        <f t="shared" si="5"/>
        <v/>
      </c>
      <c r="L45" s="239" t="str">
        <f t="shared" si="6"/>
        <v/>
      </c>
      <c r="M45" s="291"/>
      <c r="N45" s="241"/>
      <c r="O45" s="241"/>
      <c r="P45" s="242"/>
      <c r="Q45" s="243">
        <f t="shared" si="7"/>
        <v>0</v>
      </c>
      <c r="R45" s="241"/>
      <c r="S45" s="244"/>
      <c r="T45" s="244"/>
      <c r="U45" s="244"/>
      <c r="V45" s="245"/>
      <c r="W45" s="246"/>
      <c r="X45" s="246"/>
      <c r="Y45" s="246"/>
      <c r="Z45" s="246"/>
      <c r="AA45" s="246"/>
    </row>
    <row r="46" spans="2:27" ht="15">
      <c r="B46" s="218">
        <v>10</v>
      </c>
      <c r="C46" s="287" t="str">
        <f t="shared" si="4"/>
        <v/>
      </c>
      <c r="D46" s="430"/>
      <c r="E46" s="225"/>
      <c r="F46" s="261"/>
      <c r="G46" s="225"/>
      <c r="H46" s="225"/>
      <c r="I46" s="289"/>
      <c r="J46" s="289"/>
      <c r="K46" s="290" t="str">
        <f t="shared" si="5"/>
        <v/>
      </c>
      <c r="L46" s="239" t="str">
        <f t="shared" si="6"/>
        <v/>
      </c>
      <c r="M46" s="291"/>
      <c r="N46" s="241"/>
      <c r="O46" s="241"/>
      <c r="P46" s="242"/>
      <c r="Q46" s="243">
        <f t="shared" si="7"/>
        <v>0</v>
      </c>
      <c r="R46" s="241"/>
      <c r="S46" s="244"/>
      <c r="T46" s="244"/>
      <c r="U46" s="244"/>
      <c r="V46" s="245"/>
      <c r="W46" s="246"/>
      <c r="X46" s="246"/>
      <c r="Y46" s="246"/>
      <c r="Z46" s="246"/>
      <c r="AA46" s="246"/>
    </row>
    <row r="47" spans="2:27" ht="15">
      <c r="B47" s="218">
        <v>11</v>
      </c>
      <c r="C47" s="287" t="str">
        <f t="shared" si="4"/>
        <v/>
      </c>
      <c r="D47" s="430"/>
      <c r="E47" s="225"/>
      <c r="F47" s="261"/>
      <c r="G47" s="225"/>
      <c r="H47" s="225"/>
      <c r="I47" s="289"/>
      <c r="J47" s="289"/>
      <c r="K47" s="290" t="str">
        <f t="shared" si="5"/>
        <v/>
      </c>
      <c r="L47" s="239" t="str">
        <f t="shared" si="6"/>
        <v/>
      </c>
      <c r="M47" s="291"/>
      <c r="N47" s="241"/>
      <c r="O47" s="241"/>
      <c r="P47" s="242"/>
      <c r="Q47" s="243">
        <f t="shared" si="7"/>
        <v>0</v>
      </c>
      <c r="R47" s="241"/>
      <c r="S47" s="244"/>
      <c r="T47" s="244"/>
      <c r="U47" s="244"/>
      <c r="V47" s="245"/>
      <c r="W47" s="246"/>
      <c r="X47" s="246"/>
      <c r="Y47" s="246"/>
      <c r="Z47" s="246"/>
      <c r="AA47" s="246"/>
    </row>
    <row r="48" spans="2:27" ht="15">
      <c r="B48" s="218">
        <v>12</v>
      </c>
      <c r="C48" s="287" t="str">
        <f t="shared" si="4"/>
        <v/>
      </c>
      <c r="D48" s="430"/>
      <c r="E48" s="225"/>
      <c r="F48" s="261"/>
      <c r="G48" s="225"/>
      <c r="H48" s="225"/>
      <c r="I48" s="289"/>
      <c r="J48" s="289"/>
      <c r="K48" s="290" t="str">
        <f t="shared" si="5"/>
        <v/>
      </c>
      <c r="L48" s="239" t="str">
        <f t="shared" si="6"/>
        <v/>
      </c>
      <c r="M48" s="291"/>
      <c r="N48" s="241"/>
      <c r="O48" s="241"/>
      <c r="P48" s="242"/>
      <c r="Q48" s="243">
        <f t="shared" si="7"/>
        <v>0</v>
      </c>
      <c r="R48" s="241"/>
      <c r="S48" s="244"/>
      <c r="T48" s="244"/>
      <c r="U48" s="244"/>
      <c r="V48" s="245"/>
      <c r="W48" s="246"/>
      <c r="X48" s="246"/>
      <c r="Y48" s="246"/>
      <c r="Z48" s="246"/>
      <c r="AA48" s="246"/>
    </row>
    <row r="49" spans="2:27" ht="15">
      <c r="B49" s="218">
        <v>13</v>
      </c>
      <c r="C49" s="287" t="str">
        <f t="shared" si="4"/>
        <v/>
      </c>
      <c r="D49" s="430"/>
      <c r="E49" s="225"/>
      <c r="F49" s="261"/>
      <c r="G49" s="225"/>
      <c r="H49" s="225"/>
      <c r="I49" s="289"/>
      <c r="J49" s="289"/>
      <c r="K49" s="290" t="str">
        <f t="shared" si="5"/>
        <v/>
      </c>
      <c r="L49" s="239" t="str">
        <f t="shared" si="6"/>
        <v/>
      </c>
      <c r="M49" s="291"/>
      <c r="N49" s="241"/>
      <c r="O49" s="241"/>
      <c r="P49" s="242"/>
      <c r="Q49" s="243">
        <f t="shared" si="7"/>
        <v>0</v>
      </c>
      <c r="R49" s="241"/>
      <c r="S49" s="244"/>
      <c r="T49" s="244"/>
      <c r="U49" s="244"/>
      <c r="V49" s="245"/>
      <c r="W49" s="246"/>
      <c r="X49" s="246"/>
      <c r="Y49" s="246"/>
      <c r="Z49" s="246"/>
      <c r="AA49" s="246"/>
    </row>
    <row r="50" spans="2:27" ht="15">
      <c r="B50" s="218">
        <v>14</v>
      </c>
      <c r="C50" s="287" t="str">
        <f t="shared" si="4"/>
        <v/>
      </c>
      <c r="D50" s="430"/>
      <c r="E50" s="225"/>
      <c r="F50" s="261"/>
      <c r="G50" s="225"/>
      <c r="H50" s="225"/>
      <c r="I50" s="289"/>
      <c r="J50" s="289"/>
      <c r="K50" s="290" t="str">
        <f t="shared" si="5"/>
        <v/>
      </c>
      <c r="L50" s="239" t="str">
        <f t="shared" si="6"/>
        <v/>
      </c>
      <c r="M50" s="291"/>
      <c r="N50" s="241"/>
      <c r="O50" s="241"/>
      <c r="P50" s="242"/>
      <c r="Q50" s="243">
        <f t="shared" si="7"/>
        <v>0</v>
      </c>
      <c r="R50" s="241"/>
      <c r="S50" s="244"/>
      <c r="T50" s="244"/>
      <c r="U50" s="244"/>
      <c r="V50" s="245"/>
      <c r="W50" s="246"/>
      <c r="X50" s="246"/>
      <c r="Y50" s="246"/>
      <c r="Z50" s="246"/>
      <c r="AA50" s="246"/>
    </row>
    <row r="51" spans="2:27" ht="15">
      <c r="B51" s="218">
        <v>15</v>
      </c>
      <c r="C51" s="287" t="str">
        <f t="shared" si="4"/>
        <v/>
      </c>
      <c r="D51" s="430"/>
      <c r="E51" s="225"/>
      <c r="F51" s="261"/>
      <c r="G51" s="225"/>
      <c r="H51" s="225"/>
      <c r="I51" s="289"/>
      <c r="J51" s="289"/>
      <c r="K51" s="290" t="str">
        <f t="shared" si="5"/>
        <v/>
      </c>
      <c r="L51" s="239" t="str">
        <f t="shared" si="6"/>
        <v/>
      </c>
      <c r="M51" s="291"/>
      <c r="N51" s="241"/>
      <c r="O51" s="241"/>
      <c r="P51" s="242"/>
      <c r="Q51" s="243">
        <f t="shared" si="7"/>
        <v>0</v>
      </c>
      <c r="R51" s="241"/>
      <c r="S51" s="244"/>
      <c r="T51" s="244"/>
      <c r="U51" s="244"/>
      <c r="V51" s="245"/>
      <c r="W51" s="246"/>
      <c r="X51" s="246"/>
      <c r="Y51" s="246"/>
      <c r="Z51" s="246"/>
      <c r="AA51" s="246"/>
    </row>
    <row r="52" spans="2:27" ht="15">
      <c r="B52" s="218">
        <v>16</v>
      </c>
      <c r="C52" s="287" t="str">
        <f t="shared" si="4"/>
        <v/>
      </c>
      <c r="D52" s="430"/>
      <c r="E52" s="225"/>
      <c r="F52" s="261"/>
      <c r="G52" s="225"/>
      <c r="H52" s="225"/>
      <c r="I52" s="289"/>
      <c r="J52" s="289"/>
      <c r="K52" s="290" t="str">
        <f t="shared" si="5"/>
        <v/>
      </c>
      <c r="L52" s="239" t="str">
        <f t="shared" si="6"/>
        <v/>
      </c>
      <c r="M52" s="291"/>
      <c r="N52" s="241"/>
      <c r="O52" s="241"/>
      <c r="P52" s="242"/>
      <c r="Q52" s="243">
        <f t="shared" si="7"/>
        <v>0</v>
      </c>
      <c r="R52" s="241"/>
      <c r="S52" s="244"/>
      <c r="T52" s="244"/>
      <c r="U52" s="244"/>
      <c r="V52" s="245"/>
      <c r="W52" s="246"/>
      <c r="X52" s="246"/>
      <c r="Y52" s="246"/>
      <c r="Z52" s="246"/>
      <c r="AA52" s="246"/>
    </row>
    <row r="53" spans="2:27" ht="15">
      <c r="B53" s="218">
        <v>17</v>
      </c>
      <c r="C53" s="287" t="str">
        <f t="shared" si="4"/>
        <v/>
      </c>
      <c r="D53" s="430"/>
      <c r="E53" s="225"/>
      <c r="F53" s="261"/>
      <c r="G53" s="225"/>
      <c r="H53" s="225"/>
      <c r="I53" s="289"/>
      <c r="J53" s="289"/>
      <c r="K53" s="290" t="str">
        <f t="shared" si="5"/>
        <v/>
      </c>
      <c r="L53" s="239" t="str">
        <f t="shared" si="6"/>
        <v/>
      </c>
      <c r="M53" s="291"/>
      <c r="N53" s="241"/>
      <c r="O53" s="241"/>
      <c r="P53" s="242"/>
      <c r="Q53" s="243">
        <f t="shared" si="7"/>
        <v>0</v>
      </c>
      <c r="R53" s="241"/>
      <c r="S53" s="244"/>
      <c r="T53" s="244"/>
      <c r="U53" s="244"/>
      <c r="V53" s="245"/>
      <c r="W53" s="246"/>
      <c r="X53" s="246"/>
      <c r="Y53" s="246"/>
      <c r="Z53" s="246"/>
      <c r="AA53" s="246"/>
    </row>
    <row r="54" spans="2:27" ht="15">
      <c r="B54" s="218">
        <v>18</v>
      </c>
      <c r="C54" s="287" t="str">
        <f t="shared" si="4"/>
        <v/>
      </c>
      <c r="D54" s="430"/>
      <c r="E54" s="225"/>
      <c r="F54" s="261"/>
      <c r="G54" s="225"/>
      <c r="H54" s="225"/>
      <c r="I54" s="289"/>
      <c r="J54" s="289"/>
      <c r="K54" s="290" t="str">
        <f t="shared" si="5"/>
        <v/>
      </c>
      <c r="L54" s="239" t="str">
        <f t="shared" si="6"/>
        <v/>
      </c>
      <c r="M54" s="291"/>
      <c r="N54" s="241"/>
      <c r="O54" s="241"/>
      <c r="P54" s="242"/>
      <c r="Q54" s="243">
        <f t="shared" si="7"/>
        <v>0</v>
      </c>
      <c r="R54" s="241"/>
      <c r="S54" s="244"/>
      <c r="T54" s="244"/>
      <c r="U54" s="244"/>
      <c r="V54" s="245"/>
      <c r="W54" s="246"/>
      <c r="X54" s="246"/>
      <c r="Y54" s="246"/>
      <c r="Z54" s="246"/>
      <c r="AA54" s="246"/>
    </row>
    <row r="55" spans="2:27" ht="15">
      <c r="B55" s="218">
        <v>19</v>
      </c>
      <c r="C55" s="287" t="str">
        <f t="shared" si="4"/>
        <v/>
      </c>
      <c r="D55" s="430"/>
      <c r="E55" s="225"/>
      <c r="F55" s="261"/>
      <c r="G55" s="225"/>
      <c r="H55" s="225"/>
      <c r="I55" s="289"/>
      <c r="J55" s="289"/>
      <c r="K55" s="290" t="str">
        <f t="shared" si="5"/>
        <v/>
      </c>
      <c r="L55" s="239" t="str">
        <f t="shared" si="6"/>
        <v/>
      </c>
      <c r="M55" s="291"/>
      <c r="N55" s="241"/>
      <c r="O55" s="241"/>
      <c r="P55" s="242"/>
      <c r="Q55" s="243">
        <f t="shared" si="7"/>
        <v>0</v>
      </c>
      <c r="R55" s="241"/>
      <c r="S55" s="244"/>
      <c r="T55" s="244"/>
      <c r="U55" s="244"/>
      <c r="V55" s="245"/>
      <c r="W55" s="246"/>
      <c r="X55" s="246"/>
      <c r="Y55" s="246"/>
      <c r="Z55" s="246"/>
      <c r="AA55" s="246"/>
    </row>
    <row r="56" spans="2:27" ht="15">
      <c r="B56" s="218">
        <v>20</v>
      </c>
      <c r="C56" s="287" t="str">
        <f t="shared" si="4"/>
        <v/>
      </c>
      <c r="D56" s="430"/>
      <c r="E56" s="225"/>
      <c r="F56" s="261"/>
      <c r="G56" s="225"/>
      <c r="H56" s="225"/>
      <c r="I56" s="289"/>
      <c r="J56" s="289"/>
      <c r="K56" s="290" t="str">
        <f t="shared" si="5"/>
        <v/>
      </c>
      <c r="L56" s="239" t="str">
        <f t="shared" si="6"/>
        <v/>
      </c>
      <c r="M56" s="291"/>
      <c r="N56" s="241"/>
      <c r="O56" s="241"/>
      <c r="P56" s="242"/>
      <c r="Q56" s="243">
        <f t="shared" si="7"/>
        <v>0</v>
      </c>
      <c r="R56" s="241"/>
      <c r="S56" s="244"/>
      <c r="T56" s="244"/>
      <c r="U56" s="244"/>
      <c r="V56" s="245"/>
      <c r="W56" s="246"/>
      <c r="X56" s="246"/>
      <c r="Y56" s="246"/>
      <c r="Z56" s="246"/>
      <c r="AA56" s="246"/>
    </row>
    <row r="57" spans="2:27" ht="15">
      <c r="B57" s="218">
        <v>21</v>
      </c>
      <c r="C57" s="287" t="str">
        <f t="shared" si="4"/>
        <v/>
      </c>
      <c r="D57" s="430"/>
      <c r="E57" s="225"/>
      <c r="F57" s="261"/>
      <c r="G57" s="225"/>
      <c r="H57" s="225"/>
      <c r="I57" s="289"/>
      <c r="J57" s="289"/>
      <c r="K57" s="290" t="str">
        <f t="shared" si="5"/>
        <v/>
      </c>
      <c r="L57" s="239" t="str">
        <f t="shared" si="6"/>
        <v/>
      </c>
      <c r="M57" s="291"/>
      <c r="N57" s="241"/>
      <c r="O57" s="241"/>
      <c r="P57" s="242"/>
      <c r="Q57" s="243">
        <f t="shared" si="7"/>
        <v>0</v>
      </c>
      <c r="R57" s="241"/>
      <c r="S57" s="244"/>
      <c r="T57" s="244"/>
      <c r="U57" s="244"/>
      <c r="V57" s="245"/>
      <c r="W57" s="246"/>
      <c r="X57" s="246"/>
      <c r="Y57" s="246"/>
      <c r="Z57" s="246"/>
      <c r="AA57" s="246"/>
    </row>
    <row r="58" spans="2:27" ht="15">
      <c r="B58" s="218">
        <v>22</v>
      </c>
      <c r="C58" s="287" t="str">
        <f t="shared" si="4"/>
        <v/>
      </c>
      <c r="D58" s="430"/>
      <c r="E58" s="225"/>
      <c r="F58" s="261"/>
      <c r="G58" s="225"/>
      <c r="H58" s="225"/>
      <c r="I58" s="289"/>
      <c r="J58" s="289"/>
      <c r="K58" s="290" t="str">
        <f t="shared" si="5"/>
        <v/>
      </c>
      <c r="L58" s="239" t="str">
        <f t="shared" si="6"/>
        <v/>
      </c>
      <c r="M58" s="291"/>
      <c r="N58" s="241"/>
      <c r="O58" s="241"/>
      <c r="P58" s="242"/>
      <c r="Q58" s="243">
        <f t="shared" si="7"/>
        <v>0</v>
      </c>
      <c r="R58" s="241"/>
      <c r="S58" s="244"/>
      <c r="T58" s="244"/>
      <c r="U58" s="244"/>
      <c r="V58" s="245"/>
      <c r="W58" s="246"/>
      <c r="X58" s="246"/>
      <c r="Y58" s="246"/>
      <c r="Z58" s="246"/>
      <c r="AA58" s="246"/>
    </row>
    <row r="59" spans="2:27" ht="15">
      <c r="B59" s="218">
        <v>23</v>
      </c>
      <c r="C59" s="287" t="str">
        <f t="shared" si="4"/>
        <v/>
      </c>
      <c r="D59" s="430"/>
      <c r="E59" s="225"/>
      <c r="F59" s="261"/>
      <c r="G59" s="225"/>
      <c r="H59" s="225"/>
      <c r="I59" s="289"/>
      <c r="J59" s="289"/>
      <c r="K59" s="290" t="str">
        <f t="shared" si="5"/>
        <v/>
      </c>
      <c r="L59" s="239" t="str">
        <f t="shared" si="6"/>
        <v/>
      </c>
      <c r="M59" s="291"/>
      <c r="N59" s="241"/>
      <c r="O59" s="241"/>
      <c r="P59" s="242"/>
      <c r="Q59" s="243">
        <f t="shared" si="7"/>
        <v>0</v>
      </c>
      <c r="R59" s="241"/>
      <c r="S59" s="244"/>
      <c r="T59" s="244"/>
      <c r="U59" s="244"/>
      <c r="V59" s="245"/>
      <c r="W59" s="246"/>
      <c r="X59" s="246"/>
      <c r="Y59" s="246"/>
      <c r="Z59" s="246"/>
      <c r="AA59" s="246"/>
    </row>
    <row r="60" spans="2:27" ht="15">
      <c r="B60" s="218">
        <v>24</v>
      </c>
      <c r="C60" s="287" t="str">
        <f t="shared" si="4"/>
        <v/>
      </c>
      <c r="D60" s="430"/>
      <c r="E60" s="225"/>
      <c r="F60" s="261"/>
      <c r="G60" s="225"/>
      <c r="H60" s="225"/>
      <c r="I60" s="289"/>
      <c r="J60" s="289"/>
      <c r="K60" s="290" t="str">
        <f t="shared" si="5"/>
        <v/>
      </c>
      <c r="L60" s="239" t="str">
        <f t="shared" si="6"/>
        <v/>
      </c>
      <c r="M60" s="291"/>
      <c r="N60" s="241"/>
      <c r="O60" s="241"/>
      <c r="P60" s="242"/>
      <c r="Q60" s="243">
        <f t="shared" si="7"/>
        <v>0</v>
      </c>
      <c r="R60" s="241"/>
      <c r="S60" s="244"/>
      <c r="T60" s="244"/>
      <c r="U60" s="244"/>
      <c r="V60" s="245"/>
      <c r="W60" s="246"/>
      <c r="X60" s="246"/>
      <c r="Y60" s="246"/>
      <c r="Z60" s="246"/>
      <c r="AA60" s="246"/>
    </row>
    <row r="61" spans="2:27" ht="15">
      <c r="B61" s="218">
        <v>25</v>
      </c>
      <c r="C61" s="287" t="str">
        <f t="shared" si="4"/>
        <v/>
      </c>
      <c r="D61" s="430"/>
      <c r="E61" s="225"/>
      <c r="F61" s="261"/>
      <c r="G61" s="225"/>
      <c r="H61" s="225"/>
      <c r="I61" s="289"/>
      <c r="J61" s="289"/>
      <c r="K61" s="290" t="str">
        <f t="shared" si="5"/>
        <v/>
      </c>
      <c r="L61" s="239" t="str">
        <f t="shared" si="6"/>
        <v/>
      </c>
      <c r="M61" s="291"/>
      <c r="N61" s="241"/>
      <c r="O61" s="241"/>
      <c r="P61" s="242"/>
      <c r="Q61" s="243">
        <f t="shared" si="7"/>
        <v>0</v>
      </c>
      <c r="R61" s="241"/>
      <c r="S61" s="244"/>
      <c r="T61" s="244"/>
      <c r="U61" s="244"/>
      <c r="V61" s="245"/>
      <c r="W61" s="246"/>
      <c r="X61" s="246"/>
      <c r="Y61" s="246"/>
      <c r="Z61" s="246"/>
      <c r="AA61" s="246"/>
    </row>
    <row r="62" spans="2:27" ht="15">
      <c r="B62" s="218">
        <v>26</v>
      </c>
      <c r="C62" s="287" t="str">
        <f t="shared" si="4"/>
        <v/>
      </c>
      <c r="D62" s="430"/>
      <c r="E62" s="225"/>
      <c r="F62" s="261"/>
      <c r="G62" s="225"/>
      <c r="H62" s="225"/>
      <c r="I62" s="289"/>
      <c r="J62" s="289"/>
      <c r="K62" s="290" t="str">
        <f t="shared" si="5"/>
        <v/>
      </c>
      <c r="L62" s="239" t="str">
        <f t="shared" si="6"/>
        <v/>
      </c>
      <c r="M62" s="291"/>
      <c r="N62" s="241"/>
      <c r="O62" s="241"/>
      <c r="P62" s="242"/>
      <c r="Q62" s="243">
        <f t="shared" si="7"/>
        <v>0</v>
      </c>
      <c r="R62" s="241"/>
      <c r="S62" s="244"/>
      <c r="T62" s="244"/>
      <c r="U62" s="244"/>
      <c r="V62" s="245"/>
      <c r="W62" s="246"/>
      <c r="X62" s="246"/>
      <c r="Y62" s="246"/>
      <c r="Z62" s="246"/>
      <c r="AA62" s="246"/>
    </row>
    <row r="63" spans="2:27" ht="15">
      <c r="B63" s="218">
        <v>27</v>
      </c>
      <c r="C63" s="287" t="str">
        <f t="shared" si="4"/>
        <v/>
      </c>
      <c r="D63" s="430"/>
      <c r="E63" s="225"/>
      <c r="F63" s="261"/>
      <c r="G63" s="225"/>
      <c r="H63" s="225"/>
      <c r="I63" s="289"/>
      <c r="J63" s="289"/>
      <c r="K63" s="290" t="str">
        <f t="shared" si="5"/>
        <v/>
      </c>
      <c r="L63" s="239" t="str">
        <f t="shared" si="6"/>
        <v/>
      </c>
      <c r="M63" s="291"/>
      <c r="N63" s="241"/>
      <c r="O63" s="241"/>
      <c r="P63" s="242"/>
      <c r="Q63" s="243">
        <f t="shared" si="7"/>
        <v>0</v>
      </c>
      <c r="R63" s="241"/>
      <c r="S63" s="244"/>
      <c r="T63" s="244"/>
      <c r="U63" s="244"/>
      <c r="V63" s="245"/>
      <c r="W63" s="246"/>
      <c r="X63" s="246"/>
      <c r="Y63" s="246"/>
      <c r="Z63" s="246"/>
      <c r="AA63" s="246"/>
    </row>
    <row r="64" spans="2:27" ht="15">
      <c r="B64" s="218">
        <v>28</v>
      </c>
      <c r="C64" s="287" t="str">
        <f t="shared" si="4"/>
        <v/>
      </c>
      <c r="D64" s="430"/>
      <c r="E64" s="225"/>
      <c r="F64" s="261"/>
      <c r="G64" s="225"/>
      <c r="H64" s="225"/>
      <c r="I64" s="289"/>
      <c r="J64" s="289"/>
      <c r="K64" s="290" t="str">
        <f t="shared" si="5"/>
        <v/>
      </c>
      <c r="L64" s="239" t="str">
        <f t="shared" si="6"/>
        <v/>
      </c>
      <c r="M64" s="291"/>
      <c r="N64" s="241"/>
      <c r="O64" s="241"/>
      <c r="P64" s="242"/>
      <c r="Q64" s="243">
        <f t="shared" si="7"/>
        <v>0</v>
      </c>
      <c r="R64" s="241"/>
      <c r="S64" s="244"/>
      <c r="T64" s="244"/>
      <c r="U64" s="244"/>
      <c r="V64" s="245"/>
      <c r="W64" s="246"/>
      <c r="X64" s="246"/>
      <c r="Y64" s="246"/>
      <c r="Z64" s="246"/>
      <c r="AA64" s="246"/>
    </row>
    <row r="65" spans="2:27" ht="15">
      <c r="B65" s="218">
        <v>29</v>
      </c>
      <c r="C65" s="287" t="str">
        <f t="shared" si="4"/>
        <v/>
      </c>
      <c r="D65" s="430"/>
      <c r="E65" s="225"/>
      <c r="F65" s="261"/>
      <c r="G65" s="225"/>
      <c r="H65" s="225"/>
      <c r="I65" s="289"/>
      <c r="J65" s="289"/>
      <c r="K65" s="290" t="str">
        <f t="shared" si="5"/>
        <v/>
      </c>
      <c r="L65" s="239" t="str">
        <f t="shared" si="6"/>
        <v/>
      </c>
      <c r="M65" s="291"/>
      <c r="N65" s="241"/>
      <c r="O65" s="241"/>
      <c r="P65" s="242"/>
      <c r="Q65" s="243">
        <f t="shared" si="7"/>
        <v>0</v>
      </c>
      <c r="R65" s="241"/>
      <c r="S65" s="244"/>
      <c r="T65" s="244"/>
      <c r="U65" s="244"/>
      <c r="V65" s="245"/>
      <c r="W65" s="246"/>
      <c r="X65" s="246"/>
      <c r="Y65" s="246"/>
      <c r="Z65" s="246"/>
      <c r="AA65" s="246"/>
    </row>
    <row r="66" spans="2:27" ht="15">
      <c r="B66" s="218">
        <v>30</v>
      </c>
      <c r="C66" s="287" t="str">
        <f t="shared" si="4"/>
        <v/>
      </c>
      <c r="D66" s="430"/>
      <c r="E66" s="225"/>
      <c r="F66" s="261"/>
      <c r="G66" s="225"/>
      <c r="H66" s="225"/>
      <c r="I66" s="289"/>
      <c r="J66" s="289"/>
      <c r="K66" s="290" t="str">
        <f t="shared" si="5"/>
        <v/>
      </c>
      <c r="L66" s="239" t="str">
        <f t="shared" si="6"/>
        <v/>
      </c>
      <c r="M66" s="291"/>
      <c r="N66" s="241"/>
      <c r="O66" s="241"/>
      <c r="P66" s="242"/>
      <c r="Q66" s="243">
        <f t="shared" si="7"/>
        <v>0</v>
      </c>
      <c r="R66" s="241"/>
      <c r="S66" s="244"/>
      <c r="T66" s="244"/>
      <c r="U66" s="244"/>
      <c r="V66" s="245"/>
      <c r="W66" s="246"/>
      <c r="X66" s="246"/>
      <c r="Y66" s="246"/>
      <c r="Z66" s="246"/>
      <c r="AA66" s="246"/>
    </row>
    <row r="67" spans="2:3" ht="15" hidden="1">
      <c r="B67" s="292"/>
      <c r="C67" s="226"/>
    </row>
  </sheetData>
  <sheetProtection sheet="1" objects="1" scenarios="1" formatColumns="0" formatRows="0" selectLockedCells="1"/>
  <mergeCells count="19">
    <mergeCell ref="C35:L35"/>
    <mergeCell ref="F27:F29"/>
    <mergeCell ref="B7:C7"/>
    <mergeCell ref="M35:P35"/>
    <mergeCell ref="Q35:AA35"/>
    <mergeCell ref="C13:E13"/>
    <mergeCell ref="C14:E14"/>
    <mergeCell ref="C15:E15"/>
    <mergeCell ref="C16:E16"/>
    <mergeCell ref="C21:E21"/>
    <mergeCell ref="C22:E22"/>
    <mergeCell ref="C20:E20"/>
    <mergeCell ref="G12:J12"/>
    <mergeCell ref="K12:U12"/>
    <mergeCell ref="C30:E30"/>
    <mergeCell ref="C18:E18"/>
    <mergeCell ref="C19:E19"/>
    <mergeCell ref="C17:E17"/>
    <mergeCell ref="G27:G29"/>
  </mergeCells>
  <dataValidations count="2">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87"/>
  <sheetViews>
    <sheetView showGridLines="0" zoomScale="70" zoomScaleNormal="70" zoomScaleSheetLayoutView="40" workbookViewId="0" topLeftCell="D7">
      <selection activeCell="U29" sqref="U29"/>
    </sheetView>
  </sheetViews>
  <sheetFormatPr defaultColWidth="0" defaultRowHeight="15" zeroHeight="1"/>
  <cols>
    <col min="1" max="1" width="2.7109375" style="226" customWidth="1"/>
    <col min="2" max="2" width="6.7109375" style="228" customWidth="1"/>
    <col min="3" max="3" width="8.8515625" style="228" customWidth="1"/>
    <col min="4" max="4" width="26.421875" style="228" customWidth="1"/>
    <col min="5" max="8" width="17.7109375" style="228" customWidth="1"/>
    <col min="9" max="9" width="24.8515625" style="228" customWidth="1"/>
    <col min="10" max="10" width="24.421875" style="228" bestFit="1" customWidth="1"/>
    <col min="11" max="11" width="17.7109375" style="228" customWidth="1"/>
    <col min="12" max="25" width="15.421875" style="228" customWidth="1"/>
    <col min="26" max="26" width="17.7109375" style="228" customWidth="1"/>
    <col min="27" max="27" width="17.7109375" style="228" hidden="1" customWidth="1"/>
    <col min="28" max="16384" width="9.140625" style="226" hidden="1" customWidth="1"/>
  </cols>
  <sheetData>
    <row r="1" spans="2:4" ht="15">
      <c r="B1" s="467" t="s">
        <v>332</v>
      </c>
      <c r="C1" s="467"/>
      <c r="D1" s="467"/>
    </row>
    <row r="2" spans="2:4" ht="15">
      <c r="B2" s="208"/>
      <c r="C2" s="208"/>
      <c r="D2" s="208"/>
    </row>
    <row r="3" spans="2:27" ht="18">
      <c r="B3" s="397"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398"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397"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15.75">
      <c r="B7" s="448" t="s">
        <v>2</v>
      </c>
      <c r="C7" s="448"/>
      <c r="D7" s="54" t="str">
        <f>IF(ISBLANK('1. Information'!D6),"",'1. Information'!D6)</f>
        <v>Colusa</v>
      </c>
      <c r="F7" s="204" t="s">
        <v>3</v>
      </c>
      <c r="G7" s="227">
        <f>IF(ISBLANK('1. Information'!D5),"",'1. Information'!D5)</f>
        <v>43202</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399"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3"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482" t="s">
        <v>62</v>
      </c>
      <c r="H12" s="482"/>
      <c r="I12" s="482"/>
      <c r="J12" s="483"/>
      <c r="K12" s="492" t="s">
        <v>219</v>
      </c>
      <c r="L12" s="492"/>
      <c r="M12" s="492"/>
      <c r="N12" s="492"/>
      <c r="O12" s="492"/>
      <c r="P12" s="492"/>
      <c r="Q12" s="492"/>
      <c r="R12" s="492"/>
      <c r="S12" s="492"/>
      <c r="T12" s="492"/>
      <c r="U12" s="493"/>
      <c r="V12" s="63"/>
      <c r="W12" s="58"/>
      <c r="X12" s="58"/>
      <c r="Y12" s="58"/>
      <c r="Z12" s="58"/>
      <c r="AA12" s="58"/>
    </row>
    <row r="13" spans="2:27" ht="65.25" customHeight="1">
      <c r="B13" s="226"/>
      <c r="C13" s="488"/>
      <c r="D13" s="488"/>
      <c r="E13" s="488"/>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15.75">
      <c r="B14" s="218">
        <v>1</v>
      </c>
      <c r="C14" s="471" t="s">
        <v>214</v>
      </c>
      <c r="D14" s="471"/>
      <c r="E14" s="471"/>
      <c r="F14" s="122">
        <f>SUM(G14:J14,K14)</f>
        <v>0</v>
      </c>
      <c r="G14" s="113"/>
      <c r="H14" s="77"/>
      <c r="I14" s="77"/>
      <c r="J14" s="119"/>
      <c r="K14" s="78">
        <f aca="true" t="shared" si="0" ref="K14:K19">SUM(L14,M14:U14)</f>
        <v>0</v>
      </c>
      <c r="L14" s="77"/>
      <c r="M14" s="77"/>
      <c r="N14" s="77"/>
      <c r="O14" s="77"/>
      <c r="P14" s="77"/>
      <c r="Q14" s="77"/>
      <c r="R14" s="77"/>
      <c r="S14" s="77"/>
      <c r="T14" s="77"/>
      <c r="U14" s="77"/>
      <c r="V14" s="58"/>
      <c r="W14" s="58"/>
      <c r="X14" s="58"/>
      <c r="Y14" s="58"/>
      <c r="Z14" s="58"/>
      <c r="AA14" s="226"/>
    </row>
    <row r="15" spans="2:27" ht="15.75">
      <c r="B15" s="218">
        <v>2</v>
      </c>
      <c r="C15" s="471" t="s">
        <v>215</v>
      </c>
      <c r="D15" s="471"/>
      <c r="E15" s="471"/>
      <c r="F15" s="122">
        <f>SUM(G15:J15,K15)</f>
        <v>0</v>
      </c>
      <c r="G15" s="113"/>
      <c r="H15" s="77"/>
      <c r="I15" s="77"/>
      <c r="J15" s="119"/>
      <c r="K15" s="78">
        <f t="shared" si="0"/>
        <v>0</v>
      </c>
      <c r="L15" s="77"/>
      <c r="M15" s="77"/>
      <c r="N15" s="77"/>
      <c r="O15" s="77"/>
      <c r="P15" s="77"/>
      <c r="Q15" s="77"/>
      <c r="R15" s="77"/>
      <c r="S15" s="77"/>
      <c r="T15" s="77"/>
      <c r="U15" s="77"/>
      <c r="V15" s="58"/>
      <c r="W15" s="58"/>
      <c r="X15" s="58"/>
      <c r="Y15" s="58"/>
      <c r="Z15" s="58"/>
      <c r="AA15" s="226"/>
    </row>
    <row r="16" spans="2:27" ht="15.75">
      <c r="B16" s="218">
        <v>3</v>
      </c>
      <c r="C16" s="471" t="s">
        <v>216</v>
      </c>
      <c r="D16" s="471"/>
      <c r="E16" s="471"/>
      <c r="F16" s="122">
        <f>SUM(G16:J16,K16)</f>
        <v>14892</v>
      </c>
      <c r="G16" s="114">
        <f>SUMIF($J$28:$J$87,"Project Administration",L$28:L$87)</f>
        <v>0</v>
      </c>
      <c r="H16" s="76">
        <f>SUMIF($J$28:$J$87,"Project Administration",M$28:M$87)</f>
        <v>0</v>
      </c>
      <c r="I16" s="76">
        <f>SUMIF($J$28:$J$87,"Project Administration",N$28:N$87)</f>
        <v>0</v>
      </c>
      <c r="J16" s="120">
        <f>SUMIF($J$28:$J$87,"Project Administration",O$28:O$87)</f>
        <v>0</v>
      </c>
      <c r="K16" s="115">
        <f t="shared" si="0"/>
        <v>14892</v>
      </c>
      <c r="L16" s="76">
        <f aca="true" t="shared" si="1" ref="L16:U16">SUMIF($J$28:$J$87,"Project Administration",Q$28:Q$87)</f>
        <v>0</v>
      </c>
      <c r="M16" s="76">
        <f t="shared" si="1"/>
        <v>0</v>
      </c>
      <c r="N16" s="76">
        <f t="shared" si="1"/>
        <v>0</v>
      </c>
      <c r="O16" s="76">
        <f t="shared" si="1"/>
        <v>0</v>
      </c>
      <c r="P16" s="76">
        <f t="shared" si="1"/>
        <v>14892</v>
      </c>
      <c r="Q16" s="76">
        <f t="shared" si="1"/>
        <v>0</v>
      </c>
      <c r="R16" s="76">
        <f t="shared" si="1"/>
        <v>0</v>
      </c>
      <c r="S16" s="76">
        <f t="shared" si="1"/>
        <v>0</v>
      </c>
      <c r="T16" s="76">
        <f t="shared" si="1"/>
        <v>0</v>
      </c>
      <c r="U16" s="76">
        <f t="shared" si="1"/>
        <v>0</v>
      </c>
      <c r="V16" s="58"/>
      <c r="W16" s="58"/>
      <c r="X16" s="58"/>
      <c r="Y16" s="58"/>
      <c r="Z16" s="58"/>
      <c r="AA16" s="226"/>
    </row>
    <row r="17" spans="2:27" ht="15.75">
      <c r="B17" s="218">
        <v>4</v>
      </c>
      <c r="C17" s="471" t="s">
        <v>217</v>
      </c>
      <c r="D17" s="471"/>
      <c r="E17" s="471"/>
      <c r="F17" s="122">
        <f>SUM(G17:J17,K17)</f>
        <v>0</v>
      </c>
      <c r="G17" s="115">
        <f>SUMIF($J$28:$J$87,"Project Evaluation",L$28:L$87)</f>
        <v>0</v>
      </c>
      <c r="H17" s="66">
        <f>SUMIF($J$28:$J$87,"Project Evaluation",M$28:M$87)</f>
        <v>0</v>
      </c>
      <c r="I17" s="66">
        <f>SUMIF($J$28:$J$87,"Project Evaluation",N$28:N$87)</f>
        <v>0</v>
      </c>
      <c r="J17" s="121">
        <f>SUMIF($J$28:$J$87,"Project Evaluation",O$28:O$87)</f>
        <v>0</v>
      </c>
      <c r="K17" s="115">
        <f t="shared" si="0"/>
        <v>0</v>
      </c>
      <c r="L17" s="66">
        <f aca="true" t="shared" si="2" ref="L17:T17">SUMIF($J$28:$J$87,"Project Evaluation",Q$28:Q$87)</f>
        <v>0</v>
      </c>
      <c r="M17" s="66">
        <f t="shared" si="2"/>
        <v>0</v>
      </c>
      <c r="N17" s="66">
        <f t="shared" si="2"/>
        <v>0</v>
      </c>
      <c r="O17" s="66">
        <f t="shared" si="2"/>
        <v>0</v>
      </c>
      <c r="P17" s="66">
        <f t="shared" si="2"/>
        <v>0</v>
      </c>
      <c r="Q17" s="66">
        <f t="shared" si="2"/>
        <v>0</v>
      </c>
      <c r="R17" s="66">
        <f t="shared" si="2"/>
        <v>0</v>
      </c>
      <c r="S17" s="66">
        <f t="shared" si="2"/>
        <v>0</v>
      </c>
      <c r="T17" s="66">
        <f t="shared" si="2"/>
        <v>0</v>
      </c>
      <c r="U17" s="66">
        <f>SUMIF($J$28:$J$53,"Project Evaluation",Z$28:Z$53)</f>
        <v>0</v>
      </c>
      <c r="V17" s="58"/>
      <c r="W17" s="58"/>
      <c r="X17" s="58"/>
      <c r="Y17" s="58"/>
      <c r="Z17" s="58"/>
      <c r="AA17" s="226"/>
    </row>
    <row r="18" spans="2:27" ht="15.75">
      <c r="B18" s="218">
        <v>5</v>
      </c>
      <c r="C18" s="471" t="s">
        <v>334</v>
      </c>
      <c r="D18" s="471"/>
      <c r="E18" s="471"/>
      <c r="F18" s="122">
        <f>SUM(G18:J18,K18)</f>
        <v>226271</v>
      </c>
      <c r="G18" s="115">
        <f>SUMIF($J$28:$J$87,"Project Direct",L$28:L$87)</f>
        <v>0</v>
      </c>
      <c r="H18" s="66">
        <f>SUMIF($J$28:$J$87,"Project Direct",M$28:M$87)</f>
        <v>0</v>
      </c>
      <c r="I18" s="66">
        <f>SUMIF($J$28:$J$87,"Project Direct",N$28:N$87)</f>
        <v>0</v>
      </c>
      <c r="J18" s="121">
        <f>SUMIF($J$28:$J$87,"Project Direct",O$28:O$87)</f>
        <v>0</v>
      </c>
      <c r="K18" s="115">
        <f t="shared" si="0"/>
        <v>226271</v>
      </c>
      <c r="L18" s="66">
        <f aca="true" t="shared" si="3" ref="L18:T18">SUMIF($J$28:$J$87,"Project Direct",Q$28:Q$87)</f>
        <v>0</v>
      </c>
      <c r="M18" s="66">
        <f t="shared" si="3"/>
        <v>0</v>
      </c>
      <c r="N18" s="66">
        <f t="shared" si="3"/>
        <v>0</v>
      </c>
      <c r="O18" s="66">
        <f t="shared" si="3"/>
        <v>0</v>
      </c>
      <c r="P18" s="66">
        <f t="shared" si="3"/>
        <v>26559</v>
      </c>
      <c r="Q18" s="66">
        <f t="shared" si="3"/>
        <v>117502</v>
      </c>
      <c r="R18" s="66">
        <f t="shared" si="3"/>
        <v>22008</v>
      </c>
      <c r="S18" s="66">
        <f t="shared" si="3"/>
        <v>60202</v>
      </c>
      <c r="T18" s="66">
        <f t="shared" si="3"/>
        <v>0</v>
      </c>
      <c r="U18" s="66">
        <f>SUMIF($J$28:$J$53,"Project Direct",Z$28:Z$53)</f>
        <v>0</v>
      </c>
      <c r="V18" s="58"/>
      <c r="W18" s="58"/>
      <c r="X18" s="58"/>
      <c r="Y18" s="58"/>
      <c r="Z18" s="58"/>
      <c r="AA18" s="226"/>
    </row>
    <row r="19" spans="2:27" ht="15.75">
      <c r="B19" s="218">
        <v>6</v>
      </c>
      <c r="C19" s="487" t="s">
        <v>218</v>
      </c>
      <c r="D19" s="487"/>
      <c r="E19" s="487"/>
      <c r="F19" s="122">
        <f>SUM(F16:F18)</f>
        <v>241163</v>
      </c>
      <c r="G19" s="116">
        <f>SUM(G16:G18)</f>
        <v>0</v>
      </c>
      <c r="H19" s="65">
        <f>SUM(H16:H18)</f>
        <v>0</v>
      </c>
      <c r="I19" s="65">
        <f>SUM(I16:I18)</f>
        <v>0</v>
      </c>
      <c r="J19" s="122">
        <f>SUM(J16:J18)</f>
        <v>0</v>
      </c>
      <c r="K19" s="116">
        <f t="shared" si="0"/>
        <v>241163</v>
      </c>
      <c r="L19" s="65">
        <f aca="true" t="shared" si="4" ref="L19:U19">SUM(L16:L18)</f>
        <v>0</v>
      </c>
      <c r="M19" s="65">
        <f t="shared" si="4"/>
        <v>0</v>
      </c>
      <c r="N19" s="65">
        <f t="shared" si="4"/>
        <v>0</v>
      </c>
      <c r="O19" s="65">
        <f t="shared" si="4"/>
        <v>0</v>
      </c>
      <c r="P19" s="65">
        <f t="shared" si="4"/>
        <v>41451</v>
      </c>
      <c r="Q19" s="65">
        <f t="shared" si="4"/>
        <v>117502</v>
      </c>
      <c r="R19" s="65">
        <f t="shared" si="4"/>
        <v>22008</v>
      </c>
      <c r="S19" s="65">
        <f t="shared" si="4"/>
        <v>60202</v>
      </c>
      <c r="T19" s="65">
        <f t="shared" si="4"/>
        <v>0</v>
      </c>
      <c r="U19" s="65">
        <f t="shared" si="4"/>
        <v>0</v>
      </c>
      <c r="V19" s="58"/>
      <c r="W19" s="58"/>
      <c r="X19" s="58"/>
      <c r="Y19" s="58"/>
      <c r="Z19" s="58"/>
      <c r="AA19" s="226"/>
    </row>
    <row r="20" spans="2:27" ht="30.95" customHeight="1">
      <c r="B20" s="218">
        <v>7</v>
      </c>
      <c r="C20" s="486" t="s">
        <v>335</v>
      </c>
      <c r="D20" s="486"/>
      <c r="E20" s="486"/>
      <c r="F20" s="122">
        <f aca="true" t="shared" si="5" ref="F20:U20">SUM(F14:F15,F16:F18)</f>
        <v>241163</v>
      </c>
      <c r="G20" s="117">
        <f t="shared" si="5"/>
        <v>0</v>
      </c>
      <c r="H20" s="67">
        <f t="shared" si="5"/>
        <v>0</v>
      </c>
      <c r="I20" s="67">
        <f t="shared" si="5"/>
        <v>0</v>
      </c>
      <c r="J20" s="123">
        <f t="shared" si="5"/>
        <v>0</v>
      </c>
      <c r="K20" s="117">
        <f t="shared" si="5"/>
        <v>241163</v>
      </c>
      <c r="L20" s="67">
        <f t="shared" si="5"/>
        <v>0</v>
      </c>
      <c r="M20" s="67">
        <f t="shared" si="5"/>
        <v>0</v>
      </c>
      <c r="N20" s="67">
        <f t="shared" si="5"/>
        <v>0</v>
      </c>
      <c r="O20" s="67">
        <f t="shared" si="5"/>
        <v>0</v>
      </c>
      <c r="P20" s="67">
        <f t="shared" si="5"/>
        <v>41451</v>
      </c>
      <c r="Q20" s="67">
        <f t="shared" si="5"/>
        <v>117502</v>
      </c>
      <c r="R20" s="67">
        <f t="shared" si="5"/>
        <v>22008</v>
      </c>
      <c r="S20" s="67">
        <f t="shared" si="5"/>
        <v>60202</v>
      </c>
      <c r="T20" s="67">
        <f t="shared" si="5"/>
        <v>0</v>
      </c>
      <c r="U20" s="67">
        <f t="shared" si="5"/>
        <v>0</v>
      </c>
      <c r="V20" s="58"/>
      <c r="W20" s="58"/>
      <c r="X20" s="58"/>
      <c r="Y20" s="58"/>
      <c r="Z20" s="58"/>
      <c r="AA20" s="226"/>
    </row>
    <row r="21" spans="2:27" ht="30.95" customHeight="1">
      <c r="B21" s="218">
        <v>8</v>
      </c>
      <c r="C21" s="486" t="s">
        <v>308</v>
      </c>
      <c r="D21" s="486"/>
      <c r="E21" s="486"/>
      <c r="F21" s="239"/>
      <c r="G21" s="245"/>
      <c r="H21" s="246"/>
      <c r="I21" s="246"/>
      <c r="J21" s="239"/>
      <c r="K21" s="245">
        <f>SUM(L21,M21:U21)</f>
        <v>711607</v>
      </c>
      <c r="L21" s="246">
        <f>'2. Component Summary'!F27+'2. Component Summary'!F32</f>
        <v>56976</v>
      </c>
      <c r="M21" s="246">
        <f>'2. Component Summary'!F30+'2. Component Summary'!F31</f>
        <v>121790</v>
      </c>
      <c r="N21" s="246">
        <f>'2. Component Summary'!F26</f>
        <v>113927</v>
      </c>
      <c r="O21" s="246">
        <f>'2. Component Summary'!F25</f>
        <v>127859</v>
      </c>
      <c r="P21" s="246">
        <f>'2. Component Summary'!F24</f>
        <v>91343</v>
      </c>
      <c r="Q21" s="246">
        <f>'2. Component Summary'!F23</f>
        <v>117502</v>
      </c>
      <c r="R21" s="246">
        <f>'2. Component Summary'!F22</f>
        <v>22008</v>
      </c>
      <c r="S21" s="246">
        <f>'2. Component Summary'!F21</f>
        <v>60202</v>
      </c>
      <c r="T21" s="246">
        <f>'2. Component Summary'!F20</f>
        <v>0</v>
      </c>
      <c r="U21" s="246">
        <f>'2. Component Summary'!F19</f>
        <v>0</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395"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7" t="s">
        <v>354</v>
      </c>
      <c r="M25" s="218" t="s">
        <v>355</v>
      </c>
      <c r="N25" s="218" t="s">
        <v>356</v>
      </c>
      <c r="O25" s="233" t="s">
        <v>357</v>
      </c>
      <c r="P25" s="257"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491" t="s">
        <v>222</v>
      </c>
      <c r="D26" s="491"/>
      <c r="E26" s="491"/>
      <c r="F26" s="491"/>
      <c r="G26" s="491"/>
      <c r="H26" s="491"/>
      <c r="I26" s="491"/>
      <c r="J26" s="491"/>
      <c r="K26" s="132"/>
      <c r="L26" s="494" t="s">
        <v>62</v>
      </c>
      <c r="M26" s="494"/>
      <c r="N26" s="494"/>
      <c r="O26" s="495"/>
      <c r="P26" s="489" t="s">
        <v>60</v>
      </c>
      <c r="Q26" s="490"/>
      <c r="R26" s="490"/>
      <c r="S26" s="490"/>
      <c r="T26" s="490"/>
      <c r="U26" s="490"/>
      <c r="V26" s="490"/>
      <c r="W26" s="490"/>
      <c r="X26" s="490"/>
      <c r="Y26" s="490"/>
      <c r="Z26" s="490"/>
      <c r="AA26" s="14"/>
    </row>
    <row r="27" spans="2:27" ht="78.75">
      <c r="B27" s="294"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15">
      <c r="B28" s="251">
        <v>1</v>
      </c>
      <c r="C28" s="295">
        <f>IF(AND(NOT(COUNTA(D28:I28)),(NOT(COUNTA(L28:O28))),(NOT(COUNTA(R28:Z28)))),"",VLOOKUP($D$7,Info_County_Code,2,FALSE))</f>
        <v>6</v>
      </c>
      <c r="D28" s="442" t="s">
        <v>436</v>
      </c>
      <c r="E28" s="296"/>
      <c r="F28" s="296"/>
      <c r="G28" s="296">
        <v>42186</v>
      </c>
      <c r="H28" s="241"/>
      <c r="I28" s="241"/>
      <c r="J28" s="245" t="s">
        <v>212</v>
      </c>
      <c r="K28" s="239">
        <f aca="true" t="shared" si="6" ref="K28:K87">SUM(L28:O28,P28)</f>
        <v>14892</v>
      </c>
      <c r="L28" s="247"/>
      <c r="M28" s="241"/>
      <c r="N28" s="241"/>
      <c r="O28" s="242"/>
      <c r="P28" s="243">
        <f>SUM(Q28,R28:Z28)</f>
        <v>14892</v>
      </c>
      <c r="Q28" s="241"/>
      <c r="R28" s="241"/>
      <c r="S28" s="241"/>
      <c r="T28" s="241"/>
      <c r="U28" s="241">
        <v>14892</v>
      </c>
      <c r="V28" s="241"/>
      <c r="W28" s="241"/>
      <c r="X28" s="241"/>
      <c r="Y28" s="241"/>
      <c r="Z28" s="241"/>
      <c r="AA28" s="226"/>
    </row>
    <row r="29" spans="2:27" ht="15">
      <c r="B29" s="251">
        <v>1</v>
      </c>
      <c r="C29" s="297">
        <f aca="true" t="shared" si="7" ref="C29:I30">IF(ISBLANK(C28),"",C28)</f>
        <v>6</v>
      </c>
      <c r="D29" s="298" t="str">
        <f t="shared" si="7"/>
        <v>Cultura es Vida</v>
      </c>
      <c r="E29" s="299" t="str">
        <f t="shared" si="7"/>
        <v/>
      </c>
      <c r="F29" s="299" t="str">
        <f t="shared" si="7"/>
        <v/>
      </c>
      <c r="G29" s="299">
        <f t="shared" si="7"/>
        <v>42186</v>
      </c>
      <c r="H29" s="249" t="str">
        <f t="shared" si="7"/>
        <v/>
      </c>
      <c r="I29" s="249" t="str">
        <f t="shared" si="7"/>
        <v/>
      </c>
      <c r="J29" s="246" t="s">
        <v>213</v>
      </c>
      <c r="K29" s="239">
        <f t="shared" si="6"/>
        <v>0</v>
      </c>
      <c r="L29" s="247"/>
      <c r="M29" s="241"/>
      <c r="N29" s="241"/>
      <c r="O29" s="242"/>
      <c r="P29" s="243">
        <f aca="true" t="shared" si="8" ref="P29:P87">SUM(Q29,R29:Z29)</f>
        <v>0</v>
      </c>
      <c r="Q29" s="241"/>
      <c r="R29" s="241"/>
      <c r="S29" s="241"/>
      <c r="T29" s="241"/>
      <c r="U29" s="241"/>
      <c r="V29" s="241"/>
      <c r="W29" s="241"/>
      <c r="X29" s="241"/>
      <c r="Y29" s="241"/>
      <c r="Z29" s="241"/>
      <c r="AA29" s="226"/>
    </row>
    <row r="30" spans="2:27" ht="15">
      <c r="B30" s="251">
        <v>1</v>
      </c>
      <c r="C30" s="297">
        <f aca="true" t="shared" si="9" ref="C30:H30">IF(ISBLANK(C28),"",C28)</f>
        <v>6</v>
      </c>
      <c r="D30" s="300" t="str">
        <f t="shared" si="9"/>
        <v>Cultura es Vida</v>
      </c>
      <c r="E30" s="301" t="str">
        <f t="shared" si="9"/>
        <v/>
      </c>
      <c r="F30" s="301" t="str">
        <f t="shared" si="9"/>
        <v/>
      </c>
      <c r="G30" s="301">
        <f t="shared" si="9"/>
        <v>42186</v>
      </c>
      <c r="H30" s="246" t="str">
        <f t="shared" si="9"/>
        <v/>
      </c>
      <c r="I30" s="246" t="str">
        <f t="shared" si="7"/>
        <v/>
      </c>
      <c r="J30" s="246" t="s">
        <v>338</v>
      </c>
      <c r="K30" s="239">
        <f t="shared" si="6"/>
        <v>226271</v>
      </c>
      <c r="L30" s="247"/>
      <c r="M30" s="241"/>
      <c r="N30" s="241"/>
      <c r="O30" s="242"/>
      <c r="P30" s="243">
        <f t="shared" si="8"/>
        <v>226271</v>
      </c>
      <c r="Q30" s="241"/>
      <c r="R30" s="241"/>
      <c r="S30" s="241"/>
      <c r="T30" s="241"/>
      <c r="U30" s="241">
        <f>226271-199712</f>
        <v>26559</v>
      </c>
      <c r="V30" s="241">
        <v>117502</v>
      </c>
      <c r="W30" s="241">
        <v>22008</v>
      </c>
      <c r="X30" s="241">
        <v>60202</v>
      </c>
      <c r="Y30" s="241"/>
      <c r="Z30" s="241"/>
      <c r="AA30" s="226"/>
    </row>
    <row r="31" spans="2:27" ht="15.75">
      <c r="B31" s="209">
        <v>1</v>
      </c>
      <c r="C31" s="69">
        <f aca="true" t="shared" si="10" ref="C31:I31">IF(ISBLANK(C28),"",C28)</f>
        <v>6</v>
      </c>
      <c r="D31" s="82" t="str">
        <f t="shared" si="10"/>
        <v>Cultura es Vida</v>
      </c>
      <c r="E31" s="83" t="str">
        <f t="shared" si="10"/>
        <v/>
      </c>
      <c r="F31" s="83" t="str">
        <f t="shared" si="10"/>
        <v/>
      </c>
      <c r="G31" s="83">
        <f t="shared" si="10"/>
        <v>42186</v>
      </c>
      <c r="H31" s="84" t="str">
        <f t="shared" si="10"/>
        <v/>
      </c>
      <c r="I31" s="84" t="str">
        <f t="shared" si="10"/>
        <v/>
      </c>
      <c r="J31" s="52" t="s">
        <v>388</v>
      </c>
      <c r="K31" s="110">
        <f t="shared" si="6"/>
        <v>241163</v>
      </c>
      <c r="L31" s="130">
        <f>SUM(L28:L30)</f>
        <v>0</v>
      </c>
      <c r="M31" s="85">
        <f>SUM(M28:M30)</f>
        <v>0</v>
      </c>
      <c r="N31" s="85">
        <f>SUM(N28:N30)</f>
        <v>0</v>
      </c>
      <c r="O31" s="134">
        <f>SUM(O28:O30)</f>
        <v>0</v>
      </c>
      <c r="P31" s="108">
        <f t="shared" si="8"/>
        <v>241163</v>
      </c>
      <c r="Q31" s="85">
        <f aca="true" t="shared" si="11" ref="Q31:Z31">SUM(Q28:Q30)</f>
        <v>0</v>
      </c>
      <c r="R31" s="85">
        <f t="shared" si="11"/>
        <v>0</v>
      </c>
      <c r="S31" s="85">
        <f t="shared" si="11"/>
        <v>0</v>
      </c>
      <c r="T31" s="85">
        <f t="shared" si="11"/>
        <v>0</v>
      </c>
      <c r="U31" s="85">
        <f t="shared" si="11"/>
        <v>41451</v>
      </c>
      <c r="V31" s="85">
        <f t="shared" si="11"/>
        <v>117502</v>
      </c>
      <c r="W31" s="85">
        <f t="shared" si="11"/>
        <v>22008</v>
      </c>
      <c r="X31" s="85">
        <f t="shared" si="11"/>
        <v>60202</v>
      </c>
      <c r="Y31" s="85">
        <f t="shared" si="11"/>
        <v>0</v>
      </c>
      <c r="Z31" s="85">
        <f t="shared" si="11"/>
        <v>0</v>
      </c>
      <c r="AA31" s="226"/>
    </row>
    <row r="32" spans="2:27" ht="15">
      <c r="B32" s="251">
        <v>2</v>
      </c>
      <c r="C32" s="295" t="str">
        <f>IF(AND(NOT(COUNTA(D32:I32)),(NOT(COUNTA(L32:O32))),(NOT(COUNTA(R32:Z32)))),"",VLOOKUP($D$7,Info_County_Code,2,FALSE))</f>
        <v/>
      </c>
      <c r="D32" s="261"/>
      <c r="E32" s="296"/>
      <c r="F32" s="296"/>
      <c r="G32" s="296"/>
      <c r="H32" s="241"/>
      <c r="I32" s="241"/>
      <c r="J32" s="245" t="str">
        <f>IF(NOT(ISBLANK(D32)),$J$28,"")</f>
        <v/>
      </c>
      <c r="K32" s="239">
        <f t="shared" si="6"/>
        <v>0</v>
      </c>
      <c r="L32" s="247"/>
      <c r="M32" s="241"/>
      <c r="N32" s="241"/>
      <c r="O32" s="242"/>
      <c r="P32" s="243">
        <f t="shared" si="8"/>
        <v>0</v>
      </c>
      <c r="Q32" s="241"/>
      <c r="R32" s="241"/>
      <c r="S32" s="241"/>
      <c r="T32" s="241"/>
      <c r="U32" s="241"/>
      <c r="V32" s="241"/>
      <c r="W32" s="241"/>
      <c r="X32" s="241"/>
      <c r="Y32" s="241"/>
      <c r="Z32" s="241"/>
      <c r="AA32" s="226"/>
    </row>
    <row r="33" spans="2:27" ht="15">
      <c r="B33" s="251">
        <v>2</v>
      </c>
      <c r="C33" s="297" t="str">
        <f aca="true" t="shared" si="12" ref="C33:I33">IF(ISBLANK(C32),"",C32)</f>
        <v/>
      </c>
      <c r="D33" s="298" t="str">
        <f t="shared" si="12"/>
        <v/>
      </c>
      <c r="E33" s="299" t="str">
        <f t="shared" si="12"/>
        <v/>
      </c>
      <c r="F33" s="299" t="str">
        <f t="shared" si="12"/>
        <v/>
      </c>
      <c r="G33" s="299" t="str">
        <f t="shared" si="12"/>
        <v/>
      </c>
      <c r="H33" s="249" t="str">
        <f t="shared" si="12"/>
        <v/>
      </c>
      <c r="I33" s="249" t="str">
        <f t="shared" si="12"/>
        <v/>
      </c>
      <c r="J33" s="246" t="str">
        <f>IF(NOT(ISBLANK(D32)),$J$29,"")</f>
        <v/>
      </c>
      <c r="K33" s="239">
        <f t="shared" si="6"/>
        <v>0</v>
      </c>
      <c r="L33" s="247"/>
      <c r="M33" s="241"/>
      <c r="N33" s="241"/>
      <c r="O33" s="242"/>
      <c r="P33" s="243">
        <f t="shared" si="8"/>
        <v>0</v>
      </c>
      <c r="Q33" s="241"/>
      <c r="R33" s="241"/>
      <c r="S33" s="241"/>
      <c r="T33" s="241"/>
      <c r="U33" s="241"/>
      <c r="V33" s="241"/>
      <c r="W33" s="241"/>
      <c r="X33" s="241"/>
      <c r="Y33" s="241"/>
      <c r="Z33" s="241"/>
      <c r="AA33" s="226"/>
    </row>
    <row r="34" spans="2:27" ht="15">
      <c r="B34" s="251">
        <v>2</v>
      </c>
      <c r="C34" s="297" t="str">
        <f aca="true" t="shared" si="13" ref="C34:I34">IF(ISBLANK(C32),"",C32)</f>
        <v/>
      </c>
      <c r="D34" s="300" t="str">
        <f t="shared" si="13"/>
        <v/>
      </c>
      <c r="E34" s="301" t="str">
        <f t="shared" si="13"/>
        <v/>
      </c>
      <c r="F34" s="301" t="str">
        <f t="shared" si="13"/>
        <v/>
      </c>
      <c r="G34" s="301" t="str">
        <f t="shared" si="13"/>
        <v/>
      </c>
      <c r="H34" s="246" t="str">
        <f t="shared" si="13"/>
        <v/>
      </c>
      <c r="I34" s="246" t="str">
        <f t="shared" si="13"/>
        <v/>
      </c>
      <c r="J34" s="246" t="str">
        <f>IF(NOT(ISBLANK(D32)),$J$30,"")</f>
        <v/>
      </c>
      <c r="K34" s="239">
        <f t="shared" si="6"/>
        <v>0</v>
      </c>
      <c r="L34" s="247"/>
      <c r="M34" s="241"/>
      <c r="N34" s="241"/>
      <c r="O34" s="242"/>
      <c r="P34" s="243">
        <f t="shared" si="8"/>
        <v>0</v>
      </c>
      <c r="Q34" s="241"/>
      <c r="R34" s="241"/>
      <c r="S34" s="241"/>
      <c r="T34" s="241"/>
      <c r="U34" s="241"/>
      <c r="V34" s="241"/>
      <c r="W34" s="241"/>
      <c r="X34" s="241"/>
      <c r="Y34" s="241"/>
      <c r="Z34" s="241"/>
      <c r="AA34" s="226"/>
    </row>
    <row r="35" spans="2:27" ht="15.75">
      <c r="B35" s="209">
        <v>2</v>
      </c>
      <c r="C35" s="69" t="str">
        <f aca="true" t="shared" si="14" ref="C35:I35">IF(ISBLANK(C32),"",C32)</f>
        <v/>
      </c>
      <c r="D35" s="82" t="str">
        <f t="shared" si="14"/>
        <v/>
      </c>
      <c r="E35" s="83" t="str">
        <f t="shared" si="14"/>
        <v/>
      </c>
      <c r="F35" s="83" t="str">
        <f t="shared" si="14"/>
        <v/>
      </c>
      <c r="G35" s="83" t="str">
        <f t="shared" si="14"/>
        <v/>
      </c>
      <c r="H35" s="84" t="str">
        <f t="shared" si="14"/>
        <v/>
      </c>
      <c r="I35" s="84" t="str">
        <f t="shared" si="14"/>
        <v/>
      </c>
      <c r="J35" s="52" t="str">
        <f>IF(NOT(ISBLANK(D32)),$J$31,"")</f>
        <v/>
      </c>
      <c r="K35" s="110">
        <f t="shared" si="6"/>
        <v>0</v>
      </c>
      <c r="L35" s="130">
        <f>SUM(L32:L34)</f>
        <v>0</v>
      </c>
      <c r="M35" s="85">
        <f>SUM(M32:M34)</f>
        <v>0</v>
      </c>
      <c r="N35" s="85">
        <f>SUM(N32:N34)</f>
        <v>0</v>
      </c>
      <c r="O35" s="134">
        <f>SUM(O32:O34)</f>
        <v>0</v>
      </c>
      <c r="P35" s="108">
        <f t="shared" si="8"/>
        <v>0</v>
      </c>
      <c r="Q35" s="85">
        <f aca="true" t="shared" si="15" ref="Q35:Z35">SUM(Q32:Q34)</f>
        <v>0</v>
      </c>
      <c r="R35" s="85">
        <f t="shared" si="15"/>
        <v>0</v>
      </c>
      <c r="S35" s="85">
        <f t="shared" si="15"/>
        <v>0</v>
      </c>
      <c r="T35" s="85">
        <f t="shared" si="15"/>
        <v>0</v>
      </c>
      <c r="U35" s="85">
        <f t="shared" si="15"/>
        <v>0</v>
      </c>
      <c r="V35" s="85">
        <f t="shared" si="15"/>
        <v>0</v>
      </c>
      <c r="W35" s="85">
        <f t="shared" si="15"/>
        <v>0</v>
      </c>
      <c r="X35" s="85">
        <f t="shared" si="15"/>
        <v>0</v>
      </c>
      <c r="Y35" s="85">
        <f t="shared" si="15"/>
        <v>0</v>
      </c>
      <c r="Z35" s="85">
        <f t="shared" si="15"/>
        <v>0</v>
      </c>
      <c r="AA35" s="226"/>
    </row>
    <row r="36" spans="2:27" ht="15">
      <c r="B36" s="251">
        <v>3</v>
      </c>
      <c r="C36" s="295" t="str">
        <f>IF(AND(NOT(COUNTA(D36:I36)),(NOT(COUNTA(L36:O36))),(NOT(COUNTA(R36:Z36)))),"",VLOOKUP($D$7,Info_County_Code,2,FALSE))</f>
        <v/>
      </c>
      <c r="D36" s="261"/>
      <c r="E36" s="296"/>
      <c r="F36" s="296"/>
      <c r="G36" s="296"/>
      <c r="H36" s="241"/>
      <c r="I36" s="241"/>
      <c r="J36" s="245" t="str">
        <f>IF(NOT(ISBLANK(D36)),$J$28,"")</f>
        <v/>
      </c>
      <c r="K36" s="239">
        <f t="shared" si="6"/>
        <v>0</v>
      </c>
      <c r="L36" s="247"/>
      <c r="M36" s="241"/>
      <c r="N36" s="241"/>
      <c r="O36" s="242"/>
      <c r="P36" s="243">
        <f t="shared" si="8"/>
        <v>0</v>
      </c>
      <c r="Q36" s="241"/>
      <c r="R36" s="241"/>
      <c r="S36" s="241"/>
      <c r="T36" s="241"/>
      <c r="U36" s="241"/>
      <c r="V36" s="241"/>
      <c r="W36" s="241"/>
      <c r="X36" s="241"/>
      <c r="Y36" s="241"/>
      <c r="Z36" s="241"/>
      <c r="AA36" s="226"/>
    </row>
    <row r="37" spans="2:27" ht="15">
      <c r="B37" s="251">
        <v>3</v>
      </c>
      <c r="C37" s="297" t="str">
        <f aca="true" t="shared" si="16" ref="C37:I37">IF(ISBLANK(C36),"",C36)</f>
        <v/>
      </c>
      <c r="D37" s="298" t="str">
        <f t="shared" si="16"/>
        <v/>
      </c>
      <c r="E37" s="299" t="str">
        <f t="shared" si="16"/>
        <v/>
      </c>
      <c r="F37" s="299" t="str">
        <f t="shared" si="16"/>
        <v/>
      </c>
      <c r="G37" s="299" t="str">
        <f t="shared" si="16"/>
        <v/>
      </c>
      <c r="H37" s="249" t="str">
        <f t="shared" si="16"/>
        <v/>
      </c>
      <c r="I37" s="249" t="str">
        <f t="shared" si="16"/>
        <v/>
      </c>
      <c r="J37" s="246" t="str">
        <f>IF(NOT(ISBLANK(D36)),$J$29,"")</f>
        <v/>
      </c>
      <c r="K37" s="239">
        <f t="shared" si="6"/>
        <v>0</v>
      </c>
      <c r="L37" s="247"/>
      <c r="M37" s="241"/>
      <c r="N37" s="241"/>
      <c r="O37" s="242"/>
      <c r="P37" s="243">
        <f t="shared" si="8"/>
        <v>0</v>
      </c>
      <c r="Q37" s="241"/>
      <c r="R37" s="241"/>
      <c r="S37" s="241"/>
      <c r="T37" s="241"/>
      <c r="U37" s="241"/>
      <c r="V37" s="241"/>
      <c r="W37" s="241"/>
      <c r="X37" s="241"/>
      <c r="Y37" s="241"/>
      <c r="Z37" s="241"/>
      <c r="AA37" s="226"/>
    </row>
    <row r="38" spans="2:27" ht="15">
      <c r="B38" s="251">
        <v>3</v>
      </c>
      <c r="C38" s="297" t="str">
        <f aca="true" t="shared" si="17" ref="C38:I38">IF(ISBLANK(C36),"",C36)</f>
        <v/>
      </c>
      <c r="D38" s="300" t="str">
        <f t="shared" si="17"/>
        <v/>
      </c>
      <c r="E38" s="301" t="str">
        <f t="shared" si="17"/>
        <v/>
      </c>
      <c r="F38" s="301" t="str">
        <f t="shared" si="17"/>
        <v/>
      </c>
      <c r="G38" s="301" t="str">
        <f t="shared" si="17"/>
        <v/>
      </c>
      <c r="H38" s="246" t="str">
        <f t="shared" si="17"/>
        <v/>
      </c>
      <c r="I38" s="246" t="str">
        <f t="shared" si="17"/>
        <v/>
      </c>
      <c r="J38" s="246" t="str">
        <f>IF(NOT(ISBLANK(D36)),$J$30,"")</f>
        <v/>
      </c>
      <c r="K38" s="239">
        <f t="shared" si="6"/>
        <v>0</v>
      </c>
      <c r="L38" s="247"/>
      <c r="M38" s="241"/>
      <c r="N38" s="241"/>
      <c r="O38" s="242"/>
      <c r="P38" s="243">
        <f t="shared" si="8"/>
        <v>0</v>
      </c>
      <c r="Q38" s="241"/>
      <c r="R38" s="241"/>
      <c r="S38" s="241"/>
      <c r="T38" s="241"/>
      <c r="U38" s="241"/>
      <c r="V38" s="241"/>
      <c r="W38" s="241"/>
      <c r="X38" s="241"/>
      <c r="Y38" s="241"/>
      <c r="Z38" s="241"/>
      <c r="AA38" s="226"/>
    </row>
    <row r="39" spans="2:27" ht="15.75">
      <c r="B39" s="209">
        <v>3</v>
      </c>
      <c r="C39" s="69" t="str">
        <f aca="true" t="shared" si="18" ref="C39:I39">IF(ISBLANK(C36),"",C36)</f>
        <v/>
      </c>
      <c r="D39" s="82" t="str">
        <f t="shared" si="18"/>
        <v/>
      </c>
      <c r="E39" s="83" t="str">
        <f t="shared" si="18"/>
        <v/>
      </c>
      <c r="F39" s="83" t="str">
        <f t="shared" si="18"/>
        <v/>
      </c>
      <c r="G39" s="83" t="str">
        <f t="shared" si="18"/>
        <v/>
      </c>
      <c r="H39" s="84" t="str">
        <f t="shared" si="18"/>
        <v/>
      </c>
      <c r="I39" s="84" t="str">
        <f t="shared" si="18"/>
        <v/>
      </c>
      <c r="J39" s="52" t="str">
        <f>IF(NOT(ISBLANK(D36)),$J$31,"")</f>
        <v/>
      </c>
      <c r="K39" s="110">
        <f t="shared" si="6"/>
        <v>0</v>
      </c>
      <c r="L39" s="130">
        <f>SUM(L36:L38)</f>
        <v>0</v>
      </c>
      <c r="M39" s="85">
        <f>SUM(M36:M38)</f>
        <v>0</v>
      </c>
      <c r="N39" s="85">
        <f>SUM(N36:N38)</f>
        <v>0</v>
      </c>
      <c r="O39" s="134">
        <f>SUM(O36:O38)</f>
        <v>0</v>
      </c>
      <c r="P39" s="108">
        <f t="shared" si="8"/>
        <v>0</v>
      </c>
      <c r="Q39" s="85">
        <f aca="true" t="shared" si="19" ref="Q39:Z39">SUM(Q36:Q38)</f>
        <v>0</v>
      </c>
      <c r="R39" s="85">
        <f t="shared" si="19"/>
        <v>0</v>
      </c>
      <c r="S39" s="85">
        <f t="shared" si="19"/>
        <v>0</v>
      </c>
      <c r="T39" s="85">
        <f t="shared" si="19"/>
        <v>0</v>
      </c>
      <c r="U39" s="85">
        <f t="shared" si="19"/>
        <v>0</v>
      </c>
      <c r="V39" s="85">
        <f t="shared" si="19"/>
        <v>0</v>
      </c>
      <c r="W39" s="85">
        <f t="shared" si="19"/>
        <v>0</v>
      </c>
      <c r="X39" s="85">
        <f t="shared" si="19"/>
        <v>0</v>
      </c>
      <c r="Y39" s="85">
        <f t="shared" si="19"/>
        <v>0</v>
      </c>
      <c r="Z39" s="85">
        <f t="shared" si="19"/>
        <v>0</v>
      </c>
      <c r="AA39" s="226"/>
    </row>
    <row r="40" spans="2:27" ht="15">
      <c r="B40" s="251">
        <v>4</v>
      </c>
      <c r="C40" s="295" t="str">
        <f>IF(AND(NOT(COUNTA(D40:I40)),(NOT(COUNTA(L40:O40))),(NOT(COUNTA(R40:Z40)))),"",VLOOKUP($D$7,Info_County_Code,2,FALSE))</f>
        <v/>
      </c>
      <c r="D40" s="261"/>
      <c r="E40" s="296"/>
      <c r="F40" s="296"/>
      <c r="G40" s="296"/>
      <c r="H40" s="241"/>
      <c r="I40" s="241"/>
      <c r="J40" s="245" t="str">
        <f>IF(NOT(ISBLANK(D40)),$J$28,"")</f>
        <v/>
      </c>
      <c r="K40" s="239">
        <f t="shared" si="6"/>
        <v>0</v>
      </c>
      <c r="L40" s="247"/>
      <c r="M40" s="241"/>
      <c r="N40" s="241"/>
      <c r="O40" s="242"/>
      <c r="P40" s="243">
        <f t="shared" si="8"/>
        <v>0</v>
      </c>
      <c r="Q40" s="241"/>
      <c r="R40" s="241"/>
      <c r="S40" s="241"/>
      <c r="T40" s="241"/>
      <c r="U40" s="241"/>
      <c r="V40" s="241"/>
      <c r="W40" s="241"/>
      <c r="X40" s="241"/>
      <c r="Y40" s="241"/>
      <c r="Z40" s="241"/>
      <c r="AA40" s="226"/>
    </row>
    <row r="41" spans="2:27" ht="15">
      <c r="B41" s="251">
        <v>4</v>
      </c>
      <c r="C41" s="297" t="str">
        <f aca="true" t="shared" si="20" ref="C41:I41">IF(ISBLANK(C40),"",C40)</f>
        <v/>
      </c>
      <c r="D41" s="298" t="str">
        <f t="shared" si="20"/>
        <v/>
      </c>
      <c r="E41" s="299" t="str">
        <f t="shared" si="20"/>
        <v/>
      </c>
      <c r="F41" s="299" t="str">
        <f t="shared" si="20"/>
        <v/>
      </c>
      <c r="G41" s="299" t="str">
        <f t="shared" si="20"/>
        <v/>
      </c>
      <c r="H41" s="249" t="str">
        <f t="shared" si="20"/>
        <v/>
      </c>
      <c r="I41" s="249" t="str">
        <f t="shared" si="20"/>
        <v/>
      </c>
      <c r="J41" s="246" t="str">
        <f>IF(NOT(ISBLANK(D40)),$J$29,"")</f>
        <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7" t="str">
        <f aca="true" t="shared" si="21" ref="C42:I42">IF(ISBLANK(C40),"",C40)</f>
        <v/>
      </c>
      <c r="D42" s="300" t="str">
        <f t="shared" si="21"/>
        <v/>
      </c>
      <c r="E42" s="301" t="str">
        <f t="shared" si="21"/>
        <v/>
      </c>
      <c r="F42" s="301" t="str">
        <f t="shared" si="21"/>
        <v/>
      </c>
      <c r="G42" s="301" t="str">
        <f t="shared" si="21"/>
        <v/>
      </c>
      <c r="H42" s="246" t="str">
        <f t="shared" si="21"/>
        <v/>
      </c>
      <c r="I42" s="246" t="str">
        <f t="shared" si="21"/>
        <v/>
      </c>
      <c r="J42" s="246" t="str">
        <f>IF(NOT(ISBLANK(D40)),$J$30,"")</f>
        <v/>
      </c>
      <c r="K42" s="239">
        <f t="shared" si="6"/>
        <v>0</v>
      </c>
      <c r="L42" s="247"/>
      <c r="M42" s="241"/>
      <c r="N42" s="241"/>
      <c r="O42" s="242"/>
      <c r="P42" s="243">
        <f t="shared" si="8"/>
        <v>0</v>
      </c>
      <c r="Q42" s="241"/>
      <c r="R42" s="241"/>
      <c r="S42" s="241"/>
      <c r="T42" s="241"/>
      <c r="U42" s="241"/>
      <c r="V42" s="241"/>
      <c r="W42" s="241"/>
      <c r="X42" s="241"/>
      <c r="Y42" s="241"/>
      <c r="Z42" s="241"/>
      <c r="AA42" s="226"/>
    </row>
    <row r="43" spans="2:27" ht="15.75">
      <c r="B43" s="209">
        <v>4</v>
      </c>
      <c r="C43" s="69" t="str">
        <f aca="true" t="shared" si="22" ref="C43:I43">IF(ISBLANK(C40),"",C40)</f>
        <v/>
      </c>
      <c r="D43" s="82" t="str">
        <f t="shared" si="22"/>
        <v/>
      </c>
      <c r="E43" s="83" t="str">
        <f t="shared" si="22"/>
        <v/>
      </c>
      <c r="F43" s="83" t="str">
        <f t="shared" si="22"/>
        <v/>
      </c>
      <c r="G43" s="83" t="str">
        <f t="shared" si="22"/>
        <v/>
      </c>
      <c r="H43" s="84" t="str">
        <f t="shared" si="22"/>
        <v/>
      </c>
      <c r="I43" s="84" t="str">
        <f t="shared" si="22"/>
        <v/>
      </c>
      <c r="J43" s="52" t="str">
        <f>IF(NOT(ISBLANK(D40)),$J$31,"")</f>
        <v/>
      </c>
      <c r="K43" s="110">
        <f t="shared" si="6"/>
        <v>0</v>
      </c>
      <c r="L43" s="130">
        <f>SUM(L40:L42)</f>
        <v>0</v>
      </c>
      <c r="M43" s="85">
        <f>SUM(M40:M42)</f>
        <v>0</v>
      </c>
      <c r="N43" s="85">
        <f>SUM(N40:N42)</f>
        <v>0</v>
      </c>
      <c r="O43" s="134">
        <f>SUM(O40:O42)</f>
        <v>0</v>
      </c>
      <c r="P43" s="108">
        <f t="shared" si="8"/>
        <v>0</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0</v>
      </c>
      <c r="Y43" s="85">
        <f t="shared" si="23"/>
        <v>0</v>
      </c>
      <c r="Z43" s="85">
        <f t="shared" si="23"/>
        <v>0</v>
      </c>
      <c r="AA43" s="226"/>
    </row>
    <row r="44" spans="2:27" ht="15">
      <c r="B44" s="251">
        <v>5</v>
      </c>
      <c r="C44" s="295" t="str">
        <f>IF(AND(NOT(COUNTA(D44:I44)),(NOT(COUNTA(L44:O44))),(NOT(COUNTA(R44:Z44)))),"",VLOOKUP($D$7,Info_County_Code,2,FALSE))</f>
        <v/>
      </c>
      <c r="D44" s="261"/>
      <c r="E44" s="296"/>
      <c r="F44" s="296"/>
      <c r="G44" s="296"/>
      <c r="H44" s="241"/>
      <c r="I44" s="241"/>
      <c r="J44" s="245" t="str">
        <f>IF(NOT(ISBLANK(D44)),$J$28,"")</f>
        <v/>
      </c>
      <c r="K44" s="239">
        <f t="shared" si="6"/>
        <v>0</v>
      </c>
      <c r="L44" s="247"/>
      <c r="M44" s="241"/>
      <c r="N44" s="241"/>
      <c r="O44" s="242"/>
      <c r="P44" s="243">
        <f t="shared" si="8"/>
        <v>0</v>
      </c>
      <c r="Q44" s="241"/>
      <c r="R44" s="241"/>
      <c r="S44" s="241"/>
      <c r="T44" s="241"/>
      <c r="U44" s="241"/>
      <c r="V44" s="241"/>
      <c r="W44" s="241"/>
      <c r="X44" s="241"/>
      <c r="Y44" s="241"/>
      <c r="Z44" s="241"/>
      <c r="AA44" s="226"/>
    </row>
    <row r="45" spans="2:27" ht="15">
      <c r="B45" s="251">
        <v>5</v>
      </c>
      <c r="C45" s="297" t="str">
        <f aca="true" t="shared" si="24" ref="C45:I45">IF(ISBLANK(C44),"",C44)</f>
        <v/>
      </c>
      <c r="D45" s="298" t="str">
        <f t="shared" si="24"/>
        <v/>
      </c>
      <c r="E45" s="299" t="str">
        <f t="shared" si="24"/>
        <v/>
      </c>
      <c r="F45" s="299" t="str">
        <f t="shared" si="24"/>
        <v/>
      </c>
      <c r="G45" s="299" t="str">
        <f t="shared" si="24"/>
        <v/>
      </c>
      <c r="H45" s="249" t="str">
        <f t="shared" si="24"/>
        <v/>
      </c>
      <c r="I45" s="249" t="str">
        <f t="shared" si="24"/>
        <v/>
      </c>
      <c r="J45" s="246" t="str">
        <f>IF(NOT(ISBLANK(D44)),$J$29,"")</f>
        <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7" t="str">
        <f aca="true" t="shared" si="25" ref="C46:I46">IF(ISBLANK(C44),"",C44)</f>
        <v/>
      </c>
      <c r="D46" s="300" t="str">
        <f t="shared" si="25"/>
        <v/>
      </c>
      <c r="E46" s="301" t="str">
        <f t="shared" si="25"/>
        <v/>
      </c>
      <c r="F46" s="301" t="str">
        <f t="shared" si="25"/>
        <v/>
      </c>
      <c r="G46" s="301" t="str">
        <f t="shared" si="25"/>
        <v/>
      </c>
      <c r="H46" s="246" t="str">
        <f t="shared" si="25"/>
        <v/>
      </c>
      <c r="I46" s="246" t="str">
        <f t="shared" si="25"/>
        <v/>
      </c>
      <c r="J46" s="246" t="str">
        <f>IF(NOT(ISBLANK(D44)),$J$30,"")</f>
        <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t="str">
        <f aca="true" t="shared" si="26" ref="C47:I47">IF(ISBLANK(C44),"",C44)</f>
        <v/>
      </c>
      <c r="D47" s="82" t="str">
        <f t="shared" si="26"/>
        <v/>
      </c>
      <c r="E47" s="83" t="str">
        <f t="shared" si="26"/>
        <v/>
      </c>
      <c r="F47" s="83" t="str">
        <f t="shared" si="26"/>
        <v/>
      </c>
      <c r="G47" s="83" t="str">
        <f t="shared" si="26"/>
        <v/>
      </c>
      <c r="H47" s="84" t="str">
        <f t="shared" si="26"/>
        <v/>
      </c>
      <c r="I47" s="84" t="str">
        <f t="shared" si="26"/>
        <v/>
      </c>
      <c r="J47" s="52" t="str">
        <f>IF(NOT(ISBLANK(D44)),$J$31,"")</f>
        <v/>
      </c>
      <c r="K47" s="110">
        <f t="shared" si="6"/>
        <v>0</v>
      </c>
      <c r="L47" s="130">
        <f>SUM(L44:L46)</f>
        <v>0</v>
      </c>
      <c r="M47" s="85">
        <f>SUM(M44:M46)</f>
        <v>0</v>
      </c>
      <c r="N47" s="85">
        <f>SUM(N44:N46)</f>
        <v>0</v>
      </c>
      <c r="O47" s="134">
        <f>SUM(O44:O46)</f>
        <v>0</v>
      </c>
      <c r="P47" s="108">
        <f t="shared" si="8"/>
        <v>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0</v>
      </c>
      <c r="Y47" s="85">
        <f t="shared" si="27"/>
        <v>0</v>
      </c>
      <c r="Z47" s="85">
        <f t="shared" si="27"/>
        <v>0</v>
      </c>
      <c r="AA47" s="226"/>
    </row>
    <row r="48" spans="2:27" ht="15">
      <c r="B48" s="251">
        <v>6</v>
      </c>
      <c r="C48" s="295" t="str">
        <f>IF(AND(NOT(COUNTA(D48:I48)),(NOT(COUNTA(L48:O48))),(NOT(COUNTA(R48:Z48)))),"",VLOOKUP($D$7,Info_County_Code,2,FALSE))</f>
        <v/>
      </c>
      <c r="D48" s="261"/>
      <c r="E48" s="296"/>
      <c r="F48" s="296"/>
      <c r="G48" s="296"/>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7" t="str">
        <f aca="true" t="shared" si="28" ref="C49:I49">IF(ISBLANK(C48),"",C48)</f>
        <v/>
      </c>
      <c r="D49" s="298" t="str">
        <f t="shared" si="28"/>
        <v/>
      </c>
      <c r="E49" s="299" t="str">
        <f t="shared" si="28"/>
        <v/>
      </c>
      <c r="F49" s="299" t="str">
        <f t="shared" si="28"/>
        <v/>
      </c>
      <c r="G49" s="299"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7" t="str">
        <f aca="true" t="shared" si="29" ref="C50:I50">IF(ISBLANK(C48),"",C48)</f>
        <v/>
      </c>
      <c r="D50" s="300" t="str">
        <f t="shared" si="29"/>
        <v/>
      </c>
      <c r="E50" s="301" t="str">
        <f t="shared" si="29"/>
        <v/>
      </c>
      <c r="F50" s="301" t="str">
        <f t="shared" si="29"/>
        <v/>
      </c>
      <c r="G50" s="301"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5" t="str">
        <f>IF(AND(NOT(COUNTA(D52:I52)),(NOT(COUNTA(L52:O52))),(NOT(COUNTA(R52:Z52)))),"",VLOOKUP($D$7,Info_County_Code,2,FALSE))</f>
        <v/>
      </c>
      <c r="D52" s="261"/>
      <c r="E52" s="296"/>
      <c r="F52" s="296"/>
      <c r="G52" s="296"/>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7" t="str">
        <f aca="true" t="shared" si="32" ref="C53:I53">IF(ISBLANK(C52),"",C52)</f>
        <v/>
      </c>
      <c r="D53" s="298" t="str">
        <f t="shared" si="32"/>
        <v/>
      </c>
      <c r="E53" s="299" t="str">
        <f t="shared" si="32"/>
        <v/>
      </c>
      <c r="F53" s="299" t="str">
        <f t="shared" si="32"/>
        <v/>
      </c>
      <c r="G53" s="299"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7" t="str">
        <f aca="true" t="shared" si="33" ref="C54:I54">IF(ISBLANK(C52),"",C52)</f>
        <v/>
      </c>
      <c r="D54" s="300" t="str">
        <f t="shared" si="33"/>
        <v/>
      </c>
      <c r="E54" s="301" t="str">
        <f t="shared" si="33"/>
        <v/>
      </c>
      <c r="F54" s="301" t="str">
        <f t="shared" si="33"/>
        <v/>
      </c>
      <c r="G54" s="301"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5" t="str">
        <f>IF(AND(NOT(COUNTA(D56:I56)),(NOT(COUNTA(L56:O56))),(NOT(COUNTA(R56:Z56)))),"",VLOOKUP($D$7,Info_County_Code,2,FALSE))</f>
        <v/>
      </c>
      <c r="D56" s="261"/>
      <c r="E56" s="296"/>
      <c r="F56" s="296"/>
      <c r="G56" s="296"/>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7" t="str">
        <f aca="true" t="shared" si="36" ref="C57:I57">IF(ISBLANK(C56),"",C56)</f>
        <v/>
      </c>
      <c r="D57" s="298" t="str">
        <f t="shared" si="36"/>
        <v/>
      </c>
      <c r="E57" s="299" t="str">
        <f t="shared" si="36"/>
        <v/>
      </c>
      <c r="F57" s="299" t="str">
        <f t="shared" si="36"/>
        <v/>
      </c>
      <c r="G57" s="299"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7" t="str">
        <f aca="true" t="shared" si="37" ref="C58:I58">IF(ISBLANK(C56),"",C56)</f>
        <v/>
      </c>
      <c r="D58" s="300" t="str">
        <f t="shared" si="37"/>
        <v/>
      </c>
      <c r="E58" s="301" t="str">
        <f t="shared" si="37"/>
        <v/>
      </c>
      <c r="F58" s="301" t="str">
        <f t="shared" si="37"/>
        <v/>
      </c>
      <c r="G58" s="301"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5" t="str">
        <f>IF(AND(NOT(COUNTA(D60:I60)),(NOT(COUNTA(L60:O60))),(NOT(COUNTA(R60:Z60)))),"",VLOOKUP($D$7,Info_County_Code,2,FALSE))</f>
        <v/>
      </c>
      <c r="D60" s="261"/>
      <c r="E60" s="296"/>
      <c r="F60" s="296"/>
      <c r="G60" s="296"/>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7" t="str">
        <f aca="true" t="shared" si="40" ref="C61:I61">IF(ISBLANK(C60),"",C60)</f>
        <v/>
      </c>
      <c r="D61" s="298" t="str">
        <f t="shared" si="40"/>
        <v/>
      </c>
      <c r="E61" s="299" t="str">
        <f t="shared" si="40"/>
        <v/>
      </c>
      <c r="F61" s="299" t="str">
        <f t="shared" si="40"/>
        <v/>
      </c>
      <c r="G61" s="299"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7" t="str">
        <f aca="true" t="shared" si="41" ref="C62:I62">IF(ISBLANK(C60),"",C60)</f>
        <v/>
      </c>
      <c r="D62" s="300" t="str">
        <f t="shared" si="41"/>
        <v/>
      </c>
      <c r="E62" s="301" t="str">
        <f t="shared" si="41"/>
        <v/>
      </c>
      <c r="F62" s="301" t="str">
        <f t="shared" si="41"/>
        <v/>
      </c>
      <c r="G62" s="301"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5" t="str">
        <f>IF(AND(NOT(COUNTA(D64:I64)),(NOT(COUNTA(L64:O64))),(NOT(COUNTA(R64:Z64)))),"",VLOOKUP($D$7,Info_County_Code,2,FALSE))</f>
        <v/>
      </c>
      <c r="D64" s="261"/>
      <c r="E64" s="296"/>
      <c r="F64" s="296"/>
      <c r="G64" s="296"/>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7" t="str">
        <f aca="true" t="shared" si="44" ref="C65:I65">IF(ISBLANK(C64),"",C64)</f>
        <v/>
      </c>
      <c r="D65" s="298" t="str">
        <f t="shared" si="44"/>
        <v/>
      </c>
      <c r="E65" s="299" t="str">
        <f t="shared" si="44"/>
        <v/>
      </c>
      <c r="F65" s="299" t="str">
        <f t="shared" si="44"/>
        <v/>
      </c>
      <c r="G65" s="299"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7" t="str">
        <f aca="true" t="shared" si="45" ref="C66:I66">IF(ISBLANK(C64),"",C64)</f>
        <v/>
      </c>
      <c r="D66" s="300" t="str">
        <f t="shared" si="45"/>
        <v/>
      </c>
      <c r="E66" s="301" t="str">
        <f t="shared" si="45"/>
        <v/>
      </c>
      <c r="F66" s="301" t="str">
        <f t="shared" si="45"/>
        <v/>
      </c>
      <c r="G66" s="301"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5" t="str">
        <f>IF(AND(NOT(COUNTA(D68:I68)),(NOT(COUNTA(L68:O68))),(NOT(COUNTA(R68:Z68)))),"",VLOOKUP($D$7,Info_County_Code,2,FALSE))</f>
        <v/>
      </c>
      <c r="D68" s="261"/>
      <c r="E68" s="296"/>
      <c r="F68" s="296"/>
      <c r="G68" s="296"/>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7" t="str">
        <f aca="true" t="shared" si="48" ref="C69:I69">IF(ISBLANK(C68),"",C68)</f>
        <v/>
      </c>
      <c r="D69" s="298" t="str">
        <f t="shared" si="48"/>
        <v/>
      </c>
      <c r="E69" s="299" t="str">
        <f t="shared" si="48"/>
        <v/>
      </c>
      <c r="F69" s="299" t="str">
        <f t="shared" si="48"/>
        <v/>
      </c>
      <c r="G69" s="299"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7" t="str">
        <f aca="true" t="shared" si="49" ref="C70:I70">IF(ISBLANK(C68),"",C68)</f>
        <v/>
      </c>
      <c r="D70" s="300" t="str">
        <f t="shared" si="49"/>
        <v/>
      </c>
      <c r="E70" s="301" t="str">
        <f t="shared" si="49"/>
        <v/>
      </c>
      <c r="F70" s="301" t="str">
        <f t="shared" si="49"/>
        <v/>
      </c>
      <c r="G70" s="301"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5" t="str">
        <f>IF(AND(NOT(COUNTA(D72:I72)),(NOT(COUNTA(L72:O72))),(NOT(COUNTA(R72:Z72)))),"",VLOOKUP($D$7,Info_County_Code,2,FALSE))</f>
        <v/>
      </c>
      <c r="D72" s="261"/>
      <c r="E72" s="296"/>
      <c r="F72" s="296"/>
      <c r="G72" s="296"/>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7" t="str">
        <f aca="true" t="shared" si="52" ref="C73:I73">IF(ISBLANK(C72),"",C72)</f>
        <v/>
      </c>
      <c r="D73" s="298" t="str">
        <f t="shared" si="52"/>
        <v/>
      </c>
      <c r="E73" s="299" t="str">
        <f t="shared" si="52"/>
        <v/>
      </c>
      <c r="F73" s="299" t="str">
        <f t="shared" si="52"/>
        <v/>
      </c>
      <c r="G73" s="299"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7" t="str">
        <f aca="true" t="shared" si="53" ref="C74:I74">IF(ISBLANK(C72),"",C72)</f>
        <v/>
      </c>
      <c r="D74" s="300" t="str">
        <f t="shared" si="53"/>
        <v/>
      </c>
      <c r="E74" s="301" t="str">
        <f t="shared" si="53"/>
        <v/>
      </c>
      <c r="F74" s="301" t="str">
        <f t="shared" si="53"/>
        <v/>
      </c>
      <c r="G74" s="301"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5" t="str">
        <f>IF(AND(NOT(COUNTA(D76:I76)),(NOT(COUNTA(L76:O76))),(NOT(COUNTA(R76:Z76)))),"",VLOOKUP($D$7,Info_County_Code,2,FALSE))</f>
        <v/>
      </c>
      <c r="D76" s="261"/>
      <c r="E76" s="296"/>
      <c r="F76" s="296"/>
      <c r="G76" s="296"/>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7" t="str">
        <f aca="true" t="shared" si="56" ref="C77:I77">IF(ISBLANK(C76),"",C76)</f>
        <v/>
      </c>
      <c r="D77" s="298" t="str">
        <f t="shared" si="56"/>
        <v/>
      </c>
      <c r="E77" s="299" t="str">
        <f t="shared" si="56"/>
        <v/>
      </c>
      <c r="F77" s="299" t="str">
        <f t="shared" si="56"/>
        <v/>
      </c>
      <c r="G77" s="299"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7" t="str">
        <f aca="true" t="shared" si="57" ref="C78:I78">IF(ISBLANK(C76),"",C76)</f>
        <v/>
      </c>
      <c r="D78" s="300" t="str">
        <f t="shared" si="57"/>
        <v/>
      </c>
      <c r="E78" s="301" t="str">
        <f t="shared" si="57"/>
        <v/>
      </c>
      <c r="F78" s="301" t="str">
        <f t="shared" si="57"/>
        <v/>
      </c>
      <c r="G78" s="301"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5" t="str">
        <f>IF(AND(NOT(COUNTA(D80:I80)),(NOT(COUNTA(L80:O80))),(NOT(COUNTA(R80:Z80)))),"",VLOOKUP($D$7,Info_County_Code,2,FALSE))</f>
        <v/>
      </c>
      <c r="D80" s="261"/>
      <c r="E80" s="296"/>
      <c r="F80" s="296"/>
      <c r="G80" s="296"/>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7" t="str">
        <f aca="true" t="shared" si="60" ref="C81:I81">IF(ISBLANK(C80),"",C80)</f>
        <v/>
      </c>
      <c r="D81" s="298" t="str">
        <f t="shared" si="60"/>
        <v/>
      </c>
      <c r="E81" s="299" t="str">
        <f t="shared" si="60"/>
        <v/>
      </c>
      <c r="F81" s="299" t="str">
        <f t="shared" si="60"/>
        <v/>
      </c>
      <c r="G81" s="299"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7" t="str">
        <f aca="true" t="shared" si="61" ref="C82:I82">IF(ISBLANK(C80),"",C80)</f>
        <v/>
      </c>
      <c r="D82" s="300" t="str">
        <f t="shared" si="61"/>
        <v/>
      </c>
      <c r="E82" s="301" t="str">
        <f t="shared" si="61"/>
        <v/>
      </c>
      <c r="F82" s="301" t="str">
        <f t="shared" si="61"/>
        <v/>
      </c>
      <c r="G82" s="301"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5" t="str">
        <f>IF(AND(NOT(COUNTA(D84:I84)),(NOT(COUNTA(L84:O84))),(NOT(COUNTA(R84:Z84)))),"",VLOOKUP($D$7,Info_County_Code,2,FALSE))</f>
        <v/>
      </c>
      <c r="D84" s="261"/>
      <c r="E84" s="296"/>
      <c r="F84" s="296"/>
      <c r="G84" s="296"/>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7" t="str">
        <f aca="true" t="shared" si="64" ref="C85:I85">IF(ISBLANK(C84),"",C84)</f>
        <v/>
      </c>
      <c r="D85" s="298" t="str">
        <f t="shared" si="64"/>
        <v/>
      </c>
      <c r="E85" s="299" t="str">
        <f t="shared" si="64"/>
        <v/>
      </c>
      <c r="F85" s="299" t="str">
        <f t="shared" si="64"/>
        <v/>
      </c>
      <c r="G85" s="299"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7" t="str">
        <f aca="true" t="shared" si="65" ref="C86:I86">IF(ISBLANK(C84),"",C84)</f>
        <v/>
      </c>
      <c r="D86" s="300" t="str">
        <f t="shared" si="65"/>
        <v/>
      </c>
      <c r="E86" s="301" t="str">
        <f t="shared" si="65"/>
        <v/>
      </c>
      <c r="F86" s="301" t="str">
        <f t="shared" si="65"/>
        <v/>
      </c>
      <c r="G86" s="301"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C20:E20"/>
    <mergeCell ref="C21:E21"/>
    <mergeCell ref="P26:Z26"/>
    <mergeCell ref="C26:J26"/>
    <mergeCell ref="K12:U12"/>
    <mergeCell ref="G12:J12"/>
    <mergeCell ref="L26:O26"/>
    <mergeCell ref="B1:D1"/>
    <mergeCell ref="C15:E15"/>
    <mergeCell ref="C17:E17"/>
    <mergeCell ref="C18:E18"/>
    <mergeCell ref="C19:E19"/>
    <mergeCell ref="C16:E16"/>
    <mergeCell ref="B7:C7"/>
    <mergeCell ref="C14:E14"/>
    <mergeCell ref="C13:E13"/>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5"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3"/>
  <sheetViews>
    <sheetView showGridLines="0" zoomScale="80" zoomScaleNormal="80" zoomScaleSheetLayoutView="55" workbookViewId="0" topLeftCell="J10">
      <selection activeCell="S32" sqref="S32"/>
    </sheetView>
  </sheetViews>
  <sheetFormatPr defaultColWidth="0" defaultRowHeight="15" zeroHeight="1"/>
  <cols>
    <col min="1" max="1" width="2.7109375" style="216" customWidth="1"/>
    <col min="2" max="2" width="6.7109375" style="216" customWidth="1"/>
    <col min="3" max="3" width="11.8515625" style="216" customWidth="1"/>
    <col min="4" max="4" width="26.00390625" style="216" customWidth="1"/>
    <col min="5" max="5" width="29.7109375" style="216" customWidth="1"/>
    <col min="6" max="6" width="31.7109375" style="216" bestFit="1" customWidth="1"/>
    <col min="7" max="7" width="22.00390625" style="216" customWidth="1"/>
    <col min="8" max="8" width="20.140625" style="216" customWidth="1"/>
    <col min="9" max="9" width="19.140625" style="216" customWidth="1"/>
    <col min="10" max="13" width="17.7109375" style="216" customWidth="1"/>
    <col min="14" max="14" width="21.421875" style="216" customWidth="1"/>
    <col min="15" max="17" width="22.421875" style="216" bestFit="1" customWidth="1"/>
    <col min="18" max="18" width="21.00390625" style="216" customWidth="1"/>
    <col min="19" max="19" width="21.28125" style="216" customWidth="1"/>
    <col min="20" max="20" width="21.140625" style="216" customWidth="1"/>
    <col min="21" max="23" width="22.421875" style="216" bestFit="1" customWidth="1"/>
    <col min="24" max="24" width="22.42187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393"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393"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Colusa</v>
      </c>
      <c r="F7" s="204" t="s">
        <v>3</v>
      </c>
      <c r="G7" s="88">
        <f>IF(ISBLANK('1. Information'!D5),"",'1. Information'!D5)</f>
        <v>43202</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394"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499" t="s">
        <v>304</v>
      </c>
      <c r="H12" s="500"/>
      <c r="I12" s="500"/>
      <c r="J12" s="501"/>
      <c r="K12" s="454" t="s">
        <v>305</v>
      </c>
      <c r="L12" s="455"/>
      <c r="M12" s="455"/>
      <c r="N12" s="455"/>
      <c r="O12" s="455"/>
      <c r="P12" s="455"/>
      <c r="Q12" s="455"/>
      <c r="R12" s="455"/>
      <c r="S12" s="455"/>
      <c r="T12" s="455"/>
      <c r="U12" s="455"/>
      <c r="V12" s="455"/>
      <c r="W12" s="455"/>
      <c r="X12" s="226"/>
      <c r="Y12" s="226"/>
    </row>
    <row r="13" spans="1:25" ht="63">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15.75">
      <c r="A14" s="226"/>
      <c r="B14" s="218">
        <v>1</v>
      </c>
      <c r="C14" s="471" t="s">
        <v>34</v>
      </c>
      <c r="D14" s="471"/>
      <c r="E14" s="471"/>
      <c r="F14" s="239">
        <f aca="true" t="shared" si="0" ref="F14:F19">SUM(G14:J14,K14)</f>
        <v>0</v>
      </c>
      <c r="G14" s="302"/>
      <c r="H14" s="303"/>
      <c r="I14" s="303"/>
      <c r="J14" s="304"/>
      <c r="K14" s="243">
        <f aca="true" t="shared" si="1" ref="K14:K19">SUM(L14,M14:W14)</f>
        <v>0</v>
      </c>
      <c r="L14" s="303"/>
      <c r="M14" s="241"/>
      <c r="N14" s="241"/>
      <c r="O14" s="241"/>
      <c r="P14" s="241"/>
      <c r="Q14" s="241"/>
      <c r="R14" s="241"/>
      <c r="S14" s="241"/>
      <c r="T14" s="241"/>
      <c r="U14" s="241"/>
      <c r="V14" s="241"/>
      <c r="W14" s="241"/>
      <c r="X14" s="226"/>
      <c r="Y14" s="226"/>
    </row>
    <row r="15" spans="1:25" ht="15.75">
      <c r="A15" s="226"/>
      <c r="B15" s="218">
        <v>2</v>
      </c>
      <c r="C15" s="471" t="s">
        <v>35</v>
      </c>
      <c r="D15" s="471"/>
      <c r="E15" s="471"/>
      <c r="F15" s="239">
        <f t="shared" si="0"/>
        <v>0</v>
      </c>
      <c r="G15" s="302"/>
      <c r="H15" s="303"/>
      <c r="I15" s="303"/>
      <c r="J15" s="304"/>
      <c r="K15" s="243">
        <f t="shared" si="1"/>
        <v>0</v>
      </c>
      <c r="L15" s="303"/>
      <c r="M15" s="241"/>
      <c r="N15" s="241"/>
      <c r="O15" s="241"/>
      <c r="P15" s="241"/>
      <c r="Q15" s="241"/>
      <c r="R15" s="241"/>
      <c r="S15" s="241"/>
      <c r="T15" s="241"/>
      <c r="U15" s="241"/>
      <c r="V15" s="241"/>
      <c r="W15" s="241"/>
      <c r="X15" s="226"/>
      <c r="Y15" s="226"/>
    </row>
    <row r="16" spans="1:25" ht="15.75">
      <c r="A16" s="226"/>
      <c r="B16" s="218">
        <v>3</v>
      </c>
      <c r="C16" s="471" t="s">
        <v>339</v>
      </c>
      <c r="D16" s="471"/>
      <c r="E16" s="471"/>
      <c r="F16" s="239">
        <f t="shared" si="0"/>
        <v>1660</v>
      </c>
      <c r="G16" s="302"/>
      <c r="H16" s="303"/>
      <c r="I16" s="303"/>
      <c r="J16" s="304"/>
      <c r="K16" s="243">
        <f t="shared" si="1"/>
        <v>1660</v>
      </c>
      <c r="L16" s="303">
        <v>71</v>
      </c>
      <c r="M16" s="241"/>
      <c r="N16" s="241"/>
      <c r="O16" s="241"/>
      <c r="P16" s="241"/>
      <c r="Q16" s="241"/>
      <c r="R16" s="241">
        <v>1589</v>
      </c>
      <c r="S16" s="241"/>
      <c r="T16" s="241"/>
      <c r="U16" s="241"/>
      <c r="V16" s="241"/>
      <c r="W16" s="241"/>
      <c r="X16" s="226"/>
      <c r="Y16" s="226"/>
    </row>
    <row r="17" spans="1:25" ht="15.75">
      <c r="A17" s="226"/>
      <c r="B17" s="218">
        <v>4</v>
      </c>
      <c r="C17" s="471" t="s">
        <v>314</v>
      </c>
      <c r="D17" s="471"/>
      <c r="E17" s="471"/>
      <c r="F17" s="239">
        <f t="shared" si="0"/>
        <v>0</v>
      </c>
      <c r="G17" s="302"/>
      <c r="H17" s="303"/>
      <c r="I17" s="303"/>
      <c r="J17" s="304"/>
      <c r="K17" s="243">
        <f t="shared" si="1"/>
        <v>0</v>
      </c>
      <c r="L17" s="241"/>
      <c r="M17" s="241"/>
      <c r="N17" s="241"/>
      <c r="O17" s="241"/>
      <c r="P17" s="241"/>
      <c r="Q17" s="241"/>
      <c r="R17" s="241"/>
      <c r="S17" s="241"/>
      <c r="T17" s="241"/>
      <c r="U17" s="241"/>
      <c r="V17" s="241"/>
      <c r="W17" s="241"/>
      <c r="X17" s="226"/>
      <c r="Y17" s="226"/>
    </row>
    <row r="18" spans="1:25" ht="15.75">
      <c r="A18" s="226"/>
      <c r="B18" s="218">
        <v>5</v>
      </c>
      <c r="C18" s="471" t="s">
        <v>315</v>
      </c>
      <c r="D18" s="471"/>
      <c r="E18" s="471"/>
      <c r="F18" s="239">
        <f t="shared" si="0"/>
        <v>0</v>
      </c>
      <c r="G18" s="302"/>
      <c r="H18" s="303"/>
      <c r="I18" s="303"/>
      <c r="J18" s="304"/>
      <c r="K18" s="243">
        <f t="shared" si="1"/>
        <v>0</v>
      </c>
      <c r="L18" s="241"/>
      <c r="M18" s="241"/>
      <c r="N18" s="241"/>
      <c r="O18" s="241"/>
      <c r="P18" s="241"/>
      <c r="Q18" s="241"/>
      <c r="R18" s="241"/>
      <c r="S18" s="241"/>
      <c r="T18" s="241"/>
      <c r="U18" s="241"/>
      <c r="V18" s="241"/>
      <c r="W18" s="241"/>
      <c r="X18" s="226"/>
      <c r="Y18" s="226"/>
    </row>
    <row r="19" spans="1:25" ht="15.75">
      <c r="A19" s="226"/>
      <c r="B19" s="218">
        <v>6</v>
      </c>
      <c r="C19" s="457" t="s">
        <v>229</v>
      </c>
      <c r="D19" s="458"/>
      <c r="E19" s="459"/>
      <c r="F19" s="239">
        <f t="shared" si="0"/>
        <v>25218</v>
      </c>
      <c r="G19" s="248">
        <f>SUM(H29:H33)</f>
        <v>0</v>
      </c>
      <c r="H19" s="249">
        <f>SUM(I29:I33)</f>
        <v>0</v>
      </c>
      <c r="I19" s="249">
        <f>SUM(J29:J33)</f>
        <v>0</v>
      </c>
      <c r="J19" s="250">
        <f>SUM(K29:K33)</f>
        <v>0</v>
      </c>
      <c r="K19" s="245">
        <f t="shared" si="1"/>
        <v>25218</v>
      </c>
      <c r="L19" s="249">
        <f aca="true" t="shared" si="2" ref="L19:U19">SUM(M29:M33)</f>
        <v>1081</v>
      </c>
      <c r="M19" s="249">
        <f t="shared" si="2"/>
        <v>0</v>
      </c>
      <c r="N19" s="249">
        <f t="shared" si="2"/>
        <v>0</v>
      </c>
      <c r="O19" s="249">
        <f t="shared" si="2"/>
        <v>0</v>
      </c>
      <c r="P19" s="249">
        <f t="shared" si="2"/>
        <v>0</v>
      </c>
      <c r="Q19" s="249">
        <f t="shared" si="2"/>
        <v>0</v>
      </c>
      <c r="R19" s="249">
        <f t="shared" si="2"/>
        <v>11216</v>
      </c>
      <c r="S19" s="249">
        <f t="shared" si="2"/>
        <v>0</v>
      </c>
      <c r="T19" s="249">
        <f t="shared" si="2"/>
        <v>0</v>
      </c>
      <c r="U19" s="249">
        <f t="shared" si="2"/>
        <v>0</v>
      </c>
      <c r="V19" s="249">
        <f>SUM(W29:W33)</f>
        <v>12921</v>
      </c>
      <c r="W19" s="249">
        <f>SUM(X29:X33)</f>
        <v>0</v>
      </c>
      <c r="X19" s="226"/>
      <c r="Y19" s="226"/>
    </row>
    <row r="20" spans="1:25" ht="30.95" customHeight="1">
      <c r="A20" s="226"/>
      <c r="B20" s="218">
        <v>7</v>
      </c>
      <c r="C20" s="486" t="s">
        <v>313</v>
      </c>
      <c r="D20" s="486"/>
      <c r="E20" s="486"/>
      <c r="F20" s="109">
        <f>SUM(F14:F16,F18:F19)</f>
        <v>26878</v>
      </c>
      <c r="G20" s="107">
        <f>SUM(G14:G16,G18:G19)</f>
        <v>0</v>
      </c>
      <c r="H20" s="51">
        <f aca="true" t="shared" si="3" ref="H20:W20">SUM(H14:H16,H18:H19)</f>
        <v>0</v>
      </c>
      <c r="I20" s="51">
        <f t="shared" si="3"/>
        <v>0</v>
      </c>
      <c r="J20" s="109">
        <f t="shared" si="3"/>
        <v>0</v>
      </c>
      <c r="K20" s="107">
        <f t="shared" si="3"/>
        <v>26878</v>
      </c>
      <c r="L20" s="51">
        <f t="shared" si="3"/>
        <v>1152</v>
      </c>
      <c r="M20" s="51">
        <f t="shared" si="3"/>
        <v>0</v>
      </c>
      <c r="N20" s="51">
        <f t="shared" si="3"/>
        <v>0</v>
      </c>
      <c r="O20" s="51">
        <f t="shared" si="3"/>
        <v>0</v>
      </c>
      <c r="P20" s="51">
        <f t="shared" si="3"/>
        <v>0</v>
      </c>
      <c r="Q20" s="51">
        <f t="shared" si="3"/>
        <v>0</v>
      </c>
      <c r="R20" s="51">
        <f t="shared" si="3"/>
        <v>12805</v>
      </c>
      <c r="S20" s="51">
        <f t="shared" si="3"/>
        <v>0</v>
      </c>
      <c r="T20" s="51">
        <f t="shared" si="3"/>
        <v>0</v>
      </c>
      <c r="U20" s="51">
        <f t="shared" si="3"/>
        <v>0</v>
      </c>
      <c r="V20" s="51">
        <f t="shared" si="3"/>
        <v>12921</v>
      </c>
      <c r="W20" s="51">
        <f t="shared" si="3"/>
        <v>0</v>
      </c>
      <c r="X20" s="226"/>
      <c r="Y20" s="226"/>
    </row>
    <row r="21" spans="1:25" ht="30.95" customHeight="1">
      <c r="A21" s="226"/>
      <c r="B21" s="218">
        <v>8</v>
      </c>
      <c r="C21" s="486" t="s">
        <v>309</v>
      </c>
      <c r="D21" s="486"/>
      <c r="E21" s="486"/>
      <c r="F21" s="109"/>
      <c r="G21" s="107"/>
      <c r="H21" s="51"/>
      <c r="I21" s="51"/>
      <c r="J21" s="109"/>
      <c r="K21" s="107">
        <f>SUM(L21,M21:W21)</f>
        <v>74818</v>
      </c>
      <c r="L21" s="51">
        <f>'2. Component Summary'!G27+'2. Component Summary'!G32</f>
        <v>49092</v>
      </c>
      <c r="M21" s="51">
        <f>'2. Component Summary'!G30+'2. Component Summary'!G31</f>
        <v>0</v>
      </c>
      <c r="N21" s="51">
        <f>'2. Component Summary'!G26</f>
        <v>0</v>
      </c>
      <c r="O21" s="51">
        <f>'2. Component Summary'!G25</f>
        <v>0</v>
      </c>
      <c r="P21" s="51">
        <f>'2. Component Summary'!G24</f>
        <v>0</v>
      </c>
      <c r="Q21" s="51">
        <f>'2. Component Summary'!G23</f>
        <v>0</v>
      </c>
      <c r="R21" s="51">
        <f>'2. Component Summary'!G22</f>
        <v>12805</v>
      </c>
      <c r="S21" s="51">
        <f>'2. Component Summary'!G21</f>
        <v>0</v>
      </c>
      <c r="T21" s="51">
        <f>'2. Component Summary'!G20</f>
        <v>0</v>
      </c>
      <c r="U21" s="51">
        <f>'2. Component Summary'!G19</f>
        <v>0</v>
      </c>
      <c r="V21" s="51">
        <f>'2. Component Summary'!G18</f>
        <v>12921</v>
      </c>
      <c r="W21" s="51">
        <f>'2. Component Summary'!G17</f>
        <v>0</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395"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55" t="s">
        <v>303</v>
      </c>
      <c r="D27" s="455"/>
      <c r="E27" s="455"/>
      <c r="F27" s="455"/>
      <c r="G27" s="496"/>
      <c r="H27" s="454" t="s">
        <v>62</v>
      </c>
      <c r="I27" s="455"/>
      <c r="J27" s="455"/>
      <c r="K27" s="496"/>
      <c r="L27" s="497" t="s">
        <v>60</v>
      </c>
      <c r="M27" s="498"/>
      <c r="N27" s="498"/>
      <c r="O27" s="498"/>
      <c r="P27" s="498"/>
      <c r="Q27" s="498"/>
      <c r="R27" s="498"/>
      <c r="S27" s="498"/>
      <c r="T27" s="498"/>
      <c r="U27" s="498"/>
      <c r="V27" s="498"/>
      <c r="W27" s="498"/>
      <c r="X27" s="498"/>
    </row>
    <row r="28" spans="1:24" ht="63">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15">
      <c r="A29" s="305"/>
      <c r="B29" s="306">
        <v>1</v>
      </c>
      <c r="C29" s="287" t="str">
        <f>IF(AND(NOT(COUNTA(D29:E29)),(NOT(COUNTA(H29:K29))),(NOT(COUNTA(M29:X29)))),"",VLOOKUP($D$7,Info_County_Code,2,FALSE))</f>
        <v/>
      </c>
      <c r="D29" s="300"/>
      <c r="E29" s="307"/>
      <c r="F29" s="308" t="s">
        <v>140</v>
      </c>
      <c r="G29" s="239">
        <f>SUM(H29:K29,L29)</f>
        <v>0</v>
      </c>
      <c r="H29" s="247"/>
      <c r="I29" s="244"/>
      <c r="J29" s="244"/>
      <c r="K29" s="265"/>
      <c r="L29" s="243">
        <f>SUM(M29,N29:X29)</f>
        <v>0</v>
      </c>
      <c r="M29" s="244"/>
      <c r="N29" s="244"/>
      <c r="O29" s="244"/>
      <c r="P29" s="244"/>
      <c r="Q29" s="244"/>
      <c r="R29" s="244"/>
      <c r="S29" s="244"/>
      <c r="T29" s="244"/>
      <c r="U29" s="244"/>
      <c r="V29" s="244"/>
      <c r="W29" s="244"/>
      <c r="X29" s="244"/>
    </row>
    <row r="30" spans="1:24" ht="15">
      <c r="A30" s="226"/>
      <c r="B30" s="218">
        <v>2</v>
      </c>
      <c r="C30" s="287" t="str">
        <f>IF(AND(NOT(COUNTA(D30:E30)),(NOT(COUNTA(H30:K30))),(NOT(COUNTA(M30:X30)))),"",VLOOKUP($D$7,Info_County_Code,2,FALSE))</f>
        <v/>
      </c>
      <c r="D30" s="300"/>
      <c r="E30" s="307"/>
      <c r="F30" s="308" t="s">
        <v>141</v>
      </c>
      <c r="G30" s="239">
        <f>SUM(H30:K30,L30)</f>
        <v>0</v>
      </c>
      <c r="H30" s="247"/>
      <c r="I30" s="241"/>
      <c r="J30" s="241"/>
      <c r="K30" s="242"/>
      <c r="L30" s="243">
        <f>SUM(M30,N30:X30)</f>
        <v>0</v>
      </c>
      <c r="M30" s="241"/>
      <c r="N30" s="241"/>
      <c r="O30" s="241"/>
      <c r="P30" s="241"/>
      <c r="Q30" s="241"/>
      <c r="R30" s="241"/>
      <c r="S30" s="241"/>
      <c r="T30" s="241"/>
      <c r="U30" s="241"/>
      <c r="V30" s="241"/>
      <c r="W30" s="241"/>
      <c r="X30" s="241"/>
    </row>
    <row r="31" spans="1:24" ht="15">
      <c r="A31" s="226"/>
      <c r="B31" s="218">
        <v>3</v>
      </c>
      <c r="C31" s="287">
        <f>IF(AND(NOT(COUNTA(D31:E31)),(NOT(COUNTA(H31:K31))),(NOT(COUNTA(M31:X31)))),"",VLOOKUP($D$7,Info_County_Code,2,FALSE))</f>
        <v>6</v>
      </c>
      <c r="D31" s="300"/>
      <c r="E31" s="307"/>
      <c r="F31" s="308" t="s">
        <v>142</v>
      </c>
      <c r="G31" s="239">
        <f>SUM(H31:K31,L31)</f>
        <v>12978</v>
      </c>
      <c r="H31" s="247"/>
      <c r="I31" s="241"/>
      <c r="J31" s="241"/>
      <c r="K31" s="242"/>
      <c r="L31" s="243">
        <f>SUM(M31,N31:X31)</f>
        <v>12978</v>
      </c>
      <c r="M31" s="241">
        <v>1081</v>
      </c>
      <c r="N31" s="241"/>
      <c r="O31" s="241"/>
      <c r="P31" s="241"/>
      <c r="Q31" s="241"/>
      <c r="R31" s="241"/>
      <c r="S31" s="241">
        <f>25218-W31-W33-M31</f>
        <v>11216</v>
      </c>
      <c r="T31" s="241"/>
      <c r="U31" s="241"/>
      <c r="V31" s="241"/>
      <c r="W31" s="241">
        <f>12921-W33</f>
        <v>681</v>
      </c>
      <c r="X31" s="241"/>
    </row>
    <row r="32" spans="1:24" ht="15">
      <c r="A32" s="226"/>
      <c r="B32" s="306">
        <v>4</v>
      </c>
      <c r="C32" s="287" t="str">
        <f>IF(AND(NOT(COUNTA(D32:E32)),(NOT(COUNTA(H32:K32))),(NOT(COUNTA(M32:X32)))),"",VLOOKUP($D$7,Info_County_Code,2,FALSE))</f>
        <v/>
      </c>
      <c r="D32" s="300"/>
      <c r="E32" s="307"/>
      <c r="F32" s="308" t="s">
        <v>143</v>
      </c>
      <c r="G32" s="239">
        <f>SUM(H32:K32,L32)</f>
        <v>0</v>
      </c>
      <c r="H32" s="247"/>
      <c r="I32" s="241"/>
      <c r="J32" s="241"/>
      <c r="K32" s="242"/>
      <c r="L32" s="243">
        <f>SUM(M32,N32:X32)</f>
        <v>0</v>
      </c>
      <c r="M32" s="241"/>
      <c r="N32" s="241"/>
      <c r="O32" s="241"/>
      <c r="P32" s="241"/>
      <c r="Q32" s="241"/>
      <c r="R32" s="241"/>
      <c r="S32" s="241"/>
      <c r="T32" s="241"/>
      <c r="U32" s="241"/>
      <c r="V32" s="241"/>
      <c r="W32" s="241"/>
      <c r="X32" s="241"/>
    </row>
    <row r="33" spans="1:24" ht="15">
      <c r="A33" s="226"/>
      <c r="B33" s="218">
        <v>5</v>
      </c>
      <c r="C33" s="287">
        <f>IF(AND(NOT(COUNTA(D33:E33)),(NOT(COUNTA(H33:K33))),(NOT(COUNTA(M33:X33)))),"",VLOOKUP($D$7,Info_County_Code,2,FALSE))</f>
        <v>6</v>
      </c>
      <c r="D33" s="300"/>
      <c r="E33" s="307"/>
      <c r="F33" s="308" t="s">
        <v>144</v>
      </c>
      <c r="G33" s="239">
        <f>SUM(H33:K33,L33)</f>
        <v>12240</v>
      </c>
      <c r="H33" s="247"/>
      <c r="I33" s="241"/>
      <c r="J33" s="241"/>
      <c r="K33" s="242"/>
      <c r="L33" s="243">
        <f>SUM(M33,N33:X33)</f>
        <v>12240</v>
      </c>
      <c r="M33" s="241"/>
      <c r="N33" s="241"/>
      <c r="O33" s="241"/>
      <c r="P33" s="241"/>
      <c r="Q33" s="241"/>
      <c r="R33" s="241"/>
      <c r="S33" s="241"/>
      <c r="T33" s="241"/>
      <c r="U33" s="241"/>
      <c r="V33" s="241"/>
      <c r="W33" s="241">
        <v>12240</v>
      </c>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38" r:id="rId1"/>
  <headerFooter>
    <oddHeader>&amp;C&amp;"Arial,Regular"&amp;16Annual Mental Health Services Act Revenue and Expenditure Report for                 
Fiscal Year 2016-17    
Workforce Education and Training (WET) Summary    
</oddHeader>
    <oddFooter>&amp;C&amp;"Arial,Regular"&amp;16Page &amp;P of &amp;N</oddFooter>
  </headerFooter>
  <colBreaks count="1" manualBreakCount="1">
    <brk id="24"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zoomScale="60" zoomScaleNormal="60" zoomScaleSheetLayoutView="40" workbookViewId="0" topLeftCell="A10">
      <selection activeCell="G14" sqref="G14"/>
    </sheetView>
  </sheetViews>
  <sheetFormatPr defaultColWidth="0" defaultRowHeight="15" zeroHeight="1"/>
  <cols>
    <col min="1" max="1" width="2.7109375" style="226" customWidth="1"/>
    <col min="2" max="2" width="6.7109375" style="226" customWidth="1"/>
    <col min="3" max="3" width="10.140625" style="226" bestFit="1" customWidth="1"/>
    <col min="4" max="6" width="17.7109375" style="226" customWidth="1"/>
    <col min="7" max="7" width="20.140625" style="226" customWidth="1"/>
    <col min="8" max="8" width="21.57421875" style="226" customWidth="1"/>
    <col min="9" max="9" width="20.28125" style="226" customWidth="1"/>
    <col min="10" max="12" width="17.7109375" style="226" customWidth="1"/>
    <col min="13" max="13" width="18.8515625" style="226" customWidth="1"/>
    <col min="14" max="14" width="17.57421875" style="226" customWidth="1"/>
    <col min="15" max="15" width="18.28125" style="226" customWidth="1"/>
    <col min="16" max="16" width="18.7109375" style="226" customWidth="1"/>
    <col min="17" max="18" width="19.00390625" style="226" customWidth="1"/>
    <col min="19" max="20" width="18.421875" style="226" customWidth="1"/>
    <col min="21" max="22" width="18.28125" style="226" customWidth="1"/>
    <col min="23" max="23" width="18.140625" style="226" customWidth="1"/>
    <col min="24" max="24" width="18.421875" style="226" customWidth="1"/>
    <col min="25" max="25" width="16.57421875" style="226" hidden="1" customWidth="1"/>
    <col min="26" max="27" width="22.140625" style="226" hidden="1" customWidth="1"/>
    <col min="28" max="16384" width="9.140625" style="226" hidden="1" customWidth="1"/>
  </cols>
  <sheetData>
    <row r="1" spans="2:4" ht="15">
      <c r="B1" s="467" t="s">
        <v>332</v>
      </c>
      <c r="C1" s="467"/>
      <c r="D1" s="467"/>
    </row>
    <row r="2" spans="2:4" ht="15">
      <c r="B2" s="208"/>
      <c r="C2" s="208"/>
      <c r="D2" s="208"/>
    </row>
    <row r="3" spans="2:8" ht="18">
      <c r="B3" s="393" t="s">
        <v>374</v>
      </c>
      <c r="C3" s="1"/>
      <c r="D3" s="1"/>
      <c r="E3" s="1"/>
      <c r="F3" s="1"/>
      <c r="G3" s="1"/>
      <c r="H3" s="1"/>
    </row>
    <row r="4" spans="2:8" ht="18">
      <c r="B4" s="393" t="s">
        <v>0</v>
      </c>
      <c r="C4" s="1"/>
      <c r="D4" s="1"/>
      <c r="E4" s="1"/>
      <c r="F4" s="1"/>
      <c r="G4" s="1"/>
      <c r="H4" s="1"/>
    </row>
    <row r="5" spans="2:8" ht="18">
      <c r="B5" s="393" t="s">
        <v>183</v>
      </c>
      <c r="C5" s="1"/>
      <c r="D5" s="1"/>
      <c r="E5" s="1"/>
      <c r="F5" s="1"/>
      <c r="G5" s="1"/>
      <c r="H5" s="1"/>
    </row>
    <row r="6" spans="4:8" ht="15.75">
      <c r="D6" s="166"/>
      <c r="E6" s="166"/>
      <c r="F6" s="166"/>
      <c r="G6" s="166"/>
      <c r="H6" s="166"/>
    </row>
    <row r="7" spans="2:7" ht="15.75">
      <c r="B7" s="205" t="s">
        <v>2</v>
      </c>
      <c r="C7" s="309"/>
      <c r="D7" s="89" t="str">
        <f>IF(ISBLANK('1. Information'!D6),"",'1. Information'!D6)</f>
        <v>Colusa</v>
      </c>
      <c r="E7" s="62"/>
      <c r="F7" s="205" t="s">
        <v>3</v>
      </c>
      <c r="G7" s="227">
        <f>IF(ISBLANK('1. Information'!D5),"",'1. Information'!D5)</f>
        <v>43202</v>
      </c>
    </row>
    <row r="8" spans="3:8" ht="15.75">
      <c r="C8" s="7"/>
      <c r="E8" s="7"/>
      <c r="F8" s="62"/>
      <c r="G8" s="7"/>
      <c r="H8" s="229"/>
    </row>
    <row r="9" spans="2:23" ht="18.75" thickBot="1">
      <c r="B9" s="394"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69" t="s">
        <v>304</v>
      </c>
      <c r="H12" s="448"/>
      <c r="I12" s="448"/>
      <c r="J12" s="456"/>
      <c r="K12" s="454" t="s">
        <v>60</v>
      </c>
      <c r="L12" s="455"/>
      <c r="M12" s="455"/>
      <c r="N12" s="455"/>
      <c r="O12" s="455"/>
      <c r="P12" s="455"/>
      <c r="Q12" s="455"/>
      <c r="R12" s="455"/>
      <c r="S12" s="455"/>
      <c r="T12" s="455"/>
      <c r="U12" s="455"/>
      <c r="V12" s="455"/>
      <c r="W12" s="455"/>
    </row>
    <row r="13" spans="4:23" ht="47.25">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15.75">
      <c r="B14" s="218">
        <v>1</v>
      </c>
      <c r="C14" s="471" t="s">
        <v>246</v>
      </c>
      <c r="D14" s="471"/>
      <c r="E14" s="471"/>
      <c r="F14" s="239">
        <f aca="true" t="shared" si="0" ref="F14:F20">SUM(G14:J14,K14)</f>
        <v>0</v>
      </c>
      <c r="G14" s="302"/>
      <c r="H14" s="303"/>
      <c r="I14" s="303"/>
      <c r="J14" s="304"/>
      <c r="K14" s="243">
        <f>SUM(L14,M14:W14)</f>
        <v>0</v>
      </c>
      <c r="L14" s="303"/>
      <c r="M14" s="241"/>
      <c r="N14" s="241"/>
      <c r="O14" s="241"/>
      <c r="P14" s="241"/>
      <c r="Q14" s="241"/>
      <c r="R14" s="241"/>
      <c r="S14" s="241"/>
      <c r="T14" s="241"/>
      <c r="U14" s="241"/>
      <c r="V14" s="241"/>
      <c r="W14" s="241"/>
    </row>
    <row r="15" spans="2:23" ht="15.75">
      <c r="B15" s="218">
        <v>2</v>
      </c>
      <c r="C15" s="471" t="s">
        <v>245</v>
      </c>
      <c r="D15" s="471"/>
      <c r="E15" s="471"/>
      <c r="F15" s="239">
        <f t="shared" si="0"/>
        <v>0</v>
      </c>
      <c r="G15" s="302"/>
      <c r="H15" s="303"/>
      <c r="I15" s="303"/>
      <c r="J15" s="304"/>
      <c r="K15" s="243">
        <f aca="true" t="shared" si="1" ref="K15:K20">SUM(L15,M15:W15)</f>
        <v>0</v>
      </c>
      <c r="L15" s="303"/>
      <c r="M15" s="241"/>
      <c r="N15" s="241"/>
      <c r="O15" s="241"/>
      <c r="P15" s="241"/>
      <c r="Q15" s="241"/>
      <c r="R15" s="241"/>
      <c r="S15" s="241"/>
      <c r="T15" s="241"/>
      <c r="U15" s="241"/>
      <c r="V15" s="241"/>
      <c r="W15" s="241"/>
    </row>
    <row r="16" spans="2:23" ht="15.75">
      <c r="B16" s="218">
        <v>3</v>
      </c>
      <c r="C16" s="471" t="s">
        <v>159</v>
      </c>
      <c r="D16" s="471"/>
      <c r="E16" s="471"/>
      <c r="F16" s="239">
        <f t="shared" si="0"/>
        <v>0</v>
      </c>
      <c r="G16" s="302"/>
      <c r="H16" s="303"/>
      <c r="I16" s="303"/>
      <c r="J16" s="304"/>
      <c r="K16" s="243">
        <f t="shared" si="1"/>
        <v>0</v>
      </c>
      <c r="L16" s="303"/>
      <c r="M16" s="241"/>
      <c r="N16" s="241"/>
      <c r="O16" s="241"/>
      <c r="P16" s="241"/>
      <c r="Q16" s="241"/>
      <c r="R16" s="241"/>
      <c r="S16" s="241"/>
      <c r="T16" s="241"/>
      <c r="U16" s="241"/>
      <c r="V16" s="241"/>
      <c r="W16" s="241"/>
    </row>
    <row r="17" spans="2:23" ht="15.75">
      <c r="B17" s="218">
        <v>4</v>
      </c>
      <c r="C17" s="471" t="s">
        <v>158</v>
      </c>
      <c r="D17" s="471"/>
      <c r="E17" s="471"/>
      <c r="F17" s="239">
        <f t="shared" si="0"/>
        <v>0</v>
      </c>
      <c r="G17" s="302"/>
      <c r="H17" s="303"/>
      <c r="I17" s="303"/>
      <c r="J17" s="304"/>
      <c r="K17" s="243">
        <f t="shared" si="1"/>
        <v>0</v>
      </c>
      <c r="L17" s="303"/>
      <c r="M17" s="241"/>
      <c r="N17" s="241"/>
      <c r="O17" s="241"/>
      <c r="P17" s="241"/>
      <c r="Q17" s="241"/>
      <c r="R17" s="241"/>
      <c r="S17" s="241"/>
      <c r="T17" s="241"/>
      <c r="U17" s="241"/>
      <c r="V17" s="241"/>
      <c r="W17" s="241"/>
    </row>
    <row r="18" spans="2:23" ht="15.75">
      <c r="B18" s="218">
        <v>5</v>
      </c>
      <c r="C18" s="471" t="s">
        <v>340</v>
      </c>
      <c r="D18" s="471"/>
      <c r="E18" s="471"/>
      <c r="F18" s="239">
        <f t="shared" si="0"/>
        <v>0</v>
      </c>
      <c r="G18" s="302"/>
      <c r="H18" s="303"/>
      <c r="I18" s="303"/>
      <c r="J18" s="304"/>
      <c r="K18" s="243">
        <f t="shared" si="1"/>
        <v>0</v>
      </c>
      <c r="L18" s="303"/>
      <c r="M18" s="241"/>
      <c r="N18" s="241"/>
      <c r="O18" s="241"/>
      <c r="P18" s="241"/>
      <c r="Q18" s="241"/>
      <c r="R18" s="241"/>
      <c r="S18" s="241"/>
      <c r="T18" s="241"/>
      <c r="U18" s="241"/>
      <c r="V18" s="241"/>
      <c r="W18" s="241"/>
    </row>
    <row r="19" spans="2:23" ht="15.75">
      <c r="B19" s="218">
        <v>6</v>
      </c>
      <c r="C19" s="471" t="s">
        <v>341</v>
      </c>
      <c r="D19" s="471"/>
      <c r="E19" s="471"/>
      <c r="F19" s="239">
        <f t="shared" si="0"/>
        <v>0</v>
      </c>
      <c r="G19" s="302"/>
      <c r="H19" s="303"/>
      <c r="I19" s="303"/>
      <c r="J19" s="304"/>
      <c r="K19" s="243">
        <f t="shared" si="1"/>
        <v>0</v>
      </c>
      <c r="L19" s="303"/>
      <c r="M19" s="241"/>
      <c r="N19" s="241"/>
      <c r="O19" s="241"/>
      <c r="P19" s="241"/>
      <c r="Q19" s="241"/>
      <c r="R19" s="241"/>
      <c r="S19" s="241"/>
      <c r="T19" s="241"/>
      <c r="U19" s="241"/>
      <c r="V19" s="241"/>
      <c r="W19" s="241"/>
    </row>
    <row r="20" spans="2:23" ht="15.75">
      <c r="B20" s="218">
        <v>7</v>
      </c>
      <c r="C20" s="471" t="s">
        <v>230</v>
      </c>
      <c r="D20" s="471"/>
      <c r="E20" s="471"/>
      <c r="F20" s="239">
        <f t="shared" si="0"/>
        <v>0</v>
      </c>
      <c r="G20" s="248">
        <f>SUM(H29:H48)</f>
        <v>0</v>
      </c>
      <c r="H20" s="249">
        <f>SUM(I29:I48)</f>
        <v>0</v>
      </c>
      <c r="I20" s="249">
        <f>SUM(J29:J48)</f>
        <v>0</v>
      </c>
      <c r="J20" s="250">
        <f>SUM(K29:K48)</f>
        <v>0</v>
      </c>
      <c r="K20" s="245">
        <f t="shared" si="1"/>
        <v>0</v>
      </c>
      <c r="L20" s="249">
        <f aca="true" t="shared" si="2" ref="L20:W20">SUM(M29:M48)</f>
        <v>0</v>
      </c>
      <c r="M20" s="249">
        <f t="shared" si="2"/>
        <v>0</v>
      </c>
      <c r="N20" s="249">
        <f t="shared" si="2"/>
        <v>0</v>
      </c>
      <c r="O20" s="249">
        <f t="shared" si="2"/>
        <v>0</v>
      </c>
      <c r="P20" s="249">
        <f t="shared" si="2"/>
        <v>0</v>
      </c>
      <c r="Q20" s="249">
        <f t="shared" si="2"/>
        <v>0</v>
      </c>
      <c r="R20" s="249">
        <f t="shared" si="2"/>
        <v>0</v>
      </c>
      <c r="S20" s="249">
        <f t="shared" si="2"/>
        <v>0</v>
      </c>
      <c r="T20" s="249">
        <f t="shared" si="2"/>
        <v>0</v>
      </c>
      <c r="U20" s="249">
        <f t="shared" si="2"/>
        <v>0</v>
      </c>
      <c r="V20" s="249">
        <f t="shared" si="2"/>
        <v>0</v>
      </c>
      <c r="W20" s="249">
        <f t="shared" si="2"/>
        <v>0</v>
      </c>
    </row>
    <row r="21" spans="2:23" ht="30.95" customHeight="1">
      <c r="B21" s="218">
        <v>8</v>
      </c>
      <c r="C21" s="470" t="s">
        <v>38</v>
      </c>
      <c r="D21" s="470"/>
      <c r="E21" s="470"/>
      <c r="F21" s="109">
        <f aca="true" t="shared" si="3" ref="F21:W21">SUM(F14:F20)</f>
        <v>0</v>
      </c>
      <c r="G21" s="107">
        <f>SUM(G14:G20)</f>
        <v>0</v>
      </c>
      <c r="H21" s="51">
        <f t="shared" si="3"/>
        <v>0</v>
      </c>
      <c r="I21" s="51">
        <f t="shared" si="3"/>
        <v>0</v>
      </c>
      <c r="J21" s="109">
        <f t="shared" si="3"/>
        <v>0</v>
      </c>
      <c r="K21" s="107">
        <f t="shared" si="3"/>
        <v>0</v>
      </c>
      <c r="L21" s="51">
        <f t="shared" si="3"/>
        <v>0</v>
      </c>
      <c r="M21" s="51">
        <f t="shared" si="3"/>
        <v>0</v>
      </c>
      <c r="N21" s="51">
        <f t="shared" si="3"/>
        <v>0</v>
      </c>
      <c r="O21" s="51">
        <f t="shared" si="3"/>
        <v>0</v>
      </c>
      <c r="P21" s="51">
        <f t="shared" si="3"/>
        <v>0</v>
      </c>
      <c r="Q21" s="51">
        <f t="shared" si="3"/>
        <v>0</v>
      </c>
      <c r="R21" s="51">
        <f t="shared" si="3"/>
        <v>0</v>
      </c>
      <c r="S21" s="51">
        <f t="shared" si="3"/>
        <v>0</v>
      </c>
      <c r="T21" s="51">
        <f t="shared" si="3"/>
        <v>0</v>
      </c>
      <c r="U21" s="51">
        <f t="shared" si="3"/>
        <v>0</v>
      </c>
      <c r="V21" s="51">
        <f t="shared" si="3"/>
        <v>0</v>
      </c>
      <c r="W21" s="51">
        <f t="shared" si="3"/>
        <v>0</v>
      </c>
    </row>
    <row r="22" spans="2:23" ht="30.95" customHeight="1">
      <c r="B22" s="218">
        <v>9</v>
      </c>
      <c r="C22" s="486" t="s">
        <v>317</v>
      </c>
      <c r="D22" s="486"/>
      <c r="E22" s="486"/>
      <c r="F22" s="109"/>
      <c r="G22" s="107"/>
      <c r="H22" s="51"/>
      <c r="I22" s="51"/>
      <c r="J22" s="109"/>
      <c r="K22" s="107">
        <f>SUM(L22,M22:W22)</f>
        <v>70478</v>
      </c>
      <c r="L22" s="51">
        <f>'2. Component Summary'!H27+'2. Component Summary'!H32</f>
        <v>70478</v>
      </c>
      <c r="M22" s="51">
        <f>'2. Component Summary'!H30+'2. Component Summary'!H31</f>
        <v>0</v>
      </c>
      <c r="N22" s="51">
        <f>'2. Component Summary'!H26</f>
        <v>0</v>
      </c>
      <c r="O22" s="51">
        <f>'2. Component Summary'!H25</f>
        <v>0</v>
      </c>
      <c r="P22" s="51">
        <f>'2. Component Summary'!H24</f>
        <v>0</v>
      </c>
      <c r="Q22" s="51">
        <f>'2. Component Summary'!H23</f>
        <v>0</v>
      </c>
      <c r="R22" s="51">
        <f>'2. Component Summary'!H22</f>
        <v>0</v>
      </c>
      <c r="S22" s="51">
        <f>'2. Component Summary'!H21</f>
        <v>0</v>
      </c>
      <c r="T22" s="51">
        <f>'2. Component Summary'!H20</f>
        <v>0</v>
      </c>
      <c r="U22" s="51">
        <f>'2. Component Summary'!H19</f>
        <v>0</v>
      </c>
      <c r="V22" s="51">
        <f>'2. Component Summary'!H18</f>
        <v>0</v>
      </c>
      <c r="W22" s="51">
        <f>'2. Component Summary'!H17</f>
        <v>0</v>
      </c>
    </row>
    <row r="23" s="216" customFormat="1" ht="15"/>
    <row r="24" spans="2:24" ht="18.75" thickBot="1">
      <c r="B24" s="400"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5"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55" t="s">
        <v>318</v>
      </c>
      <c r="D27" s="455"/>
      <c r="E27" s="455"/>
      <c r="F27" s="455"/>
      <c r="G27" s="496"/>
      <c r="H27" s="502" t="s">
        <v>304</v>
      </c>
      <c r="I27" s="491"/>
      <c r="J27" s="491"/>
      <c r="K27" s="503"/>
      <c r="L27" s="502" t="s">
        <v>305</v>
      </c>
      <c r="M27" s="491"/>
      <c r="N27" s="491"/>
      <c r="O27" s="491"/>
      <c r="P27" s="491"/>
      <c r="Q27" s="491"/>
      <c r="R27" s="491"/>
      <c r="S27" s="491"/>
      <c r="T27" s="491"/>
      <c r="U27" s="491"/>
      <c r="V27" s="491"/>
      <c r="W27" s="491"/>
      <c r="X27" s="491"/>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15">
      <c r="B29" s="218">
        <v>1</v>
      </c>
      <c r="C29" s="287" t="str">
        <f aca="true" t="shared" si="4" ref="C29:C48">IF(AND(NOT(COUNTA(D29:F29)),(NOT(COUNTA(H29:K29))),(NOT(COUNTA(M29:X29)))),"",VLOOKUP($D$7,Info_County_Code,2,FALSE))</f>
        <v/>
      </c>
      <c r="D29" s="225"/>
      <c r="E29" s="225"/>
      <c r="F29" s="261"/>
      <c r="G29" s="263">
        <f aca="true" t="shared" si="5" ref="G29:G48">SUM(H29:K29,L29)</f>
        <v>0</v>
      </c>
      <c r="H29" s="264"/>
      <c r="I29" s="244"/>
      <c r="J29" s="244"/>
      <c r="K29" s="265"/>
      <c r="L29" s="243">
        <f>SUM(M29,N29:X29)</f>
        <v>0</v>
      </c>
      <c r="M29" s="244"/>
      <c r="N29" s="244"/>
      <c r="O29" s="244"/>
      <c r="P29" s="244"/>
      <c r="Q29" s="244"/>
      <c r="R29" s="244"/>
      <c r="S29" s="244"/>
      <c r="T29" s="244"/>
      <c r="U29" s="244"/>
      <c r="V29" s="244"/>
      <c r="W29" s="244"/>
      <c r="X29" s="244"/>
    </row>
    <row r="30" spans="2:24" ht="15">
      <c r="B30" s="218">
        <v>2</v>
      </c>
      <c r="C30" s="287" t="str">
        <f t="shared" si="4"/>
        <v/>
      </c>
      <c r="D30" s="261"/>
      <c r="E30" s="261"/>
      <c r="F30" s="261"/>
      <c r="G30" s="263">
        <f t="shared" si="5"/>
        <v>0</v>
      </c>
      <c r="H30" s="247"/>
      <c r="I30" s="241"/>
      <c r="J30" s="241"/>
      <c r="K30" s="242"/>
      <c r="L30" s="243">
        <f aca="true" t="shared" si="6" ref="L30:L48">SUM(M30,N30:X30)</f>
        <v>0</v>
      </c>
      <c r="M30" s="241"/>
      <c r="N30" s="241"/>
      <c r="O30" s="241"/>
      <c r="P30" s="241"/>
      <c r="Q30" s="241"/>
      <c r="R30" s="241"/>
      <c r="S30" s="241"/>
      <c r="T30" s="241"/>
      <c r="U30" s="241"/>
      <c r="V30" s="241"/>
      <c r="W30" s="241"/>
      <c r="X30" s="241"/>
    </row>
    <row r="31" spans="2:24" ht="15">
      <c r="B31" s="218">
        <v>3</v>
      </c>
      <c r="C31" s="287" t="str">
        <f t="shared" si="4"/>
        <v/>
      </c>
      <c r="D31" s="261"/>
      <c r="E31" s="261"/>
      <c r="F31" s="261"/>
      <c r="G31" s="263">
        <f t="shared" si="5"/>
        <v>0</v>
      </c>
      <c r="H31" s="247"/>
      <c r="I31" s="241"/>
      <c r="J31" s="241"/>
      <c r="K31" s="242"/>
      <c r="L31" s="243">
        <f t="shared" si="6"/>
        <v>0</v>
      </c>
      <c r="M31" s="241"/>
      <c r="N31" s="241"/>
      <c r="O31" s="241"/>
      <c r="P31" s="241"/>
      <c r="Q31" s="241"/>
      <c r="R31" s="241"/>
      <c r="S31" s="241"/>
      <c r="T31" s="241"/>
      <c r="U31" s="241"/>
      <c r="V31" s="241"/>
      <c r="W31" s="241"/>
      <c r="X31" s="241"/>
    </row>
    <row r="32" spans="2:24" ht="15">
      <c r="B32" s="218">
        <v>4</v>
      </c>
      <c r="C32" s="287" t="str">
        <f t="shared" si="4"/>
        <v/>
      </c>
      <c r="D32" s="261"/>
      <c r="E32" s="261"/>
      <c r="F32" s="261"/>
      <c r="G32" s="263">
        <f t="shared" si="5"/>
        <v>0</v>
      </c>
      <c r="H32" s="247"/>
      <c r="I32" s="241"/>
      <c r="J32" s="241"/>
      <c r="K32" s="242"/>
      <c r="L32" s="243">
        <f t="shared" si="6"/>
        <v>0</v>
      </c>
      <c r="M32" s="241"/>
      <c r="N32" s="241"/>
      <c r="O32" s="241"/>
      <c r="P32" s="241"/>
      <c r="Q32" s="241"/>
      <c r="R32" s="241"/>
      <c r="S32" s="241"/>
      <c r="T32" s="241"/>
      <c r="U32" s="241"/>
      <c r="V32" s="241"/>
      <c r="W32" s="241"/>
      <c r="X32" s="241"/>
    </row>
    <row r="33" spans="2:24" ht="15">
      <c r="B33" s="218">
        <v>5</v>
      </c>
      <c r="C33" s="287" t="str">
        <f t="shared" si="4"/>
        <v/>
      </c>
      <c r="D33" s="261"/>
      <c r="E33" s="261"/>
      <c r="F33" s="261"/>
      <c r="G33" s="263">
        <f t="shared" si="5"/>
        <v>0</v>
      </c>
      <c r="H33" s="247"/>
      <c r="I33" s="241"/>
      <c r="J33" s="241"/>
      <c r="K33" s="242"/>
      <c r="L33" s="243">
        <f t="shared" si="6"/>
        <v>0</v>
      </c>
      <c r="M33" s="241"/>
      <c r="N33" s="241"/>
      <c r="O33" s="241"/>
      <c r="P33" s="241"/>
      <c r="Q33" s="241"/>
      <c r="R33" s="241"/>
      <c r="S33" s="241"/>
      <c r="T33" s="241"/>
      <c r="U33" s="241"/>
      <c r="V33" s="241"/>
      <c r="W33" s="241"/>
      <c r="X33" s="241"/>
    </row>
    <row r="34" spans="2:24" ht="15">
      <c r="B34" s="218">
        <v>6</v>
      </c>
      <c r="C34" s="287" t="str">
        <f t="shared" si="4"/>
        <v/>
      </c>
      <c r="D34" s="261"/>
      <c r="E34" s="261"/>
      <c r="F34" s="261"/>
      <c r="G34" s="263">
        <f t="shared" si="5"/>
        <v>0</v>
      </c>
      <c r="H34" s="247"/>
      <c r="I34" s="241"/>
      <c r="J34" s="241"/>
      <c r="K34" s="242"/>
      <c r="L34" s="243">
        <f t="shared" si="6"/>
        <v>0</v>
      </c>
      <c r="M34" s="241"/>
      <c r="N34" s="241"/>
      <c r="O34" s="241"/>
      <c r="P34" s="241"/>
      <c r="Q34" s="241"/>
      <c r="R34" s="241"/>
      <c r="S34" s="241"/>
      <c r="T34" s="241"/>
      <c r="U34" s="241"/>
      <c r="V34" s="241"/>
      <c r="W34" s="241"/>
      <c r="X34" s="241"/>
    </row>
    <row r="35" spans="2:24" ht="15">
      <c r="B35" s="218">
        <v>7</v>
      </c>
      <c r="C35" s="287" t="str">
        <f t="shared" si="4"/>
        <v/>
      </c>
      <c r="D35" s="261"/>
      <c r="E35" s="261"/>
      <c r="F35" s="261"/>
      <c r="G35" s="263">
        <f t="shared" si="5"/>
        <v>0</v>
      </c>
      <c r="H35" s="247"/>
      <c r="I35" s="241"/>
      <c r="J35" s="241"/>
      <c r="K35" s="242"/>
      <c r="L35" s="243">
        <f t="shared" si="6"/>
        <v>0</v>
      </c>
      <c r="M35" s="241"/>
      <c r="N35" s="241"/>
      <c r="O35" s="241"/>
      <c r="P35" s="241"/>
      <c r="Q35" s="241"/>
      <c r="R35" s="241"/>
      <c r="S35" s="241"/>
      <c r="T35" s="241"/>
      <c r="U35" s="241"/>
      <c r="V35" s="241"/>
      <c r="W35" s="241"/>
      <c r="X35" s="241"/>
    </row>
    <row r="36" spans="2:24" ht="15">
      <c r="B36" s="218">
        <v>8</v>
      </c>
      <c r="C36" s="287" t="str">
        <f t="shared" si="4"/>
        <v/>
      </c>
      <c r="D36" s="225"/>
      <c r="E36" s="225"/>
      <c r="F36" s="261"/>
      <c r="G36" s="263">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7" t="str">
        <f t="shared" si="4"/>
        <v/>
      </c>
      <c r="D37" s="225"/>
      <c r="E37" s="225"/>
      <c r="F37" s="261"/>
      <c r="G37" s="263">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7" t="str">
        <f t="shared" si="4"/>
        <v/>
      </c>
      <c r="D38" s="225"/>
      <c r="E38" s="225"/>
      <c r="F38" s="261"/>
      <c r="G38" s="263">
        <f t="shared" si="5"/>
        <v>0</v>
      </c>
      <c r="H38" s="247"/>
      <c r="I38" s="241"/>
      <c r="J38" s="241"/>
      <c r="K38" s="242"/>
      <c r="L38" s="243">
        <f t="shared" si="6"/>
        <v>0</v>
      </c>
      <c r="M38" s="241"/>
      <c r="N38" s="241"/>
      <c r="O38" s="241"/>
      <c r="P38" s="241"/>
      <c r="Q38" s="241"/>
      <c r="R38" s="241"/>
      <c r="S38" s="241"/>
      <c r="T38" s="241"/>
      <c r="U38" s="241"/>
      <c r="V38" s="241"/>
      <c r="W38" s="241"/>
      <c r="X38" s="241"/>
    </row>
    <row r="39" spans="2:24" ht="15">
      <c r="B39" s="218">
        <v>11</v>
      </c>
      <c r="C39" s="287" t="str">
        <f t="shared" si="4"/>
        <v/>
      </c>
      <c r="D39" s="225"/>
      <c r="E39" s="225"/>
      <c r="F39" s="261"/>
      <c r="G39" s="263">
        <f t="shared" si="5"/>
        <v>0</v>
      </c>
      <c r="H39" s="247"/>
      <c r="I39" s="241"/>
      <c r="J39" s="241"/>
      <c r="K39" s="242"/>
      <c r="L39" s="243">
        <f t="shared" si="6"/>
        <v>0</v>
      </c>
      <c r="M39" s="241"/>
      <c r="N39" s="241"/>
      <c r="O39" s="241"/>
      <c r="P39" s="241"/>
      <c r="Q39" s="241"/>
      <c r="R39" s="241"/>
      <c r="S39" s="241"/>
      <c r="T39" s="241"/>
      <c r="U39" s="241"/>
      <c r="V39" s="241"/>
      <c r="W39" s="241"/>
      <c r="X39" s="241"/>
    </row>
    <row r="40" spans="2:24" ht="15">
      <c r="B40" s="218">
        <v>12</v>
      </c>
      <c r="C40" s="287" t="str">
        <f t="shared" si="4"/>
        <v/>
      </c>
      <c r="D40" s="225"/>
      <c r="E40" s="225"/>
      <c r="F40" s="261"/>
      <c r="G40" s="263">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7" t="str">
        <f t="shared" si="4"/>
        <v/>
      </c>
      <c r="D41" s="225"/>
      <c r="E41" s="225"/>
      <c r="F41" s="261"/>
      <c r="G41" s="263">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7" t="str">
        <f t="shared" si="4"/>
        <v/>
      </c>
      <c r="D42" s="225"/>
      <c r="E42" s="225"/>
      <c r="F42" s="261"/>
      <c r="G42" s="263">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7" t="str">
        <f t="shared" si="4"/>
        <v/>
      </c>
      <c r="D43" s="225"/>
      <c r="E43" s="225"/>
      <c r="F43" s="261"/>
      <c r="G43" s="263">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7" t="str">
        <f t="shared" si="4"/>
        <v/>
      </c>
      <c r="D44" s="225"/>
      <c r="E44" s="225"/>
      <c r="F44" s="261"/>
      <c r="G44" s="263">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7" t="str">
        <f t="shared" si="4"/>
        <v/>
      </c>
      <c r="D45" s="225"/>
      <c r="E45" s="225"/>
      <c r="F45" s="261"/>
      <c r="G45" s="263">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7" t="str">
        <f t="shared" si="4"/>
        <v/>
      </c>
      <c r="D46" s="225"/>
      <c r="E46" s="225"/>
      <c r="F46" s="261"/>
      <c r="G46" s="263">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7" t="str">
        <f t="shared" si="4"/>
        <v/>
      </c>
      <c r="D47" s="225"/>
      <c r="E47" s="225"/>
      <c r="F47" s="261"/>
      <c r="G47" s="263">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7" t="str">
        <f t="shared" si="4"/>
        <v/>
      </c>
      <c r="D48" s="225"/>
      <c r="E48" s="225"/>
      <c r="F48" s="261"/>
      <c r="G48" s="263">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29: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5"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FA2AD4-D907-4D26-BF37-53964A8E0C3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876E15F2-C1E5-439C-B636-AADF155EDDA8}"/>
</file>

<file path=customXml/itemProps3.xml><?xml version="1.0" encoding="utf-8"?>
<ds:datastoreItem xmlns:ds="http://schemas.openxmlformats.org/officeDocument/2006/customXml" ds:itemID="{028D1CB2-EFF0-4ACD-89C6-7ED8F14EBBEC}">
  <ds:schemaRefs>
    <ds:schemaRef ds:uri="http://schemas.microsoft.com/office/2006/metadata/longProperties"/>
  </ds:schemaRefs>
</ds:datastoreItem>
</file>

<file path=customXml/itemProps4.xml><?xml version="1.0" encoding="utf-8"?>
<ds:datastoreItem xmlns:ds="http://schemas.openxmlformats.org/officeDocument/2006/customXml" ds:itemID="{0C3318AE-8C97-495D-B072-99164A67B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BB4564C-B0FC-411B-8B9E-D24D216109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Colusa FY 16-17</dc:title>
  <dc:subject/>
  <dc:creator>Donna Ures</dc:creator>
  <cp:keywords>Colusa FY 16-17</cp:keywords>
  <dc:description/>
  <cp:lastModifiedBy>westj</cp:lastModifiedBy>
  <cp:lastPrinted>2018-04-12T17:51:44Z</cp:lastPrinted>
  <dcterms:created xsi:type="dcterms:W3CDTF">2017-07-05T19:48:18Z</dcterms:created>
  <dcterms:modified xsi:type="dcterms:W3CDTF">2020-11-01T08:02:49Z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DHCSDOC-1363137784-705</vt:lpwstr>
  </property>
  <property fmtid="{D5CDD505-2E9C-101B-9397-08002B2CF9AE}" pid="5" name="_dlc_DocIdItemGuid">
    <vt:lpwstr>44278d8d-9c3b-455c-b167-26f5c2ed619a</vt:lpwstr>
  </property>
  <property fmtid="{D5CDD505-2E9C-101B-9397-08002B2CF9AE}" pid="6" name="_dlc_DocIdUrl">
    <vt:lpwstr>http://dhcs2016prod:88/services/MH/_layouts/15/DocIdRedir.aspx?ID=DHCSDOC-1363137784-705, DHCSDOC-1363137784-705</vt:lpwstr>
  </property>
  <property fmtid="{D5CDD505-2E9C-101B-9397-08002B2CF9AE}" pid="7" name="ContentTypeId">
    <vt:lpwstr>0x0101000DD778A44A894D44A57135C48A267F0A</vt:lpwstr>
  </property>
</Properties>
</file>