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0730" windowHeight="11160" activeTab="0"/>
  </bookViews>
  <sheets>
    <sheet name="Enclosure 1" sheetId="1" r:id="rId1"/>
  </sheets>
  <externalReferences>
    <externalReference r:id="rId4"/>
  </externalReferences>
  <definedNames>
    <definedName name="_xlnm.Print_Area" localSheetId="0">'Enclosure 1'!$A$1:$I$66</definedName>
    <definedName name="_xlnm.Print_Titles" localSheetId="0">'Enclosure 1'!$3:$6</definedName>
  </definedNames>
  <calcPr calcId="191029"/>
</workbook>
</file>

<file path=xl/sharedStrings.xml><?xml version="1.0" encoding="utf-8"?>
<sst xmlns="http://schemas.openxmlformats.org/spreadsheetml/2006/main" count="119" uniqueCount="116">
  <si>
    <t>Adjustments</t>
  </si>
  <si>
    <t>Planning Estimates</t>
  </si>
  <si>
    <t>Analyst's Working Stats</t>
  </si>
  <si>
    <t>Counties</t>
  </si>
  <si>
    <t>Total State Population January 1, 2017</t>
  </si>
  <si>
    <t>Total Need</t>
  </si>
  <si>
    <t>Self-Sufficiency</t>
  </si>
  <si>
    <t>Adjusted Need</t>
  </si>
  <si>
    <t>Revised Need Based on Self Sufficiency</t>
  </si>
  <si>
    <t>Resources</t>
  </si>
  <si>
    <t>Revised Need Based on Resources</t>
  </si>
  <si>
    <t>Planning Estimates Percentages</t>
  </si>
  <si>
    <t xml:space="preserve">Planning Estimates from Formula </t>
  </si>
  <si>
    <t>Funding Required to Meet Minimum</t>
  </si>
  <si>
    <t>Funding Redistributed to Meet Minimum</t>
  </si>
  <si>
    <t xml:space="preserve">Total Planning Estimates from Formula </t>
  </si>
  <si>
    <t>High Funding from 2012-13</t>
  </si>
  <si>
    <t>Revised Total Planning Estimates</t>
  </si>
  <si>
    <t>Revised Allocation Percentages</t>
  </si>
  <si>
    <t>FY 2012-13 Allocation % (MHSD Info Notice No.: 10-21)</t>
  </si>
  <si>
    <t>2014-15 Delta from 2012-13</t>
  </si>
  <si>
    <t>CSS+PEI MINIMUM (250K+100K) or (350K+100K)</t>
  </si>
  <si>
    <t>Funding Redistribution Counties</t>
  </si>
  <si>
    <t>FY 2012-13 Allocation % (MHSD Info Notice No.: 13-15)</t>
  </si>
  <si>
    <t>Weighting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</si>
  <si>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</si>
  <si>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</si>
  <si>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</si>
  <si>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</si>
  <si>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</si>
  <si>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</si>
  <si>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</si>
  <si>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</si>
  <si>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</si>
  <si>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</si>
  <si>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</si>
  <si>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</si>
  <si>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</si>
  <si>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</si>
  <si>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</si>
  <si>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</si>
  <si>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</si>
  <si>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</si>
  <si>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</si>
  <si>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</si>
  <si>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</si>
  <si>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</si>
  <si>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</si>
  <si>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</si>
  <si>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</si>
  <si>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</si>
  <si>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</si>
  <si>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</si>
  <si>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</si>
  <si>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</si>
  <si>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</si>
  <si>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</si>
  <si>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</si>
  <si>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</si>
  <si>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</si>
  <si>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</si>
  <si>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</si>
  <si>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</si>
  <si>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</si>
  <si>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</si>
  <si>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</si>
  <si>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</si>
  <si>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</si>
  <si>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</si>
  <si>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</si>
  <si>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</si>
  <si>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</si>
  <si>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</si>
  <si>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</si>
  <si>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</si>
  <si>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Sutter/Yuba</t>
  </si>
  <si>
    <t>Tehama</t>
  </si>
  <si>
    <t>Trinity</t>
  </si>
  <si>
    <t>Tulare</t>
  </si>
  <si>
    <t>Tuolumne</t>
  </si>
  <si>
    <t>Ventura</t>
  </si>
  <si>
    <t>Yolo</t>
  </si>
  <si>
    <t>City of Berkeley</t>
  </si>
  <si>
    <t>Tri-City</t>
  </si>
  <si>
    <t>Total</t>
  </si>
  <si>
    <t>Redistribution Base</t>
  </si>
  <si>
    <t>Growth Year Cash Projection - DOF</t>
  </si>
  <si>
    <t>Highest Year Cash Distribution - SCO</t>
  </si>
  <si>
    <t>Estimated Funding Growth For 2017-18</t>
  </si>
  <si>
    <t>FY 2017-18 MHSA Estimated Revenue (Millions)</t>
  </si>
  <si>
    <t>Cash Transfers</t>
  </si>
  <si>
    <t>Annual Adjustment (FY 14-15)</t>
  </si>
  <si>
    <t>Interest</t>
  </si>
  <si>
    <t>FY 2017-18 MHSA Estimated Administration and Other Local Assistance (Millions)</t>
  </si>
  <si>
    <t>Estimated Administrative Cap (5%)</t>
  </si>
  <si>
    <t>WET State Level Projects</t>
  </si>
  <si>
    <t>County Share of Population Weighted at 50%</t>
  </si>
  <si>
    <t>Population Most Likely to Apply for Services Weighted at 30%</t>
  </si>
  <si>
    <t>Population Most Likely to Access Services Weighted at 20%</t>
  </si>
  <si>
    <t>Enclosure 1-Need for Services</t>
  </si>
  <si>
    <t>County Share of Population</t>
  </si>
  <si>
    <t>Population Most Likely To Apply for Services</t>
  </si>
  <si>
    <t>Population Most Likely to Access Services</t>
  </si>
  <si>
    <t>A</t>
  </si>
  <si>
    <t>A/Total</t>
  </si>
  <si>
    <t>B</t>
  </si>
  <si>
    <t>C</t>
  </si>
  <si>
    <t>B*50%</t>
  </si>
  <si>
    <t>D</t>
  </si>
  <si>
    <t>E</t>
  </si>
  <si>
    <t>D*30%</t>
  </si>
  <si>
    <t>F</t>
  </si>
  <si>
    <t>G</t>
  </si>
  <si>
    <t>H</t>
  </si>
  <si>
    <t>F*20%</t>
  </si>
  <si>
    <t>C+E+G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</si>
</sst>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164" formatCode="0.0000%"/>
    <numFmt numFmtId="165" formatCode="0.0000%\ \ "/>
    <numFmt numFmtId="166" formatCode="0.0000\ \ \ \ "/>
    <numFmt numFmtId="167" formatCode="&quot;$&quot;#,##0"/>
    <numFmt numFmtId="168" formatCode="0.000000%"/>
    <numFmt numFmtId="169" formatCode="&quot;$&quot;#,##0.00000_);[Red]\(&quot;$&quot;#,##0.00000\)"/>
    <numFmt numFmtId="170" formatCode="mm/dd/yy"/>
    <numFmt numFmtId="171" formatCode="_(&quot;$&quot;* #,##0_);_(&quot;$&quot;* \(#,##0\);_(&quot;$&quot;* &quot;-&quot;??_);_(@_)"/>
    <numFmt numFmtId="172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sz val="8"/>
      <color theme="0" tint="-0.349979996681213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114">
    <xf numFmtId="0" fontId="0" fillId="0" borderId="0" xfId="0"/>
    <xf numFmtId="0" fontId="5" fillId="0" borderId="0" xfId="21" applyFont="1" applyBorder="1" applyAlignment="1">
      <alignment horizontal="center"/>
      <protection/>
    </xf>
    <xf numFmtId="0" fontId="5" fillId="2" borderId="0" xfId="21" applyFont="1" applyFill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center" wrapText="1"/>
      <protection/>
    </xf>
    <xf numFmtId="0" fontId="5" fillId="3" borderId="1" xfId="21" applyFont="1" applyFill="1" applyBorder="1" applyAlignment="1">
      <alignment horizontal="center" wrapText="1"/>
      <protection/>
    </xf>
    <xf numFmtId="0" fontId="5" fillId="0" borderId="0" xfId="21" applyFont="1" applyFill="1" applyBorder="1" applyAlignment="1">
      <alignment horizontal="center" wrapText="1"/>
      <protection/>
    </xf>
    <xf numFmtId="0" fontId="5" fillId="2" borderId="2" xfId="21" applyFont="1" applyFill="1" applyBorder="1" applyAlignment="1">
      <alignment horizontal="center" wrapText="1"/>
      <protection/>
    </xf>
    <xf numFmtId="3" fontId="5" fillId="2" borderId="2" xfId="21" applyNumberFormat="1" applyFont="1" applyFill="1" applyBorder="1" applyAlignment="1">
      <alignment horizontal="center" wrapText="1"/>
      <protection/>
    </xf>
    <xf numFmtId="0" fontId="5" fillId="2" borderId="2" xfId="0" applyFont="1" applyFill="1" applyBorder="1" applyAlignment="1">
      <alignment horizontal="center" wrapText="1"/>
    </xf>
    <xf numFmtId="0" fontId="6" fillId="0" borderId="0" xfId="21" applyFont="1">
      <alignment/>
      <protection/>
    </xf>
    <xf numFmtId="9" fontId="6" fillId="0" borderId="1" xfId="21" applyNumberFormat="1" applyFont="1" applyFill="1" applyBorder="1" applyAlignment="1">
      <alignment horizontal="center"/>
      <protection/>
    </xf>
    <xf numFmtId="0" fontId="6" fillId="0" borderId="1" xfId="21" applyFont="1" applyFill="1" applyBorder="1">
      <alignment/>
      <protection/>
    </xf>
    <xf numFmtId="0" fontId="6" fillId="0" borderId="1" xfId="21" applyFont="1" applyBorder="1">
      <alignment/>
      <protection/>
    </xf>
    <xf numFmtId="0" fontId="6" fillId="0" borderId="3" xfId="21" applyFont="1" applyFill="1" applyBorder="1">
      <alignment/>
      <protection/>
    </xf>
    <xf numFmtId="0" fontId="6" fillId="2" borderId="4" xfId="21" applyFont="1" applyFill="1" applyBorder="1">
      <alignment/>
      <protection/>
    </xf>
    <xf numFmtId="3" fontId="6" fillId="2" borderId="0" xfId="21" applyNumberFormat="1" applyFont="1" applyFill="1" applyBorder="1">
      <alignment/>
      <protection/>
    </xf>
    <xf numFmtId="0" fontId="6" fillId="2" borderId="5" xfId="21" applyFont="1" applyFill="1" applyBorder="1">
      <alignment/>
      <protection/>
    </xf>
    <xf numFmtId="0" fontId="6" fillId="2" borderId="0" xfId="21" applyFont="1" applyFill="1" applyBorder="1">
      <alignment/>
      <protection/>
    </xf>
    <xf numFmtId="0" fontId="6" fillId="0" borderId="0" xfId="21" applyNumberFormat="1" applyFont="1" applyFill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6" fillId="0" borderId="6" xfId="21" applyFont="1" applyBorder="1">
      <alignment/>
      <protection/>
    </xf>
    <xf numFmtId="165" fontId="6" fillId="0" borderId="7" xfId="21" applyNumberFormat="1" applyFont="1" applyBorder="1">
      <alignment/>
      <protection/>
    </xf>
    <xf numFmtId="164" fontId="6" fillId="0" borderId="7" xfId="21" applyNumberFormat="1" applyFont="1" applyBorder="1">
      <alignment/>
      <protection/>
    </xf>
    <xf numFmtId="167" fontId="6" fillId="0" borderId="7" xfId="21" applyNumberFormat="1" applyFont="1" applyBorder="1">
      <alignment/>
      <protection/>
    </xf>
    <xf numFmtId="168" fontId="6" fillId="0" borderId="7" xfId="15" applyNumberFormat="1" applyFont="1" applyBorder="1"/>
    <xf numFmtId="6" fontId="6" fillId="0" borderId="7" xfId="21" applyNumberFormat="1" applyFont="1" applyBorder="1">
      <alignment/>
      <protection/>
    </xf>
    <xf numFmtId="3" fontId="6" fillId="0" borderId="8" xfId="15" applyNumberFormat="1" applyFont="1" applyFill="1" applyBorder="1"/>
    <xf numFmtId="168" fontId="6" fillId="0" borderId="9" xfId="15" applyNumberFormat="1" applyFont="1" applyBorder="1"/>
    <xf numFmtId="168" fontId="6" fillId="0" borderId="3" xfId="15" applyNumberFormat="1" applyFont="1" applyFill="1" applyBorder="1"/>
    <xf numFmtId="168" fontId="6" fillId="2" borderId="4" xfId="15" applyNumberFormat="1" applyFont="1" applyFill="1" applyBorder="1"/>
    <xf numFmtId="6" fontId="6" fillId="2" borderId="5" xfId="21" applyNumberFormat="1" applyFont="1" applyFill="1" applyBorder="1">
      <alignment/>
      <protection/>
    </xf>
    <xf numFmtId="0" fontId="6" fillId="2" borderId="10" xfId="21" applyFont="1" applyFill="1" applyBorder="1">
      <alignment/>
      <protection/>
    </xf>
    <xf numFmtId="165" fontId="6" fillId="0" borderId="11" xfId="21" applyNumberFormat="1" applyFont="1" applyBorder="1">
      <alignment/>
      <protection/>
    </xf>
    <xf numFmtId="167" fontId="6" fillId="0" borderId="11" xfId="21" applyNumberFormat="1" applyFont="1" applyBorder="1">
      <alignment/>
      <protection/>
    </xf>
    <xf numFmtId="168" fontId="6" fillId="0" borderId="12" xfId="15" applyNumberFormat="1" applyFont="1" applyBorder="1"/>
    <xf numFmtId="0" fontId="6" fillId="2" borderId="3" xfId="21" applyFont="1" applyFill="1" applyBorder="1">
      <alignment/>
      <protection/>
    </xf>
    <xf numFmtId="169" fontId="6" fillId="0" borderId="7" xfId="21" applyNumberFormat="1" applyFont="1" applyBorder="1">
      <alignment/>
      <protection/>
    </xf>
    <xf numFmtId="165" fontId="6" fillId="0" borderId="11" xfId="21" applyNumberFormat="1" applyFont="1" applyFill="1" applyBorder="1">
      <alignment/>
      <protection/>
    </xf>
    <xf numFmtId="165" fontId="6" fillId="0" borderId="7" xfId="21" applyNumberFormat="1" applyFont="1" applyFill="1" applyBorder="1">
      <alignment/>
      <protection/>
    </xf>
    <xf numFmtId="164" fontId="6" fillId="0" borderId="7" xfId="21" applyNumberFormat="1" applyFont="1" applyFill="1" applyBorder="1">
      <alignment/>
      <protection/>
    </xf>
    <xf numFmtId="167" fontId="6" fillId="0" borderId="7" xfId="21" applyNumberFormat="1" applyFont="1" applyFill="1" applyBorder="1">
      <alignment/>
      <protection/>
    </xf>
    <xf numFmtId="6" fontId="6" fillId="0" borderId="7" xfId="21" applyNumberFormat="1" applyFont="1" applyFill="1" applyBorder="1">
      <alignment/>
      <protection/>
    </xf>
    <xf numFmtId="167" fontId="6" fillId="0" borderId="11" xfId="21" applyNumberFormat="1" applyFont="1" applyFill="1" applyBorder="1">
      <alignment/>
      <protection/>
    </xf>
    <xf numFmtId="168" fontId="6" fillId="0" borderId="12" xfId="15" applyNumberFormat="1" applyFont="1" applyFill="1" applyBorder="1"/>
    <xf numFmtId="168" fontId="6" fillId="0" borderId="4" xfId="15" applyNumberFormat="1" applyFont="1" applyFill="1" applyBorder="1"/>
    <xf numFmtId="3" fontId="6" fillId="0" borderId="0" xfId="21" applyNumberFormat="1" applyFont="1" applyFill="1" applyBorder="1">
      <alignment/>
      <protection/>
    </xf>
    <xf numFmtId="6" fontId="6" fillId="0" borderId="5" xfId="21" applyNumberFormat="1" applyFont="1" applyFill="1" applyBorder="1">
      <alignment/>
      <protection/>
    </xf>
    <xf numFmtId="0" fontId="6" fillId="0" borderId="0" xfId="21" applyFont="1" applyFill="1">
      <alignment/>
      <protection/>
    </xf>
    <xf numFmtId="165" fontId="6" fillId="0" borderId="1" xfId="21" applyNumberFormat="1" applyFont="1" applyBorder="1">
      <alignment/>
      <protection/>
    </xf>
    <xf numFmtId="167" fontId="6" fillId="4" borderId="1" xfId="21" applyNumberFormat="1" applyFont="1" applyFill="1" applyBorder="1">
      <alignment/>
      <protection/>
    </xf>
    <xf numFmtId="167" fontId="6" fillId="0" borderId="1" xfId="21" applyNumberFormat="1" applyFont="1" applyBorder="1">
      <alignment/>
      <protection/>
    </xf>
    <xf numFmtId="3" fontId="6" fillId="0" borderId="1" xfId="15" applyNumberFormat="1" applyFont="1" applyFill="1" applyBorder="1"/>
    <xf numFmtId="3" fontId="6" fillId="5" borderId="13" xfId="15" applyNumberFormat="1" applyFont="1" applyFill="1" applyBorder="1"/>
    <xf numFmtId="168" fontId="6" fillId="0" borderId="1" xfId="15" applyNumberFormat="1" applyFont="1" applyBorder="1"/>
    <xf numFmtId="168" fontId="6" fillId="0" borderId="14" xfId="15" applyNumberFormat="1" applyFont="1" applyFill="1" applyBorder="1"/>
    <xf numFmtId="10" fontId="6" fillId="2" borderId="15" xfId="15" applyNumberFormat="1" applyFont="1" applyFill="1" applyBorder="1"/>
    <xf numFmtId="168" fontId="6" fillId="2" borderId="15" xfId="15" applyNumberFormat="1" applyFont="1" applyFill="1" applyBorder="1"/>
    <xf numFmtId="3" fontId="6" fillId="2" borderId="16" xfId="21" applyNumberFormat="1" applyFont="1" applyFill="1" applyBorder="1">
      <alignment/>
      <protection/>
    </xf>
    <xf numFmtId="6" fontId="6" fillId="2" borderId="1" xfId="21" applyNumberFormat="1" applyFont="1" applyFill="1" applyBorder="1">
      <alignment/>
      <protection/>
    </xf>
    <xf numFmtId="0" fontId="6" fillId="2" borderId="2" xfId="21" applyFont="1" applyFill="1" applyBorder="1">
      <alignment/>
      <protection/>
    </xf>
    <xf numFmtId="167" fontId="6" fillId="0" borderId="0" xfId="21" applyNumberFormat="1" applyFont="1">
      <alignment/>
      <protection/>
    </xf>
    <xf numFmtId="0" fontId="6" fillId="2" borderId="0" xfId="21" applyFont="1" applyFill="1">
      <alignment/>
      <protection/>
    </xf>
    <xf numFmtId="3" fontId="6" fillId="2" borderId="0" xfId="21" applyNumberFormat="1" applyFont="1" applyFill="1">
      <alignment/>
      <protection/>
    </xf>
    <xf numFmtId="0" fontId="3" fillId="0" borderId="0" xfId="21" applyFont="1" applyAlignment="1">
      <alignment/>
      <protection/>
    </xf>
    <xf numFmtId="3" fontId="6" fillId="5" borderId="0" xfId="16" applyNumberFormat="1" applyFont="1" applyFill="1"/>
    <xf numFmtId="0" fontId="7" fillId="0" borderId="0" xfId="21" applyFont="1">
      <alignment/>
      <protection/>
    </xf>
    <xf numFmtId="171" fontId="8" fillId="0" borderId="0" xfId="20" applyNumberFormat="1" applyFont="1" applyFill="1"/>
    <xf numFmtId="164" fontId="6" fillId="0" borderId="0" xfId="21" applyNumberFormat="1" applyFont="1">
      <alignment/>
      <protection/>
    </xf>
    <xf numFmtId="3" fontId="6" fillId="6" borderId="0" xfId="21" applyNumberFormat="1" applyFont="1" applyFill="1">
      <alignment/>
      <protection/>
    </xf>
    <xf numFmtId="3" fontId="5" fillId="4" borderId="0" xfId="21" applyNumberFormat="1" applyFont="1" applyFill="1">
      <alignment/>
      <protection/>
    </xf>
    <xf numFmtId="172" fontId="6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4" fontId="6" fillId="0" borderId="0" xfId="21" applyNumberFormat="1" applyFont="1">
      <alignment/>
      <protection/>
    </xf>
    <xf numFmtId="171" fontId="6" fillId="0" borderId="0" xfId="16" applyNumberFormat="1" applyFont="1"/>
    <xf numFmtId="6" fontId="6" fillId="0" borderId="0" xfId="21" applyNumberFormat="1" applyFont="1">
      <alignment/>
      <protection/>
    </xf>
    <xf numFmtId="6" fontId="6" fillId="0" borderId="0" xfId="21" applyNumberFormat="1" applyFont="1" applyBorder="1">
      <alignment/>
      <protection/>
    </xf>
    <xf numFmtId="167" fontId="6" fillId="0" borderId="0" xfId="21" applyNumberFormat="1" applyFont="1" applyBorder="1">
      <alignment/>
      <protection/>
    </xf>
    <xf numFmtId="164" fontId="6" fillId="0" borderId="0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6" fontId="6" fillId="4" borderId="0" xfId="21" applyNumberFormat="1" applyFont="1" applyFill="1" applyBorder="1">
      <alignment/>
      <protection/>
    </xf>
    <xf numFmtId="10" fontId="6" fillId="0" borderId="0" xfId="21" applyNumberFormat="1" applyFont="1" applyBorder="1">
      <alignment/>
      <protection/>
    </xf>
    <xf numFmtId="167" fontId="6" fillId="0" borderId="0" xfId="21" applyNumberFormat="1" applyFont="1" applyFill="1">
      <alignment/>
      <protection/>
    </xf>
    <xf numFmtId="167" fontId="6" fillId="2" borderId="0" xfId="21" applyNumberFormat="1" applyFont="1" applyFill="1">
      <alignment/>
      <protection/>
    </xf>
    <xf numFmtId="0" fontId="5" fillId="0" borderId="17" xfId="21" applyFont="1" applyFill="1" applyBorder="1" applyAlignment="1">
      <alignment horizontal="center" wrapText="1"/>
      <protection/>
    </xf>
    <xf numFmtId="9" fontId="6" fillId="0" borderId="17" xfId="21" applyNumberFormat="1" applyFont="1" applyFill="1" applyBorder="1" applyAlignment="1">
      <alignment horizontal="center"/>
      <protection/>
    </xf>
    <xf numFmtId="166" fontId="6" fillId="0" borderId="18" xfId="21" applyNumberFormat="1" applyFont="1" applyBorder="1">
      <alignment/>
      <protection/>
    </xf>
    <xf numFmtId="166" fontId="6" fillId="0" borderId="18" xfId="21" applyNumberFormat="1" applyFont="1" applyFill="1" applyBorder="1">
      <alignment/>
      <protection/>
    </xf>
    <xf numFmtId="166" fontId="6" fillId="0" borderId="19" xfId="21" applyNumberFormat="1" applyFont="1" applyBorder="1">
      <alignment/>
      <protection/>
    </xf>
    <xf numFmtId="165" fontId="6" fillId="0" borderId="17" xfId="21" applyNumberFormat="1" applyFont="1" applyBorder="1">
      <alignment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wrapText="1"/>
      <protection/>
    </xf>
    <xf numFmtId="0" fontId="2" fillId="0" borderId="1" xfId="21" applyFont="1" applyBorder="1">
      <alignment/>
      <protection/>
    </xf>
    <xf numFmtId="9" fontId="2" fillId="0" borderId="1" xfId="21" applyNumberFormat="1" applyFont="1" applyFill="1" applyBorder="1" applyAlignment="1">
      <alignment horizontal="center"/>
      <protection/>
    </xf>
    <xf numFmtId="0" fontId="2" fillId="0" borderId="1" xfId="21" applyNumberFormat="1" applyFont="1" applyFill="1" applyBorder="1" applyAlignment="1">
      <alignment horizontal="center"/>
      <protection/>
    </xf>
    <xf numFmtId="1" fontId="2" fillId="0" borderId="1" xfId="21" applyNumberFormat="1" applyFont="1" applyFill="1" applyBorder="1" applyAlignment="1">
      <alignment horizontal="center"/>
      <protection/>
    </xf>
    <xf numFmtId="3" fontId="2" fillId="0" borderId="1" xfId="21" applyNumberFormat="1" applyFont="1" applyBorder="1">
      <alignment/>
      <protection/>
    </xf>
    <xf numFmtId="164" fontId="2" fillId="0" borderId="1" xfId="15" applyNumberFormat="1" applyFont="1" applyBorder="1"/>
    <xf numFmtId="165" fontId="2" fillId="0" borderId="1" xfId="21" applyNumberFormat="1" applyFont="1" applyBorder="1">
      <alignment/>
      <protection/>
    </xf>
    <xf numFmtId="0" fontId="2" fillId="0" borderId="1" xfId="21" applyFont="1" applyBorder="1" applyAlignment="1">
      <alignment horizontal="left"/>
      <protection/>
    </xf>
    <xf numFmtId="170" fontId="2" fillId="0" borderId="1" xfId="21" applyNumberFormat="1" applyFont="1" applyBorder="1">
      <alignment/>
      <protection/>
    </xf>
    <xf numFmtId="0" fontId="2" fillId="0" borderId="1" xfId="21" applyFont="1" applyFill="1" applyBorder="1">
      <alignment/>
      <protection/>
    </xf>
    <xf numFmtId="164" fontId="2" fillId="0" borderId="1" xfId="15" applyNumberFormat="1" applyFont="1" applyFill="1" applyBorder="1"/>
    <xf numFmtId="165" fontId="2" fillId="0" borderId="1" xfId="21" applyNumberFormat="1" applyFont="1" applyFill="1" applyBorder="1">
      <alignment/>
      <protection/>
    </xf>
    <xf numFmtId="0" fontId="5" fillId="2" borderId="13" xfId="21" applyFont="1" applyFill="1" applyBorder="1" applyAlignment="1">
      <alignment horizontal="center"/>
      <protection/>
    </xf>
    <xf numFmtId="0" fontId="5" fillId="2" borderId="20" xfId="21" applyFont="1" applyFill="1" applyBorder="1" applyAlignment="1">
      <alignment horizontal="center"/>
      <protection/>
    </xf>
    <xf numFmtId="0" fontId="5" fillId="2" borderId="17" xfId="21" applyFont="1" applyFill="1" applyBorder="1" applyAlignment="1">
      <alignment horizontal="center"/>
      <protection/>
    </xf>
    <xf numFmtId="9" fontId="5" fillId="0" borderId="20" xfId="21" applyNumberFormat="1" applyFont="1" applyBorder="1" applyAlignment="1">
      <alignment horizontal="center"/>
      <protection/>
    </xf>
    <xf numFmtId="9" fontId="5" fillId="0" borderId="17" xfId="21" applyNumberFormat="1" applyFont="1" applyBorder="1" applyAlignment="1">
      <alignment horizontal="center"/>
      <protection/>
    </xf>
    <xf numFmtId="0" fontId="5" fillId="0" borderId="13" xfId="21" applyFont="1" applyBorder="1" applyAlignment="1">
      <alignment horizontal="center"/>
      <protection/>
    </xf>
    <xf numFmtId="0" fontId="5" fillId="0" borderId="20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2" fontId="4" fillId="0" borderId="1" xfId="21" applyNumberFormat="1" applyFont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Mental%20Health\MHSA\SCO%20Distribution\2017-18%20Distribution\2017-18%20Allocation%20Percentages%20-%20No%20insur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2017-18"/>
      <sheetName val="State Population"/>
      <sheetName val="Poverty-Uninsured Population"/>
      <sheetName val="Prevalence"/>
      <sheetName val="Self Suff. Calc"/>
      <sheetName val="E-1 CityCounty2014"/>
      <sheetName val="About the Data"/>
      <sheetName val="Resources-new"/>
      <sheetName val="CA All Families 2014"/>
      <sheetName val="2009-10 Allocation"/>
      <sheetName val="Sheet1"/>
    </sheetNames>
    <sheetDataSet>
      <sheetData sheetId="0"/>
      <sheetData sheetId="1">
        <row r="5">
          <cell r="I5">
            <v>1645359</v>
          </cell>
        </row>
        <row r="6">
          <cell r="I6">
            <v>1151</v>
          </cell>
        </row>
        <row r="7">
          <cell r="I7">
            <v>38382</v>
          </cell>
        </row>
        <row r="8">
          <cell r="I8">
            <v>226404</v>
          </cell>
        </row>
        <row r="9">
          <cell r="I9">
            <v>45168</v>
          </cell>
        </row>
        <row r="10">
          <cell r="I10">
            <v>22043</v>
          </cell>
        </row>
        <row r="11">
          <cell r="I11">
            <v>1139513</v>
          </cell>
        </row>
        <row r="12">
          <cell r="I12">
            <v>27124</v>
          </cell>
        </row>
        <row r="13">
          <cell r="I13">
            <v>185062</v>
          </cell>
        </row>
        <row r="14">
          <cell r="I14">
            <v>995975</v>
          </cell>
        </row>
        <row r="15">
          <cell r="I15">
            <v>28731</v>
          </cell>
        </row>
        <row r="16">
          <cell r="I16">
            <v>136953</v>
          </cell>
        </row>
        <row r="17">
          <cell r="I17">
            <v>188334</v>
          </cell>
        </row>
        <row r="18">
          <cell r="I18">
            <v>18619</v>
          </cell>
        </row>
        <row r="19">
          <cell r="I19">
            <v>895112</v>
          </cell>
        </row>
        <row r="20">
          <cell r="I20">
            <v>149537</v>
          </cell>
        </row>
        <row r="21">
          <cell r="I21">
            <v>64945</v>
          </cell>
        </row>
        <row r="22">
          <cell r="I22">
            <v>30918</v>
          </cell>
        </row>
        <row r="23">
          <cell r="I23">
            <v>10241278</v>
          </cell>
        </row>
        <row r="24">
          <cell r="I24">
            <v>156492</v>
          </cell>
        </row>
        <row r="25">
          <cell r="I25">
            <v>263604</v>
          </cell>
        </row>
        <row r="26">
          <cell r="I26">
            <v>18148</v>
          </cell>
        </row>
        <row r="27">
          <cell r="I27">
            <v>89134</v>
          </cell>
        </row>
        <row r="28">
          <cell r="I28">
            <v>274665</v>
          </cell>
        </row>
        <row r="29">
          <cell r="I29">
            <v>9580</v>
          </cell>
        </row>
        <row r="30">
          <cell r="I30">
            <v>13713</v>
          </cell>
        </row>
        <row r="31">
          <cell r="I31">
            <v>442365</v>
          </cell>
        </row>
        <row r="32">
          <cell r="I32">
            <v>142408</v>
          </cell>
        </row>
        <row r="33">
          <cell r="I33">
            <v>98828</v>
          </cell>
        </row>
        <row r="34">
          <cell r="I34">
            <v>3194024</v>
          </cell>
        </row>
        <row r="35">
          <cell r="I35">
            <v>382837</v>
          </cell>
        </row>
        <row r="36">
          <cell r="I36">
            <v>19819</v>
          </cell>
        </row>
        <row r="37">
          <cell r="I37">
            <v>2384783</v>
          </cell>
        </row>
        <row r="38">
          <cell r="I38">
            <v>1514770</v>
          </cell>
        </row>
        <row r="39">
          <cell r="I39">
            <v>56854</v>
          </cell>
        </row>
        <row r="40">
          <cell r="I40">
            <v>2160256</v>
          </cell>
        </row>
        <row r="41">
          <cell r="I41">
            <v>3316192</v>
          </cell>
        </row>
        <row r="42">
          <cell r="I42">
            <v>874228</v>
          </cell>
        </row>
        <row r="43">
          <cell r="I43">
            <v>746868</v>
          </cell>
        </row>
        <row r="44">
          <cell r="I44">
            <v>280101</v>
          </cell>
        </row>
        <row r="45">
          <cell r="I45">
            <v>770203</v>
          </cell>
        </row>
        <row r="46">
          <cell r="I46">
            <v>450663</v>
          </cell>
        </row>
        <row r="47">
          <cell r="I47">
            <v>1938180</v>
          </cell>
        </row>
        <row r="48">
          <cell r="I48">
            <v>276603</v>
          </cell>
        </row>
        <row r="49">
          <cell r="I49">
            <v>178605</v>
          </cell>
        </row>
        <row r="50">
          <cell r="I50">
            <v>3207</v>
          </cell>
        </row>
        <row r="51">
          <cell r="I51">
            <v>44688</v>
          </cell>
        </row>
        <row r="52">
          <cell r="I52">
            <v>436023</v>
          </cell>
        </row>
        <row r="53">
          <cell r="I53">
            <v>505120</v>
          </cell>
        </row>
        <row r="54">
          <cell r="I54">
            <v>548057</v>
          </cell>
        </row>
        <row r="55">
          <cell r="I55">
            <v>96956</v>
          </cell>
        </row>
        <row r="56">
          <cell r="I56">
            <v>63995</v>
          </cell>
        </row>
        <row r="57">
          <cell r="I57">
            <v>13628</v>
          </cell>
        </row>
        <row r="58">
          <cell r="I58">
            <v>471842</v>
          </cell>
        </row>
        <row r="59">
          <cell r="I59">
            <v>54707</v>
          </cell>
        </row>
        <row r="60">
          <cell r="I60">
            <v>857386</v>
          </cell>
        </row>
        <row r="61">
          <cell r="I61">
            <v>218896</v>
          </cell>
        </row>
      </sheetData>
      <sheetData sheetId="2">
        <row r="3">
          <cell r="E3">
            <v>0.03172332820745761</v>
          </cell>
        </row>
        <row r="4">
          <cell r="E4">
            <v>2.966523689876292E-05</v>
          </cell>
        </row>
        <row r="5">
          <cell r="E5">
            <v>0.0007240857901164812</v>
          </cell>
        </row>
        <row r="6">
          <cell r="E6">
            <v>0.0068506180299237355</v>
          </cell>
        </row>
        <row r="7">
          <cell r="E7">
            <v>0.0008557759572210691</v>
          </cell>
        </row>
        <row r="8">
          <cell r="E8">
            <v>0.0006597872069468708</v>
          </cell>
        </row>
        <row r="9">
          <cell r="E9">
            <v>0.01971423289269716</v>
          </cell>
        </row>
        <row r="10">
          <cell r="E10">
            <v>0.0008214787124245145</v>
          </cell>
        </row>
        <row r="11">
          <cell r="E11">
            <v>0.0031281583017525234</v>
          </cell>
        </row>
        <row r="12">
          <cell r="E12">
            <v>0.03501267781184082</v>
          </cell>
        </row>
        <row r="13">
          <cell r="E13">
            <v>0.0009301993512511082</v>
          </cell>
        </row>
        <row r="14">
          <cell r="E14">
            <v>0.004179761453225462</v>
          </cell>
        </row>
        <row r="15">
          <cell r="E15">
            <v>0.006461131336923779</v>
          </cell>
        </row>
        <row r="16">
          <cell r="E16">
            <v>0.00043214687356120607</v>
          </cell>
        </row>
        <row r="17">
          <cell r="E17">
            <v>0.0293335019682711</v>
          </cell>
        </row>
        <row r="18">
          <cell r="E18">
            <v>0.004790952647565307</v>
          </cell>
        </row>
        <row r="19">
          <cell r="E19">
            <v>0.0023419807297831116</v>
          </cell>
        </row>
        <row r="20">
          <cell r="E20">
            <v>0.0005538220060787905</v>
          </cell>
        </row>
        <row r="21">
          <cell r="E21">
            <v>0.29395787989462685</v>
          </cell>
        </row>
        <row r="22">
          <cell r="E22">
            <v>0.005518358452809068</v>
          </cell>
        </row>
        <row r="23">
          <cell r="E23">
            <v>0.00361207971839791</v>
          </cell>
        </row>
        <row r="24">
          <cell r="E24">
            <v>0.00047349784687463067</v>
          </cell>
        </row>
        <row r="25">
          <cell r="E25">
            <v>0.0028815380794259154</v>
          </cell>
        </row>
        <row r="26">
          <cell r="E26">
            <v>0.01021026165885476</v>
          </cell>
        </row>
        <row r="27">
          <cell r="E27">
            <v>0.00029856093008489236</v>
          </cell>
        </row>
        <row r="28">
          <cell r="E28">
            <v>0.0003937416561790877</v>
          </cell>
        </row>
        <row r="29">
          <cell r="E29">
            <v>0.012624261561300126</v>
          </cell>
        </row>
        <row r="30">
          <cell r="E30">
            <v>0.00279531033754238</v>
          </cell>
        </row>
        <row r="31">
          <cell r="E31">
            <v>0.0020624945646686254</v>
          </cell>
        </row>
        <row r="32">
          <cell r="E32">
            <v>0.06683965152495171</v>
          </cell>
        </row>
        <row r="33">
          <cell r="E33">
            <v>0.005907131403517921</v>
          </cell>
        </row>
        <row r="34">
          <cell r="E34">
            <v>0.0005409441707525375</v>
          </cell>
        </row>
        <row r="35">
          <cell r="E35">
            <v>0.06462675514235422</v>
          </cell>
        </row>
        <row r="36">
          <cell r="E36">
            <v>0.040078281172867776</v>
          </cell>
        </row>
        <row r="37">
          <cell r="E37">
            <v>0.0013654488937101508</v>
          </cell>
        </row>
        <row r="38">
          <cell r="E38">
            <v>0.06342603444807944</v>
          </cell>
        </row>
        <row r="39">
          <cell r="E39">
            <v>0.07556719342976581</v>
          </cell>
        </row>
        <row r="40">
          <cell r="E40">
            <v>0.01739648934736138</v>
          </cell>
        </row>
        <row r="41">
          <cell r="E41">
            <v>0.021370428491611106</v>
          </cell>
        </row>
        <row r="42">
          <cell r="E42">
            <v>0.006102054468040122</v>
          </cell>
        </row>
        <row r="43">
          <cell r="E43">
            <v>0.010956256571003187</v>
          </cell>
        </row>
        <row r="44">
          <cell r="E44">
            <v>0.011537961640144314</v>
          </cell>
        </row>
        <row r="45">
          <cell r="E45">
            <v>0.0316452807722285</v>
          </cell>
        </row>
        <row r="46">
          <cell r="E46">
            <v>0.006118803091553496</v>
          </cell>
        </row>
        <row r="47">
          <cell r="E47">
            <v>0.0053274321309387685</v>
          </cell>
        </row>
        <row r="48">
          <cell r="E48">
            <v>8.404013066190027E-05</v>
          </cell>
        </row>
        <row r="49">
          <cell r="E49">
            <v>0.0014513238488340194</v>
          </cell>
        </row>
        <row r="50">
          <cell r="E50">
            <v>0.008493213747243652</v>
          </cell>
        </row>
        <row r="51">
          <cell r="E51">
            <v>0.01061786359290811</v>
          </cell>
        </row>
        <row r="52">
          <cell r="E52">
            <v>0.017060357682413062</v>
          </cell>
        </row>
        <row r="53">
          <cell r="E53">
            <v>0.005499380585235726</v>
          </cell>
        </row>
        <row r="54">
          <cell r="E54">
            <v>0.0020916832362620624</v>
          </cell>
        </row>
        <row r="55">
          <cell r="E55">
            <v>0.0004239341368311916</v>
          </cell>
        </row>
        <row r="56">
          <cell r="E56">
            <v>0.018031790923897655</v>
          </cell>
        </row>
        <row r="57">
          <cell r="E57">
            <v>0.0012725264578328792</v>
          </cell>
        </row>
        <row r="58">
          <cell r="E58">
            <v>0.01701289826752218</v>
          </cell>
        </row>
        <row r="59">
          <cell r="E59">
            <v>0.005783551476773108</v>
          </cell>
        </row>
      </sheetData>
      <sheetData sheetId="3">
        <row r="3">
          <cell r="J3">
            <v>0.03027935991320857</v>
          </cell>
        </row>
        <row r="4">
          <cell r="J4">
            <v>3.345086339390652E-05</v>
          </cell>
        </row>
        <row r="5">
          <cell r="J5">
            <v>0.000729590452942772</v>
          </cell>
        </row>
        <row r="6">
          <cell r="J6">
            <v>0.007628605008588735</v>
          </cell>
        </row>
        <row r="7">
          <cell r="J7">
            <v>0.0010803724798842782</v>
          </cell>
        </row>
        <row r="8">
          <cell r="J8">
            <v>0.0007313986077208209</v>
          </cell>
        </row>
        <row r="9">
          <cell r="J9">
            <v>0.01671548684567399</v>
          </cell>
        </row>
        <row r="10">
          <cell r="J10">
            <v>0.000845312358737908</v>
          </cell>
        </row>
        <row r="11">
          <cell r="J11">
            <v>0.002568483862218606</v>
          </cell>
        </row>
        <row r="12">
          <cell r="J12">
            <v>0.037433324292559446</v>
          </cell>
        </row>
        <row r="13">
          <cell r="J13">
            <v>0.000982732121869632</v>
          </cell>
        </row>
        <row r="14">
          <cell r="J14">
            <v>0.004551125576349336</v>
          </cell>
        </row>
        <row r="15">
          <cell r="J15">
            <v>0.006748033631678872</v>
          </cell>
        </row>
        <row r="16">
          <cell r="J16">
            <v>0.00047554470662688727</v>
          </cell>
        </row>
        <row r="17">
          <cell r="J17">
            <v>0.03209113100081367</v>
          </cell>
        </row>
        <row r="18">
          <cell r="J18">
            <v>0.004729228821987162</v>
          </cell>
        </row>
        <row r="19">
          <cell r="J19">
            <v>0.0021453756441551395</v>
          </cell>
        </row>
        <row r="20">
          <cell r="J20">
            <v>0.0006699213452671549</v>
          </cell>
        </row>
        <row r="21">
          <cell r="J21">
            <v>0.3130413163366784</v>
          </cell>
        </row>
        <row r="22">
          <cell r="J22">
            <v>0.005341289214356749</v>
          </cell>
        </row>
        <row r="23">
          <cell r="J23">
            <v>0.00313172407558087</v>
          </cell>
        </row>
        <row r="24">
          <cell r="J24">
            <v>0.00042762860500858874</v>
          </cell>
        </row>
        <row r="25">
          <cell r="J25">
            <v>0.002695054696682036</v>
          </cell>
        </row>
        <row r="26">
          <cell r="J26">
            <v>0.010565048368140312</v>
          </cell>
        </row>
        <row r="27">
          <cell r="J27">
            <v>0.0003137148539915017</v>
          </cell>
        </row>
        <row r="28">
          <cell r="J28">
            <v>0.0003299882469939427</v>
          </cell>
        </row>
        <row r="29">
          <cell r="J29">
            <v>0.011322665220142844</v>
          </cell>
        </row>
        <row r="30">
          <cell r="J30">
            <v>0.0024464334147002984</v>
          </cell>
        </row>
        <row r="31">
          <cell r="J31">
            <v>0.001855166802278275</v>
          </cell>
        </row>
        <row r="32">
          <cell r="J32">
            <v>0.0647346532863213</v>
          </cell>
        </row>
        <row r="33">
          <cell r="J33">
            <v>0.004862128198173763</v>
          </cell>
        </row>
        <row r="34">
          <cell r="J34">
            <v>0.00045023053973420127</v>
          </cell>
        </row>
        <row r="35">
          <cell r="J35">
            <v>0.0631145466051894</v>
          </cell>
        </row>
        <row r="36">
          <cell r="J36">
            <v>0.03923876683844137</v>
          </cell>
        </row>
        <row r="37">
          <cell r="J37">
            <v>0.001284693969803815</v>
          </cell>
        </row>
        <row r="38">
          <cell r="J38">
            <v>0.06249615767109665</v>
          </cell>
        </row>
        <row r="39">
          <cell r="J39">
            <v>0.07657625892776422</v>
          </cell>
        </row>
        <row r="40">
          <cell r="J40">
            <v>0.01531959135702016</v>
          </cell>
        </row>
        <row r="41">
          <cell r="J41">
            <v>0.022578428713497876</v>
          </cell>
        </row>
        <row r="42">
          <cell r="J42">
            <v>0.006125124310640991</v>
          </cell>
        </row>
        <row r="43">
          <cell r="J43">
            <v>0.008946749841786457</v>
          </cell>
        </row>
        <row r="44">
          <cell r="J44">
            <v>0.011839797486664859</v>
          </cell>
        </row>
        <row r="45">
          <cell r="J45">
            <v>0.026882741162643522</v>
          </cell>
        </row>
        <row r="46">
          <cell r="J46">
            <v>0.006002169785733659</v>
          </cell>
        </row>
        <row r="47">
          <cell r="J47">
            <v>0.005455202965373836</v>
          </cell>
        </row>
        <row r="48">
          <cell r="J48">
            <v>7.142211373293554E-05</v>
          </cell>
        </row>
        <row r="49">
          <cell r="J49">
            <v>0.0013986077208209022</v>
          </cell>
        </row>
        <row r="50">
          <cell r="J50">
            <v>0.007728053521381431</v>
          </cell>
        </row>
        <row r="51">
          <cell r="J51">
            <v>0.008184612602838802</v>
          </cell>
        </row>
        <row r="52">
          <cell r="J52">
            <v>0.016211915739987343</v>
          </cell>
        </row>
        <row r="53">
          <cell r="J53">
            <v>0.003029563330621101</v>
          </cell>
        </row>
        <row r="54">
          <cell r="J54">
            <v>0.00209113100081367</v>
          </cell>
        </row>
        <row r="55">
          <cell r="J55">
            <v>0.00043576530150980927</v>
          </cell>
        </row>
        <row r="56">
          <cell r="J56">
            <v>0.019302052255673087</v>
          </cell>
        </row>
        <row r="57">
          <cell r="J57">
            <v>0.0012367778681855166</v>
          </cell>
        </row>
        <row r="58">
          <cell r="J58">
            <v>0.015963294458005605</v>
          </cell>
        </row>
        <row r="59">
          <cell r="J59">
            <v>0.006531055058312992</v>
          </cell>
        </row>
      </sheetData>
      <sheetData sheetId="4">
        <row r="5">
          <cell r="F5">
            <v>1.1733094724193571</v>
          </cell>
        </row>
        <row r="6">
          <cell r="F6">
            <v>0.9046055001077287</v>
          </cell>
        </row>
        <row r="7">
          <cell r="F7">
            <v>0.9672918886832176</v>
          </cell>
        </row>
        <row r="8">
          <cell r="F8">
            <v>0.8661024357792333</v>
          </cell>
        </row>
        <row r="9">
          <cell r="F9">
            <v>0.9437650288074253</v>
          </cell>
        </row>
        <row r="10">
          <cell r="F10">
            <v>0.836049395881646</v>
          </cell>
        </row>
        <row r="11">
          <cell r="F11">
            <v>1.1777092781536223</v>
          </cell>
        </row>
        <row r="12">
          <cell r="F12">
            <v>0.8328409040219926</v>
          </cell>
        </row>
        <row r="13">
          <cell r="F13">
            <v>1.0672656520685662</v>
          </cell>
        </row>
        <row r="14">
          <cell r="F14">
            <v>0.835765070039898</v>
          </cell>
        </row>
        <row r="15">
          <cell r="F15">
            <v>0.8291348852452483</v>
          </cell>
        </row>
        <row r="16">
          <cell r="F16">
            <v>0.9269422836918757</v>
          </cell>
        </row>
        <row r="17">
          <cell r="F17">
            <v>0.7775921474148562</v>
          </cell>
        </row>
        <row r="18">
          <cell r="F18">
            <v>0.9653036308917049</v>
          </cell>
        </row>
        <row r="19">
          <cell r="F19">
            <v>0.7904296748575639</v>
          </cell>
        </row>
        <row r="20">
          <cell r="F20">
            <v>0.7974070108039315</v>
          </cell>
        </row>
        <row r="21">
          <cell r="F21">
            <v>0.8793496124315132</v>
          </cell>
        </row>
        <row r="22">
          <cell r="F22">
            <v>0.873171832107238</v>
          </cell>
        </row>
        <row r="23">
          <cell r="F23">
            <v>1.200353491680896</v>
          </cell>
        </row>
        <row r="24">
          <cell r="F24">
            <v>0.824383627880872</v>
          </cell>
        </row>
        <row r="25">
          <cell r="F25">
            <v>1.528339256895364</v>
          </cell>
        </row>
        <row r="26">
          <cell r="F26">
            <v>0.8141309358965771</v>
          </cell>
        </row>
        <row r="27">
          <cell r="F27">
            <v>0.9453803196573274</v>
          </cell>
        </row>
        <row r="28">
          <cell r="F28">
            <v>0.7904697557059237</v>
          </cell>
        </row>
        <row r="29">
          <cell r="F29">
            <v>0.7561646260740869</v>
          </cell>
        </row>
        <row r="30">
          <cell r="F30">
            <v>1.1682383373615322</v>
          </cell>
        </row>
        <row r="31">
          <cell r="F31">
            <v>1.1248452176754136</v>
          </cell>
        </row>
        <row r="32">
          <cell r="F32">
            <v>1.1700839254084392</v>
          </cell>
        </row>
        <row r="33">
          <cell r="F33">
            <v>1.0255867504212226</v>
          </cell>
        </row>
        <row r="34">
          <cell r="F34">
            <v>1.337553376030113</v>
          </cell>
        </row>
        <row r="35">
          <cell r="F35">
            <v>1.1366558778223337</v>
          </cell>
        </row>
        <row r="36">
          <cell r="F36">
            <v>0.8944293303531972</v>
          </cell>
        </row>
        <row r="37">
          <cell r="F37">
            <v>1.0303831369247987</v>
          </cell>
        </row>
        <row r="38">
          <cell r="F38">
            <v>0.9769304907875062</v>
          </cell>
        </row>
        <row r="39">
          <cell r="F39">
            <v>1.0977262403565604</v>
          </cell>
        </row>
        <row r="40">
          <cell r="F40">
            <v>0.9812589190225736</v>
          </cell>
        </row>
        <row r="41">
          <cell r="F41">
            <v>1.1438410045138312</v>
          </cell>
        </row>
        <row r="42">
          <cell r="F42">
            <v>1.3602646262059919</v>
          </cell>
        </row>
        <row r="43">
          <cell r="F43">
            <v>0.9076270674365593</v>
          </cell>
        </row>
        <row r="44">
          <cell r="F44">
            <v>1.0711595570220553</v>
          </cell>
        </row>
        <row r="45">
          <cell r="F45">
            <v>1.4824280019632914</v>
          </cell>
        </row>
        <row r="46">
          <cell r="F46">
            <v>1.1150494015147712</v>
          </cell>
        </row>
        <row r="47">
          <cell r="F47">
            <v>1.3549209654156584</v>
          </cell>
        </row>
        <row r="48">
          <cell r="F48">
            <v>1.2510658669016386</v>
          </cell>
        </row>
        <row r="49">
          <cell r="F49">
            <v>0.9170654725402367</v>
          </cell>
        </row>
        <row r="50">
          <cell r="F50">
            <v>0.8596107219266642</v>
          </cell>
        </row>
        <row r="51">
          <cell r="F51">
            <v>0.8134044493433952</v>
          </cell>
        </row>
        <row r="52">
          <cell r="F52">
            <v>1.068212835761066</v>
          </cell>
        </row>
        <row r="53">
          <cell r="F53">
            <v>1.0979405459192104</v>
          </cell>
        </row>
        <row r="54">
          <cell r="F54">
            <v>0.8761399946731138</v>
          </cell>
        </row>
        <row r="55">
          <cell r="F55">
            <v>0.8437558869357101</v>
          </cell>
        </row>
        <row r="56">
          <cell r="F56">
            <v>0.8193124167320136</v>
          </cell>
        </row>
        <row r="57">
          <cell r="F57">
            <v>0.8785812666685342</v>
          </cell>
        </row>
        <row r="58">
          <cell r="F58">
            <v>0.7569443938325329</v>
          </cell>
        </row>
        <row r="59">
          <cell r="F59">
            <v>0.9183504654515222</v>
          </cell>
        </row>
        <row r="60">
          <cell r="F60">
            <v>1.184955331763383</v>
          </cell>
        </row>
        <row r="61">
          <cell r="F61">
            <v>1.0324204081174673</v>
          </cell>
        </row>
      </sheetData>
      <sheetData sheetId="5">
        <row r="13">
          <cell r="G13">
            <v>0.003067482722290596</v>
          </cell>
        </row>
        <row r="198">
          <cell r="F198">
            <v>0.006068726561005443</v>
          </cell>
        </row>
      </sheetData>
      <sheetData sheetId="6"/>
      <sheetData sheetId="7">
        <row r="4">
          <cell r="M4">
            <v>0.045043335261527914</v>
          </cell>
        </row>
        <row r="5">
          <cell r="M5">
            <v>0.0005047497489191436</v>
          </cell>
        </row>
        <row r="6">
          <cell r="M6">
            <v>0.0011536803525197745</v>
          </cell>
        </row>
        <row r="7">
          <cell r="M7">
            <v>0.0031204347663688478</v>
          </cell>
        </row>
        <row r="8">
          <cell r="M8">
            <v>0.006121886313764765</v>
          </cell>
        </row>
        <row r="9">
          <cell r="M9">
            <v>0.0012657344699905748</v>
          </cell>
        </row>
        <row r="10">
          <cell r="M10">
            <v>0.008233033712855876</v>
          </cell>
        </row>
        <row r="11">
          <cell r="M11">
            <v>0.01716776437800591</v>
          </cell>
        </row>
        <row r="12">
          <cell r="M12">
            <v>0.0019836783062855932</v>
          </cell>
        </row>
        <row r="13">
          <cell r="M13">
            <v>0.011552178714978377</v>
          </cell>
        </row>
        <row r="14">
          <cell r="M14">
            <v>0.018723176490161204</v>
          </cell>
        </row>
        <row r="15">
          <cell r="M15">
            <v>0.0024707738376773926</v>
          </cell>
        </row>
        <row r="16">
          <cell r="M16">
            <v>0.004614980369245187</v>
          </cell>
        </row>
        <row r="17">
          <cell r="M17">
            <v>0.004301235101164549</v>
          </cell>
        </row>
        <row r="18">
          <cell r="M18">
            <v>0.006834964248337222</v>
          </cell>
        </row>
        <row r="19">
          <cell r="M19">
            <v>0.015584851607034326</v>
          </cell>
        </row>
        <row r="20">
          <cell r="M20">
            <v>0.0027998182264139084</v>
          </cell>
        </row>
        <row r="21">
          <cell r="M21">
            <v>0.001920969730282175</v>
          </cell>
        </row>
        <row r="22">
          <cell r="M22">
            <v>0.0900142618777263</v>
          </cell>
        </row>
        <row r="23">
          <cell r="M23">
            <v>0.2353162641919832</v>
          </cell>
        </row>
        <row r="24">
          <cell r="M24">
            <v>0.005624794970026748</v>
          </cell>
        </row>
        <row r="25">
          <cell r="M25">
            <v>0.0034910463432485397</v>
          </cell>
        </row>
        <row r="26">
          <cell r="M26">
            <v>0.0016571936224914336</v>
          </cell>
        </row>
        <row r="27">
          <cell r="M27">
            <v>0.005101519715840255</v>
          </cell>
        </row>
        <row r="28">
          <cell r="M28">
            <v>0.004887731755655712</v>
          </cell>
        </row>
        <row r="29">
          <cell r="M29">
            <v>0.0007207863732992985</v>
          </cell>
        </row>
        <row r="30">
          <cell r="M30">
            <v>0.0033363043925207785</v>
          </cell>
        </row>
        <row r="31">
          <cell r="M31">
            <v>0.008969153726361808</v>
          </cell>
        </row>
        <row r="32">
          <cell r="M32">
            <v>0.0030495581215273055</v>
          </cell>
        </row>
        <row r="33">
          <cell r="M33">
            <v>0.020039797801644936</v>
          </cell>
        </row>
        <row r="34">
          <cell r="M34">
            <v>0.0420106866623192</v>
          </cell>
        </row>
        <row r="35">
          <cell r="M35">
            <v>0.004111847812292892</v>
          </cell>
        </row>
        <row r="36">
          <cell r="M36">
            <v>0.011849390913534442</v>
          </cell>
        </row>
        <row r="37">
          <cell r="M37">
            <v>0.040460668777154464</v>
          </cell>
        </row>
        <row r="38">
          <cell r="M38">
            <v>0.02832475020602543</v>
          </cell>
        </row>
        <row r="39">
          <cell r="M39">
            <v>0.01557101698509395</v>
          </cell>
        </row>
        <row r="40">
          <cell r="M40">
            <v>0.053703727550301845</v>
          </cell>
        </row>
        <row r="41">
          <cell r="M41">
            <v>0.06282807159331052</v>
          </cell>
        </row>
        <row r="42">
          <cell r="M42">
            <v>0.021395831388090442</v>
          </cell>
        </row>
        <row r="43">
          <cell r="M43">
            <v>0.013185936684065997</v>
          </cell>
        </row>
        <row r="44">
          <cell r="M44">
            <v>0.012284175533865344</v>
          </cell>
        </row>
        <row r="45">
          <cell r="M45">
            <v>0.01163705267807289</v>
          </cell>
        </row>
        <row r="46">
          <cell r="M46">
            <v>0.020994145479944555</v>
          </cell>
        </row>
        <row r="47">
          <cell r="M47">
            <v>0.030539538830193245</v>
          </cell>
        </row>
        <row r="48">
          <cell r="M48">
            <v>0.00761132276256495</v>
          </cell>
        </row>
        <row r="49">
          <cell r="M49">
            <v>0.0035215764261659183</v>
          </cell>
        </row>
        <row r="50">
          <cell r="M50">
            <v>0.0009134333312586783</v>
          </cell>
        </row>
        <row r="51">
          <cell r="M51">
            <v>0.004335245321785938</v>
          </cell>
        </row>
        <row r="52">
          <cell r="M52">
            <v>0.010245716091942782</v>
          </cell>
        </row>
        <row r="53">
          <cell r="M53">
            <v>0.010713196532211072</v>
          </cell>
        </row>
        <row r="54">
          <cell r="M54">
            <v>0.01036142660579897</v>
          </cell>
        </row>
        <row r="55">
          <cell r="M55">
            <v>0.004606392127538918</v>
          </cell>
        </row>
        <row r="56">
          <cell r="M56">
            <v>0.0014974507664961404</v>
          </cell>
        </row>
        <row r="57">
          <cell r="M57">
            <v>0.006097826822664473</v>
          </cell>
        </row>
        <row r="58">
          <cell r="M58">
            <v>0.0010772333001755686</v>
          </cell>
        </row>
        <row r="59">
          <cell r="M59">
            <v>0.014762965518399668</v>
          </cell>
        </row>
        <row r="60">
          <cell r="M60">
            <v>0.002565418746177431</v>
          </cell>
        </row>
        <row r="61">
          <cell r="M61">
            <v>0.013191402060728425</v>
          </cell>
        </row>
        <row r="62">
          <cell r="M62">
            <v>0.0039968939639667325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"/>
  <sheetViews>
    <sheetView tabSelected="1" workbookViewId="0" topLeftCell="A1">
      <selection activeCell="A67" sqref="A67:IV65536"/>
    </sheetView>
  </sheetViews>
  <sheetFormatPr defaultColWidth="0" defaultRowHeight="15" zeroHeight="1"/>
  <cols>
    <col min="1" max="1" width="19.00390625" style="11" customWidth="1"/>
    <col min="2" max="2" width="18.57421875" style="11" customWidth="1"/>
    <col min="3" max="3" width="14.00390625" style="11" customWidth="1"/>
    <col min="4" max="4" width="13.57421875" style="11" customWidth="1"/>
    <col min="5" max="5" width="14.7109375" style="11" customWidth="1"/>
    <col min="6" max="6" width="15.140625" style="11" customWidth="1"/>
    <col min="7" max="7" width="14.8515625" style="11" customWidth="1"/>
    <col min="8" max="8" width="15.00390625" style="11" customWidth="1"/>
    <col min="9" max="9" width="14.140625" style="11" customWidth="1"/>
    <col min="10" max="10" width="10.8515625" style="11" hidden="1" customWidth="1"/>
    <col min="11" max="11" width="11.7109375" style="11" hidden="1" customWidth="1"/>
    <col min="12" max="14" width="12.57421875" style="11" hidden="1" customWidth="1"/>
    <col min="15" max="15" width="13.8515625" style="11" hidden="1" customWidth="1"/>
    <col min="16" max="16" width="13.8515625" style="62" hidden="1" customWidth="1"/>
    <col min="17" max="19" width="13.8515625" style="11" hidden="1" customWidth="1"/>
    <col min="20" max="21" width="12.7109375" style="49" hidden="1" customWidth="1"/>
    <col min="22" max="22" width="12.421875" style="11" hidden="1" customWidth="1"/>
    <col min="23" max="23" width="3.00390625" style="49" hidden="1" customWidth="1"/>
    <col min="24" max="24" width="12.421875" style="63" hidden="1" customWidth="1"/>
    <col min="25" max="25" width="11.28125" style="63" hidden="1" customWidth="1"/>
    <col min="26" max="26" width="11.57421875" style="64" hidden="1" customWidth="1"/>
    <col min="27" max="27" width="15.57421875" style="63" hidden="1" customWidth="1"/>
    <col min="28" max="28" width="0" style="63" hidden="1" customWidth="1"/>
    <col min="29" max="34" width="0" style="11" hidden="1" customWidth="1"/>
    <col min="35" max="35" width="1.8515625" style="11" hidden="1" customWidth="1"/>
    <col min="36" max="36" width="0.5625" style="11" customWidth="1"/>
    <col min="37" max="16384" width="11.421875" style="11" hidden="1" customWidth="1"/>
  </cols>
  <sheetData>
    <row r="1" spans="1:9" ht="15" customHeight="1">
      <c r="A1" s="113" t="s">
        <v>99</v>
      </c>
      <c r="B1" s="113"/>
      <c r="C1" s="113"/>
      <c r="D1" s="113"/>
      <c r="E1" s="113"/>
      <c r="F1" s="113"/>
      <c r="G1" s="113"/>
      <c r="H1" s="113"/>
      <c r="I1" s="113"/>
    </row>
    <row r="2" spans="1:28" s="3" customFormat="1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08" t="s">
        <v>0</v>
      </c>
      <c r="K2" s="108"/>
      <c r="L2" s="108"/>
      <c r="M2" s="108"/>
      <c r="N2" s="109"/>
      <c r="O2" s="110" t="s">
        <v>1</v>
      </c>
      <c r="P2" s="111"/>
      <c r="Q2" s="111"/>
      <c r="R2" s="111"/>
      <c r="S2" s="111"/>
      <c r="T2" s="111"/>
      <c r="U2" s="111"/>
      <c r="V2" s="112"/>
      <c r="W2" s="1"/>
      <c r="X2" s="2"/>
      <c r="Y2" s="2"/>
      <c r="Z2" s="2"/>
      <c r="AA2" s="2"/>
      <c r="AB2" s="2"/>
    </row>
    <row r="3" spans="1:28" s="3" customFormat="1" ht="94.5">
      <c r="A3" s="91" t="s">
        <v>3</v>
      </c>
      <c r="B3" s="92" t="s">
        <v>4</v>
      </c>
      <c r="C3" s="92" t="s">
        <v>100</v>
      </c>
      <c r="D3" s="92" t="s">
        <v>96</v>
      </c>
      <c r="E3" s="92" t="s">
        <v>101</v>
      </c>
      <c r="F3" s="92" t="s">
        <v>97</v>
      </c>
      <c r="G3" s="92" t="s">
        <v>102</v>
      </c>
      <c r="H3" s="92" t="s">
        <v>98</v>
      </c>
      <c r="I3" s="92" t="s">
        <v>5</v>
      </c>
      <c r="J3" s="8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6" t="s">
        <v>12</v>
      </c>
      <c r="Q3" s="4" t="s">
        <v>13</v>
      </c>
      <c r="R3" s="4" t="s">
        <v>14</v>
      </c>
      <c r="S3" s="6" t="s">
        <v>15</v>
      </c>
      <c r="T3" s="6" t="s">
        <v>16</v>
      </c>
      <c r="U3" s="6" t="s">
        <v>17</v>
      </c>
      <c r="V3" s="6" t="s">
        <v>18</v>
      </c>
      <c r="W3" s="1"/>
      <c r="X3" s="2"/>
      <c r="Y3" s="2"/>
      <c r="Z3" s="2"/>
      <c r="AA3" s="2"/>
      <c r="AB3" s="2"/>
    </row>
    <row r="4" spans="1:28" s="3" customFormat="1" ht="15" hidden="1">
      <c r="A4" s="93" t="s">
        <v>24</v>
      </c>
      <c r="B4" s="94"/>
      <c r="C4" s="94">
        <v>0.5</v>
      </c>
      <c r="D4" s="94"/>
      <c r="E4" s="94">
        <v>0.3</v>
      </c>
      <c r="F4" s="94"/>
      <c r="G4" s="94">
        <f>1-C4-E4</f>
        <v>0.2</v>
      </c>
      <c r="H4" s="94"/>
      <c r="I4" s="94"/>
      <c r="J4" s="86">
        <v>0.4</v>
      </c>
      <c r="K4" s="12"/>
      <c r="L4" s="12"/>
      <c r="M4" s="12">
        <v>0.2</v>
      </c>
      <c r="N4" s="12"/>
      <c r="O4" s="13"/>
      <c r="P4" s="14"/>
      <c r="Q4" s="14"/>
      <c r="R4" s="14"/>
      <c r="S4" s="14"/>
      <c r="T4" s="13"/>
      <c r="U4" s="13"/>
      <c r="V4" s="14"/>
      <c r="W4" s="1"/>
      <c r="X4" s="105" t="s">
        <v>2</v>
      </c>
      <c r="Y4" s="106"/>
      <c r="Z4" s="106"/>
      <c r="AA4" s="106"/>
      <c r="AB4" s="107"/>
    </row>
    <row r="5" spans="1:28" ht="12.75" customHeight="1">
      <c r="A5" s="93"/>
      <c r="B5" s="95" t="s">
        <v>103</v>
      </c>
      <c r="C5" s="96" t="s">
        <v>105</v>
      </c>
      <c r="D5" s="96" t="s">
        <v>106</v>
      </c>
      <c r="E5" s="95" t="s">
        <v>108</v>
      </c>
      <c r="F5" s="95" t="s">
        <v>109</v>
      </c>
      <c r="G5" s="95" t="s">
        <v>111</v>
      </c>
      <c r="H5" s="95" t="s">
        <v>112</v>
      </c>
      <c r="I5" s="95" t="s">
        <v>113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1">
        <v>11</v>
      </c>
      <c r="P5" s="3">
        <v>12</v>
      </c>
      <c r="Q5" s="3">
        <v>13</v>
      </c>
      <c r="R5" s="3">
        <v>14</v>
      </c>
      <c r="S5" s="3">
        <v>15</v>
      </c>
      <c r="T5" s="21">
        <v>16</v>
      </c>
      <c r="U5" s="21">
        <v>17</v>
      </c>
      <c r="V5" s="22">
        <v>18</v>
      </c>
      <c r="W5" s="7"/>
      <c r="X5" s="8" t="s">
        <v>19</v>
      </c>
      <c r="Y5" s="8" t="s">
        <v>20</v>
      </c>
      <c r="Z5" s="9" t="s">
        <v>21</v>
      </c>
      <c r="AA5" s="8" t="s">
        <v>22</v>
      </c>
      <c r="AB5" s="10" t="s">
        <v>23</v>
      </c>
    </row>
    <row r="6" spans="1:28" s="3" customFormat="1" ht="15" customHeight="1">
      <c r="A6" s="93"/>
      <c r="B6" s="95"/>
      <c r="C6" s="96" t="s">
        <v>104</v>
      </c>
      <c r="D6" s="96" t="s">
        <v>107</v>
      </c>
      <c r="E6" s="95"/>
      <c r="F6" s="95" t="s">
        <v>110</v>
      </c>
      <c r="G6" s="95"/>
      <c r="H6" s="95" t="s">
        <v>114</v>
      </c>
      <c r="I6" s="95" t="s">
        <v>115</v>
      </c>
      <c r="J6" s="20"/>
      <c r="K6" s="20"/>
      <c r="L6" s="20"/>
      <c r="M6" s="20"/>
      <c r="N6" s="20"/>
      <c r="O6" s="21"/>
      <c r="T6" s="21"/>
      <c r="U6" s="21"/>
      <c r="V6" s="22"/>
      <c r="W6" s="15"/>
      <c r="X6" s="16"/>
      <c r="Y6" s="16"/>
      <c r="Z6" s="17"/>
      <c r="AA6" s="18"/>
      <c r="AB6" s="19"/>
    </row>
    <row r="7" spans="1:28" s="3" customFormat="1" ht="15" customHeight="1">
      <c r="A7" s="93" t="s">
        <v>25</v>
      </c>
      <c r="B7" s="97">
        <f>'[1]State Population'!I5</f>
        <v>1645359</v>
      </c>
      <c r="C7" s="98">
        <f aca="true" t="shared" si="0" ref="C7:C38">B7/$B$66</f>
        <v>0.04170847165948491</v>
      </c>
      <c r="D7" s="98">
        <f aca="true" t="shared" si="1" ref="D7:D38">C7*$C$4</f>
        <v>0.020854235829742454</v>
      </c>
      <c r="E7" s="99">
        <f>'[1]Poverty-Uninsured Population'!E3</f>
        <v>0.03172332820745761</v>
      </c>
      <c r="F7" s="99">
        <f aca="true" t="shared" si="2" ref="F7:F38">E7*$E$4</f>
        <v>0.009516998462237282</v>
      </c>
      <c r="G7" s="98">
        <f>'[1]Prevalence'!J3</f>
        <v>0.03027935991320857</v>
      </c>
      <c r="H7" s="98">
        <f aca="true" t="shared" si="3" ref="H7:H38">G7*$G$4</f>
        <v>0.0060558719826417145</v>
      </c>
      <c r="I7" s="99">
        <f aca="true" t="shared" si="4" ref="I7:I38">(C7*C$4)+(E7*E$4)+(G7*G$4)</f>
        <v>0.03642710627462145</v>
      </c>
      <c r="J7" s="87">
        <f>'[1]Self Suff. Calc'!F5</f>
        <v>1.1733094724193571</v>
      </c>
      <c r="K7" s="23">
        <f>(I7*J7*J$4)+(I7*(1-J$4))</f>
        <v>0.03895237130270885</v>
      </c>
      <c r="L7" s="23">
        <f>K7/K66</f>
        <v>0.03717728466339983</v>
      </c>
      <c r="M7" s="23">
        <f>'[1]Resources-new'!M4</f>
        <v>0.045043335261527914</v>
      </c>
      <c r="N7" s="23">
        <f>ROUND(IF(L7&gt;M7,((L7*(L7/M7))*M$4)+(L7*(1-M$4)),IF(M7/L7&gt;2,L7*(1-M$4),((L7*((1-M7/L7)+1))*M$4)+(L7*(1-M$4)))),6)</f>
        <v>0.035604</v>
      </c>
      <c r="O7" s="24">
        <f aca="true" t="shared" si="5" ref="O7:O38">(N7/N$66)</f>
        <v>0.03354901515355105</v>
      </c>
      <c r="P7" s="25">
        <f aca="true" t="shared" si="6" ref="P7:P38">O7*$P$70</f>
        <v>11470295.129564714</v>
      </c>
      <c r="Q7" s="26"/>
      <c r="R7" s="27">
        <f aca="true" t="shared" si="7" ref="R7:R38">IF(Q7=0,(AA9/AA$68)*Q$66,0)</f>
        <v>0</v>
      </c>
      <c r="S7" s="25">
        <f aca="true" t="shared" si="8" ref="S7:S63">P7+Q7-R7</f>
        <v>11470295.129564714</v>
      </c>
      <c r="T7" s="28">
        <f aca="true" t="shared" si="9" ref="T7:T38">X9*$P$69</f>
        <v>56874162.15831178</v>
      </c>
      <c r="U7" s="28">
        <f aca="true" t="shared" si="10" ref="U7:U63">S7+T7</f>
        <v>68344457.28787649</v>
      </c>
      <c r="V7" s="29" t="e">
        <f aca="true" t="shared" si="11" ref="V7:V38">U7/$U$66</f>
        <v>#REF!</v>
      </c>
      <c r="W7" s="15"/>
      <c r="X7" s="16"/>
      <c r="Y7" s="16"/>
      <c r="Z7" s="17"/>
      <c r="AA7" s="18"/>
      <c r="AB7" s="19"/>
    </row>
    <row r="8" spans="1:28" s="3" customFormat="1" ht="15" customHeight="1">
      <c r="A8" s="100" t="s">
        <v>26</v>
      </c>
      <c r="B8" s="97">
        <f>'[1]State Population'!I6</f>
        <v>1151</v>
      </c>
      <c r="C8" s="98">
        <f t="shared" si="0"/>
        <v>2.917688533631088E-05</v>
      </c>
      <c r="D8" s="98">
        <f t="shared" si="1"/>
        <v>1.458844266815544E-05</v>
      </c>
      <c r="E8" s="99">
        <f>'[1]Poverty-Uninsured Population'!E4</f>
        <v>2.966523689876292E-05</v>
      </c>
      <c r="F8" s="99">
        <f t="shared" si="2"/>
        <v>8.899571069628876E-06</v>
      </c>
      <c r="G8" s="98">
        <f>'[1]Prevalence'!J4</f>
        <v>3.345086339390652E-05</v>
      </c>
      <c r="H8" s="98">
        <f t="shared" si="3"/>
        <v>6.690172678781304E-06</v>
      </c>
      <c r="I8" s="99">
        <f t="shared" si="4"/>
        <v>3.017818641656562E-05</v>
      </c>
      <c r="J8" s="87">
        <f>'[1]Self Suff. Calc'!F6</f>
        <v>0.9046055001077287</v>
      </c>
      <c r="K8" s="23">
        <f>(I8*J8*J$4)+(I8*(1-J$4))</f>
        <v>2.9026653216220016E-05</v>
      </c>
      <c r="L8" s="34">
        <f aca="true" t="shared" si="12" ref="L8:L39">(K8/K$66)</f>
        <v>2.770388845030742E-05</v>
      </c>
      <c r="M8" s="23">
        <f>'[1]Resources-new'!M5</f>
        <v>0.0005047497489191436</v>
      </c>
      <c r="N8" s="34">
        <f>ROUND(IF(L8&gt;M8,((L8*(L8/M8))*M$4)+(L8*(1-M$4)),IF(M8/L8&gt;2,L8*(1-M$4),((L8*((1-M8/L8)+1))*M$4)+(L8*(1-M$4)))),6)</f>
        <v>2.2E-05</v>
      </c>
      <c r="O8" s="24">
        <f t="shared" si="5"/>
        <v>2.0730208217563284E-05</v>
      </c>
      <c r="P8" s="25">
        <f t="shared" si="6"/>
        <v>7087.588272397027</v>
      </c>
      <c r="Q8" s="27"/>
      <c r="R8" s="27">
        <f t="shared" si="7"/>
        <v>0</v>
      </c>
      <c r="S8" s="35">
        <f t="shared" si="8"/>
        <v>7087.588272397027</v>
      </c>
      <c r="T8" s="28">
        <f t="shared" si="9"/>
        <v>1449937.2114295044</v>
      </c>
      <c r="U8" s="28">
        <f t="shared" si="10"/>
        <v>1457024.7997019014</v>
      </c>
      <c r="V8" s="36" t="e">
        <f t="shared" si="11"/>
        <v>#REF!</v>
      </c>
      <c r="W8" s="15"/>
      <c r="X8" s="16"/>
      <c r="Y8" s="16"/>
      <c r="Z8" s="17"/>
      <c r="AA8" s="18"/>
      <c r="AB8" s="19"/>
    </row>
    <row r="9" spans="1:28" ht="18" customHeight="1">
      <c r="A9" s="100" t="s">
        <v>27</v>
      </c>
      <c r="B9" s="97">
        <f>'[1]State Population'!I7</f>
        <v>38382</v>
      </c>
      <c r="C9" s="98">
        <f t="shared" si="0"/>
        <v>0.0009729515316926883</v>
      </c>
      <c r="D9" s="98">
        <f t="shared" si="1"/>
        <v>0.0004864757658463441</v>
      </c>
      <c r="E9" s="99">
        <f>'[1]Poverty-Uninsured Population'!E5</f>
        <v>0.0007240857901164812</v>
      </c>
      <c r="F9" s="99">
        <f t="shared" si="2"/>
        <v>0.00021722573703494437</v>
      </c>
      <c r="G9" s="98">
        <f>'[1]Prevalence'!J5</f>
        <v>0.000729590452942772</v>
      </c>
      <c r="H9" s="98">
        <f t="shared" si="3"/>
        <v>0.0001459180905885544</v>
      </c>
      <c r="I9" s="99">
        <f t="shared" si="4"/>
        <v>0.000849619593469843</v>
      </c>
      <c r="J9" s="87">
        <f>'[1]Self Suff. Calc'!F7</f>
        <v>0.9672918886832176</v>
      </c>
      <c r="K9" s="23">
        <f>(I9*J9*J$4)+(I9*(1-J$4))</f>
        <v>0.0008385038125737906</v>
      </c>
      <c r="L9" s="34">
        <f t="shared" si="12"/>
        <v>0.0008002926109208145</v>
      </c>
      <c r="M9" s="23">
        <f>'[1]Resources-new'!M6</f>
        <v>0.0011536803525197745</v>
      </c>
      <c r="N9" s="34">
        <f>ROUND(IF(L9&gt;M9,((L9*(L9/M9))*M$4)+(L9*(1-M$4)),IF(M9/L9&gt;2,L9*(1-M$4),((L9*((1-M9/L9)+1))*M$4)+(L9*(1-M$4)))),6)</f>
        <v>0.00073</v>
      </c>
      <c r="O9" s="24">
        <f t="shared" si="5"/>
        <v>0.0006878659999464181</v>
      </c>
      <c r="P9" s="25">
        <f t="shared" si="6"/>
        <v>235179.06540226497</v>
      </c>
      <c r="Q9" s="27"/>
      <c r="R9" s="27">
        <f t="shared" si="7"/>
        <v>0</v>
      </c>
      <c r="S9" s="35">
        <f t="shared" si="8"/>
        <v>235179.06540226497</v>
      </c>
      <c r="T9" s="28">
        <f t="shared" si="9"/>
        <v>2609952.204919101</v>
      </c>
      <c r="U9" s="28">
        <f t="shared" si="10"/>
        <v>2845131.2703213664</v>
      </c>
      <c r="V9" s="36" t="e">
        <f t="shared" si="11"/>
        <v>#REF!</v>
      </c>
      <c r="W9" s="30"/>
      <c r="X9" s="31">
        <v>0.03577710534413786</v>
      </c>
      <c r="Y9" s="31" t="e">
        <f aca="true" t="shared" si="13" ref="Y9:Y40">V7-X9</f>
        <v>#REF!</v>
      </c>
      <c r="Z9" s="17">
        <f aca="true" t="shared" si="14" ref="Z9:Z40">IF(B7&lt;20000,250000+100000,350000+100000)</f>
        <v>450000</v>
      </c>
      <c r="AA9" s="32">
        <f aca="true" t="shared" si="15" ref="AA9:AA40">IF(Q7=0,P7,0)</f>
        <v>11470295.129564714</v>
      </c>
      <c r="AB9" s="33">
        <v>0.03577710534413786</v>
      </c>
    </row>
    <row r="10" spans="1:28" ht="18" customHeight="1">
      <c r="A10" s="93" t="s">
        <v>28</v>
      </c>
      <c r="B10" s="97">
        <f>'[1]State Population'!I8</f>
        <v>226404</v>
      </c>
      <c r="C10" s="98">
        <f t="shared" si="0"/>
        <v>0.005739151648724699</v>
      </c>
      <c r="D10" s="98">
        <f t="shared" si="1"/>
        <v>0.0028695758243623493</v>
      </c>
      <c r="E10" s="99">
        <f>'[1]Poverty-Uninsured Population'!E6</f>
        <v>0.0068506180299237355</v>
      </c>
      <c r="F10" s="99">
        <f t="shared" si="2"/>
        <v>0.0020551854089771206</v>
      </c>
      <c r="G10" s="98">
        <f>'[1]Prevalence'!J6</f>
        <v>0.007628605008588735</v>
      </c>
      <c r="H10" s="98">
        <f t="shared" si="3"/>
        <v>0.001525721001717747</v>
      </c>
      <c r="I10" s="99">
        <f t="shared" si="4"/>
        <v>0.006450482235057217</v>
      </c>
      <c r="J10" s="87">
        <f>'[1]Self Suff. Calc'!F8</f>
        <v>0.8661024357792333</v>
      </c>
      <c r="K10" s="23">
        <f>(I10*J10*J$4)+(I10*(1-J$4))</f>
        <v>0.0061050006913278216</v>
      </c>
      <c r="L10" s="34">
        <f t="shared" si="12"/>
        <v>0.005826791565728459</v>
      </c>
      <c r="M10" s="23">
        <f>'[1]Resources-new'!M8</f>
        <v>0.006121886313764765</v>
      </c>
      <c r="N10" s="34">
        <f>ROUND(IF(L10&gt;M10,((L10*(L10/M10))*M$4)+(L10*(1-M$4)),IF(M10/L10&gt;2,L10*(1-M$4),((L10*((1-M10/L10)+1))*M$4)+(L10*(1-M$4)))),6)</f>
        <v>0.005768</v>
      </c>
      <c r="O10" s="24">
        <f t="shared" si="5"/>
        <v>0.005435083681768409</v>
      </c>
      <c r="P10" s="25">
        <f t="shared" si="6"/>
        <v>1858236.779781184</v>
      </c>
      <c r="Q10" s="27"/>
      <c r="R10" s="27">
        <f t="shared" si="7"/>
        <v>0</v>
      </c>
      <c r="S10" s="35">
        <f t="shared" si="8"/>
        <v>1858236.779781184</v>
      </c>
      <c r="T10" s="28">
        <f t="shared" si="9"/>
        <v>9302296.225554474</v>
      </c>
      <c r="U10" s="28">
        <f t="shared" si="10"/>
        <v>11160533.005335657</v>
      </c>
      <c r="V10" s="36" t="e">
        <f t="shared" si="11"/>
        <v>#REF!</v>
      </c>
      <c r="W10" s="30"/>
      <c r="X10" s="31">
        <v>0.0009120935480562109</v>
      </c>
      <c r="Y10" s="31" t="e">
        <f t="shared" si="13"/>
        <v>#REF!</v>
      </c>
      <c r="Z10" s="17">
        <f t="shared" si="14"/>
        <v>350000</v>
      </c>
      <c r="AA10" s="32">
        <f t="shared" si="15"/>
        <v>7087.588272397027</v>
      </c>
      <c r="AB10" s="37">
        <v>0.0009120935480562109</v>
      </c>
    </row>
    <row r="11" spans="1:28" ht="18" customHeight="1">
      <c r="A11" s="93" t="s">
        <v>29</v>
      </c>
      <c r="B11" s="97">
        <f>'[1]State Population'!I9</f>
        <v>45168</v>
      </c>
      <c r="C11" s="98">
        <f t="shared" si="0"/>
        <v>0.0011449709442836575</v>
      </c>
      <c r="D11" s="98">
        <f t="shared" si="1"/>
        <v>0.0005724854721418287</v>
      </c>
      <c r="E11" s="99">
        <f>'[1]Poverty-Uninsured Population'!E7</f>
        <v>0.0008557759572210691</v>
      </c>
      <c r="F11" s="99">
        <f t="shared" si="2"/>
        <v>0.00025673278716632075</v>
      </c>
      <c r="G11" s="98">
        <f>'[1]Prevalence'!J7</f>
        <v>0.0010803724798842782</v>
      </c>
      <c r="H11" s="98">
        <f t="shared" si="3"/>
        <v>0.00021607449597685563</v>
      </c>
      <c r="I11" s="99">
        <f t="shared" si="4"/>
        <v>0.001045292755285005</v>
      </c>
      <c r="J11" s="87">
        <f>'[1]Self Suff. Calc'!F9</f>
        <v>0.9437650288074253</v>
      </c>
      <c r="K11" s="23">
        <f>(I11*J11*J$4)+(I11*(1-J$4))</f>
        <v>0.0010217799520925014</v>
      </c>
      <c r="L11" s="34">
        <f t="shared" si="12"/>
        <v>0.0009752167293511153</v>
      </c>
      <c r="M11" s="23">
        <f>'[1]Resources-new'!M9</f>
        <v>0.0012657344699905748</v>
      </c>
      <c r="N11" s="34">
        <f>ROUND(IF(L11&gt;M11,((L11*(L11/M11))*M$4)+(L11*(1-M$4)),IF(M11/L11&gt;2,L11*(1-M$4),((L11*((1-M11/L11)+1))*M$4)+(L11*(1-M$4)))),6)</f>
        <v>0.000917</v>
      </c>
      <c r="O11" s="24">
        <f t="shared" si="5"/>
        <v>0.0008640727697957059</v>
      </c>
      <c r="P11" s="25">
        <f t="shared" si="6"/>
        <v>295423.5657176397</v>
      </c>
      <c r="Q11" s="27"/>
      <c r="R11" s="27">
        <f t="shared" si="7"/>
        <v>0</v>
      </c>
      <c r="S11" s="35">
        <f t="shared" si="8"/>
        <v>295423.5657176397</v>
      </c>
      <c r="T11" s="28">
        <f t="shared" si="9"/>
        <v>2822094.390262082</v>
      </c>
      <c r="U11" s="28">
        <f t="shared" si="10"/>
        <v>3117517.955979722</v>
      </c>
      <c r="V11" s="36" t="e">
        <f t="shared" si="11"/>
        <v>#REF!</v>
      </c>
      <c r="W11" s="30"/>
      <c r="X11" s="31">
        <v>0.0016418094163503948</v>
      </c>
      <c r="Y11" s="31" t="e">
        <f t="shared" si="13"/>
        <v>#REF!</v>
      </c>
      <c r="Z11" s="17">
        <f t="shared" si="14"/>
        <v>450000</v>
      </c>
      <c r="AA11" s="32">
        <f t="shared" si="15"/>
        <v>235179.06540226497</v>
      </c>
      <c r="AB11" s="37">
        <v>0.0016418094163503948</v>
      </c>
    </row>
    <row r="12" spans="1:28" ht="18" customHeight="1">
      <c r="A12" s="93" t="s">
        <v>30</v>
      </c>
      <c r="B12" s="97">
        <f>'[1]State Population'!I10</f>
        <v>22043</v>
      </c>
      <c r="C12" s="98">
        <f t="shared" si="0"/>
        <v>0.0005587715755589059</v>
      </c>
      <c r="D12" s="98">
        <f t="shared" si="1"/>
        <v>0.00027938578777945294</v>
      </c>
      <c r="E12" s="99">
        <f>'[1]Poverty-Uninsured Population'!E8</f>
        <v>0.0006597872069468708</v>
      </c>
      <c r="F12" s="99">
        <f t="shared" si="2"/>
        <v>0.00019793616208406122</v>
      </c>
      <c r="G12" s="98">
        <f>'[1]Prevalence'!J8</f>
        <v>0.0007313986077208209</v>
      </c>
      <c r="H12" s="98">
        <f t="shared" si="3"/>
        <v>0.00014627972154416418</v>
      </c>
      <c r="I12" s="99">
        <f t="shared" si="4"/>
        <v>0.0006236016714076784</v>
      </c>
      <c r="J12" s="87">
        <f>'[1]Self Suff. Calc'!F10</f>
        <v>0.836049395881646</v>
      </c>
      <c r="K12" s="23">
        <f aca="true" t="shared" si="16" ref="K12:K63">(I12*J12*J$4)+(I12*(1-J$4))</f>
        <v>0.0005827057231050767</v>
      </c>
      <c r="L12" s="34">
        <f t="shared" si="12"/>
        <v>0.0005561514182157928</v>
      </c>
      <c r="M12" s="23">
        <f>'[1]Resources-new'!M10</f>
        <v>0.008233033712855876</v>
      </c>
      <c r="N12" s="34">
        <f aca="true" t="shared" si="17" ref="N12:N63">ROUND(IF(L12&gt;M12,((L12*(L12/M12))*M$4)+(L12*(1-M$4)),IF(M12/L12&gt;2,L12*(1-M$4),((L12*((1-M12/L12)+1))*M$4)+(L12*(1-M$4)))),6)</f>
        <v>0.000445</v>
      </c>
      <c r="O12" s="24">
        <f t="shared" si="5"/>
        <v>0.00041931557530980275</v>
      </c>
      <c r="P12" s="25">
        <f t="shared" si="6"/>
        <v>143362.58096439438</v>
      </c>
      <c r="Q12" s="27"/>
      <c r="R12" s="27">
        <f t="shared" si="7"/>
        <v>0</v>
      </c>
      <c r="S12" s="35">
        <f t="shared" si="8"/>
        <v>143362.58096439438</v>
      </c>
      <c r="T12" s="28">
        <f t="shared" si="9"/>
        <v>2350033.1861360795</v>
      </c>
      <c r="U12" s="28">
        <f t="shared" si="10"/>
        <v>2493395.767100474</v>
      </c>
      <c r="V12" s="36" t="e">
        <f t="shared" si="11"/>
        <v>#REF!</v>
      </c>
      <c r="W12" s="30"/>
      <c r="X12" s="31">
        <v>0.005851677095086676</v>
      </c>
      <c r="Y12" s="31" t="e">
        <f t="shared" si="13"/>
        <v>#REF!</v>
      </c>
      <c r="Z12" s="17">
        <f t="shared" si="14"/>
        <v>450000</v>
      </c>
      <c r="AA12" s="32">
        <f t="shared" si="15"/>
        <v>1858236.779781184</v>
      </c>
      <c r="AB12" s="37">
        <v>0.005851677095086676</v>
      </c>
    </row>
    <row r="13" spans="1:28" ht="18" customHeight="1">
      <c r="A13" s="93" t="s">
        <v>31</v>
      </c>
      <c r="B13" s="97">
        <f>'[1]State Population'!I11</f>
        <v>1139513</v>
      </c>
      <c r="C13" s="98">
        <f t="shared" si="0"/>
        <v>0.02888569951367126</v>
      </c>
      <c r="D13" s="98">
        <f t="shared" si="1"/>
        <v>0.01444284975683563</v>
      </c>
      <c r="E13" s="99">
        <f>'[1]Poverty-Uninsured Population'!E9</f>
        <v>0.01971423289269716</v>
      </c>
      <c r="F13" s="99">
        <f t="shared" si="2"/>
        <v>0.005914269867809148</v>
      </c>
      <c r="G13" s="98">
        <f>'[1]Prevalence'!J9</f>
        <v>0.01671548684567399</v>
      </c>
      <c r="H13" s="98">
        <f t="shared" si="3"/>
        <v>0.0033430973691347984</v>
      </c>
      <c r="I13" s="99">
        <f t="shared" si="4"/>
        <v>0.023700216993779576</v>
      </c>
      <c r="J13" s="87">
        <f>'[1]Self Suff. Calc'!F11</f>
        <v>1.1777092781536223</v>
      </c>
      <c r="K13" s="23">
        <f t="shared" si="16"/>
        <v>0.025384916375399087</v>
      </c>
      <c r="L13" s="34">
        <f t="shared" si="12"/>
        <v>0.024228108088997946</v>
      </c>
      <c r="M13" s="23">
        <f>'[1]Resources-new'!M11</f>
        <v>0.01716776437800591</v>
      </c>
      <c r="N13" s="34">
        <f t="shared" si="17"/>
        <v>0.026221</v>
      </c>
      <c r="O13" s="24">
        <f t="shared" si="5"/>
        <v>0.02470758134876031</v>
      </c>
      <c r="P13" s="25">
        <f t="shared" si="6"/>
        <v>8447438.731387382</v>
      </c>
      <c r="Q13" s="27"/>
      <c r="R13" s="27">
        <f t="shared" si="7"/>
        <v>0</v>
      </c>
      <c r="S13" s="35">
        <f t="shared" si="8"/>
        <v>8447438.731387382</v>
      </c>
      <c r="T13" s="28">
        <f t="shared" si="9"/>
        <v>36128254.42824509</v>
      </c>
      <c r="U13" s="28">
        <f t="shared" si="10"/>
        <v>44575693.159632474</v>
      </c>
      <c r="V13" s="36" t="e">
        <f t="shared" si="11"/>
        <v>#REF!</v>
      </c>
      <c r="W13" s="30"/>
      <c r="X13" s="31">
        <v>0.0017752590009231716</v>
      </c>
      <c r="Y13" s="31" t="e">
        <f t="shared" si="13"/>
        <v>#REF!</v>
      </c>
      <c r="Z13" s="17">
        <f t="shared" si="14"/>
        <v>450000</v>
      </c>
      <c r="AA13" s="32">
        <f t="shared" si="15"/>
        <v>295423.5657176397</v>
      </c>
      <c r="AB13" s="37">
        <v>0.0017752590009231716</v>
      </c>
    </row>
    <row r="14" spans="1:28" ht="18" customHeight="1">
      <c r="A14" s="93" t="s">
        <v>32</v>
      </c>
      <c r="B14" s="97">
        <f>'[1]State Population'!I12</f>
        <v>27124</v>
      </c>
      <c r="C14" s="98">
        <f t="shared" si="0"/>
        <v>0.0006875706671260611</v>
      </c>
      <c r="D14" s="98">
        <f t="shared" si="1"/>
        <v>0.00034378533356303054</v>
      </c>
      <c r="E14" s="99">
        <f>'[1]Poverty-Uninsured Population'!E10</f>
        <v>0.0008214787124245145</v>
      </c>
      <c r="F14" s="99">
        <f t="shared" si="2"/>
        <v>0.00024644361372735436</v>
      </c>
      <c r="G14" s="98">
        <f>'[1]Prevalence'!J10</f>
        <v>0.000845312358737908</v>
      </c>
      <c r="H14" s="98">
        <f t="shared" si="3"/>
        <v>0.0001690624717475816</v>
      </c>
      <c r="I14" s="99">
        <f t="shared" si="4"/>
        <v>0.0007592914190379666</v>
      </c>
      <c r="J14" s="87">
        <f>'[1]Self Suff. Calc'!F12</f>
        <v>0.8328409040219926</v>
      </c>
      <c r="K14" s="23">
        <f t="shared" si="16"/>
        <v>0.0007085224321618686</v>
      </c>
      <c r="L14" s="34">
        <f t="shared" si="12"/>
        <v>0.0006762345723751706</v>
      </c>
      <c r="M14" s="23">
        <f>'[1]Resources-new'!M12</f>
        <v>0.0019836783062855932</v>
      </c>
      <c r="N14" s="34">
        <f t="shared" si="17"/>
        <v>0.000541</v>
      </c>
      <c r="O14" s="24">
        <f t="shared" si="5"/>
        <v>0.0005097746657137153</v>
      </c>
      <c r="P14" s="25">
        <f t="shared" si="6"/>
        <v>174290.23888030872</v>
      </c>
      <c r="Q14" s="38"/>
      <c r="R14" s="27">
        <f t="shared" si="7"/>
        <v>0</v>
      </c>
      <c r="S14" s="35">
        <f t="shared" si="8"/>
        <v>174290.23888030872</v>
      </c>
      <c r="T14" s="28">
        <f t="shared" si="9"/>
        <v>2473633.3217932507</v>
      </c>
      <c r="U14" s="28">
        <f t="shared" si="10"/>
        <v>2647923.5606735596</v>
      </c>
      <c r="V14" s="36" t="e">
        <f t="shared" si="11"/>
        <v>#REF!</v>
      </c>
      <c r="W14" s="30"/>
      <c r="X14" s="31">
        <v>0.0014783054672274079</v>
      </c>
      <c r="Y14" s="31" t="e">
        <f t="shared" si="13"/>
        <v>#REF!</v>
      </c>
      <c r="Z14" s="17">
        <f t="shared" si="14"/>
        <v>450000</v>
      </c>
      <c r="AA14" s="32">
        <f t="shared" si="15"/>
        <v>143362.58096439438</v>
      </c>
      <c r="AB14" s="37">
        <v>0.0014783054672274079</v>
      </c>
    </row>
    <row r="15" spans="1:28" ht="18" customHeight="1">
      <c r="A15" s="93" t="s">
        <v>33</v>
      </c>
      <c r="B15" s="97">
        <f>'[1]State Population'!I13</f>
        <v>185062</v>
      </c>
      <c r="C15" s="98">
        <f t="shared" si="0"/>
        <v>0.004691166597835242</v>
      </c>
      <c r="D15" s="98">
        <f t="shared" si="1"/>
        <v>0.002345583298917621</v>
      </c>
      <c r="E15" s="99">
        <f>'[1]Poverty-Uninsured Population'!E11</f>
        <v>0.0031281583017525234</v>
      </c>
      <c r="F15" s="99">
        <f t="shared" si="2"/>
        <v>0.000938447490525757</v>
      </c>
      <c r="G15" s="98">
        <f>'[1]Prevalence'!J11</f>
        <v>0.002568483862218606</v>
      </c>
      <c r="H15" s="98">
        <f t="shared" si="3"/>
        <v>0.0005136967724437212</v>
      </c>
      <c r="I15" s="99">
        <f t="shared" si="4"/>
        <v>0.0037977275618870992</v>
      </c>
      <c r="J15" s="87">
        <f>'[1]Self Suff. Calc'!F13</f>
        <v>1.0672656520685662</v>
      </c>
      <c r="K15" s="23">
        <f t="shared" si="16"/>
        <v>0.00389991021021874</v>
      </c>
      <c r="L15" s="34">
        <f t="shared" si="12"/>
        <v>0.0037221885907859666</v>
      </c>
      <c r="M15" s="23">
        <f>'[1]Resources-new'!M13</f>
        <v>0.011552178714978377</v>
      </c>
      <c r="N15" s="34">
        <f t="shared" si="17"/>
        <v>0.002978</v>
      </c>
      <c r="O15" s="24">
        <f t="shared" si="5"/>
        <v>0.002806116366904703</v>
      </c>
      <c r="P15" s="25">
        <f t="shared" si="6"/>
        <v>959401.7215999248</v>
      </c>
      <c r="Q15" s="27"/>
      <c r="R15" s="27">
        <f t="shared" si="7"/>
        <v>0</v>
      </c>
      <c r="S15" s="35">
        <f t="shared" si="8"/>
        <v>959401.7215999248</v>
      </c>
      <c r="T15" s="28">
        <f t="shared" si="9"/>
        <v>6465200.235713948</v>
      </c>
      <c r="U15" s="28">
        <f t="shared" si="10"/>
        <v>7424601.957313873</v>
      </c>
      <c r="V15" s="36" t="e">
        <f t="shared" si="11"/>
        <v>#REF!</v>
      </c>
      <c r="W15" s="30"/>
      <c r="X15" s="31">
        <v>0.022726741204226075</v>
      </c>
      <c r="Y15" s="31" t="e">
        <f t="shared" si="13"/>
        <v>#REF!</v>
      </c>
      <c r="Z15" s="17">
        <f t="shared" si="14"/>
        <v>450000</v>
      </c>
      <c r="AA15" s="32">
        <f t="shared" si="15"/>
        <v>8447438.731387382</v>
      </c>
      <c r="AB15" s="37">
        <v>0.022726741204226075</v>
      </c>
    </row>
    <row r="16" spans="1:28" ht="18" customHeight="1">
      <c r="A16" s="93" t="s">
        <v>34</v>
      </c>
      <c r="B16" s="97">
        <f>'[1]State Population'!I14</f>
        <v>995975</v>
      </c>
      <c r="C16" s="98">
        <f t="shared" si="0"/>
        <v>0.0252471315141896</v>
      </c>
      <c r="D16" s="98">
        <f t="shared" si="1"/>
        <v>0.0126235657570948</v>
      </c>
      <c r="E16" s="99">
        <f>'[1]Poverty-Uninsured Population'!E12</f>
        <v>0.03501267781184082</v>
      </c>
      <c r="F16" s="99">
        <f t="shared" si="2"/>
        <v>0.010503803343552246</v>
      </c>
      <c r="G16" s="98">
        <f>'[1]Prevalence'!J12</f>
        <v>0.037433324292559446</v>
      </c>
      <c r="H16" s="98">
        <f t="shared" si="3"/>
        <v>0.00748666485851189</v>
      </c>
      <c r="I16" s="99">
        <f t="shared" si="4"/>
        <v>0.03061403395915894</v>
      </c>
      <c r="J16" s="87">
        <f>'[1]Self Suff. Calc'!F14</f>
        <v>0.835765070039898</v>
      </c>
      <c r="K16" s="23">
        <f t="shared" si="16"/>
        <v>0.028602876469927478</v>
      </c>
      <c r="L16" s="34">
        <f t="shared" si="12"/>
        <v>0.02729942350494602</v>
      </c>
      <c r="M16" s="23">
        <f>'[1]Resources-new'!M14</f>
        <v>0.018723176490161204</v>
      </c>
      <c r="N16" s="34">
        <f t="shared" si="17"/>
        <v>0.0298</v>
      </c>
      <c r="O16" s="24">
        <f t="shared" si="5"/>
        <v>0.028080009312881175</v>
      </c>
      <c r="P16" s="25">
        <f t="shared" si="6"/>
        <v>9600460.478065064</v>
      </c>
      <c r="Q16" s="27"/>
      <c r="R16" s="27">
        <f t="shared" si="7"/>
        <v>0</v>
      </c>
      <c r="S16" s="35">
        <f t="shared" si="8"/>
        <v>9600460.478065064</v>
      </c>
      <c r="T16" s="28">
        <f t="shared" si="9"/>
        <v>39119279.87462964</v>
      </c>
      <c r="U16" s="28">
        <f t="shared" si="10"/>
        <v>48719740.352694705</v>
      </c>
      <c r="V16" s="36" t="e">
        <f t="shared" si="11"/>
        <v>#REF!</v>
      </c>
      <c r="W16" s="30"/>
      <c r="X16" s="31">
        <v>0.0015560570314904093</v>
      </c>
      <c r="Y16" s="31" t="e">
        <f t="shared" si="13"/>
        <v>#REF!</v>
      </c>
      <c r="Z16" s="17">
        <f t="shared" si="14"/>
        <v>450000</v>
      </c>
      <c r="AA16" s="32">
        <f t="shared" si="15"/>
        <v>174290.23888030872</v>
      </c>
      <c r="AB16" s="37">
        <v>0.0015560570314904093</v>
      </c>
    </row>
    <row r="17" spans="1:28" ht="18" customHeight="1">
      <c r="A17" s="93" t="s">
        <v>35</v>
      </c>
      <c r="B17" s="97">
        <f>'[1]State Population'!I15</f>
        <v>28731</v>
      </c>
      <c r="C17" s="98">
        <f t="shared" si="0"/>
        <v>0.0007283067702845768</v>
      </c>
      <c r="D17" s="98">
        <f t="shared" si="1"/>
        <v>0.0003641533851422884</v>
      </c>
      <c r="E17" s="99">
        <f>'[1]Poverty-Uninsured Population'!E13</f>
        <v>0.0009301993512511082</v>
      </c>
      <c r="F17" s="99">
        <f t="shared" si="2"/>
        <v>0.00027905980537533246</v>
      </c>
      <c r="G17" s="98">
        <f>'[1]Prevalence'!J13</f>
        <v>0.000982732121869632</v>
      </c>
      <c r="H17" s="98">
        <f t="shared" si="3"/>
        <v>0.00019654642437392643</v>
      </c>
      <c r="I17" s="99">
        <f t="shared" si="4"/>
        <v>0.0008397596148915473</v>
      </c>
      <c r="J17" s="87">
        <f>'[1]Self Suff. Calc'!F15</f>
        <v>0.8291348852452483</v>
      </c>
      <c r="K17" s="23">
        <f t="shared" si="16"/>
        <v>0.0007823653657056072</v>
      </c>
      <c r="L17" s="34">
        <f t="shared" si="12"/>
        <v>0.0007467124321029344</v>
      </c>
      <c r="M17" s="23">
        <f>'[1]Resources-new'!M15</f>
        <v>0.0024707738376773926</v>
      </c>
      <c r="N17" s="34">
        <f t="shared" si="17"/>
        <v>0.000597</v>
      </c>
      <c r="O17" s="24">
        <f t="shared" si="5"/>
        <v>0.0005625424684493309</v>
      </c>
      <c r="P17" s="25">
        <f t="shared" si="6"/>
        <v>192331.37266459205</v>
      </c>
      <c r="Q17" s="27"/>
      <c r="R17" s="27">
        <f t="shared" si="7"/>
        <v>0</v>
      </c>
      <c r="S17" s="35">
        <f t="shared" si="8"/>
        <v>192331.37266459205</v>
      </c>
      <c r="T17" s="28">
        <f t="shared" si="9"/>
        <v>2487004.312721863</v>
      </c>
      <c r="U17" s="28">
        <f t="shared" si="10"/>
        <v>2679335.685386455</v>
      </c>
      <c r="V17" s="36" t="e">
        <f t="shared" si="11"/>
        <v>#REF!</v>
      </c>
      <c r="W17" s="30"/>
      <c r="X17" s="31">
        <v>0.004066981228843984</v>
      </c>
      <c r="Y17" s="31" t="e">
        <f t="shared" si="13"/>
        <v>#REF!</v>
      </c>
      <c r="Z17" s="17">
        <f t="shared" si="14"/>
        <v>450000</v>
      </c>
      <c r="AA17" s="32">
        <f t="shared" si="15"/>
        <v>959401.7215999248</v>
      </c>
      <c r="AB17" s="37">
        <v>0.004066981228843984</v>
      </c>
    </row>
    <row r="18" spans="1:28" ht="18" customHeight="1">
      <c r="A18" s="93" t="s">
        <v>36</v>
      </c>
      <c r="B18" s="97">
        <f>'[1]State Population'!I16</f>
        <v>136953</v>
      </c>
      <c r="C18" s="98">
        <f t="shared" si="0"/>
        <v>0.0034716437684307417</v>
      </c>
      <c r="D18" s="98">
        <f t="shared" si="1"/>
        <v>0.0017358218842153709</v>
      </c>
      <c r="E18" s="99">
        <f>'[1]Poverty-Uninsured Population'!E14</f>
        <v>0.004179761453225462</v>
      </c>
      <c r="F18" s="99">
        <f t="shared" si="2"/>
        <v>0.0012539284359676386</v>
      </c>
      <c r="G18" s="98">
        <f>'[1]Prevalence'!J14</f>
        <v>0.004551125576349336</v>
      </c>
      <c r="H18" s="98">
        <f t="shared" si="3"/>
        <v>0.0009102251152698672</v>
      </c>
      <c r="I18" s="99">
        <f t="shared" si="4"/>
        <v>0.003899975435452877</v>
      </c>
      <c r="J18" s="87">
        <f>'[1]Self Suff. Calc'!F16</f>
        <v>0.9269422836918757</v>
      </c>
      <c r="K18" s="23">
        <f t="shared" si="16"/>
        <v>0.003786006115864089</v>
      </c>
      <c r="L18" s="34">
        <f t="shared" si="12"/>
        <v>0.0036134751851953</v>
      </c>
      <c r="M18" s="23">
        <f>'[1]Resources-new'!M16</f>
        <v>0.004614980369245187</v>
      </c>
      <c r="N18" s="34">
        <f t="shared" si="17"/>
        <v>0.003413</v>
      </c>
      <c r="O18" s="24">
        <f t="shared" si="5"/>
        <v>0.003216009120297431</v>
      </c>
      <c r="P18" s="25">
        <f t="shared" si="6"/>
        <v>1099542.6715314114</v>
      </c>
      <c r="Q18" s="27"/>
      <c r="R18" s="27">
        <f t="shared" si="7"/>
        <v>0</v>
      </c>
      <c r="S18" s="35">
        <f t="shared" si="8"/>
        <v>1099542.6715314114</v>
      </c>
      <c r="T18" s="28">
        <f t="shared" si="9"/>
        <v>5737296.534429501</v>
      </c>
      <c r="U18" s="28">
        <f t="shared" si="10"/>
        <v>6836839.205960913</v>
      </c>
      <c r="V18" s="36" t="e">
        <f t="shared" si="11"/>
        <v>#REF!</v>
      </c>
      <c r="W18" s="30"/>
      <c r="X18" s="31">
        <v>0.024608267514616883</v>
      </c>
      <c r="Y18" s="31" t="e">
        <f t="shared" si="13"/>
        <v>#REF!</v>
      </c>
      <c r="Z18" s="17">
        <f t="shared" si="14"/>
        <v>450000</v>
      </c>
      <c r="AA18" s="32">
        <f t="shared" si="15"/>
        <v>9600460.478065064</v>
      </c>
      <c r="AB18" s="37">
        <v>0.024608267514616883</v>
      </c>
    </row>
    <row r="19" spans="1:28" ht="18" customHeight="1">
      <c r="A19" s="93" t="s">
        <v>37</v>
      </c>
      <c r="B19" s="97">
        <f>'[1]State Population'!I17</f>
        <v>188334</v>
      </c>
      <c r="C19" s="98">
        <f t="shared" si="0"/>
        <v>0.00477410905554194</v>
      </c>
      <c r="D19" s="98">
        <f t="shared" si="1"/>
        <v>0.00238705452777097</v>
      </c>
      <c r="E19" s="99">
        <f>'[1]Poverty-Uninsured Population'!E15</f>
        <v>0.006461131336923779</v>
      </c>
      <c r="F19" s="99">
        <f t="shared" si="2"/>
        <v>0.0019383394010771336</v>
      </c>
      <c r="G19" s="98">
        <f>'[1]Prevalence'!J15</f>
        <v>0.006748033631678872</v>
      </c>
      <c r="H19" s="98">
        <f t="shared" si="3"/>
        <v>0.0013496067263357745</v>
      </c>
      <c r="I19" s="99">
        <f t="shared" si="4"/>
        <v>0.005675000655183878</v>
      </c>
      <c r="J19" s="87">
        <f>'[1]Self Suff. Calc'!F17</f>
        <v>0.7775921474148562</v>
      </c>
      <c r="K19" s="23">
        <f t="shared" si="16"/>
        <v>0.005170134771528386</v>
      </c>
      <c r="L19" s="34">
        <f t="shared" si="12"/>
        <v>0.004934528135797617</v>
      </c>
      <c r="M19" s="23">
        <f>'[1]Resources-new'!M17</f>
        <v>0.004301235101164549</v>
      </c>
      <c r="N19" s="34">
        <f t="shared" si="17"/>
        <v>0.00508</v>
      </c>
      <c r="O19" s="24">
        <f t="shared" si="5"/>
        <v>0.004786793533873704</v>
      </c>
      <c r="P19" s="25">
        <f t="shared" si="6"/>
        <v>1636588.5647171317</v>
      </c>
      <c r="Q19" s="27"/>
      <c r="R19" s="27">
        <f t="shared" si="7"/>
        <v>0</v>
      </c>
      <c r="S19" s="35">
        <f t="shared" si="8"/>
        <v>1636588.5647171317</v>
      </c>
      <c r="T19" s="28">
        <f t="shared" si="9"/>
        <v>7904049.308324604</v>
      </c>
      <c r="U19" s="28">
        <f t="shared" si="10"/>
        <v>9540637.873041736</v>
      </c>
      <c r="V19" s="36" t="e">
        <f t="shared" si="11"/>
        <v>#REF!</v>
      </c>
      <c r="W19" s="30"/>
      <c r="X19" s="31">
        <v>0.0015644681505795467</v>
      </c>
      <c r="Y19" s="31" t="e">
        <f t="shared" si="13"/>
        <v>#REF!</v>
      </c>
      <c r="Z19" s="17">
        <f t="shared" si="14"/>
        <v>450000</v>
      </c>
      <c r="AA19" s="32">
        <f t="shared" si="15"/>
        <v>192331.37266459205</v>
      </c>
      <c r="AB19" s="37">
        <v>0.0015644681505795467</v>
      </c>
    </row>
    <row r="20" spans="1:28" ht="18" customHeight="1">
      <c r="A20" s="93" t="s">
        <v>38</v>
      </c>
      <c r="B20" s="97">
        <f>'[1]State Population'!I18</f>
        <v>18619</v>
      </c>
      <c r="C20" s="98">
        <f t="shared" si="0"/>
        <v>0.00047197604524480647</v>
      </c>
      <c r="D20" s="98">
        <f t="shared" si="1"/>
        <v>0.00023598802262240324</v>
      </c>
      <c r="E20" s="99">
        <f>'[1]Poverty-Uninsured Population'!E16</f>
        <v>0.00043214687356120607</v>
      </c>
      <c r="F20" s="99">
        <f t="shared" si="2"/>
        <v>0.0001296440620683618</v>
      </c>
      <c r="G20" s="98">
        <f>'[1]Prevalence'!J16</f>
        <v>0.00047554470662688727</v>
      </c>
      <c r="H20" s="98">
        <f t="shared" si="3"/>
        <v>9.510894132537745E-05</v>
      </c>
      <c r="I20" s="99">
        <f t="shared" si="4"/>
        <v>0.0004607410260161425</v>
      </c>
      <c r="J20" s="87">
        <f>'[1]Self Suff. Calc'!F18</f>
        <v>0.9653036308917049</v>
      </c>
      <c r="K20" s="23">
        <f t="shared" si="16"/>
        <v>0.00045434660973534626</v>
      </c>
      <c r="L20" s="34">
        <f t="shared" si="12"/>
        <v>0.0004336417188754546</v>
      </c>
      <c r="M20" s="23">
        <f>'[1]Resources-new'!M18</f>
        <v>0.006834964248337222</v>
      </c>
      <c r="N20" s="34">
        <f t="shared" si="17"/>
        <v>0.000347</v>
      </c>
      <c r="O20" s="24">
        <f t="shared" si="5"/>
        <v>0.0003269719205224754</v>
      </c>
      <c r="P20" s="25">
        <f t="shared" si="6"/>
        <v>111790.59684189856</v>
      </c>
      <c r="Q20" s="27"/>
      <c r="R20" s="27">
        <f t="shared" si="7"/>
        <v>0</v>
      </c>
      <c r="S20" s="35">
        <f t="shared" si="8"/>
        <v>111790.59684189856</v>
      </c>
      <c r="T20" s="28">
        <f t="shared" si="9"/>
        <v>1677407.1180808947</v>
      </c>
      <c r="U20" s="28">
        <f t="shared" si="10"/>
        <v>1789197.7149227932</v>
      </c>
      <c r="V20" s="36" t="e">
        <f t="shared" si="11"/>
        <v>#REF!</v>
      </c>
      <c r="W20" s="30"/>
      <c r="X20" s="31">
        <v>0.00360908811160119</v>
      </c>
      <c r="Y20" s="31" t="e">
        <f t="shared" si="13"/>
        <v>#REF!</v>
      </c>
      <c r="Z20" s="17">
        <f t="shared" si="14"/>
        <v>450000</v>
      </c>
      <c r="AA20" s="32">
        <f t="shared" si="15"/>
        <v>1099542.6715314114</v>
      </c>
      <c r="AB20" s="37">
        <v>0.00360908811160119</v>
      </c>
    </row>
    <row r="21" spans="1:28" ht="18" customHeight="1">
      <c r="A21" s="93" t="s">
        <v>39</v>
      </c>
      <c r="B21" s="97">
        <f>'[1]State Population'!I19</f>
        <v>895112</v>
      </c>
      <c r="C21" s="98">
        <f t="shared" si="0"/>
        <v>0.02269033899839783</v>
      </c>
      <c r="D21" s="98">
        <f t="shared" si="1"/>
        <v>0.011345169499198915</v>
      </c>
      <c r="E21" s="99">
        <f>'[1]Poverty-Uninsured Population'!E17</f>
        <v>0.0293335019682711</v>
      </c>
      <c r="F21" s="99">
        <f t="shared" si="2"/>
        <v>0.008800050590481329</v>
      </c>
      <c r="G21" s="98">
        <f>'[1]Prevalence'!J17</f>
        <v>0.03209113100081367</v>
      </c>
      <c r="H21" s="98">
        <f t="shared" si="3"/>
        <v>0.0064182262001627344</v>
      </c>
      <c r="I21" s="99">
        <f t="shared" si="4"/>
        <v>0.02656344628984298</v>
      </c>
      <c r="J21" s="87">
        <f>'[1]Self Suff. Calc'!F19</f>
        <v>0.7904296748575639</v>
      </c>
      <c r="K21" s="23">
        <f t="shared" si="16"/>
        <v>0.02433668225949657</v>
      </c>
      <c r="L21" s="34">
        <f t="shared" si="12"/>
        <v>0.023227642730472134</v>
      </c>
      <c r="M21" s="23">
        <f>'[1]Resources-new'!M19</f>
        <v>0.015584851607034326</v>
      </c>
      <c r="N21" s="34">
        <f t="shared" si="17"/>
        <v>0.025506</v>
      </c>
      <c r="O21" s="24">
        <f t="shared" si="5"/>
        <v>0.024033849581689505</v>
      </c>
      <c r="P21" s="25">
        <f t="shared" si="6"/>
        <v>8217092.11253448</v>
      </c>
      <c r="Q21" s="27"/>
      <c r="R21" s="27">
        <f t="shared" si="7"/>
        <v>0</v>
      </c>
      <c r="S21" s="35">
        <f t="shared" si="8"/>
        <v>8217092.11253448</v>
      </c>
      <c r="T21" s="28">
        <f t="shared" si="9"/>
        <v>33761589.03388073</v>
      </c>
      <c r="U21" s="28">
        <f t="shared" si="10"/>
        <v>41978681.14641521</v>
      </c>
      <c r="V21" s="36" t="e">
        <f t="shared" si="11"/>
        <v>#REF!</v>
      </c>
      <c r="W21" s="30"/>
      <c r="X21" s="31">
        <v>0.004972099702533594</v>
      </c>
      <c r="Y21" s="31" t="e">
        <f t="shared" si="13"/>
        <v>#REF!</v>
      </c>
      <c r="Z21" s="17">
        <f t="shared" si="14"/>
        <v>450000</v>
      </c>
      <c r="AA21" s="32">
        <f t="shared" si="15"/>
        <v>1636588.5647171317</v>
      </c>
      <c r="AB21" s="37">
        <v>0.004972099702533594</v>
      </c>
    </row>
    <row r="22" spans="1:28" ht="18" customHeight="1">
      <c r="A22" s="93" t="s">
        <v>40</v>
      </c>
      <c r="B22" s="97">
        <f>'[1]State Population'!I20</f>
        <v>149537</v>
      </c>
      <c r="C22" s="98">
        <f t="shared" si="0"/>
        <v>0.00379063762166457</v>
      </c>
      <c r="D22" s="98">
        <f t="shared" si="1"/>
        <v>0.001895318810832285</v>
      </c>
      <c r="E22" s="99">
        <f>'[1]Poverty-Uninsured Population'!E18</f>
        <v>0.004790952647565307</v>
      </c>
      <c r="F22" s="99">
        <f t="shared" si="2"/>
        <v>0.001437285794269592</v>
      </c>
      <c r="G22" s="98">
        <f>'[1]Prevalence'!J18</f>
        <v>0.004729228821987162</v>
      </c>
      <c r="H22" s="98">
        <f t="shared" si="3"/>
        <v>0.0009458457643974323</v>
      </c>
      <c r="I22" s="99">
        <f t="shared" si="4"/>
        <v>0.004278450369499309</v>
      </c>
      <c r="J22" s="87">
        <f>'[1]Self Suff. Calc'!F20</f>
        <v>0.7974070108039315</v>
      </c>
      <c r="K22" s="23">
        <f t="shared" si="16"/>
        <v>0.003931736749705754</v>
      </c>
      <c r="L22" s="34">
        <f t="shared" si="12"/>
        <v>0.0037525647727432733</v>
      </c>
      <c r="M22" s="23">
        <f>'[1]Resources-new'!M20</f>
        <v>0.0027998182264139084</v>
      </c>
      <c r="N22" s="34">
        <f t="shared" si="17"/>
        <v>0.004008</v>
      </c>
      <c r="O22" s="24">
        <f t="shared" si="5"/>
        <v>0.0037766670243633478</v>
      </c>
      <c r="P22" s="25">
        <f t="shared" si="6"/>
        <v>1291229.7179894221</v>
      </c>
      <c r="Q22" s="27"/>
      <c r="R22" s="27">
        <f t="shared" si="7"/>
        <v>0</v>
      </c>
      <c r="S22" s="35">
        <f t="shared" si="8"/>
        <v>1291229.7179894221</v>
      </c>
      <c r="T22" s="28">
        <f t="shared" si="9"/>
        <v>6641795.152490619</v>
      </c>
      <c r="U22" s="28">
        <f t="shared" si="10"/>
        <v>7933024.870480041</v>
      </c>
      <c r="V22" s="36" t="e">
        <f t="shared" si="11"/>
        <v>#REF!</v>
      </c>
      <c r="W22" s="30"/>
      <c r="X22" s="31">
        <v>0.0010551851471945841</v>
      </c>
      <c r="Y22" s="31" t="e">
        <f t="shared" si="13"/>
        <v>#REF!</v>
      </c>
      <c r="Z22" s="17">
        <f t="shared" si="14"/>
        <v>350000</v>
      </c>
      <c r="AA22" s="32">
        <f t="shared" si="15"/>
        <v>111790.59684189856</v>
      </c>
      <c r="AB22" s="37">
        <v>0.0010551851471945841</v>
      </c>
    </row>
    <row r="23" spans="1:28" ht="18" customHeight="1">
      <c r="A23" s="93" t="s">
        <v>41</v>
      </c>
      <c r="B23" s="97">
        <f>'[1]State Population'!I21</f>
        <v>64945</v>
      </c>
      <c r="C23" s="98">
        <f t="shared" si="0"/>
        <v>0.0016463013189980105</v>
      </c>
      <c r="D23" s="98">
        <f t="shared" si="1"/>
        <v>0.0008231506594990052</v>
      </c>
      <c r="E23" s="99">
        <f>'[1]Poverty-Uninsured Population'!E19</f>
        <v>0.0023419807297831116</v>
      </c>
      <c r="F23" s="99">
        <f t="shared" si="2"/>
        <v>0.0007025942189349334</v>
      </c>
      <c r="G23" s="98">
        <f>'[1]Prevalence'!J19</f>
        <v>0.0021453756441551395</v>
      </c>
      <c r="H23" s="98">
        <f t="shared" si="3"/>
        <v>0.00042907512883102794</v>
      </c>
      <c r="I23" s="99">
        <f t="shared" si="4"/>
        <v>0.0019548200072649667</v>
      </c>
      <c r="J23" s="87">
        <f>'[1]Self Suff. Calc'!F21</f>
        <v>0.8793496124315132</v>
      </c>
      <c r="K23" s="23">
        <f t="shared" si="16"/>
        <v>0.0018604800906637067</v>
      </c>
      <c r="L23" s="34">
        <f t="shared" si="12"/>
        <v>0.0017756967195571597</v>
      </c>
      <c r="M23" s="23">
        <f>'[1]Resources-new'!M21</f>
        <v>0.001920969730282175</v>
      </c>
      <c r="N23" s="34">
        <f t="shared" si="17"/>
        <v>0.001747</v>
      </c>
      <c r="O23" s="24">
        <f t="shared" si="5"/>
        <v>0.0016461669889128662</v>
      </c>
      <c r="P23" s="25">
        <f t="shared" si="6"/>
        <v>562818.9414489821</v>
      </c>
      <c r="Q23" s="27"/>
      <c r="R23" s="27">
        <f t="shared" si="7"/>
        <v>0</v>
      </c>
      <c r="S23" s="35">
        <f t="shared" si="8"/>
        <v>562818.9414489821</v>
      </c>
      <c r="T23" s="28">
        <f t="shared" si="9"/>
        <v>3290568.2553584576</v>
      </c>
      <c r="U23" s="28">
        <f t="shared" si="10"/>
        <v>3853387.1968074394</v>
      </c>
      <c r="V23" s="36" t="e">
        <f t="shared" si="11"/>
        <v>#REF!</v>
      </c>
      <c r="W23" s="30"/>
      <c r="X23" s="31">
        <v>0.021237973125448763</v>
      </c>
      <c r="Y23" s="31" t="e">
        <f t="shared" si="13"/>
        <v>#REF!</v>
      </c>
      <c r="Z23" s="17">
        <f t="shared" si="14"/>
        <v>450000</v>
      </c>
      <c r="AA23" s="32">
        <f t="shared" si="15"/>
        <v>8217092.11253448</v>
      </c>
      <c r="AB23" s="37">
        <v>0.021237973125448763</v>
      </c>
    </row>
    <row r="24" spans="1:28" ht="18" customHeight="1">
      <c r="A24" s="93" t="s">
        <v>42</v>
      </c>
      <c r="B24" s="97">
        <f>'[1]State Population'!I22</f>
        <v>30918</v>
      </c>
      <c r="C24" s="98">
        <f t="shared" si="0"/>
        <v>0.0007837453873397566</v>
      </c>
      <c r="D24" s="98">
        <f t="shared" si="1"/>
        <v>0.0003918726936698783</v>
      </c>
      <c r="E24" s="99">
        <f>'[1]Poverty-Uninsured Population'!E20</f>
        <v>0.0005538220060787905</v>
      </c>
      <c r="F24" s="99">
        <f t="shared" si="2"/>
        <v>0.00016614660182363714</v>
      </c>
      <c r="G24" s="98">
        <f>'[1]Prevalence'!J20</f>
        <v>0.0006699213452671549</v>
      </c>
      <c r="H24" s="98">
        <f t="shared" si="3"/>
        <v>0.00013398426905343098</v>
      </c>
      <c r="I24" s="99">
        <f t="shared" si="4"/>
        <v>0.0006920035645469464</v>
      </c>
      <c r="J24" s="87">
        <f>'[1]Self Suff. Calc'!F22</f>
        <v>0.873171832107238</v>
      </c>
      <c r="K24" s="23">
        <f t="shared" si="16"/>
        <v>0.0006568973468402464</v>
      </c>
      <c r="L24" s="34">
        <f t="shared" si="12"/>
        <v>0.0006269620780805606</v>
      </c>
      <c r="M24" s="23">
        <f>'[1]Resources-new'!M22</f>
        <v>0.0900142618777263</v>
      </c>
      <c r="N24" s="34">
        <f t="shared" si="17"/>
        <v>0.000502</v>
      </c>
      <c r="O24" s="24">
        <f t="shared" si="5"/>
        <v>0.0004730256602371258</v>
      </c>
      <c r="P24" s="25">
        <f t="shared" si="6"/>
        <v>161725.8778519685</v>
      </c>
      <c r="Q24" s="27"/>
      <c r="R24" s="27">
        <f t="shared" si="7"/>
        <v>0</v>
      </c>
      <c r="S24" s="35">
        <f t="shared" si="8"/>
        <v>161725.8778519685</v>
      </c>
      <c r="T24" s="28">
        <f t="shared" si="9"/>
        <v>2477546.7825528444</v>
      </c>
      <c r="U24" s="28">
        <f t="shared" si="10"/>
        <v>2639272.660404813</v>
      </c>
      <c r="V24" s="36" t="e">
        <f t="shared" si="11"/>
        <v>#REF!</v>
      </c>
      <c r="W24" s="30"/>
      <c r="X24" s="31">
        <v>0.00417806954559442</v>
      </c>
      <c r="Y24" s="31" t="e">
        <f t="shared" si="13"/>
        <v>#REF!</v>
      </c>
      <c r="Z24" s="17">
        <f t="shared" si="14"/>
        <v>450000</v>
      </c>
      <c r="AA24" s="32">
        <f t="shared" si="15"/>
        <v>1291229.7179894221</v>
      </c>
      <c r="AB24" s="37">
        <v>0.00417806954559442</v>
      </c>
    </row>
    <row r="25" spans="1:28" ht="18" customHeight="1">
      <c r="A25" s="93" t="s">
        <v>43</v>
      </c>
      <c r="B25" s="97">
        <f>'[1]State Population'!I23</f>
        <v>10241278</v>
      </c>
      <c r="C25" s="98">
        <f t="shared" si="0"/>
        <v>0.25960781399068916</v>
      </c>
      <c r="D25" s="98">
        <f t="shared" si="1"/>
        <v>0.12980390699534458</v>
      </c>
      <c r="E25" s="99">
        <f>'[1]Poverty-Uninsured Population'!E21</f>
        <v>0.29395787989462685</v>
      </c>
      <c r="F25" s="99">
        <f t="shared" si="2"/>
        <v>0.08818736396838806</v>
      </c>
      <c r="G25" s="98">
        <f>'[1]Prevalence'!J21</f>
        <v>0.3130413163366784</v>
      </c>
      <c r="H25" s="98">
        <f t="shared" si="3"/>
        <v>0.06260826326733569</v>
      </c>
      <c r="I25" s="99">
        <f t="shared" si="4"/>
        <v>0.2805995342310683</v>
      </c>
      <c r="J25" s="87">
        <f>'[1]Self Suff. Calc'!F23</f>
        <v>1.200353491680896</v>
      </c>
      <c r="K25" s="23">
        <f t="shared" si="16"/>
        <v>0.30308717280995934</v>
      </c>
      <c r="L25" s="34">
        <f t="shared" si="12"/>
        <v>0.28927527964381755</v>
      </c>
      <c r="M25" s="23">
        <f>'[1]Resources-new'!M23</f>
        <v>0.2353162641919832</v>
      </c>
      <c r="N25" s="34">
        <f t="shared" si="17"/>
        <v>0.302542</v>
      </c>
      <c r="O25" s="24">
        <f t="shared" si="5"/>
        <v>0.2850799388435468</v>
      </c>
      <c r="P25" s="25">
        <f t="shared" si="6"/>
        <v>97467869.59579732</v>
      </c>
      <c r="Q25" s="27"/>
      <c r="R25" s="27">
        <f t="shared" si="7"/>
        <v>0</v>
      </c>
      <c r="S25" s="35">
        <f t="shared" si="8"/>
        <v>97467869.59579732</v>
      </c>
      <c r="T25" s="28">
        <f t="shared" si="9"/>
        <v>454123204.49094456</v>
      </c>
      <c r="U25" s="28">
        <f t="shared" si="10"/>
        <v>551591074.0867419</v>
      </c>
      <c r="V25" s="36" t="e">
        <f t="shared" si="11"/>
        <v>#REF!</v>
      </c>
      <c r="W25" s="30"/>
      <c r="X25" s="31">
        <v>0.0020699558929120937</v>
      </c>
      <c r="Y25" s="31" t="e">
        <f t="shared" si="13"/>
        <v>#REF!</v>
      </c>
      <c r="Z25" s="17">
        <f t="shared" si="14"/>
        <v>450000</v>
      </c>
      <c r="AA25" s="32">
        <f t="shared" si="15"/>
        <v>562818.9414489821</v>
      </c>
      <c r="AB25" s="37">
        <v>0.0020699558929120937</v>
      </c>
    </row>
    <row r="26" spans="1:28" ht="18" customHeight="1">
      <c r="A26" s="93" t="s">
        <v>44</v>
      </c>
      <c r="B26" s="97">
        <f>'[1]State Population'!I24</f>
        <v>156492</v>
      </c>
      <c r="C26" s="98">
        <f t="shared" si="0"/>
        <v>0.003966941042615084</v>
      </c>
      <c r="D26" s="98">
        <f t="shared" si="1"/>
        <v>0.001983470521307542</v>
      </c>
      <c r="E26" s="99">
        <f>'[1]Poverty-Uninsured Population'!E22</f>
        <v>0.005518358452809068</v>
      </c>
      <c r="F26" s="99">
        <f t="shared" si="2"/>
        <v>0.0016555075358427203</v>
      </c>
      <c r="G26" s="98">
        <f>'[1]Prevalence'!J22</f>
        <v>0.005341289214356749</v>
      </c>
      <c r="H26" s="98">
        <f t="shared" si="3"/>
        <v>0.00106825784287135</v>
      </c>
      <c r="I26" s="99">
        <f t="shared" si="4"/>
        <v>0.004707235900021612</v>
      </c>
      <c r="J26" s="87">
        <f>'[1]Self Suff. Calc'!F24</f>
        <v>0.824383627880872</v>
      </c>
      <c r="K26" s="23">
        <f t="shared" si="16"/>
        <v>0.004376568823433326</v>
      </c>
      <c r="L26" s="34">
        <f t="shared" si="12"/>
        <v>0.004177125539631176</v>
      </c>
      <c r="M26" s="23">
        <f>'[1]Resources-new'!M24</f>
        <v>0.005624794970026748</v>
      </c>
      <c r="N26" s="34">
        <f t="shared" si="17"/>
        <v>0.003888</v>
      </c>
      <c r="O26" s="24">
        <f t="shared" si="5"/>
        <v>0.0036635931613584567</v>
      </c>
      <c r="P26" s="25">
        <f t="shared" si="6"/>
        <v>1252570.145594529</v>
      </c>
      <c r="Q26" s="27"/>
      <c r="R26" s="27">
        <f t="shared" si="7"/>
        <v>0</v>
      </c>
      <c r="S26" s="35">
        <f t="shared" si="8"/>
        <v>1252570.145594529</v>
      </c>
      <c r="T26" s="28">
        <f t="shared" si="9"/>
        <v>6956339.56104297</v>
      </c>
      <c r="U26" s="28">
        <f t="shared" si="10"/>
        <v>8208909.706637499</v>
      </c>
      <c r="V26" s="36" t="e">
        <f t="shared" si="11"/>
        <v>#REF!</v>
      </c>
      <c r="W26" s="30"/>
      <c r="X26" s="31">
        <v>0.0015585188224433275</v>
      </c>
      <c r="Y26" s="31" t="e">
        <f t="shared" si="13"/>
        <v>#REF!</v>
      </c>
      <c r="Z26" s="17">
        <f t="shared" si="14"/>
        <v>450000</v>
      </c>
      <c r="AA26" s="32">
        <f t="shared" si="15"/>
        <v>161725.8778519685</v>
      </c>
      <c r="AB26" s="37">
        <v>0.0015585188224433275</v>
      </c>
    </row>
    <row r="27" spans="1:28" ht="18" customHeight="1">
      <c r="A27" s="93" t="s">
        <v>45</v>
      </c>
      <c r="B27" s="97">
        <f>'[1]State Population'!I25</f>
        <v>263604</v>
      </c>
      <c r="C27" s="98">
        <f t="shared" si="0"/>
        <v>0.006682140471062461</v>
      </c>
      <c r="D27" s="98">
        <f t="shared" si="1"/>
        <v>0.0033410702355312306</v>
      </c>
      <c r="E27" s="99">
        <f>'[1]Poverty-Uninsured Population'!E23</f>
        <v>0.00361207971839791</v>
      </c>
      <c r="F27" s="99">
        <f t="shared" si="2"/>
        <v>0.001083623915519373</v>
      </c>
      <c r="G27" s="98">
        <f>'[1]Prevalence'!J23</f>
        <v>0.00313172407558087</v>
      </c>
      <c r="H27" s="98">
        <f t="shared" si="3"/>
        <v>0.000626344815116174</v>
      </c>
      <c r="I27" s="99">
        <f t="shared" si="4"/>
        <v>0.0050510389661667775</v>
      </c>
      <c r="J27" s="87">
        <f>'[1]Self Suff. Calc'!F25</f>
        <v>1.528339256895364</v>
      </c>
      <c r="K27" s="23">
        <f t="shared" si="16"/>
        <v>0.006118503835740411</v>
      </c>
      <c r="L27" s="34">
        <f t="shared" si="12"/>
        <v>0.005839679362463004</v>
      </c>
      <c r="M27" s="23">
        <f>'[1]Resources-new'!M25</f>
        <v>0.0034910463432485397</v>
      </c>
      <c r="N27" s="34">
        <f t="shared" si="17"/>
        <v>0.006625</v>
      </c>
      <c r="O27" s="24">
        <f t="shared" si="5"/>
        <v>0.00624261952006167</v>
      </c>
      <c r="P27" s="25">
        <f t="shared" si="6"/>
        <v>2134330.5593013773</v>
      </c>
      <c r="Q27" s="27"/>
      <c r="R27" s="27">
        <f t="shared" si="7"/>
        <v>0</v>
      </c>
      <c r="S27" s="35">
        <f t="shared" si="8"/>
        <v>2134330.5593013773</v>
      </c>
      <c r="T27" s="28">
        <f t="shared" si="9"/>
        <v>9012047.8858846</v>
      </c>
      <c r="U27" s="28">
        <f t="shared" si="10"/>
        <v>11146378.445185978</v>
      </c>
      <c r="V27" s="36" t="e">
        <f t="shared" si="11"/>
        <v>#REF!</v>
      </c>
      <c r="W27" s="30"/>
      <c r="X27" s="31">
        <v>0.28566950456457074</v>
      </c>
      <c r="Y27" s="31" t="e">
        <f t="shared" si="13"/>
        <v>#REF!</v>
      </c>
      <c r="Z27" s="17">
        <f t="shared" si="14"/>
        <v>450000</v>
      </c>
      <c r="AA27" s="32">
        <f t="shared" si="15"/>
        <v>97467869.59579732</v>
      </c>
      <c r="AB27" s="37">
        <v>0.28566950456457074</v>
      </c>
    </row>
    <row r="28" spans="1:28" ht="18" customHeight="1">
      <c r="A28" s="93" t="s">
        <v>46</v>
      </c>
      <c r="B28" s="97">
        <f>'[1]State Population'!I26</f>
        <v>18148</v>
      </c>
      <c r="C28" s="98">
        <f t="shared" si="0"/>
        <v>0.00046003658999423965</v>
      </c>
      <c r="D28" s="98">
        <f t="shared" si="1"/>
        <v>0.00023001829499711982</v>
      </c>
      <c r="E28" s="99">
        <f>'[1]Poverty-Uninsured Population'!E24</f>
        <v>0.00047349784687463067</v>
      </c>
      <c r="F28" s="99">
        <f t="shared" si="2"/>
        <v>0.00014204935406238918</v>
      </c>
      <c r="G28" s="98">
        <f>'[1]Prevalence'!J24</f>
        <v>0.00042762860500858874</v>
      </c>
      <c r="H28" s="98">
        <f t="shared" si="3"/>
        <v>8.552572100171775E-05</v>
      </c>
      <c r="I28" s="99">
        <f t="shared" si="4"/>
        <v>0.00045759337006122673</v>
      </c>
      <c r="J28" s="87">
        <f>'[1]Self Suff. Calc'!F26</f>
        <v>0.8141309358965771</v>
      </c>
      <c r="K28" s="23">
        <f t="shared" si="16"/>
        <v>0.0004235723894879421</v>
      </c>
      <c r="L28" s="34">
        <f t="shared" si="12"/>
        <v>0.00040426990123845383</v>
      </c>
      <c r="M28" s="23">
        <f>'[1]Resources-new'!M26</f>
        <v>0.0016571936224914336</v>
      </c>
      <c r="N28" s="34">
        <f t="shared" si="17"/>
        <v>0.000323</v>
      </c>
      <c r="O28" s="24">
        <f t="shared" si="5"/>
        <v>0.0003043571479214973</v>
      </c>
      <c r="P28" s="25">
        <f t="shared" si="6"/>
        <v>104058.68236291998</v>
      </c>
      <c r="Q28" s="27"/>
      <c r="R28" s="27">
        <f t="shared" si="7"/>
        <v>0</v>
      </c>
      <c r="S28" s="35">
        <f t="shared" si="8"/>
        <v>104058.68236291998</v>
      </c>
      <c r="T28" s="28">
        <f t="shared" si="9"/>
        <v>1690288.9264145575</v>
      </c>
      <c r="U28" s="28">
        <f t="shared" si="10"/>
        <v>1794347.6087774774</v>
      </c>
      <c r="V28" s="36" t="e">
        <f t="shared" si="11"/>
        <v>#REF!</v>
      </c>
      <c r="W28" s="30"/>
      <c r="X28" s="31">
        <v>0.004375935993435224</v>
      </c>
      <c r="Y28" s="31" t="e">
        <f t="shared" si="13"/>
        <v>#REF!</v>
      </c>
      <c r="Z28" s="17">
        <f t="shared" si="14"/>
        <v>450000</v>
      </c>
      <c r="AA28" s="32">
        <f t="shared" si="15"/>
        <v>1252570.145594529</v>
      </c>
      <c r="AB28" s="37">
        <v>0.004375935993435224</v>
      </c>
    </row>
    <row r="29" spans="1:28" ht="18" customHeight="1">
      <c r="A29" s="93" t="s">
        <v>47</v>
      </c>
      <c r="B29" s="97">
        <f>'[1]State Population'!I27</f>
        <v>89134</v>
      </c>
      <c r="C29" s="98">
        <f t="shared" si="0"/>
        <v>0.002259472195974573</v>
      </c>
      <c r="D29" s="98">
        <f t="shared" si="1"/>
        <v>0.0011297360979872866</v>
      </c>
      <c r="E29" s="99">
        <f>'[1]Poverty-Uninsured Population'!E25</f>
        <v>0.0028815380794259154</v>
      </c>
      <c r="F29" s="99">
        <f t="shared" si="2"/>
        <v>0.0008644614238277746</v>
      </c>
      <c r="G29" s="98">
        <f>'[1]Prevalence'!J25</f>
        <v>0.002695054696682036</v>
      </c>
      <c r="H29" s="98">
        <f t="shared" si="3"/>
        <v>0.0005390109393364072</v>
      </c>
      <c r="I29" s="99">
        <f t="shared" si="4"/>
        <v>0.0025332084611514685</v>
      </c>
      <c r="J29" s="87">
        <f>'[1]Self Suff. Calc'!F27</f>
        <v>0.9453803196573274</v>
      </c>
      <c r="K29" s="23">
        <f t="shared" si="16"/>
        <v>0.0024778632465956895</v>
      </c>
      <c r="L29" s="34">
        <f t="shared" si="12"/>
        <v>0.0023649452958787584</v>
      </c>
      <c r="M29" s="23">
        <f>'[1]Resources-new'!M27</f>
        <v>0.005101519715840255</v>
      </c>
      <c r="N29" s="34">
        <f t="shared" si="17"/>
        <v>0.001892</v>
      </c>
      <c r="O29" s="24">
        <f t="shared" si="5"/>
        <v>0.0017827979067104424</v>
      </c>
      <c r="P29" s="25">
        <f t="shared" si="6"/>
        <v>609532.5914261444</v>
      </c>
      <c r="Q29" s="27"/>
      <c r="R29" s="27">
        <f t="shared" si="7"/>
        <v>0</v>
      </c>
      <c r="S29" s="35">
        <f t="shared" si="8"/>
        <v>609532.5914261444</v>
      </c>
      <c r="T29" s="28">
        <f t="shared" si="9"/>
        <v>4003307.296199479</v>
      </c>
      <c r="U29" s="28">
        <f t="shared" si="10"/>
        <v>4612839.8876256235</v>
      </c>
      <c r="V29" s="36" t="e">
        <f t="shared" si="11"/>
        <v>#REF!</v>
      </c>
      <c r="W29" s="30"/>
      <c r="X29" s="31">
        <v>0.005669094266078572</v>
      </c>
      <c r="Y29" s="31" t="e">
        <f t="shared" si="13"/>
        <v>#REF!</v>
      </c>
      <c r="Z29" s="17">
        <f t="shared" si="14"/>
        <v>450000</v>
      </c>
      <c r="AA29" s="32">
        <f t="shared" si="15"/>
        <v>2134330.5593013773</v>
      </c>
      <c r="AB29" s="37">
        <v>0.005669094266078572</v>
      </c>
    </row>
    <row r="30" spans="1:28" ht="18" customHeight="1">
      <c r="A30" s="93" t="s">
        <v>48</v>
      </c>
      <c r="B30" s="97">
        <f>'[1]State Population'!I28</f>
        <v>274665</v>
      </c>
      <c r="C30" s="98">
        <f t="shared" si="0"/>
        <v>0.006962527550736601</v>
      </c>
      <c r="D30" s="98">
        <f t="shared" si="1"/>
        <v>0.0034812637753683004</v>
      </c>
      <c r="E30" s="99">
        <f>'[1]Poverty-Uninsured Population'!E26</f>
        <v>0.01021026165885476</v>
      </c>
      <c r="F30" s="99">
        <f t="shared" si="2"/>
        <v>0.003063078497656428</v>
      </c>
      <c r="G30" s="98">
        <f>'[1]Prevalence'!J26</f>
        <v>0.010565048368140312</v>
      </c>
      <c r="H30" s="98">
        <f t="shared" si="3"/>
        <v>0.0021130096736280625</v>
      </c>
      <c r="I30" s="99">
        <f t="shared" si="4"/>
        <v>0.008657351946652792</v>
      </c>
      <c r="J30" s="87">
        <f>'[1]Self Suff. Calc'!F28</f>
        <v>0.7904697557059237</v>
      </c>
      <c r="K30" s="23">
        <f t="shared" si="16"/>
        <v>0.007931761119324008</v>
      </c>
      <c r="L30" s="34">
        <f t="shared" si="12"/>
        <v>0.0075703052510872094</v>
      </c>
      <c r="M30" s="23">
        <f>'[1]Resources-new'!M28</f>
        <v>0.004887731755655712</v>
      </c>
      <c r="N30" s="34">
        <f t="shared" si="17"/>
        <v>0.008401</v>
      </c>
      <c r="O30" s="24">
        <f t="shared" si="5"/>
        <v>0.007916112692534052</v>
      </c>
      <c r="P30" s="25">
        <f t="shared" si="6"/>
        <v>2706492.230745792</v>
      </c>
      <c r="Q30" s="27"/>
      <c r="R30" s="27">
        <f t="shared" si="7"/>
        <v>0</v>
      </c>
      <c r="S30" s="35">
        <f t="shared" si="8"/>
        <v>2706492.230745792</v>
      </c>
      <c r="T30" s="28">
        <f t="shared" si="9"/>
        <v>11704671.94935012</v>
      </c>
      <c r="U30" s="28">
        <f t="shared" si="10"/>
        <v>14411164.180095913</v>
      </c>
      <c r="V30" s="36" t="e">
        <f t="shared" si="11"/>
        <v>#REF!</v>
      </c>
      <c r="W30" s="30"/>
      <c r="X30" s="31">
        <v>0.0010632885424146066</v>
      </c>
      <c r="Y30" s="31" t="e">
        <f t="shared" si="13"/>
        <v>#REF!</v>
      </c>
      <c r="Z30" s="17">
        <f t="shared" si="14"/>
        <v>350000</v>
      </c>
      <c r="AA30" s="32">
        <f t="shared" si="15"/>
        <v>104058.68236291998</v>
      </c>
      <c r="AB30" s="37">
        <v>0.0010632885424146066</v>
      </c>
    </row>
    <row r="31" spans="1:28" ht="18" customHeight="1">
      <c r="A31" s="93" t="s">
        <v>49</v>
      </c>
      <c r="B31" s="97">
        <f>'[1]State Population'!I29</f>
        <v>9580</v>
      </c>
      <c r="C31" s="98">
        <f t="shared" si="0"/>
        <v>0.00024284497091386467</v>
      </c>
      <c r="D31" s="98">
        <f t="shared" si="1"/>
        <v>0.00012142248545693233</v>
      </c>
      <c r="E31" s="99">
        <f>'[1]Poverty-Uninsured Population'!E27</f>
        <v>0.00029856093008489236</v>
      </c>
      <c r="F31" s="99">
        <f t="shared" si="2"/>
        <v>8.956827902546771E-05</v>
      </c>
      <c r="G31" s="98">
        <f>'[1]Prevalence'!J27</f>
        <v>0.0003137148539915017</v>
      </c>
      <c r="H31" s="98">
        <f t="shared" si="3"/>
        <v>6.274297079830034E-05</v>
      </c>
      <c r="I31" s="99">
        <f t="shared" si="4"/>
        <v>0.0002737337352807004</v>
      </c>
      <c r="J31" s="87">
        <f>'[1]Self Suff. Calc'!F29</f>
        <v>0.7561646260740869</v>
      </c>
      <c r="K31" s="23">
        <f t="shared" si="16"/>
        <v>0.00024703534820137783</v>
      </c>
      <c r="L31" s="34">
        <f t="shared" si="12"/>
        <v>0.00023577777564895091</v>
      </c>
      <c r="M31" s="23">
        <f>'[1]Resources-new'!M29</f>
        <v>0.0007207863732992985</v>
      </c>
      <c r="N31" s="34">
        <f t="shared" si="17"/>
        <v>0.000189</v>
      </c>
      <c r="O31" s="24">
        <f t="shared" si="5"/>
        <v>0.00017809133423270278</v>
      </c>
      <c r="P31" s="25">
        <f t="shared" si="6"/>
        <v>60888.82652195628</v>
      </c>
      <c r="Q31" s="27"/>
      <c r="R31" s="27">
        <f t="shared" si="7"/>
        <v>0</v>
      </c>
      <c r="S31" s="35">
        <f t="shared" si="8"/>
        <v>60888.82652195628</v>
      </c>
      <c r="T31" s="28">
        <f t="shared" si="9"/>
        <v>1576309.3817913877</v>
      </c>
      <c r="U31" s="28">
        <f t="shared" si="10"/>
        <v>1637198.208313344</v>
      </c>
      <c r="V31" s="36" t="e">
        <f t="shared" si="11"/>
        <v>#REF!</v>
      </c>
      <c r="W31" s="30"/>
      <c r="X31" s="31">
        <v>0.0025183095702123294</v>
      </c>
      <c r="Y31" s="31" t="e">
        <f t="shared" si="13"/>
        <v>#REF!</v>
      </c>
      <c r="Z31" s="17">
        <f t="shared" si="14"/>
        <v>450000</v>
      </c>
      <c r="AA31" s="32">
        <f t="shared" si="15"/>
        <v>609532.5914261444</v>
      </c>
      <c r="AB31" s="37">
        <v>0.0025183095702123294</v>
      </c>
    </row>
    <row r="32" spans="1:28" ht="18" customHeight="1">
      <c r="A32" s="93" t="s">
        <v>50</v>
      </c>
      <c r="B32" s="97">
        <f>'[1]State Population'!I30</f>
        <v>13713</v>
      </c>
      <c r="C32" s="98">
        <f t="shared" si="0"/>
        <v>0.00034761305700854137</v>
      </c>
      <c r="D32" s="98">
        <f t="shared" si="1"/>
        <v>0.00017380652850427068</v>
      </c>
      <c r="E32" s="99">
        <f>'[1]Poverty-Uninsured Population'!E28</f>
        <v>0.0003937416561790877</v>
      </c>
      <c r="F32" s="99">
        <f t="shared" si="2"/>
        <v>0.00011812249685372631</v>
      </c>
      <c r="G32" s="98">
        <f>'[1]Prevalence'!J28</f>
        <v>0.0003299882469939427</v>
      </c>
      <c r="H32" s="98">
        <f t="shared" si="3"/>
        <v>6.599764939878854E-05</v>
      </c>
      <c r="I32" s="99">
        <f t="shared" si="4"/>
        <v>0.0003579266747567855</v>
      </c>
      <c r="J32" s="87">
        <f>'[1]Self Suff. Calc'!F30</f>
        <v>1.1682383373615322</v>
      </c>
      <c r="K32" s="23">
        <f t="shared" si="16"/>
        <v>0.00038201347022015486</v>
      </c>
      <c r="L32" s="34">
        <f t="shared" si="12"/>
        <v>0.0003646048508127733</v>
      </c>
      <c r="M32" s="23">
        <f>'[1]Resources-new'!M30</f>
        <v>0.0033363043925207785</v>
      </c>
      <c r="N32" s="34">
        <f t="shared" si="17"/>
        <v>0.000292</v>
      </c>
      <c r="O32" s="24">
        <f t="shared" si="5"/>
        <v>0.00027514639997856723</v>
      </c>
      <c r="P32" s="25">
        <f t="shared" si="6"/>
        <v>94071.62616090599</v>
      </c>
      <c r="Q32" s="27"/>
      <c r="R32" s="27">
        <f t="shared" si="7"/>
        <v>0</v>
      </c>
      <c r="S32" s="35">
        <f t="shared" si="8"/>
        <v>94071.62616090599</v>
      </c>
      <c r="T32" s="28">
        <f t="shared" si="9"/>
        <v>1643979.6407593642</v>
      </c>
      <c r="U32" s="28">
        <f t="shared" si="10"/>
        <v>1738051.2669202702</v>
      </c>
      <c r="V32" s="36" t="e">
        <f t="shared" si="11"/>
        <v>#REF!</v>
      </c>
      <c r="W32" s="30"/>
      <c r="X32" s="31">
        <v>0.007362909016309365</v>
      </c>
      <c r="Y32" s="31" t="e">
        <f t="shared" si="13"/>
        <v>#REF!</v>
      </c>
      <c r="Z32" s="17">
        <f t="shared" si="14"/>
        <v>450000</v>
      </c>
      <c r="AA32" s="32">
        <f t="shared" si="15"/>
        <v>2706492.230745792</v>
      </c>
      <c r="AB32" s="37">
        <v>0.007362909016309365</v>
      </c>
    </row>
    <row r="33" spans="1:28" ht="18" customHeight="1">
      <c r="A33" s="93" t="s">
        <v>51</v>
      </c>
      <c r="B33" s="97">
        <f>'[1]State Population'!I31</f>
        <v>442365</v>
      </c>
      <c r="C33" s="98">
        <f t="shared" si="0"/>
        <v>0.011213581999823773</v>
      </c>
      <c r="D33" s="98">
        <f t="shared" si="1"/>
        <v>0.005606790999911886</v>
      </c>
      <c r="E33" s="99">
        <f>'[1]Poverty-Uninsured Population'!E29</f>
        <v>0.012624261561300126</v>
      </c>
      <c r="F33" s="99">
        <f t="shared" si="2"/>
        <v>0.0037872784683900375</v>
      </c>
      <c r="G33" s="98">
        <f>'[1]Prevalence'!J29</f>
        <v>0.011322665220142844</v>
      </c>
      <c r="H33" s="98">
        <f t="shared" si="3"/>
        <v>0.002264533044028569</v>
      </c>
      <c r="I33" s="99">
        <f t="shared" si="4"/>
        <v>0.011658602512330491</v>
      </c>
      <c r="J33" s="87">
        <f>'[1]Self Suff. Calc'!F31</f>
        <v>1.1248452176754136</v>
      </c>
      <c r="K33" s="23">
        <f t="shared" si="16"/>
        <v>0.012240810819707699</v>
      </c>
      <c r="L33" s="34">
        <f t="shared" si="12"/>
        <v>0.011682988561044301</v>
      </c>
      <c r="M33" s="23">
        <f>'[1]Resources-new'!M31</f>
        <v>0.008969153726361808</v>
      </c>
      <c r="N33" s="34">
        <f t="shared" si="17"/>
        <v>0.01239</v>
      </c>
      <c r="O33" s="24">
        <f t="shared" si="5"/>
        <v>0.011674876355254958</v>
      </c>
      <c r="P33" s="25">
        <f t="shared" si="6"/>
        <v>3991600.849772689</v>
      </c>
      <c r="Q33" s="27"/>
      <c r="R33" s="27">
        <f t="shared" si="7"/>
        <v>0</v>
      </c>
      <c r="S33" s="35">
        <f t="shared" si="8"/>
        <v>3991600.849772689</v>
      </c>
      <c r="T33" s="28">
        <f t="shared" si="9"/>
        <v>18642748.693514984</v>
      </c>
      <c r="U33" s="28">
        <f t="shared" si="10"/>
        <v>22634349.543287672</v>
      </c>
      <c r="V33" s="36" t="e">
        <f t="shared" si="11"/>
        <v>#REF!</v>
      </c>
      <c r="W33" s="30"/>
      <c r="X33" s="31">
        <v>0.0009915888809108625</v>
      </c>
      <c r="Y33" s="31" t="e">
        <f t="shared" si="13"/>
        <v>#REF!</v>
      </c>
      <c r="Z33" s="17">
        <f t="shared" si="14"/>
        <v>350000</v>
      </c>
      <c r="AA33" s="32">
        <f t="shared" si="15"/>
        <v>60888.82652195628</v>
      </c>
      <c r="AB33" s="37">
        <v>0.0009915888809108625</v>
      </c>
    </row>
    <row r="34" spans="1:28" ht="18" customHeight="1">
      <c r="A34" s="93" t="s">
        <v>52</v>
      </c>
      <c r="B34" s="97">
        <f>'[1]State Population'!I32</f>
        <v>142408</v>
      </c>
      <c r="C34" s="98">
        <f t="shared" si="0"/>
        <v>0.0036099234465450563</v>
      </c>
      <c r="D34" s="98">
        <f t="shared" si="1"/>
        <v>0.0018049617232725281</v>
      </c>
      <c r="E34" s="99">
        <f>'[1]Poverty-Uninsured Population'!E30</f>
        <v>0.00279531033754238</v>
      </c>
      <c r="F34" s="99">
        <f t="shared" si="2"/>
        <v>0.0008385931012627139</v>
      </c>
      <c r="G34" s="98">
        <f>'[1]Prevalence'!J30</f>
        <v>0.0024464334147002984</v>
      </c>
      <c r="H34" s="98">
        <f t="shared" si="3"/>
        <v>0.0004892866829400597</v>
      </c>
      <c r="I34" s="99">
        <f t="shared" si="4"/>
        <v>0.0031328415074753017</v>
      </c>
      <c r="J34" s="87">
        <f>'[1]Self Suff. Calc'!F32</f>
        <v>1.1700839254084392</v>
      </c>
      <c r="K34" s="23">
        <f t="shared" si="16"/>
        <v>0.003345979899984858</v>
      </c>
      <c r="L34" s="34">
        <f t="shared" si="12"/>
        <v>0.003193501269872637</v>
      </c>
      <c r="M34" s="23">
        <f>'[1]Resources-new'!M32</f>
        <v>0.0030495581215273055</v>
      </c>
      <c r="N34" s="34">
        <f t="shared" si="17"/>
        <v>0.003224</v>
      </c>
      <c r="O34" s="24">
        <f t="shared" si="5"/>
        <v>0.0030379177860647283</v>
      </c>
      <c r="P34" s="25">
        <f t="shared" si="6"/>
        <v>1038653.8450094551</v>
      </c>
      <c r="Q34" s="27"/>
      <c r="R34" s="27">
        <f t="shared" si="7"/>
        <v>0</v>
      </c>
      <c r="S34" s="35">
        <f t="shared" si="8"/>
        <v>1038653.8450094551</v>
      </c>
      <c r="T34" s="28">
        <f t="shared" si="9"/>
        <v>5355734.110369105</v>
      </c>
      <c r="U34" s="28">
        <f t="shared" si="10"/>
        <v>6394387.95537856</v>
      </c>
      <c r="V34" s="36" t="e">
        <f t="shared" si="11"/>
        <v>#REF!</v>
      </c>
      <c r="W34" s="30"/>
      <c r="X34" s="31">
        <v>0.0010341573494717408</v>
      </c>
      <c r="Y34" s="31" t="e">
        <f t="shared" si="13"/>
        <v>#REF!</v>
      </c>
      <c r="Z34" s="17">
        <f t="shared" si="14"/>
        <v>350000</v>
      </c>
      <c r="AA34" s="32">
        <f t="shared" si="15"/>
        <v>94071.62616090599</v>
      </c>
      <c r="AB34" s="37">
        <v>0.0010341573494717408</v>
      </c>
    </row>
    <row r="35" spans="1:28" ht="18" customHeight="1">
      <c r="A35" s="93" t="s">
        <v>53</v>
      </c>
      <c r="B35" s="97">
        <f>'[1]State Population'!I33</f>
        <v>98828</v>
      </c>
      <c r="C35" s="98">
        <f t="shared" si="0"/>
        <v>0.0025052069713439895</v>
      </c>
      <c r="D35" s="98">
        <f t="shared" si="1"/>
        <v>0.0012526034856719947</v>
      </c>
      <c r="E35" s="99">
        <f>'[1]Poverty-Uninsured Population'!E31</f>
        <v>0.0020624945646686254</v>
      </c>
      <c r="F35" s="99">
        <f t="shared" si="2"/>
        <v>0.0006187483694005876</v>
      </c>
      <c r="G35" s="98">
        <f>'[1]Prevalence'!J31</f>
        <v>0.001855166802278275</v>
      </c>
      <c r="H35" s="98">
        <f t="shared" si="3"/>
        <v>0.000371033360455655</v>
      </c>
      <c r="I35" s="99">
        <f t="shared" si="4"/>
        <v>0.0022423852155282376</v>
      </c>
      <c r="J35" s="87">
        <f>'[1]Self Suff. Calc'!F33</f>
        <v>1.0255867504212226</v>
      </c>
      <c r="K35" s="23">
        <f t="shared" si="16"/>
        <v>0.002265335355871422</v>
      </c>
      <c r="L35" s="34">
        <f t="shared" si="12"/>
        <v>0.002162102448880672</v>
      </c>
      <c r="M35" s="23">
        <f>'[1]Resources-new'!M33</f>
        <v>0.020039797801644936</v>
      </c>
      <c r="N35" s="34">
        <f t="shared" si="17"/>
        <v>0.00173</v>
      </c>
      <c r="O35" s="24">
        <f t="shared" si="5"/>
        <v>0.00163014819165384</v>
      </c>
      <c r="P35" s="25">
        <f t="shared" si="6"/>
        <v>557342.1686930389</v>
      </c>
      <c r="Q35" s="27"/>
      <c r="R35" s="27">
        <f t="shared" si="7"/>
        <v>0</v>
      </c>
      <c r="S35" s="35">
        <f t="shared" si="8"/>
        <v>557342.1686930389</v>
      </c>
      <c r="T35" s="28">
        <f t="shared" si="9"/>
        <v>4383565.23334001</v>
      </c>
      <c r="U35" s="28">
        <f t="shared" si="10"/>
        <v>4940907.402033049</v>
      </c>
      <c r="V35" s="36" t="e">
        <f t="shared" si="11"/>
        <v>#REF!</v>
      </c>
      <c r="W35" s="30"/>
      <c r="X35" s="31">
        <v>0.011727356651964303</v>
      </c>
      <c r="Y35" s="31" t="e">
        <f t="shared" si="13"/>
        <v>#REF!</v>
      </c>
      <c r="Z35" s="17">
        <f t="shared" si="14"/>
        <v>450000</v>
      </c>
      <c r="AA35" s="32">
        <f t="shared" si="15"/>
        <v>3991600.849772689</v>
      </c>
      <c r="AB35" s="37">
        <v>0.011727356651964303</v>
      </c>
    </row>
    <row r="36" spans="1:28" ht="18" customHeight="1">
      <c r="A36" s="93" t="s">
        <v>54</v>
      </c>
      <c r="B36" s="97">
        <f>'[1]State Population'!I34</f>
        <v>3194024</v>
      </c>
      <c r="C36" s="98">
        <f t="shared" si="0"/>
        <v>0.0809658314591008</v>
      </c>
      <c r="D36" s="98">
        <f t="shared" si="1"/>
        <v>0.0404829157295504</v>
      </c>
      <c r="E36" s="99">
        <f>'[1]Poverty-Uninsured Population'!E32</f>
        <v>0.06683965152495171</v>
      </c>
      <c r="F36" s="99">
        <f t="shared" si="2"/>
        <v>0.02005189545748551</v>
      </c>
      <c r="G36" s="98">
        <f>'[1]Prevalence'!J32</f>
        <v>0.0647346532863213</v>
      </c>
      <c r="H36" s="98">
        <f t="shared" si="3"/>
        <v>0.012946930657264261</v>
      </c>
      <c r="I36" s="99">
        <f t="shared" si="4"/>
        <v>0.07348174184430017</v>
      </c>
      <c r="J36" s="87">
        <f>'[1]Self Suff. Calc'!F34</f>
        <v>1.337553376030113</v>
      </c>
      <c r="K36" s="23">
        <f t="shared" si="16"/>
        <v>0.08340334585874687</v>
      </c>
      <c r="L36" s="34">
        <f t="shared" si="12"/>
        <v>0.07960259740733655</v>
      </c>
      <c r="M36" s="23">
        <f>'[1]Resources-new'!M34</f>
        <v>0.0420106866623192</v>
      </c>
      <c r="N36" s="34">
        <f t="shared" si="17"/>
        <v>0.093849</v>
      </c>
      <c r="O36" s="24">
        <f t="shared" si="5"/>
        <v>0.08843224140954985</v>
      </c>
      <c r="P36" s="25">
        <f t="shared" si="6"/>
        <v>30234685.080735844</v>
      </c>
      <c r="Q36" s="27"/>
      <c r="R36" s="27">
        <f t="shared" si="7"/>
        <v>0</v>
      </c>
      <c r="S36" s="35">
        <f t="shared" si="8"/>
        <v>30234685.080735844</v>
      </c>
      <c r="T36" s="28">
        <f t="shared" si="9"/>
        <v>129227203.04687195</v>
      </c>
      <c r="U36" s="28">
        <f t="shared" si="10"/>
        <v>159461888.1276078</v>
      </c>
      <c r="V36" s="36" t="e">
        <f t="shared" si="11"/>
        <v>#REF!</v>
      </c>
      <c r="W36" s="30"/>
      <c r="X36" s="31">
        <v>0.0033690634936916607</v>
      </c>
      <c r="Y36" s="31" t="e">
        <f t="shared" si="13"/>
        <v>#REF!</v>
      </c>
      <c r="Z36" s="17">
        <f t="shared" si="14"/>
        <v>450000</v>
      </c>
      <c r="AA36" s="32">
        <f t="shared" si="15"/>
        <v>1038653.8450094551</v>
      </c>
      <c r="AB36" s="37">
        <v>0.0033690634936916607</v>
      </c>
    </row>
    <row r="37" spans="1:28" ht="18" customHeight="1">
      <c r="A37" s="93" t="s">
        <v>55</v>
      </c>
      <c r="B37" s="97">
        <f>'[1]State Population'!I35</f>
        <v>382837</v>
      </c>
      <c r="C37" s="98">
        <f t="shared" si="0"/>
        <v>0.009704597090788226</v>
      </c>
      <c r="D37" s="98">
        <f t="shared" si="1"/>
        <v>0.004852298545394113</v>
      </c>
      <c r="E37" s="99">
        <f>'[1]Poverty-Uninsured Population'!E33</f>
        <v>0.005907131403517921</v>
      </c>
      <c r="F37" s="99">
        <f t="shared" si="2"/>
        <v>0.0017721394210553762</v>
      </c>
      <c r="G37" s="98">
        <f>'[1]Prevalence'!J33</f>
        <v>0.004862128198173763</v>
      </c>
      <c r="H37" s="98">
        <f t="shared" si="3"/>
        <v>0.0009724256396347527</v>
      </c>
      <c r="I37" s="99">
        <f t="shared" si="4"/>
        <v>0.007596863606084242</v>
      </c>
      <c r="J37" s="87">
        <f>'[1]Self Suff. Calc'!F35</f>
        <v>1.1366558778223337</v>
      </c>
      <c r="K37" s="23">
        <f t="shared" si="16"/>
        <v>0.008012126031998634</v>
      </c>
      <c r="L37" s="34">
        <f t="shared" si="12"/>
        <v>0.007647007878822895</v>
      </c>
      <c r="M37" s="23">
        <f>'[1]Resources-new'!M35</f>
        <v>0.004111847812292892</v>
      </c>
      <c r="N37" s="34">
        <f t="shared" si="17"/>
        <v>0.008962</v>
      </c>
      <c r="O37" s="24">
        <f t="shared" si="5"/>
        <v>0.008444733002081916</v>
      </c>
      <c r="P37" s="25">
        <f t="shared" si="6"/>
        <v>2887225.731691916</v>
      </c>
      <c r="Q37" s="27"/>
      <c r="R37" s="27">
        <f t="shared" si="7"/>
        <v>0</v>
      </c>
      <c r="S37" s="35">
        <f t="shared" si="8"/>
        <v>2887225.731691916</v>
      </c>
      <c r="T37" s="28">
        <f t="shared" si="9"/>
        <v>10854472.599328367</v>
      </c>
      <c r="U37" s="28">
        <f t="shared" si="10"/>
        <v>13741698.331020283</v>
      </c>
      <c r="V37" s="36" t="e">
        <f t="shared" si="11"/>
        <v>#REF!</v>
      </c>
      <c r="W37" s="30"/>
      <c r="X37" s="31">
        <v>0.0027575135911375526</v>
      </c>
      <c r="Y37" s="31" t="e">
        <f t="shared" si="13"/>
        <v>#REF!</v>
      </c>
      <c r="Z37" s="17">
        <f t="shared" si="14"/>
        <v>450000</v>
      </c>
      <c r="AA37" s="32">
        <f t="shared" si="15"/>
        <v>557342.1686930389</v>
      </c>
      <c r="AB37" s="37">
        <v>0.0027575135911375526</v>
      </c>
    </row>
    <row r="38" spans="1:28" ht="18" customHeight="1">
      <c r="A38" s="93" t="s">
        <v>56</v>
      </c>
      <c r="B38" s="97">
        <f>'[1]State Population'!I36</f>
        <v>19819</v>
      </c>
      <c r="C38" s="98">
        <f t="shared" si="0"/>
        <v>0.0005023950395137666</v>
      </c>
      <c r="D38" s="98">
        <f t="shared" si="1"/>
        <v>0.0002511975197568833</v>
      </c>
      <c r="E38" s="99">
        <f>'[1]Poverty-Uninsured Population'!E34</f>
        <v>0.0005409441707525375</v>
      </c>
      <c r="F38" s="99">
        <f t="shared" si="2"/>
        <v>0.00016228325122576124</v>
      </c>
      <c r="G38" s="98">
        <f>'[1]Prevalence'!J34</f>
        <v>0.00045023053973420127</v>
      </c>
      <c r="H38" s="98">
        <f t="shared" si="3"/>
        <v>9.004610794684025E-05</v>
      </c>
      <c r="I38" s="99">
        <f t="shared" si="4"/>
        <v>0.0005035268789294848</v>
      </c>
      <c r="J38" s="87">
        <f>'[1]Self Suff. Calc'!F36</f>
        <v>0.8944293303531972</v>
      </c>
      <c r="K38" s="23">
        <f t="shared" si="16"/>
        <v>0.00048226381101198465</v>
      </c>
      <c r="L38" s="34">
        <f t="shared" si="12"/>
        <v>0.0004602867138823398</v>
      </c>
      <c r="M38" s="23">
        <f>'[1]Resources-new'!M36</f>
        <v>0.011849390913534442</v>
      </c>
      <c r="N38" s="34">
        <f t="shared" si="17"/>
        <v>0.000368</v>
      </c>
      <c r="O38" s="24">
        <f t="shared" si="5"/>
        <v>0.0003467598465483313</v>
      </c>
      <c r="P38" s="25">
        <f t="shared" si="6"/>
        <v>118556.02201100481</v>
      </c>
      <c r="Q38" s="27"/>
      <c r="R38" s="27">
        <f t="shared" si="7"/>
        <v>0</v>
      </c>
      <c r="S38" s="35">
        <f t="shared" si="8"/>
        <v>118556.02201100481</v>
      </c>
      <c r="T38" s="28">
        <f t="shared" si="9"/>
        <v>2277144.979488645</v>
      </c>
      <c r="U38" s="28">
        <f t="shared" si="10"/>
        <v>2395701.00149965</v>
      </c>
      <c r="V38" s="36" t="e">
        <f t="shared" si="11"/>
        <v>#REF!</v>
      </c>
      <c r="W38" s="30"/>
      <c r="X38" s="31">
        <v>0.08129131192942866</v>
      </c>
      <c r="Y38" s="31" t="e">
        <f t="shared" si="13"/>
        <v>#REF!</v>
      </c>
      <c r="Z38" s="17">
        <f t="shared" si="14"/>
        <v>450000</v>
      </c>
      <c r="AA38" s="32">
        <f t="shared" si="15"/>
        <v>30234685.080735844</v>
      </c>
      <c r="AB38" s="37">
        <v>0.08129131192942866</v>
      </c>
    </row>
    <row r="39" spans="1:28" ht="18" customHeight="1">
      <c r="A39" s="93" t="s">
        <v>57</v>
      </c>
      <c r="B39" s="97">
        <f>'[1]State Population'!I37</f>
        <v>2384783</v>
      </c>
      <c r="C39" s="98">
        <f aca="true" t="shared" si="18" ref="C39:C63">B39/$B$66</f>
        <v>0.060452250341427864</v>
      </c>
      <c r="D39" s="98">
        <f aca="true" t="shared" si="19" ref="D39:D66">C39*$C$4</f>
        <v>0.030226125170713932</v>
      </c>
      <c r="E39" s="99">
        <f>'[1]Poverty-Uninsured Population'!E35</f>
        <v>0.06462675514235422</v>
      </c>
      <c r="F39" s="99">
        <f aca="true" t="shared" si="20" ref="F39:F66">E39*$E$4</f>
        <v>0.019388026542706265</v>
      </c>
      <c r="G39" s="98">
        <f>'[1]Prevalence'!J35</f>
        <v>0.0631145466051894</v>
      </c>
      <c r="H39" s="98">
        <f aca="true" t="shared" si="21" ref="H39:H66">G39*$G$4</f>
        <v>0.012622909321037882</v>
      </c>
      <c r="I39" s="99">
        <f aca="true" t="shared" si="22" ref="I39:I63">(C39*C$4)+(E39*E$4)+(G39*G$4)</f>
        <v>0.06223706103445807</v>
      </c>
      <c r="J39" s="87">
        <f>'[1]Self Suff. Calc'!F37</f>
        <v>1.0303831369247987</v>
      </c>
      <c r="K39" s="23">
        <f t="shared" si="16"/>
        <v>0.06299344389334087</v>
      </c>
      <c r="L39" s="34">
        <f t="shared" si="12"/>
        <v>0.06012278886312053</v>
      </c>
      <c r="M39" s="23">
        <f>'[1]Resources-new'!M37</f>
        <v>0.040460668777154464</v>
      </c>
      <c r="N39" s="34">
        <f t="shared" si="17"/>
        <v>0.065966</v>
      </c>
      <c r="O39" s="24">
        <f aca="true" t="shared" si="23" ref="O39:O65">(N39/N$66)</f>
        <v>0.062158587058171795</v>
      </c>
      <c r="P39" s="25">
        <f aca="true" t="shared" si="24" ref="P39:P65">O39*$P$70</f>
        <v>21251811.271679193</v>
      </c>
      <c r="Q39" s="27"/>
      <c r="R39" s="27">
        <f aca="true" t="shared" si="25" ref="R39:R61">IF(Q39=0,(AA41/AA$68)*Q$66,0)</f>
        <v>0</v>
      </c>
      <c r="S39" s="35">
        <f t="shared" si="8"/>
        <v>21251811.271679193</v>
      </c>
      <c r="T39" s="28">
        <f aca="true" t="shared" si="26" ref="T39:T61">X41*$P$69</f>
        <v>82887425.00992675</v>
      </c>
      <c r="U39" s="28">
        <f t="shared" si="10"/>
        <v>104139236.28160594</v>
      </c>
      <c r="V39" s="36" t="e">
        <f aca="true" t="shared" si="27" ref="V39:V65">U39/$U$66</f>
        <v>#REF!</v>
      </c>
      <c r="W39" s="30"/>
      <c r="X39" s="31">
        <v>0.006828084931787876</v>
      </c>
      <c r="Y39" s="31" t="e">
        <f t="shared" si="13"/>
        <v>#REF!</v>
      </c>
      <c r="Z39" s="17">
        <f t="shared" si="14"/>
        <v>450000</v>
      </c>
      <c r="AA39" s="32">
        <f t="shared" si="15"/>
        <v>2887225.731691916</v>
      </c>
      <c r="AB39" s="37">
        <v>0.006828084931787876</v>
      </c>
    </row>
    <row r="40" spans="1:28" ht="18" customHeight="1">
      <c r="A40" s="93" t="s">
        <v>58</v>
      </c>
      <c r="B40" s="97">
        <f>'[1]State Population'!I38</f>
        <v>1514770</v>
      </c>
      <c r="C40" s="98">
        <f t="shared" si="18"/>
        <v>0.038398149957327224</v>
      </c>
      <c r="D40" s="98">
        <f t="shared" si="19"/>
        <v>0.019199074978663612</v>
      </c>
      <c r="E40" s="99">
        <f>'[1]Poverty-Uninsured Population'!E36</f>
        <v>0.040078281172867776</v>
      </c>
      <c r="F40" s="99">
        <f t="shared" si="20"/>
        <v>0.012023484351860332</v>
      </c>
      <c r="G40" s="98">
        <f>'[1]Prevalence'!J36</f>
        <v>0.03923876683844137</v>
      </c>
      <c r="H40" s="98">
        <f t="shared" si="21"/>
        <v>0.007847753367688275</v>
      </c>
      <c r="I40" s="99">
        <f t="shared" si="22"/>
        <v>0.03907031269821222</v>
      </c>
      <c r="J40" s="87">
        <f>'[1]Self Suff. Calc'!F38</f>
        <v>0.9769304907875062</v>
      </c>
      <c r="K40" s="23">
        <f t="shared" si="16"/>
        <v>0.03870977952272166</v>
      </c>
      <c r="L40" s="34">
        <f aca="true" t="shared" si="28" ref="L40:L63">(K40/K$66)</f>
        <v>0.036945747959472454</v>
      </c>
      <c r="M40" s="23">
        <f>'[1]Resources-new'!M38</f>
        <v>0.02832475020602543</v>
      </c>
      <c r="N40" s="34">
        <f t="shared" si="17"/>
        <v>0.039195</v>
      </c>
      <c r="O40" s="24">
        <f t="shared" si="23"/>
        <v>0.036932750503972406</v>
      </c>
      <c r="P40" s="25">
        <f t="shared" si="24"/>
        <v>12627182.833481885</v>
      </c>
      <c r="Q40" s="27"/>
      <c r="R40" s="27">
        <f t="shared" si="25"/>
        <v>0</v>
      </c>
      <c r="S40" s="35">
        <f t="shared" si="8"/>
        <v>12627182.833481885</v>
      </c>
      <c r="T40" s="28">
        <f t="shared" si="26"/>
        <v>51088762.668712266</v>
      </c>
      <c r="U40" s="28">
        <f t="shared" si="10"/>
        <v>63715945.50219415</v>
      </c>
      <c r="V40" s="36" t="e">
        <f t="shared" si="27"/>
        <v>#REF!</v>
      </c>
      <c r="W40" s="30"/>
      <c r="X40" s="31">
        <v>0.0014324546107293056</v>
      </c>
      <c r="Y40" s="31" t="e">
        <f t="shared" si="13"/>
        <v>#REF!</v>
      </c>
      <c r="Z40" s="17">
        <f t="shared" si="14"/>
        <v>350000</v>
      </c>
      <c r="AA40" s="32">
        <f t="shared" si="15"/>
        <v>118556.02201100481</v>
      </c>
      <c r="AB40" s="37">
        <v>0.0014324546107293056</v>
      </c>
    </row>
    <row r="41" spans="1:28" ht="18" customHeight="1">
      <c r="A41" s="93" t="s">
        <v>59</v>
      </c>
      <c r="B41" s="97">
        <f>'[1]State Population'!I39</f>
        <v>56854</v>
      </c>
      <c r="C41" s="98">
        <f t="shared" si="18"/>
        <v>0.0014412012501395471</v>
      </c>
      <c r="D41" s="98">
        <f t="shared" si="19"/>
        <v>0.0007206006250697736</v>
      </c>
      <c r="E41" s="99">
        <f>'[1]Poverty-Uninsured Population'!E37</f>
        <v>0.0013654488937101508</v>
      </c>
      <c r="F41" s="99">
        <f t="shared" si="20"/>
        <v>0.0004096346681130452</v>
      </c>
      <c r="G41" s="98">
        <f>'[1]Prevalence'!J37</f>
        <v>0.001284693969803815</v>
      </c>
      <c r="H41" s="98">
        <f t="shared" si="21"/>
        <v>0.00025693879396076303</v>
      </c>
      <c r="I41" s="99">
        <f t="shared" si="22"/>
        <v>0.0013871740871435818</v>
      </c>
      <c r="J41" s="87">
        <f>'[1]Self Suff. Calc'!F39</f>
        <v>1.0977262403565604</v>
      </c>
      <c r="K41" s="23">
        <f t="shared" si="16"/>
        <v>0.001441399410446216</v>
      </c>
      <c r="L41" s="34">
        <f t="shared" si="28"/>
        <v>0.0013757138372751407</v>
      </c>
      <c r="M41" s="23">
        <f>'[1]Resources-new'!M39</f>
        <v>0.01557101698509395</v>
      </c>
      <c r="N41" s="34">
        <f t="shared" si="17"/>
        <v>0.001101</v>
      </c>
      <c r="O41" s="24">
        <f t="shared" si="23"/>
        <v>0.0010374526930698716</v>
      </c>
      <c r="P41" s="25">
        <f t="shared" si="24"/>
        <v>354701.5767231421</v>
      </c>
      <c r="Q41" s="27"/>
      <c r="R41" s="27">
        <f t="shared" si="25"/>
        <v>0</v>
      </c>
      <c r="S41" s="35">
        <f t="shared" si="8"/>
        <v>354701.5767231421</v>
      </c>
      <c r="T41" s="28">
        <f t="shared" si="26"/>
        <v>3177893.197655152</v>
      </c>
      <c r="U41" s="28">
        <f t="shared" si="10"/>
        <v>3532594.774378294</v>
      </c>
      <c r="V41" s="36" t="e">
        <f t="shared" si="27"/>
        <v>#REF!</v>
      </c>
      <c r="W41" s="30"/>
      <c r="X41" s="31">
        <v>0.05214093753205457</v>
      </c>
      <c r="Y41" s="31" t="e">
        <f aca="true" t="shared" si="29" ref="Y41:Y63">V39-X41</f>
        <v>#REF!</v>
      </c>
      <c r="Z41" s="17">
        <f aca="true" t="shared" si="30" ref="Z41:Z63">IF(B39&lt;20000,250000+100000,350000+100000)</f>
        <v>450000</v>
      </c>
      <c r="AA41" s="32">
        <f aca="true" t="shared" si="31" ref="AA41:AA63">IF(Q39=0,P39,0)</f>
        <v>21251811.271679193</v>
      </c>
      <c r="AB41" s="37">
        <v>0.05214093753205457</v>
      </c>
    </row>
    <row r="42" spans="1:28" ht="18" customHeight="1">
      <c r="A42" s="93" t="s">
        <v>60</v>
      </c>
      <c r="B42" s="97">
        <f>'[1]State Population'!I40</f>
        <v>2160256</v>
      </c>
      <c r="C42" s="98">
        <f t="shared" si="18"/>
        <v>0.054760679069572195</v>
      </c>
      <c r="D42" s="98">
        <f t="shared" si="19"/>
        <v>0.027380339534786097</v>
      </c>
      <c r="E42" s="99">
        <f>'[1]Poverty-Uninsured Population'!E38</f>
        <v>0.06342603444807944</v>
      </c>
      <c r="F42" s="99">
        <f t="shared" si="20"/>
        <v>0.01902781033442383</v>
      </c>
      <c r="G42" s="98">
        <f>'[1]Prevalence'!J38</f>
        <v>0.06249615767109665</v>
      </c>
      <c r="H42" s="98">
        <f t="shared" si="21"/>
        <v>0.01249923153421933</v>
      </c>
      <c r="I42" s="99">
        <f t="shared" si="22"/>
        <v>0.05890738140342926</v>
      </c>
      <c r="J42" s="87">
        <f>'[1]Self Suff. Calc'!F40</f>
        <v>0.9812589190225736</v>
      </c>
      <c r="K42" s="23">
        <f t="shared" si="16"/>
        <v>0.05846578620140933</v>
      </c>
      <c r="L42" s="34">
        <f t="shared" si="28"/>
        <v>0.05580145967976309</v>
      </c>
      <c r="M42" s="23">
        <f>'[1]Resources-new'!M40</f>
        <v>0.053703727550301845</v>
      </c>
      <c r="N42" s="34">
        <f t="shared" si="17"/>
        <v>0.056237</v>
      </c>
      <c r="O42" s="24">
        <f t="shared" si="23"/>
        <v>0.05299112361505029</v>
      </c>
      <c r="P42" s="25">
        <f t="shared" si="24"/>
        <v>18117486.43976325</v>
      </c>
      <c r="Q42" s="27"/>
      <c r="R42" s="27">
        <f t="shared" si="25"/>
        <v>0</v>
      </c>
      <c r="S42" s="35">
        <f t="shared" si="8"/>
        <v>18117486.43976325</v>
      </c>
      <c r="T42" s="28">
        <f t="shared" si="26"/>
        <v>83894325.85119724</v>
      </c>
      <c r="U42" s="28">
        <f t="shared" si="10"/>
        <v>102011812.29096049</v>
      </c>
      <c r="V42" s="36" t="e">
        <f t="shared" si="27"/>
        <v>#REF!</v>
      </c>
      <c r="W42" s="30"/>
      <c r="X42" s="31">
        <v>0.03213775771874038</v>
      </c>
      <c r="Y42" s="31" t="e">
        <f t="shared" si="29"/>
        <v>#REF!</v>
      </c>
      <c r="Z42" s="17">
        <f t="shared" si="30"/>
        <v>450000</v>
      </c>
      <c r="AA42" s="32">
        <f t="shared" si="31"/>
        <v>12627182.833481885</v>
      </c>
      <c r="AB42" s="37">
        <v>0.03213775771874038</v>
      </c>
    </row>
    <row r="43" spans="1:28" ht="18" customHeight="1">
      <c r="A43" s="93" t="s">
        <v>61</v>
      </c>
      <c r="B43" s="97">
        <f>'[1]State Population'!I41</f>
        <v>3316192</v>
      </c>
      <c r="C43" s="98">
        <f t="shared" si="18"/>
        <v>0.08406268786897607</v>
      </c>
      <c r="D43" s="98">
        <f t="shared" si="19"/>
        <v>0.042031343934488034</v>
      </c>
      <c r="E43" s="99">
        <f>'[1]Poverty-Uninsured Population'!E39</f>
        <v>0.07556719342976581</v>
      </c>
      <c r="F43" s="99">
        <f t="shared" si="20"/>
        <v>0.022670158028929743</v>
      </c>
      <c r="G43" s="98">
        <f>'[1]Prevalence'!J39</f>
        <v>0.07657625892776422</v>
      </c>
      <c r="H43" s="98">
        <f t="shared" si="21"/>
        <v>0.015315251785552845</v>
      </c>
      <c r="I43" s="99">
        <f t="shared" si="22"/>
        <v>0.08001675374897063</v>
      </c>
      <c r="J43" s="87">
        <f>'[1]Self Suff. Calc'!F41</f>
        <v>1.1438410045138312</v>
      </c>
      <c r="K43" s="23">
        <f t="shared" si="16"/>
        <v>0.08462062984384575</v>
      </c>
      <c r="L43" s="34">
        <f t="shared" si="28"/>
        <v>0.08076440891499877</v>
      </c>
      <c r="M43" s="23">
        <f>'[1]Resources-new'!M41</f>
        <v>0.06282807159331052</v>
      </c>
      <c r="N43" s="34">
        <f t="shared" si="17"/>
        <v>0.085376</v>
      </c>
      <c r="O43" s="24">
        <f t="shared" si="23"/>
        <v>0.08044828439921285</v>
      </c>
      <c r="P43" s="25">
        <f t="shared" si="24"/>
        <v>27504997.10655311</v>
      </c>
      <c r="Q43" s="27"/>
      <c r="R43" s="27">
        <f t="shared" si="25"/>
        <v>0</v>
      </c>
      <c r="S43" s="35">
        <f t="shared" si="8"/>
        <v>27504997.10655311</v>
      </c>
      <c r="T43" s="28">
        <f t="shared" si="26"/>
        <v>130287098.66926193</v>
      </c>
      <c r="U43" s="28">
        <f t="shared" si="10"/>
        <v>157792095.77581504</v>
      </c>
      <c r="V43" s="36" t="e">
        <f t="shared" si="27"/>
        <v>#REF!</v>
      </c>
      <c r="W43" s="30"/>
      <c r="X43" s="31">
        <v>0.0019990768283926555</v>
      </c>
      <c r="Y43" s="31" t="e">
        <f t="shared" si="29"/>
        <v>#REF!</v>
      </c>
      <c r="Z43" s="17">
        <f t="shared" si="30"/>
        <v>450000</v>
      </c>
      <c r="AA43" s="32">
        <f t="shared" si="31"/>
        <v>354701.5767231421</v>
      </c>
      <c r="AB43" s="37">
        <v>0.0019990768283926555</v>
      </c>
    </row>
    <row r="44" spans="1:28" ht="18" customHeight="1">
      <c r="A44" s="93" t="s">
        <v>62</v>
      </c>
      <c r="B44" s="97">
        <f>'[1]State Population'!I42</f>
        <v>874228</v>
      </c>
      <c r="C44" s="98">
        <f t="shared" si="18"/>
        <v>0.022160947101470364</v>
      </c>
      <c r="D44" s="98">
        <f t="shared" si="19"/>
        <v>0.011080473550735182</v>
      </c>
      <c r="E44" s="99">
        <f>'[1]Poverty-Uninsured Population'!E40</f>
        <v>0.01739648934736138</v>
      </c>
      <c r="F44" s="99">
        <f t="shared" si="20"/>
        <v>0.005218946804208414</v>
      </c>
      <c r="G44" s="98">
        <f>'[1]Prevalence'!J40</f>
        <v>0.01531959135702016</v>
      </c>
      <c r="H44" s="98">
        <f t="shared" si="21"/>
        <v>0.003063918271404032</v>
      </c>
      <c r="I44" s="99">
        <f t="shared" si="22"/>
        <v>0.01936333862634763</v>
      </c>
      <c r="J44" s="87">
        <f>'[1]Self Suff. Calc'!F42</f>
        <v>1.3602646262059919</v>
      </c>
      <c r="K44" s="23">
        <f t="shared" si="16"/>
        <v>0.0221537090072761</v>
      </c>
      <c r="L44" s="34">
        <f t="shared" si="28"/>
        <v>0.02114414908692227</v>
      </c>
      <c r="M44" s="23">
        <f>'[1]Resources-new'!M42</f>
        <v>0.021395831388090442</v>
      </c>
      <c r="N44" s="34">
        <f t="shared" si="17"/>
        <v>0.021094</v>
      </c>
      <c r="O44" s="24">
        <f t="shared" si="23"/>
        <v>0.019876500551876362</v>
      </c>
      <c r="P44" s="25">
        <f t="shared" si="24"/>
        <v>6795708.500815586</v>
      </c>
      <c r="Q44" s="27"/>
      <c r="R44" s="27">
        <f t="shared" si="25"/>
        <v>0</v>
      </c>
      <c r="S44" s="35">
        <f t="shared" si="8"/>
        <v>6795708.500815586</v>
      </c>
      <c r="T44" s="28">
        <f t="shared" si="26"/>
        <v>29515647.17058644</v>
      </c>
      <c r="U44" s="28">
        <f t="shared" si="10"/>
        <v>36311355.67140203</v>
      </c>
      <c r="V44" s="36" t="e">
        <f t="shared" si="27"/>
        <v>#REF!</v>
      </c>
      <c r="W44" s="30"/>
      <c r="X44" s="31">
        <v>0.05277433582931583</v>
      </c>
      <c r="Y44" s="31" t="e">
        <f t="shared" si="29"/>
        <v>#REF!</v>
      </c>
      <c r="Z44" s="17">
        <f t="shared" si="30"/>
        <v>450000</v>
      </c>
      <c r="AA44" s="32">
        <f t="shared" si="31"/>
        <v>18117486.43976325</v>
      </c>
      <c r="AB44" s="37">
        <v>0.05277433582931583</v>
      </c>
    </row>
    <row r="45" spans="1:28" ht="18" customHeight="1">
      <c r="A45" s="93" t="s">
        <v>63</v>
      </c>
      <c r="B45" s="97">
        <f>'[1]State Population'!I43</f>
        <v>746868</v>
      </c>
      <c r="C45" s="98">
        <f t="shared" si="18"/>
        <v>0.018932477843058067</v>
      </c>
      <c r="D45" s="98">
        <f t="shared" si="19"/>
        <v>0.009466238921529034</v>
      </c>
      <c r="E45" s="99">
        <f>'[1]Poverty-Uninsured Population'!E41</f>
        <v>0.021370428491611106</v>
      </c>
      <c r="F45" s="99">
        <f t="shared" si="20"/>
        <v>0.0064111285474833316</v>
      </c>
      <c r="G45" s="98">
        <f>'[1]Prevalence'!J41</f>
        <v>0.022578428713497876</v>
      </c>
      <c r="H45" s="98">
        <f t="shared" si="21"/>
        <v>0.004515685742699576</v>
      </c>
      <c r="I45" s="99">
        <f t="shared" si="22"/>
        <v>0.02039305321171194</v>
      </c>
      <c r="J45" s="87">
        <f>'[1]Self Suff. Calc'!F43</f>
        <v>0.9076270674365593</v>
      </c>
      <c r="K45" s="23">
        <f t="shared" si="16"/>
        <v>0.01963954676007669</v>
      </c>
      <c r="L45" s="34">
        <f t="shared" si="28"/>
        <v>0.018744558961131766</v>
      </c>
      <c r="M45" s="23">
        <f>'[1]Resources-new'!M43</f>
        <v>0.013185936684065997</v>
      </c>
      <c r="N45" s="34">
        <f t="shared" si="17"/>
        <v>0.020325</v>
      </c>
      <c r="O45" s="24">
        <f t="shared" si="23"/>
        <v>0.019151885546453352</v>
      </c>
      <c r="P45" s="25">
        <f t="shared" si="24"/>
        <v>6547965.07438498</v>
      </c>
      <c r="Q45" s="27"/>
      <c r="R45" s="27">
        <f t="shared" si="25"/>
        <v>0</v>
      </c>
      <c r="S45" s="35">
        <f t="shared" si="8"/>
        <v>6547965.07438498</v>
      </c>
      <c r="T45" s="28">
        <f t="shared" si="26"/>
        <v>26854330.793197673</v>
      </c>
      <c r="U45" s="28">
        <f t="shared" si="10"/>
        <v>33402295.867582653</v>
      </c>
      <c r="V45" s="36" t="e">
        <f t="shared" si="27"/>
        <v>#REF!</v>
      </c>
      <c r="W45" s="30"/>
      <c r="X45" s="31">
        <v>0.08195804697917736</v>
      </c>
      <c r="Y45" s="31" t="e">
        <f t="shared" si="29"/>
        <v>#REF!</v>
      </c>
      <c r="Z45" s="17">
        <f t="shared" si="30"/>
        <v>450000</v>
      </c>
      <c r="AA45" s="32">
        <f t="shared" si="31"/>
        <v>27504997.10655311</v>
      </c>
      <c r="AB45" s="37">
        <v>0.08195804697917736</v>
      </c>
    </row>
    <row r="46" spans="1:28" ht="18" customHeight="1">
      <c r="A46" s="93" t="s">
        <v>64</v>
      </c>
      <c r="B46" s="97">
        <f>'[1]State Population'!I44</f>
        <v>280101</v>
      </c>
      <c r="C46" s="98">
        <f t="shared" si="18"/>
        <v>0.00710032559477499</v>
      </c>
      <c r="D46" s="98">
        <f t="shared" si="19"/>
        <v>0.003550162797387495</v>
      </c>
      <c r="E46" s="99">
        <f>'[1]Poverty-Uninsured Population'!E42</f>
        <v>0.006102054468040122</v>
      </c>
      <c r="F46" s="99">
        <f t="shared" si="20"/>
        <v>0.0018306163404120366</v>
      </c>
      <c r="G46" s="98">
        <f>'[1]Prevalence'!J42</f>
        <v>0.006125124310640991</v>
      </c>
      <c r="H46" s="98">
        <f t="shared" si="21"/>
        <v>0.0012250248621281984</v>
      </c>
      <c r="I46" s="99">
        <f t="shared" si="22"/>
        <v>0.00660580399992773</v>
      </c>
      <c r="J46" s="87">
        <f>'[1]Self Suff. Calc'!F44</f>
        <v>1.0711595570220553</v>
      </c>
      <c r="K46" s="23">
        <f t="shared" si="16"/>
        <v>0.006793830434491482</v>
      </c>
      <c r="L46" s="34">
        <f t="shared" si="28"/>
        <v>0.006484230858633102</v>
      </c>
      <c r="M46" s="23">
        <f>'[1]Resources-new'!M44</f>
        <v>0.012284175533865344</v>
      </c>
      <c r="N46" s="34">
        <f t="shared" si="17"/>
        <v>0.005324</v>
      </c>
      <c r="O46" s="24">
        <f t="shared" si="23"/>
        <v>0.005016710388650315</v>
      </c>
      <c r="P46" s="25">
        <f t="shared" si="24"/>
        <v>1715196.3619200804</v>
      </c>
      <c r="Q46" s="27"/>
      <c r="R46" s="27">
        <f t="shared" si="25"/>
        <v>0</v>
      </c>
      <c r="S46" s="35">
        <f t="shared" si="8"/>
        <v>1715196.3619200804</v>
      </c>
      <c r="T46" s="28">
        <f t="shared" si="26"/>
        <v>10831970.199960701</v>
      </c>
      <c r="U46" s="28">
        <f t="shared" si="10"/>
        <v>12547166.561880782</v>
      </c>
      <c r="V46" s="36" t="e">
        <f t="shared" si="27"/>
        <v>#REF!</v>
      </c>
      <c r="W46" s="30"/>
      <c r="X46" s="31">
        <v>0.018567032516155504</v>
      </c>
      <c r="Y46" s="31" t="e">
        <f t="shared" si="29"/>
        <v>#REF!</v>
      </c>
      <c r="Z46" s="17">
        <f t="shared" si="30"/>
        <v>450000</v>
      </c>
      <c r="AA46" s="32">
        <f t="shared" si="31"/>
        <v>6795708.500815586</v>
      </c>
      <c r="AB46" s="37">
        <v>0.018567032516155504</v>
      </c>
    </row>
    <row r="47" spans="1:28" ht="18" customHeight="1">
      <c r="A47" s="93" t="s">
        <v>65</v>
      </c>
      <c r="B47" s="97">
        <f>'[1]State Population'!I45</f>
        <v>770203</v>
      </c>
      <c r="C47" s="98">
        <f t="shared" si="18"/>
        <v>0.019524000535779885</v>
      </c>
      <c r="D47" s="98">
        <f t="shared" si="19"/>
        <v>0.009762000267889943</v>
      </c>
      <c r="E47" s="99">
        <f>'[1]Poverty-Uninsured Population'!E43</f>
        <v>0.010956256571003187</v>
      </c>
      <c r="F47" s="99">
        <f t="shared" si="20"/>
        <v>0.003286876971300956</v>
      </c>
      <c r="G47" s="98">
        <f>'[1]Prevalence'!J43</f>
        <v>0.008946749841786457</v>
      </c>
      <c r="H47" s="98">
        <f t="shared" si="21"/>
        <v>0.0017893499683572915</v>
      </c>
      <c r="I47" s="99">
        <f t="shared" si="22"/>
        <v>0.01483822720754819</v>
      </c>
      <c r="J47" s="87">
        <f>'[1]Self Suff. Calc'!F45</f>
        <v>1.4824280019632914</v>
      </c>
      <c r="K47" s="23">
        <f t="shared" si="16"/>
        <v>0.01770157772931412</v>
      </c>
      <c r="L47" s="34">
        <f t="shared" si="28"/>
        <v>0.016894904526345077</v>
      </c>
      <c r="M47" s="23">
        <f>'[1]Resources-new'!M45</f>
        <v>0.01163705267807289</v>
      </c>
      <c r="N47" s="34">
        <f t="shared" si="17"/>
        <v>0.018422</v>
      </c>
      <c r="O47" s="24">
        <f t="shared" si="23"/>
        <v>0.017358722535634127</v>
      </c>
      <c r="P47" s="25">
        <f t="shared" si="24"/>
        <v>5934888.688822637</v>
      </c>
      <c r="Q47" s="27"/>
      <c r="R47" s="27">
        <f t="shared" si="25"/>
        <v>0</v>
      </c>
      <c r="S47" s="35">
        <f t="shared" si="8"/>
        <v>5934888.688822637</v>
      </c>
      <c r="T47" s="28">
        <f t="shared" si="26"/>
        <v>25939396.27977763</v>
      </c>
      <c r="U47" s="28">
        <f t="shared" si="10"/>
        <v>31874284.96860027</v>
      </c>
      <c r="V47" s="36" t="e">
        <f t="shared" si="27"/>
        <v>#REF!</v>
      </c>
      <c r="W47" s="30"/>
      <c r="X47" s="31">
        <v>0.016892912093548058</v>
      </c>
      <c r="Y47" s="31" t="e">
        <f t="shared" si="29"/>
        <v>#REF!</v>
      </c>
      <c r="Z47" s="17">
        <f t="shared" si="30"/>
        <v>450000</v>
      </c>
      <c r="AA47" s="32">
        <f t="shared" si="31"/>
        <v>6547965.07438498</v>
      </c>
      <c r="AB47" s="37">
        <v>0.016892912093548058</v>
      </c>
    </row>
    <row r="48" spans="1:28" ht="18" customHeight="1">
      <c r="A48" s="93" t="s">
        <v>66</v>
      </c>
      <c r="B48" s="97">
        <f>'[1]State Population'!I46</f>
        <v>450663</v>
      </c>
      <c r="C48" s="98">
        <f t="shared" si="18"/>
        <v>0.011423929345193632</v>
      </c>
      <c r="D48" s="98">
        <f t="shared" si="19"/>
        <v>0.005711964672596816</v>
      </c>
      <c r="E48" s="99">
        <f>'[1]Poverty-Uninsured Population'!E44</f>
        <v>0.011537961640144314</v>
      </c>
      <c r="F48" s="99">
        <f t="shared" si="20"/>
        <v>0.003461388492043294</v>
      </c>
      <c r="G48" s="98">
        <f>'[1]Prevalence'!J44</f>
        <v>0.011839797486664859</v>
      </c>
      <c r="H48" s="98">
        <f t="shared" si="21"/>
        <v>0.002367959497332972</v>
      </c>
      <c r="I48" s="99">
        <f t="shared" si="22"/>
        <v>0.011541312661973082</v>
      </c>
      <c r="J48" s="87">
        <f>'[1]Self Suff. Calc'!F46</f>
        <v>1.1150494015147712</v>
      </c>
      <c r="K48" s="23">
        <f t="shared" si="16"/>
        <v>0.012072441107755023</v>
      </c>
      <c r="L48" s="34">
        <f t="shared" si="28"/>
        <v>0.011522291573913148</v>
      </c>
      <c r="M48" s="23">
        <f>'[1]Resources-new'!M46</f>
        <v>0.020994145479944555</v>
      </c>
      <c r="N48" s="34">
        <f t="shared" si="17"/>
        <v>0.009628</v>
      </c>
      <c r="O48" s="24">
        <f t="shared" si="23"/>
        <v>0.009072292941759059</v>
      </c>
      <c r="P48" s="25">
        <f t="shared" si="24"/>
        <v>3101786.3584835716</v>
      </c>
      <c r="Q48" s="27"/>
      <c r="R48" s="27">
        <f t="shared" si="25"/>
        <v>0</v>
      </c>
      <c r="S48" s="35">
        <f t="shared" si="8"/>
        <v>3101786.3584835716</v>
      </c>
      <c r="T48" s="28">
        <f t="shared" si="26"/>
        <v>18464033.985493537</v>
      </c>
      <c r="U48" s="28">
        <f t="shared" si="10"/>
        <v>21565820.34397711</v>
      </c>
      <c r="V48" s="36" t="e">
        <f t="shared" si="27"/>
        <v>#REF!</v>
      </c>
      <c r="W48" s="30"/>
      <c r="X48" s="31">
        <v>0.006813929633808596</v>
      </c>
      <c r="Y48" s="31" t="e">
        <f t="shared" si="29"/>
        <v>#REF!</v>
      </c>
      <c r="Z48" s="17">
        <f t="shared" si="30"/>
        <v>450000</v>
      </c>
      <c r="AA48" s="32">
        <f t="shared" si="31"/>
        <v>1715196.3619200804</v>
      </c>
      <c r="AB48" s="37">
        <v>0.006813929633808596</v>
      </c>
    </row>
    <row r="49" spans="1:28" ht="18" customHeight="1">
      <c r="A49" s="93" t="s">
        <v>67</v>
      </c>
      <c r="B49" s="97">
        <f>'[1]State Population'!I47</f>
        <v>1938180</v>
      </c>
      <c r="C49" s="98">
        <f t="shared" si="18"/>
        <v>0.04913123859351088</v>
      </c>
      <c r="D49" s="98">
        <f t="shared" si="19"/>
        <v>0.02456561929675544</v>
      </c>
      <c r="E49" s="99">
        <f>'[1]Poverty-Uninsured Population'!E45</f>
        <v>0.0316452807722285</v>
      </c>
      <c r="F49" s="99">
        <f t="shared" si="20"/>
        <v>0.00949358423166855</v>
      </c>
      <c r="G49" s="98">
        <f>'[1]Prevalence'!J45</f>
        <v>0.026882741162643522</v>
      </c>
      <c r="H49" s="98">
        <f t="shared" si="21"/>
        <v>0.005376548232528705</v>
      </c>
      <c r="I49" s="99">
        <f t="shared" si="22"/>
        <v>0.039435751760952695</v>
      </c>
      <c r="J49" s="87">
        <f>'[1]Self Suff. Calc'!F47</f>
        <v>1.3549209654156584</v>
      </c>
      <c r="K49" s="23">
        <f t="shared" si="16"/>
        <v>0.045034381795708525</v>
      </c>
      <c r="L49" s="34">
        <f t="shared" si="28"/>
        <v>0.042982133710120364</v>
      </c>
      <c r="M49" s="23">
        <f>'[1]Resources-new'!M47</f>
        <v>0.030539538830193245</v>
      </c>
      <c r="N49" s="34">
        <f t="shared" si="17"/>
        <v>0.046485</v>
      </c>
      <c r="O49" s="24">
        <f t="shared" si="23"/>
        <v>0.04380198768151951</v>
      </c>
      <c r="P49" s="25">
        <f t="shared" si="24"/>
        <v>14975751.856471626</v>
      </c>
      <c r="Q49" s="27"/>
      <c r="R49" s="27">
        <f t="shared" si="25"/>
        <v>0</v>
      </c>
      <c r="S49" s="35">
        <f t="shared" si="8"/>
        <v>14975751.856471626</v>
      </c>
      <c r="T49" s="28">
        <f t="shared" si="26"/>
        <v>73071813.18140554</v>
      </c>
      <c r="U49" s="28">
        <f t="shared" si="10"/>
        <v>88047565.03787717</v>
      </c>
      <c r="V49" s="36" t="e">
        <f t="shared" si="27"/>
        <v>#REF!</v>
      </c>
      <c r="W49" s="30"/>
      <c r="X49" s="31">
        <v>0.016317365883680376</v>
      </c>
      <c r="Y49" s="31" t="e">
        <f t="shared" si="29"/>
        <v>#REF!</v>
      </c>
      <c r="Z49" s="17">
        <f t="shared" si="30"/>
        <v>450000</v>
      </c>
      <c r="AA49" s="32">
        <f t="shared" si="31"/>
        <v>5934888.688822637</v>
      </c>
      <c r="AB49" s="37">
        <v>0.016317365883680376</v>
      </c>
    </row>
    <row r="50" spans="1:28" ht="18" customHeight="1">
      <c r="A50" s="93" t="s">
        <v>68</v>
      </c>
      <c r="B50" s="97">
        <f>'[1]State Population'!I48</f>
        <v>276603</v>
      </c>
      <c r="C50" s="98">
        <f t="shared" si="18"/>
        <v>0.007011654226480972</v>
      </c>
      <c r="D50" s="98">
        <f t="shared" si="19"/>
        <v>0.003505827113240486</v>
      </c>
      <c r="E50" s="99">
        <f>'[1]Poverty-Uninsured Population'!E46</f>
        <v>0.006118803091553496</v>
      </c>
      <c r="F50" s="99">
        <f t="shared" si="20"/>
        <v>0.0018356409274660486</v>
      </c>
      <c r="G50" s="98">
        <f>'[1]Prevalence'!J46</f>
        <v>0.006002169785733659</v>
      </c>
      <c r="H50" s="98">
        <f t="shared" si="21"/>
        <v>0.0012004339571467318</v>
      </c>
      <c r="I50" s="99">
        <f t="shared" si="22"/>
        <v>0.006541901997853266</v>
      </c>
      <c r="J50" s="87">
        <f>'[1]Self Suff. Calc'!F48</f>
        <v>1.2510658669016386</v>
      </c>
      <c r="K50" s="23">
        <f t="shared" si="16"/>
        <v>0.007198881316363903</v>
      </c>
      <c r="L50" s="34">
        <f t="shared" si="28"/>
        <v>0.006870823290233919</v>
      </c>
      <c r="M50" s="23">
        <f>'[1]Resources-new'!M48</f>
        <v>0.00761132276256495</v>
      </c>
      <c r="N50" s="34">
        <f t="shared" si="17"/>
        <v>0.006723</v>
      </c>
      <c r="O50" s="24">
        <f t="shared" si="23"/>
        <v>0.006334963174848998</v>
      </c>
      <c r="P50" s="25">
        <f t="shared" si="24"/>
        <v>2165902.5434238734</v>
      </c>
      <c r="Q50" s="27"/>
      <c r="R50" s="27">
        <f t="shared" si="25"/>
        <v>0</v>
      </c>
      <c r="S50" s="35">
        <f t="shared" si="8"/>
        <v>2165902.5434238734</v>
      </c>
      <c r="T50" s="28">
        <f t="shared" si="26"/>
        <v>11734512.087642023</v>
      </c>
      <c r="U50" s="28">
        <f t="shared" si="10"/>
        <v>13900414.631065898</v>
      </c>
      <c r="V50" s="36" t="e">
        <f t="shared" si="27"/>
        <v>#REF!</v>
      </c>
      <c r="W50" s="30"/>
      <c r="X50" s="31">
        <v>0.011614934865114371</v>
      </c>
      <c r="Y50" s="31" t="e">
        <f t="shared" si="29"/>
        <v>#REF!</v>
      </c>
      <c r="Z50" s="17">
        <f t="shared" si="30"/>
        <v>450000</v>
      </c>
      <c r="AA50" s="32">
        <f t="shared" si="31"/>
        <v>3101786.3584835716</v>
      </c>
      <c r="AB50" s="37">
        <v>0.011614934865114371</v>
      </c>
    </row>
    <row r="51" spans="1:28" ht="18" customHeight="1">
      <c r="A51" s="93" t="s">
        <v>69</v>
      </c>
      <c r="B51" s="97">
        <f>'[1]State Population'!I49</f>
        <v>178605</v>
      </c>
      <c r="C51" s="98">
        <f t="shared" si="18"/>
        <v>0.004527487059506346</v>
      </c>
      <c r="D51" s="98">
        <f t="shared" si="19"/>
        <v>0.002263743529753173</v>
      </c>
      <c r="E51" s="99">
        <f>'[1]Poverty-Uninsured Population'!E47</f>
        <v>0.0053274321309387685</v>
      </c>
      <c r="F51" s="99">
        <f t="shared" si="20"/>
        <v>0.0015982296392816305</v>
      </c>
      <c r="G51" s="98">
        <f>'[1]Prevalence'!J47</f>
        <v>0.005455202965373836</v>
      </c>
      <c r="H51" s="98">
        <f t="shared" si="21"/>
        <v>0.0010910405930747672</v>
      </c>
      <c r="I51" s="99">
        <f t="shared" si="22"/>
        <v>0.004953013762109571</v>
      </c>
      <c r="J51" s="87">
        <f>'[1]Self Suff. Calc'!F49</f>
        <v>0.9170654725402367</v>
      </c>
      <c r="K51" s="23">
        <f t="shared" si="16"/>
        <v>0.004788703419764666</v>
      </c>
      <c r="L51" s="34">
        <f t="shared" si="28"/>
        <v>0.004570478875898539</v>
      </c>
      <c r="M51" s="23">
        <f>'[1]Resources-new'!M49</f>
        <v>0.0035215764261659183</v>
      </c>
      <c r="N51" s="34">
        <f t="shared" si="17"/>
        <v>0.004843</v>
      </c>
      <c r="O51" s="24">
        <f t="shared" si="23"/>
        <v>0.0045634726544390445</v>
      </c>
      <c r="P51" s="25">
        <f t="shared" si="24"/>
        <v>1560235.909237218</v>
      </c>
      <c r="Q51" s="27"/>
      <c r="R51" s="27">
        <f t="shared" si="25"/>
        <v>0</v>
      </c>
      <c r="S51" s="35">
        <f t="shared" si="8"/>
        <v>1560235.909237218</v>
      </c>
      <c r="T51" s="28">
        <f t="shared" si="26"/>
        <v>7717344.617918982</v>
      </c>
      <c r="U51" s="28">
        <f t="shared" si="10"/>
        <v>9277580.5271562</v>
      </c>
      <c r="V51" s="36" t="e">
        <f t="shared" si="27"/>
        <v>#REF!</v>
      </c>
      <c r="W51" s="30"/>
      <c r="X51" s="31">
        <v>0.04596635552364345</v>
      </c>
      <c r="Y51" s="31" t="e">
        <f t="shared" si="29"/>
        <v>#REF!</v>
      </c>
      <c r="Z51" s="17">
        <f t="shared" si="30"/>
        <v>450000</v>
      </c>
      <c r="AA51" s="32">
        <f t="shared" si="31"/>
        <v>14975751.856471626</v>
      </c>
      <c r="AB51" s="37">
        <v>0.04596635552364345</v>
      </c>
    </row>
    <row r="52" spans="1:28" ht="18" customHeight="1">
      <c r="A52" s="93" t="s">
        <v>70</v>
      </c>
      <c r="B52" s="97">
        <f>'[1]State Population'!I50</f>
        <v>3207</v>
      </c>
      <c r="C52" s="98">
        <f t="shared" si="18"/>
        <v>8.129476218379582E-05</v>
      </c>
      <c r="D52" s="98">
        <f t="shared" si="19"/>
        <v>4.064738109189791E-05</v>
      </c>
      <c r="E52" s="99">
        <f>'[1]Poverty-Uninsured Population'!E48</f>
        <v>8.404013066190027E-05</v>
      </c>
      <c r="F52" s="99">
        <f t="shared" si="20"/>
        <v>2.521203919857008E-05</v>
      </c>
      <c r="G52" s="98">
        <f>'[1]Prevalence'!J48</f>
        <v>7.142211373293554E-05</v>
      </c>
      <c r="H52" s="98">
        <f t="shared" si="21"/>
        <v>1.4284422746587108E-05</v>
      </c>
      <c r="I52" s="99">
        <f t="shared" si="22"/>
        <v>8.01438430370551E-05</v>
      </c>
      <c r="J52" s="87">
        <f>'[1]Self Suff. Calc'!F50</f>
        <v>0.8596107219266642</v>
      </c>
      <c r="K52" s="23">
        <f t="shared" si="16"/>
        <v>7.564330853065715E-05</v>
      </c>
      <c r="L52" s="34">
        <f t="shared" si="28"/>
        <v>7.219619037493755E-05</v>
      </c>
      <c r="M52" s="23">
        <f>'[1]Resources-new'!M50</f>
        <v>0.0009134333312586783</v>
      </c>
      <c r="N52" s="34">
        <f t="shared" si="17"/>
        <v>5.8E-05</v>
      </c>
      <c r="O52" s="24">
        <f t="shared" si="23"/>
        <v>5.465236711903048E-05</v>
      </c>
      <c r="P52" s="25">
        <f t="shared" si="24"/>
        <v>18685.45999086489</v>
      </c>
      <c r="Q52" s="27"/>
      <c r="R52" s="27">
        <f t="shared" si="25"/>
        <v>0</v>
      </c>
      <c r="S52" s="35">
        <f t="shared" si="8"/>
        <v>18685.45999086489</v>
      </c>
      <c r="T52" s="28">
        <f t="shared" si="26"/>
        <v>1481244.897506255</v>
      </c>
      <c r="U52" s="28">
        <f t="shared" si="10"/>
        <v>1499930.3574971198</v>
      </c>
      <c r="V52" s="36" t="e">
        <f t="shared" si="27"/>
        <v>#REF!</v>
      </c>
      <c r="W52" s="30"/>
      <c r="X52" s="31">
        <v>0.0073816801723253665</v>
      </c>
      <c r="Y52" s="31" t="e">
        <f t="shared" si="29"/>
        <v>#REF!</v>
      </c>
      <c r="Z52" s="17">
        <f t="shared" si="30"/>
        <v>450000</v>
      </c>
      <c r="AA52" s="32">
        <f t="shared" si="31"/>
        <v>2165902.5434238734</v>
      </c>
      <c r="AB52" s="37">
        <v>0.0073816801723253665</v>
      </c>
    </row>
    <row r="53" spans="1:28" ht="18" customHeight="1">
      <c r="A53" s="93" t="s">
        <v>71</v>
      </c>
      <c r="B53" s="97">
        <f>'[1]State Population'!I51</f>
        <v>44688</v>
      </c>
      <c r="C53" s="98">
        <f t="shared" si="18"/>
        <v>0.0011328033465760735</v>
      </c>
      <c r="D53" s="98">
        <f t="shared" si="19"/>
        <v>0.0005664016732880368</v>
      </c>
      <c r="E53" s="99">
        <f>'[1]Poverty-Uninsured Population'!E49</f>
        <v>0.0014513238488340194</v>
      </c>
      <c r="F53" s="99">
        <f t="shared" si="20"/>
        <v>0.0004353971546502058</v>
      </c>
      <c r="G53" s="98">
        <f>'[1]Prevalence'!J49</f>
        <v>0.0013986077208209022</v>
      </c>
      <c r="H53" s="98">
        <f t="shared" si="21"/>
        <v>0.00027972154416418043</v>
      </c>
      <c r="I53" s="99">
        <f t="shared" si="22"/>
        <v>0.001281520372102423</v>
      </c>
      <c r="J53" s="87">
        <f>'[1]Self Suff. Calc'!F51</f>
        <v>0.8134044493433952</v>
      </c>
      <c r="K53" s="23">
        <f t="shared" si="16"/>
        <v>0.0011858699722983794</v>
      </c>
      <c r="L53" s="34">
        <f t="shared" si="28"/>
        <v>0.0011318290532635422</v>
      </c>
      <c r="M53" s="23">
        <f>'[1]Resources-new'!M51</f>
        <v>0.004335245321785938</v>
      </c>
      <c r="N53" s="34">
        <f t="shared" si="17"/>
        <v>0.000905</v>
      </c>
      <c r="O53" s="24">
        <f t="shared" si="23"/>
        <v>0.0008527653834952169</v>
      </c>
      <c r="P53" s="25">
        <f t="shared" si="24"/>
        <v>291557.60847815045</v>
      </c>
      <c r="Q53" s="27"/>
      <c r="R53" s="27">
        <f t="shared" si="25"/>
        <v>0</v>
      </c>
      <c r="S53" s="35">
        <f t="shared" si="8"/>
        <v>291557.60847815045</v>
      </c>
      <c r="T53" s="28">
        <f t="shared" si="26"/>
        <v>2753282.7052392247</v>
      </c>
      <c r="U53" s="28">
        <f t="shared" si="10"/>
        <v>3044840.313717375</v>
      </c>
      <c r="V53" s="36" t="e">
        <f t="shared" si="27"/>
        <v>#REF!</v>
      </c>
      <c r="W53" s="30"/>
      <c r="X53" s="31">
        <v>0.004854651759154785</v>
      </c>
      <c r="Y53" s="31" t="e">
        <f t="shared" si="29"/>
        <v>#REF!</v>
      </c>
      <c r="Z53" s="17">
        <f t="shared" si="30"/>
        <v>450000</v>
      </c>
      <c r="AA53" s="32">
        <f t="shared" si="31"/>
        <v>1560235.909237218</v>
      </c>
      <c r="AB53" s="37">
        <v>0.004854651759154785</v>
      </c>
    </row>
    <row r="54" spans="1:28" ht="18" customHeight="1">
      <c r="A54" s="93" t="s">
        <v>72</v>
      </c>
      <c r="B54" s="97">
        <f>'[1]State Population'!I52</f>
        <v>436023</v>
      </c>
      <c r="C54" s="98">
        <f t="shared" si="18"/>
        <v>0.011052817615112318</v>
      </c>
      <c r="D54" s="98">
        <f t="shared" si="19"/>
        <v>0.005526408807556159</v>
      </c>
      <c r="E54" s="99">
        <f>'[1]Poverty-Uninsured Population'!E50</f>
        <v>0.008493213747243652</v>
      </c>
      <c r="F54" s="99">
        <f t="shared" si="20"/>
        <v>0.0025479641241730956</v>
      </c>
      <c r="G54" s="98">
        <f>'[1]Prevalence'!J50</f>
        <v>0.007728053521381431</v>
      </c>
      <c r="H54" s="98">
        <f t="shared" si="21"/>
        <v>0.0015456107042762862</v>
      </c>
      <c r="I54" s="99">
        <f t="shared" si="22"/>
        <v>0.00961998363600554</v>
      </c>
      <c r="J54" s="87">
        <f>'[1]Self Suff. Calc'!F52</f>
        <v>1.068212835761066</v>
      </c>
      <c r="K54" s="23">
        <f t="shared" si="16"/>
        <v>0.009882466181520336</v>
      </c>
      <c r="L54" s="34">
        <f t="shared" si="28"/>
        <v>0.009432115327501342</v>
      </c>
      <c r="M54" s="23">
        <f>'[1]Resources-new'!M52</f>
        <v>0.010245716091942782</v>
      </c>
      <c r="N54" s="34">
        <f t="shared" si="17"/>
        <v>0.009269</v>
      </c>
      <c r="O54" s="24">
        <f t="shared" si="23"/>
        <v>0.008734013634936094</v>
      </c>
      <c r="P54" s="25">
        <f t="shared" si="24"/>
        <v>2986129.8044021833</v>
      </c>
      <c r="Q54" s="27"/>
      <c r="R54" s="27">
        <f t="shared" si="25"/>
        <v>0</v>
      </c>
      <c r="S54" s="35">
        <f t="shared" si="8"/>
        <v>2986129.8044021833</v>
      </c>
      <c r="T54" s="28">
        <f t="shared" si="26"/>
        <v>16090846.15652986</v>
      </c>
      <c r="U54" s="28">
        <f t="shared" si="10"/>
        <v>19076975.960932042</v>
      </c>
      <c r="V54" s="36" t="e">
        <f t="shared" si="27"/>
        <v>#REF!</v>
      </c>
      <c r="W54" s="30"/>
      <c r="X54" s="31">
        <v>0.0009317878756795569</v>
      </c>
      <c r="Y54" s="31" t="e">
        <f t="shared" si="29"/>
        <v>#REF!</v>
      </c>
      <c r="Z54" s="17">
        <f t="shared" si="30"/>
        <v>350000</v>
      </c>
      <c r="AA54" s="32">
        <f t="shared" si="31"/>
        <v>18685.45999086489</v>
      </c>
      <c r="AB54" s="37">
        <v>0.0009317878756795569</v>
      </c>
    </row>
    <row r="55" spans="1:28" ht="18" customHeight="1">
      <c r="A55" s="93" t="s">
        <v>73</v>
      </c>
      <c r="B55" s="97">
        <f>'[1]State Population'!I53</f>
        <v>505120</v>
      </c>
      <c r="C55" s="98">
        <f t="shared" si="18"/>
        <v>0.012804368654280932</v>
      </c>
      <c r="D55" s="98">
        <f t="shared" si="19"/>
        <v>0.006402184327140466</v>
      </c>
      <c r="E55" s="99">
        <f>'[1]Poverty-Uninsured Population'!E51</f>
        <v>0.01061786359290811</v>
      </c>
      <c r="F55" s="99">
        <f t="shared" si="20"/>
        <v>0.003185359077872433</v>
      </c>
      <c r="G55" s="98">
        <f>'[1]Prevalence'!J51</f>
        <v>0.008184612602838802</v>
      </c>
      <c r="H55" s="98">
        <f t="shared" si="21"/>
        <v>0.0016369225205677606</v>
      </c>
      <c r="I55" s="99">
        <f t="shared" si="22"/>
        <v>0.01122446592558066</v>
      </c>
      <c r="J55" s="87">
        <f>'[1]Self Suff. Calc'!F53</f>
        <v>1.0979405459192104</v>
      </c>
      <c r="K55" s="23">
        <f t="shared" si="16"/>
        <v>0.011664198053741838</v>
      </c>
      <c r="L55" s="34">
        <f t="shared" si="28"/>
        <v>0.011132652439675166</v>
      </c>
      <c r="M55" s="23">
        <f>'[1]Resources-new'!M53</f>
        <v>0.010713196532211072</v>
      </c>
      <c r="N55" s="34">
        <f t="shared" si="17"/>
        <v>0.01122</v>
      </c>
      <c r="O55" s="24">
        <f t="shared" si="23"/>
        <v>0.010572406190957276</v>
      </c>
      <c r="P55" s="25">
        <f t="shared" si="24"/>
        <v>3614670.018922484</v>
      </c>
      <c r="Q55" s="27"/>
      <c r="R55" s="27">
        <f t="shared" si="25"/>
        <v>0</v>
      </c>
      <c r="S55" s="35">
        <f t="shared" si="8"/>
        <v>3614670.018922484</v>
      </c>
      <c r="T55" s="28">
        <f t="shared" si="26"/>
        <v>18079699.52672843</v>
      </c>
      <c r="U55" s="28">
        <f t="shared" si="10"/>
        <v>21694369.545650914</v>
      </c>
      <c r="V55" s="36" t="e">
        <f t="shared" si="27"/>
        <v>#REF!</v>
      </c>
      <c r="W55" s="30"/>
      <c r="X55" s="31">
        <v>0.0017319725100010258</v>
      </c>
      <c r="Y55" s="31" t="e">
        <f t="shared" si="29"/>
        <v>#REF!</v>
      </c>
      <c r="Z55" s="17">
        <f t="shared" si="30"/>
        <v>450000</v>
      </c>
      <c r="AA55" s="32">
        <f t="shared" si="31"/>
        <v>291557.60847815045</v>
      </c>
      <c r="AB55" s="37">
        <v>0.0017319725100010258</v>
      </c>
    </row>
    <row r="56" spans="1:28" ht="18" customHeight="1">
      <c r="A56" s="93" t="s">
        <v>74</v>
      </c>
      <c r="B56" s="97">
        <f>'[1]State Population'!I54</f>
        <v>548057</v>
      </c>
      <c r="C56" s="98">
        <f t="shared" si="18"/>
        <v>0.013892785618386213</v>
      </c>
      <c r="D56" s="98">
        <f t="shared" si="19"/>
        <v>0.006946392809193107</v>
      </c>
      <c r="E56" s="99">
        <f>'[1]Poverty-Uninsured Population'!E52</f>
        <v>0.017060357682413062</v>
      </c>
      <c r="F56" s="99">
        <f t="shared" si="20"/>
        <v>0.005118107304723918</v>
      </c>
      <c r="G56" s="98">
        <f>'[1]Prevalence'!J52</f>
        <v>0.016211915739987343</v>
      </c>
      <c r="H56" s="98">
        <f t="shared" si="21"/>
        <v>0.0032423831479974686</v>
      </c>
      <c r="I56" s="99">
        <f t="shared" si="22"/>
        <v>0.015306883261914492</v>
      </c>
      <c r="J56" s="87">
        <f>'[1]Self Suff. Calc'!F54</f>
        <v>0.8761399946731138</v>
      </c>
      <c r="K56" s="23">
        <f t="shared" si="16"/>
        <v>0.01454851900497099</v>
      </c>
      <c r="L56" s="34">
        <f t="shared" si="28"/>
        <v>0.013885532880024564</v>
      </c>
      <c r="M56" s="23">
        <f>'[1]Resources-new'!M54</f>
        <v>0.01036142660579897</v>
      </c>
      <c r="N56" s="34">
        <f t="shared" si="17"/>
        <v>0.01483</v>
      </c>
      <c r="O56" s="24">
        <f t="shared" si="23"/>
        <v>0.013974044903021067</v>
      </c>
      <c r="P56" s="25">
        <f t="shared" si="24"/>
        <v>4777678.8218021775</v>
      </c>
      <c r="Q56" s="27"/>
      <c r="R56" s="27">
        <f t="shared" si="25"/>
        <v>0</v>
      </c>
      <c r="S56" s="35">
        <f t="shared" si="8"/>
        <v>4777678.8218021775</v>
      </c>
      <c r="T56" s="28">
        <f t="shared" si="26"/>
        <v>20492185.024153028</v>
      </c>
      <c r="U56" s="28">
        <f t="shared" si="10"/>
        <v>25269863.845955204</v>
      </c>
      <c r="V56" s="36" t="e">
        <f t="shared" si="27"/>
        <v>#REF!</v>
      </c>
      <c r="W56" s="30"/>
      <c r="X56" s="31">
        <v>0.01012206380141553</v>
      </c>
      <c r="Y56" s="31" t="e">
        <f t="shared" si="29"/>
        <v>#REF!</v>
      </c>
      <c r="Z56" s="17">
        <f t="shared" si="30"/>
        <v>450000</v>
      </c>
      <c r="AA56" s="32">
        <f t="shared" si="31"/>
        <v>2986129.8044021833</v>
      </c>
      <c r="AB56" s="37">
        <v>0.01012206380141553</v>
      </c>
    </row>
    <row r="57" spans="1:28" ht="18" customHeight="1">
      <c r="A57" s="102" t="s">
        <v>75</v>
      </c>
      <c r="B57" s="97">
        <f>'[1]State Population'!I55</f>
        <v>96956</v>
      </c>
      <c r="C57" s="103">
        <f t="shared" si="18"/>
        <v>0.0024577533402844113</v>
      </c>
      <c r="D57" s="98">
        <f t="shared" si="19"/>
        <v>0.0012288766701422057</v>
      </c>
      <c r="E57" s="99">
        <f>'[1]Poverty-Uninsured Population'!E53</f>
        <v>0.005499380585235726</v>
      </c>
      <c r="F57" s="99">
        <f t="shared" si="20"/>
        <v>0.0016498141755707178</v>
      </c>
      <c r="G57" s="103">
        <f>'[1]Prevalence'!J53</f>
        <v>0.003029563330621101</v>
      </c>
      <c r="H57" s="98">
        <f t="shared" si="21"/>
        <v>0.0006059126661242202</v>
      </c>
      <c r="I57" s="104">
        <f t="shared" si="22"/>
        <v>0.0034846035118371436</v>
      </c>
      <c r="J57" s="88">
        <f>'[1]Self Suff. Calc'!F55</f>
        <v>0.8437558869357101</v>
      </c>
      <c r="K57" s="40">
        <f t="shared" si="16"/>
        <v>0.0032668239978020618</v>
      </c>
      <c r="L57" s="39">
        <f t="shared" si="28"/>
        <v>0.003117952557180185</v>
      </c>
      <c r="M57" s="40">
        <f>'[1]Resources-new'!M55</f>
        <v>0.004606392127538918</v>
      </c>
      <c r="N57" s="39">
        <f t="shared" si="17"/>
        <v>0.00282</v>
      </c>
      <c r="O57" s="41">
        <f t="shared" si="23"/>
        <v>0.00265723578061493</v>
      </c>
      <c r="P57" s="42">
        <f t="shared" si="24"/>
        <v>908499.9512799825</v>
      </c>
      <c r="Q57" s="43"/>
      <c r="R57" s="43">
        <f t="shared" si="25"/>
        <v>0</v>
      </c>
      <c r="S57" s="44">
        <f t="shared" si="8"/>
        <v>908499.9512799825</v>
      </c>
      <c r="T57" s="28">
        <f t="shared" si="26"/>
        <v>7599614.673401204</v>
      </c>
      <c r="U57" s="28">
        <f t="shared" si="10"/>
        <v>8508114.624681186</v>
      </c>
      <c r="V57" s="45" t="e">
        <f t="shared" si="27"/>
        <v>#REF!</v>
      </c>
      <c r="W57" s="30"/>
      <c r="X57" s="31">
        <v>0.011373166478613191</v>
      </c>
      <c r="Y57" s="31" t="e">
        <f t="shared" si="29"/>
        <v>#REF!</v>
      </c>
      <c r="Z57" s="17">
        <f t="shared" si="30"/>
        <v>450000</v>
      </c>
      <c r="AA57" s="32">
        <f t="shared" si="31"/>
        <v>3614670.018922484</v>
      </c>
      <c r="AB57" s="37">
        <v>0.011373166478613191</v>
      </c>
    </row>
    <row r="58" spans="1:28" ht="18" customHeight="1">
      <c r="A58" s="93" t="s">
        <v>76</v>
      </c>
      <c r="B58" s="97">
        <f>'[1]State Population'!I56</f>
        <v>63995</v>
      </c>
      <c r="C58" s="98">
        <f t="shared" si="18"/>
        <v>0.0016222196152017505</v>
      </c>
      <c r="D58" s="98">
        <f t="shared" si="19"/>
        <v>0.0008111098076008752</v>
      </c>
      <c r="E58" s="99">
        <f>'[1]Poverty-Uninsured Population'!E54</f>
        <v>0.0020916832362620624</v>
      </c>
      <c r="F58" s="99">
        <f t="shared" si="20"/>
        <v>0.0006275049708786187</v>
      </c>
      <c r="G58" s="98">
        <f>'[1]Prevalence'!J54</f>
        <v>0.00209113100081367</v>
      </c>
      <c r="H58" s="98">
        <f t="shared" si="21"/>
        <v>0.000418226200162734</v>
      </c>
      <c r="I58" s="99">
        <f t="shared" si="22"/>
        <v>0.0018568409786422278</v>
      </c>
      <c r="J58" s="87">
        <f>'[1]Self Suff. Calc'!F56</f>
        <v>0.8193124167320136</v>
      </c>
      <c r="K58" s="23">
        <f t="shared" si="16"/>
        <v>0.001722637735064697</v>
      </c>
      <c r="L58" s="34">
        <f t="shared" si="28"/>
        <v>0.0016441359359285238</v>
      </c>
      <c r="M58" s="23">
        <f>'[1]Resources-new'!M56</f>
        <v>0.0014974507664961404</v>
      </c>
      <c r="N58" s="34">
        <f t="shared" si="17"/>
        <v>0.001676</v>
      </c>
      <c r="O58" s="24">
        <f t="shared" si="23"/>
        <v>0.0015792649533016392</v>
      </c>
      <c r="P58" s="25">
        <f t="shared" si="24"/>
        <v>539945.3611153371</v>
      </c>
      <c r="Q58" s="27"/>
      <c r="R58" s="27">
        <f t="shared" si="25"/>
        <v>0</v>
      </c>
      <c r="S58" s="35">
        <f t="shared" si="8"/>
        <v>539945.3611153371</v>
      </c>
      <c r="T58" s="28">
        <f t="shared" si="26"/>
        <v>3189633.579933934</v>
      </c>
      <c r="U58" s="28">
        <f t="shared" si="10"/>
        <v>3729578.9410492713</v>
      </c>
      <c r="V58" s="36" t="e">
        <f t="shared" si="27"/>
        <v>#REF!</v>
      </c>
      <c r="W58" s="30"/>
      <c r="X58" s="31">
        <v>0.012890758026464253</v>
      </c>
      <c r="Y58" s="31" t="e">
        <f t="shared" si="29"/>
        <v>#REF!</v>
      </c>
      <c r="Z58" s="17">
        <f t="shared" si="30"/>
        <v>450000</v>
      </c>
      <c r="AA58" s="32">
        <f t="shared" si="31"/>
        <v>4777678.8218021775</v>
      </c>
      <c r="AB58" s="37">
        <v>0.012890758026464253</v>
      </c>
    </row>
    <row r="59" spans="1:28" s="49" customFormat="1" ht="18" customHeight="1">
      <c r="A59" s="93" t="s">
        <v>77</v>
      </c>
      <c r="B59" s="97">
        <f>'[1]State Population'!I57</f>
        <v>13628</v>
      </c>
      <c r="C59" s="98">
        <f t="shared" si="18"/>
        <v>0.00034545837824782335</v>
      </c>
      <c r="D59" s="98">
        <f t="shared" si="19"/>
        <v>0.00017272918912391167</v>
      </c>
      <c r="E59" s="99">
        <f>'[1]Poverty-Uninsured Population'!E55</f>
        <v>0.0004239341368311916</v>
      </c>
      <c r="F59" s="99">
        <f t="shared" si="20"/>
        <v>0.0001271802410493575</v>
      </c>
      <c r="G59" s="98">
        <f>'[1]Prevalence'!J55</f>
        <v>0.00043576530150980927</v>
      </c>
      <c r="H59" s="98">
        <f t="shared" si="21"/>
        <v>8.715306030196185E-05</v>
      </c>
      <c r="I59" s="99">
        <f t="shared" si="22"/>
        <v>0.00038706249047523104</v>
      </c>
      <c r="J59" s="87">
        <f>'[1]Self Suff. Calc'!F57</f>
        <v>0.8785812666685342</v>
      </c>
      <c r="K59" s="23">
        <f t="shared" si="16"/>
        <v>0.000368263835549781</v>
      </c>
      <c r="L59" s="34">
        <f t="shared" si="28"/>
        <v>0.0003514817965528471</v>
      </c>
      <c r="M59" s="23">
        <f>'[1]Resources-new'!M58</f>
        <v>0.0010772333001755686</v>
      </c>
      <c r="N59" s="34">
        <f t="shared" si="17"/>
        <v>0.000281</v>
      </c>
      <c r="O59" s="24">
        <f t="shared" si="23"/>
        <v>0.0002647812958697856</v>
      </c>
      <c r="P59" s="25">
        <f t="shared" si="24"/>
        <v>90527.83202470749</v>
      </c>
      <c r="Q59" s="27"/>
      <c r="R59" s="27">
        <f t="shared" si="25"/>
        <v>0</v>
      </c>
      <c r="S59" s="35">
        <f t="shared" si="8"/>
        <v>90527.83202470749</v>
      </c>
      <c r="T59" s="28">
        <f t="shared" si="26"/>
        <v>1637783.327890007</v>
      </c>
      <c r="U59" s="28">
        <f t="shared" si="10"/>
        <v>1728311.1599147145</v>
      </c>
      <c r="V59" s="36" t="e">
        <f t="shared" si="27"/>
        <v>#REF!</v>
      </c>
      <c r="W59" s="30"/>
      <c r="X59" s="46">
        <v>0.004780592881321162</v>
      </c>
      <c r="Y59" s="46" t="e">
        <f t="shared" si="29"/>
        <v>#REF!</v>
      </c>
      <c r="Z59" s="47">
        <f t="shared" si="30"/>
        <v>450000</v>
      </c>
      <c r="AA59" s="48">
        <f t="shared" si="31"/>
        <v>908499.9512799825</v>
      </c>
      <c r="AB59" s="15">
        <v>0.002526002666940199</v>
      </c>
    </row>
    <row r="60" spans="1:28" ht="18" customHeight="1">
      <c r="A60" s="93" t="s">
        <v>78</v>
      </c>
      <c r="B60" s="97">
        <f>'[1]State Population'!I58</f>
        <v>471842</v>
      </c>
      <c r="C60" s="98">
        <f t="shared" si="18"/>
        <v>0.011960799244878886</v>
      </c>
      <c r="D60" s="98">
        <f t="shared" si="19"/>
        <v>0.005980399622439443</v>
      </c>
      <c r="E60" s="99">
        <f>'[1]Poverty-Uninsured Population'!E56</f>
        <v>0.018031790923897655</v>
      </c>
      <c r="F60" s="99">
        <f t="shared" si="20"/>
        <v>0.005409537277169296</v>
      </c>
      <c r="G60" s="98">
        <f>'[1]Prevalence'!J56</f>
        <v>0.019302052255673087</v>
      </c>
      <c r="H60" s="98">
        <f t="shared" si="21"/>
        <v>0.0038604104511346174</v>
      </c>
      <c r="I60" s="99">
        <f t="shared" si="22"/>
        <v>0.015250347350743355</v>
      </c>
      <c r="J60" s="87">
        <f>'[1]Self Suff. Calc'!F58</f>
        <v>0.7569443938325329</v>
      </c>
      <c r="K60" s="23">
        <f t="shared" si="16"/>
        <v>0.013767674382903612</v>
      </c>
      <c r="L60" s="34">
        <f t="shared" si="28"/>
        <v>0.013140271890215069</v>
      </c>
      <c r="M60" s="23">
        <f>'[1]Resources-new'!M59</f>
        <v>0.014762965518399668</v>
      </c>
      <c r="N60" s="34">
        <f t="shared" si="17"/>
        <v>0.012816</v>
      </c>
      <c r="O60" s="24">
        <f t="shared" si="23"/>
        <v>0.01207628856892232</v>
      </c>
      <c r="P60" s="25">
        <f t="shared" si="24"/>
        <v>4128842.331774559</v>
      </c>
      <c r="Q60" s="27"/>
      <c r="R60" s="27">
        <f t="shared" si="25"/>
        <v>0</v>
      </c>
      <c r="S60" s="35">
        <f t="shared" si="8"/>
        <v>4128842.331774559</v>
      </c>
      <c r="T60" s="28">
        <f t="shared" si="26"/>
        <v>19402449.263471134</v>
      </c>
      <c r="U60" s="28">
        <f t="shared" si="10"/>
        <v>23531291.595245693</v>
      </c>
      <c r="V60" s="36" t="e">
        <f t="shared" si="27"/>
        <v>#REF!</v>
      </c>
      <c r="W60" s="30"/>
      <c r="X60" s="31">
        <v>0.0020064622012514106</v>
      </c>
      <c r="Y60" s="31" t="e">
        <f t="shared" si="29"/>
        <v>#REF!</v>
      </c>
      <c r="Z60" s="17">
        <f t="shared" si="30"/>
        <v>450000</v>
      </c>
      <c r="AA60" s="32">
        <f t="shared" si="31"/>
        <v>539945.3611153371</v>
      </c>
      <c r="AB60" s="37">
        <v>0.0020064622012514106</v>
      </c>
    </row>
    <row r="61" spans="1:28" ht="18" customHeight="1">
      <c r="A61" s="93" t="s">
        <v>79</v>
      </c>
      <c r="B61" s="97">
        <f>'[1]State Population'!I59</f>
        <v>54707</v>
      </c>
      <c r="C61" s="98">
        <f t="shared" si="18"/>
        <v>0.0013867765995599995</v>
      </c>
      <c r="D61" s="98">
        <f t="shared" si="19"/>
        <v>0.0006933882997799997</v>
      </c>
      <c r="E61" s="99">
        <f>'[1]Poverty-Uninsured Population'!E57</f>
        <v>0.0012725264578328792</v>
      </c>
      <c r="F61" s="99">
        <f t="shared" si="20"/>
        <v>0.00038175793734986373</v>
      </c>
      <c r="G61" s="98">
        <f>'[1]Prevalence'!J57</f>
        <v>0.0012367778681855166</v>
      </c>
      <c r="H61" s="98">
        <f t="shared" si="21"/>
        <v>0.00024735557363710336</v>
      </c>
      <c r="I61" s="99">
        <f t="shared" si="22"/>
        <v>0.0013225018107669668</v>
      </c>
      <c r="J61" s="87">
        <f>'[1]Self Suff. Calc'!F59</f>
        <v>0.9183504654515222</v>
      </c>
      <c r="K61" s="23">
        <f t="shared" si="16"/>
        <v>0.00127930914785151</v>
      </c>
      <c r="L61" s="34">
        <f t="shared" si="28"/>
        <v>0.0012210101406293465</v>
      </c>
      <c r="M61" s="23">
        <f>'[1]Resources-new'!M60</f>
        <v>0.002565418746177431</v>
      </c>
      <c r="N61" s="34">
        <f t="shared" si="17"/>
        <v>0.000977</v>
      </c>
      <c r="O61" s="24">
        <f t="shared" si="23"/>
        <v>0.0009206097012981512</v>
      </c>
      <c r="P61" s="25">
        <f t="shared" si="24"/>
        <v>314753.3519150861</v>
      </c>
      <c r="Q61" s="27"/>
      <c r="R61" s="27">
        <f t="shared" si="25"/>
        <v>0</v>
      </c>
      <c r="S61" s="35">
        <f t="shared" si="8"/>
        <v>314753.3519150861</v>
      </c>
      <c r="T61" s="28">
        <f t="shared" si="26"/>
        <v>3048096.749128625</v>
      </c>
      <c r="U61" s="28">
        <f t="shared" si="10"/>
        <v>3362850.101043711</v>
      </c>
      <c r="V61" s="36" t="e">
        <f t="shared" si="27"/>
        <v>#REF!</v>
      </c>
      <c r="W61" s="30"/>
      <c r="X61" s="31">
        <v>0.0010302595137962867</v>
      </c>
      <c r="Y61" s="31" t="e">
        <f t="shared" si="29"/>
        <v>#REF!</v>
      </c>
      <c r="Z61" s="17">
        <f t="shared" si="30"/>
        <v>350000</v>
      </c>
      <c r="AA61" s="32">
        <f t="shared" si="31"/>
        <v>90527.83202470749</v>
      </c>
      <c r="AB61" s="37">
        <v>0.0010302595137962867</v>
      </c>
    </row>
    <row r="62" spans="1:28" ht="18" customHeight="1">
      <c r="A62" s="93" t="s">
        <v>80</v>
      </c>
      <c r="B62" s="97">
        <f>'[1]State Population'!I60</f>
        <v>857386</v>
      </c>
      <c r="C62" s="98">
        <f t="shared" si="18"/>
        <v>0.02173401651690551</v>
      </c>
      <c r="D62" s="98">
        <f t="shared" si="19"/>
        <v>0.010867008258452755</v>
      </c>
      <c r="E62" s="99">
        <f>'[1]Poverty-Uninsured Population'!E58</f>
        <v>0.01701289826752218</v>
      </c>
      <c r="F62" s="99">
        <f t="shared" si="20"/>
        <v>0.0051038694802566535</v>
      </c>
      <c r="G62" s="98">
        <f>'[1]Prevalence'!J58</f>
        <v>0.015963294458005605</v>
      </c>
      <c r="H62" s="98">
        <f t="shared" si="21"/>
        <v>0.003192658891601121</v>
      </c>
      <c r="I62" s="99">
        <f t="shared" si="22"/>
        <v>0.019163536630310528</v>
      </c>
      <c r="J62" s="87">
        <f>'[1]Self Suff. Calc'!F60</f>
        <v>1.184955331763383</v>
      </c>
      <c r="K62" s="23">
        <f t="shared" si="16"/>
        <v>0.020581295940398057</v>
      </c>
      <c r="L62" s="34">
        <f t="shared" si="28"/>
        <v>0.01964339197661743</v>
      </c>
      <c r="M62" s="23">
        <f>'[1]Resources-new'!M61</f>
        <v>0.013191402060728425</v>
      </c>
      <c r="N62" s="34">
        <f t="shared" si="17"/>
        <v>0.021565</v>
      </c>
      <c r="O62" s="24">
        <f t="shared" si="23"/>
        <v>0.020320315464170555</v>
      </c>
      <c r="P62" s="25">
        <f t="shared" si="24"/>
        <v>6947447.32246554</v>
      </c>
      <c r="Q62" s="27"/>
      <c r="R62" s="27" t="e">
        <f>IF(Q62=0,(#REF!/AA$68)*Q$66,0)</f>
        <v>#REF!</v>
      </c>
      <c r="S62" s="35" t="e">
        <f t="shared" si="8"/>
        <v>#REF!</v>
      </c>
      <c r="T62" s="28" t="e">
        <f>#REF!*$P$69</f>
        <v>#REF!</v>
      </c>
      <c r="U62" s="28" t="e">
        <f t="shared" si="10"/>
        <v>#REF!</v>
      </c>
      <c r="V62" s="36" t="e">
        <f t="shared" si="27"/>
        <v>#REF!</v>
      </c>
      <c r="W62" s="30"/>
      <c r="X62" s="31">
        <v>0.012205251820699559</v>
      </c>
      <c r="Y62" s="31" t="e">
        <f t="shared" si="29"/>
        <v>#REF!</v>
      </c>
      <c r="Z62" s="17">
        <f t="shared" si="30"/>
        <v>450000</v>
      </c>
      <c r="AA62" s="32">
        <f t="shared" si="31"/>
        <v>4128842.331774559</v>
      </c>
      <c r="AB62" s="37">
        <v>0.012205251820699559</v>
      </c>
    </row>
    <row r="63" spans="1:28" ht="18" customHeight="1">
      <c r="A63" s="93" t="s">
        <v>81</v>
      </c>
      <c r="B63" s="97">
        <f>'[1]State Population'!I61</f>
        <v>218896</v>
      </c>
      <c r="C63" s="98">
        <f t="shared" si="18"/>
        <v>0.005548830141248572</v>
      </c>
      <c r="D63" s="98">
        <f t="shared" si="19"/>
        <v>0.002774415070624286</v>
      </c>
      <c r="E63" s="99">
        <f>'[1]Poverty-Uninsured Population'!E59</f>
        <v>0.005783551476773108</v>
      </c>
      <c r="F63" s="99">
        <f t="shared" si="20"/>
        <v>0.0017350654430319321</v>
      </c>
      <c r="G63" s="98">
        <f>'[1]Prevalence'!J59</f>
        <v>0.006531055058312992</v>
      </c>
      <c r="H63" s="98">
        <f t="shared" si="21"/>
        <v>0.0013062110116625985</v>
      </c>
      <c r="I63" s="99">
        <f t="shared" si="22"/>
        <v>0.005815691525318817</v>
      </c>
      <c r="J63" s="89">
        <f>'[1]Self Suff. Calc'!F61</f>
        <v>1.0324204081174673</v>
      </c>
      <c r="K63" s="34">
        <f t="shared" si="16"/>
        <v>0.005891110362413269</v>
      </c>
      <c r="L63" s="34">
        <f t="shared" si="28"/>
        <v>0.005622648367795564</v>
      </c>
      <c r="M63" s="23">
        <f>'[1]Resources-new'!M62</f>
        <v>0.0039968939639667325</v>
      </c>
      <c r="N63" s="34">
        <f t="shared" si="17"/>
        <v>0.00608</v>
      </c>
      <c r="O63" s="24">
        <f t="shared" si="23"/>
        <v>0.005729075725581126</v>
      </c>
      <c r="P63" s="25">
        <f t="shared" si="24"/>
        <v>1958751.6680079056</v>
      </c>
      <c r="Q63" s="27"/>
      <c r="R63" s="27">
        <f>IF(Q63=0,(AA64/AA$68)*Q$66,0)</f>
        <v>0</v>
      </c>
      <c r="S63" s="35">
        <f t="shared" si="8"/>
        <v>1958751.6680079056</v>
      </c>
      <c r="T63" s="28">
        <f>X64*$P$69</f>
        <v>8637823.200748442</v>
      </c>
      <c r="U63" s="28">
        <f t="shared" si="10"/>
        <v>10596574.868756346</v>
      </c>
      <c r="V63" s="36" t="e">
        <f t="shared" si="27"/>
        <v>#REF!</v>
      </c>
      <c r="W63" s="30"/>
      <c r="X63" s="31">
        <v>0.0019174274284542005</v>
      </c>
      <c r="Y63" s="31" t="e">
        <f t="shared" si="29"/>
        <v>#REF!</v>
      </c>
      <c r="Z63" s="17">
        <f t="shared" si="30"/>
        <v>450000</v>
      </c>
      <c r="AA63" s="32">
        <f t="shared" si="31"/>
        <v>314753.3519150861</v>
      </c>
      <c r="AB63" s="37">
        <v>0.0019174274284542005</v>
      </c>
    </row>
    <row r="64" spans="1:28" ht="18" customHeight="1">
      <c r="A64" s="93" t="s">
        <v>82</v>
      </c>
      <c r="B64" s="99"/>
      <c r="C64" s="99"/>
      <c r="D64" s="98"/>
      <c r="E64" s="99"/>
      <c r="F64" s="99"/>
      <c r="G64" s="98"/>
      <c r="H64" s="98"/>
      <c r="I64" s="99"/>
      <c r="J64" s="87"/>
      <c r="K64" s="23"/>
      <c r="L64" s="34"/>
      <c r="M64" s="23">
        <f>'[1]Resources-new'!M7</f>
        <v>0.0031204347663688478</v>
      </c>
      <c r="N64" s="34">
        <f>'[1]E-1 CityCounty2014'!G13</f>
        <v>0.003067482722290596</v>
      </c>
      <c r="O64" s="24">
        <f t="shared" si="23"/>
        <v>0.002890434342584632</v>
      </c>
      <c r="P64" s="25">
        <f t="shared" si="24"/>
        <v>988229.7531039696</v>
      </c>
      <c r="Q64" s="27"/>
      <c r="R64" s="27">
        <f>IF(Q64=0,(AA66/AA$68)*Q$66,0)</f>
        <v>0</v>
      </c>
      <c r="S64" s="35">
        <f>P64+Q64-R64</f>
        <v>988229.7531039696</v>
      </c>
      <c r="T64" s="28">
        <f>X66*$P$69</f>
        <v>4818937.742844821</v>
      </c>
      <c r="U64" s="28">
        <f>S64+T64</f>
        <v>5807167.495948791</v>
      </c>
      <c r="V64" s="36" t="e">
        <f t="shared" si="27"/>
        <v>#REF!</v>
      </c>
      <c r="W64" s="30"/>
      <c r="X64" s="31">
        <v>0.0054336855062057645</v>
      </c>
      <c r="Y64" s="31" t="e">
        <f>V63-X64</f>
        <v>#REF!</v>
      </c>
      <c r="Z64" s="17">
        <f>IF(B63&lt;20000,250000+100000,350000+100000)</f>
        <v>450000</v>
      </c>
      <c r="AA64" s="32">
        <f>IF(Q63=0,P63,0)</f>
        <v>1958751.6680079056</v>
      </c>
      <c r="AB64" s="37">
        <v>0.0054336855062057645</v>
      </c>
    </row>
    <row r="65" spans="1:28" ht="18" customHeight="1">
      <c r="A65" s="93" t="s">
        <v>83</v>
      </c>
      <c r="B65" s="99"/>
      <c r="C65" s="99"/>
      <c r="D65" s="98"/>
      <c r="E65" s="99"/>
      <c r="F65" s="99"/>
      <c r="G65" s="98"/>
      <c r="H65" s="98"/>
      <c r="I65" s="99"/>
      <c r="J65" s="87"/>
      <c r="K65" s="23"/>
      <c r="L65" s="34"/>
      <c r="M65" s="23">
        <f>'[1]Resources-new'!M57</f>
        <v>0.006097826822664473</v>
      </c>
      <c r="N65" s="34">
        <f>'[1]E-1 CityCounty2014'!F198</f>
        <v>0.006068726561005443</v>
      </c>
      <c r="O65" s="24">
        <f t="shared" si="23"/>
        <v>0.005718452964777254</v>
      </c>
      <c r="P65" s="25">
        <f t="shared" si="24"/>
        <v>1955119.7819166598</v>
      </c>
      <c r="Q65" s="27"/>
      <c r="R65" s="27">
        <f>IF(Q65=0,(AA67/AA$68)*Q$66,0)</f>
        <v>0</v>
      </c>
      <c r="S65" s="35">
        <f>P65+Q65-R65</f>
        <v>1955119.7819166598</v>
      </c>
      <c r="T65" s="28">
        <f>X67*$P$69</f>
        <v>8862358.011830136</v>
      </c>
      <c r="U65" s="28">
        <f>S65+T65</f>
        <v>10817477.793746796</v>
      </c>
      <c r="V65" s="36" t="e">
        <f t="shared" si="27"/>
        <v>#REF!</v>
      </c>
      <c r="W65" s="30"/>
      <c r="X65" s="31"/>
      <c r="Y65" s="31"/>
      <c r="Z65" s="17"/>
      <c r="AA65" s="32"/>
      <c r="AB65" s="37">
        <v>0.002254590214380962</v>
      </c>
    </row>
    <row r="66" spans="1:28" ht="18" customHeight="1">
      <c r="A66" s="101" t="s">
        <v>84</v>
      </c>
      <c r="B66" s="97">
        <f>SUM(B7:B65)</f>
        <v>39449036</v>
      </c>
      <c r="C66" s="99">
        <f>SUM(C7:C65)</f>
        <v>1</v>
      </c>
      <c r="D66" s="98">
        <f t="shared" si="19"/>
        <v>0.5</v>
      </c>
      <c r="E66" s="99">
        <f>SUM(E7:E65)</f>
        <v>0.9999999999999998</v>
      </c>
      <c r="F66" s="99">
        <f t="shared" si="20"/>
        <v>0.29999999999999993</v>
      </c>
      <c r="G66" s="99">
        <f>SUM(G7:G65)</f>
        <v>1</v>
      </c>
      <c r="H66" s="98">
        <f t="shared" si="21"/>
        <v>0.2</v>
      </c>
      <c r="I66" s="99">
        <f>SUM(I7:I65)</f>
        <v>1</v>
      </c>
      <c r="J66" s="90"/>
      <c r="K66" s="50">
        <f aca="true" t="shared" si="32" ref="K66:V66">SUM(K7:K65)</f>
        <v>1.0477465381181146</v>
      </c>
      <c r="L66" s="50">
        <f t="shared" si="32"/>
        <v>1</v>
      </c>
      <c r="M66" s="50">
        <f t="shared" si="32"/>
        <v>0.9999999999999998</v>
      </c>
      <c r="N66" s="50">
        <f t="shared" si="32"/>
        <v>1.0612532092832965</v>
      </c>
      <c r="O66" s="50">
        <f t="shared" si="32"/>
        <v>0.9999999999999994</v>
      </c>
      <c r="P66" s="51">
        <f t="shared" si="32"/>
        <v>341896627.27999973</v>
      </c>
      <c r="Q66" s="52">
        <f t="shared" si="32"/>
        <v>0</v>
      </c>
      <c r="R66" s="52" t="e">
        <f t="shared" si="32"/>
        <v>#REF!</v>
      </c>
      <c r="S66" s="51" t="e">
        <f t="shared" si="32"/>
        <v>#REF!</v>
      </c>
      <c r="T66" s="53" t="e">
        <f t="shared" si="32"/>
        <v>#REF!</v>
      </c>
      <c r="U66" s="54" t="e">
        <f t="shared" si="32"/>
        <v>#REF!</v>
      </c>
      <c r="V66" s="55" t="e">
        <f t="shared" si="32"/>
        <v>#REF!</v>
      </c>
      <c r="W66" s="30"/>
      <c r="X66" s="31">
        <v>0.003031387834649708</v>
      </c>
      <c r="Y66" s="31" t="e">
        <f>V64-X66</f>
        <v>#REF!</v>
      </c>
      <c r="Z66" s="17">
        <f>IF(B64&lt;20000,250000+100000,350000+100000)</f>
        <v>350000</v>
      </c>
      <c r="AA66" s="32">
        <f>IF(Q64=0,P64,0)</f>
        <v>988229.7531039696</v>
      </c>
      <c r="AB66" s="37">
        <v>0.003031387834649708</v>
      </c>
    </row>
    <row r="67" spans="8:28" ht="18" customHeight="1" hidden="1">
      <c r="H67" s="73"/>
      <c r="W67" s="30"/>
      <c r="X67" s="31">
        <v>0.0055749307621294495</v>
      </c>
      <c r="Y67" s="31" t="e">
        <f>V65-X67</f>
        <v>#REF!</v>
      </c>
      <c r="Z67" s="17">
        <f>IF(B65&lt;20000,250000+100000,350000+100000)</f>
        <v>350000</v>
      </c>
      <c r="AA67" s="32">
        <f>IF(Q65=0,P65,0)</f>
        <v>1955119.7819166598</v>
      </c>
      <c r="AB67" s="37">
        <v>0.0055749307621294495</v>
      </c>
    </row>
    <row r="68" spans="8:28" ht="18" customHeight="1" hidden="1">
      <c r="H68" s="73"/>
      <c r="L68" s="65" t="s">
        <v>86</v>
      </c>
      <c r="M68" s="65"/>
      <c r="N68" s="65"/>
      <c r="O68" s="65"/>
      <c r="P68" s="66">
        <v>1931577000</v>
      </c>
      <c r="S68" s="67"/>
      <c r="T68" s="68"/>
      <c r="W68" s="56"/>
      <c r="X68" s="57">
        <f>SUM(X9:X67)</f>
        <v>0.9791789927172018</v>
      </c>
      <c r="Y68" s="58"/>
      <c r="Z68" s="59"/>
      <c r="AA68" s="60">
        <f>SUM(AA9:AA67)</f>
        <v>334949179.9575342</v>
      </c>
      <c r="AB68" s="61">
        <f>SUM(AB9:AB67)</f>
        <v>0.9791789927172019</v>
      </c>
    </row>
    <row r="69" spans="2:27" ht="15" hidden="1">
      <c r="B69" s="69"/>
      <c r="H69" s="73"/>
      <c r="L69" s="65" t="s">
        <v>87</v>
      </c>
      <c r="M69" s="65"/>
      <c r="N69" s="65"/>
      <c r="O69" s="65"/>
      <c r="P69" s="70">
        <v>1589680372.72</v>
      </c>
      <c r="AA69" s="63" t="s">
        <v>85</v>
      </c>
    </row>
    <row r="70" spans="8:17" ht="15.6" customHeight="1" hidden="1">
      <c r="H70" s="73"/>
      <c r="L70" s="65" t="s">
        <v>88</v>
      </c>
      <c r="M70" s="65"/>
      <c r="N70" s="65"/>
      <c r="O70" s="65"/>
      <c r="P70" s="71">
        <f>P68-P69</f>
        <v>341896627.28</v>
      </c>
      <c r="Q70" s="72"/>
    </row>
    <row r="71" ht="15.6" customHeight="1" hidden="1">
      <c r="H71" s="73"/>
    </row>
    <row r="72" spans="8:16" ht="15.6" customHeight="1" hidden="1">
      <c r="H72" s="73"/>
      <c r="L72" s="11" t="s">
        <v>89</v>
      </c>
      <c r="P72" s="73"/>
    </row>
    <row r="73" spans="8:16" ht="15" hidden="1">
      <c r="H73" s="73"/>
      <c r="L73" s="11" t="s">
        <v>90</v>
      </c>
      <c r="M73" s="74"/>
      <c r="N73" s="75">
        <v>1599532</v>
      </c>
      <c r="P73" s="73"/>
    </row>
    <row r="74" spans="8:17" ht="15" hidden="1">
      <c r="H74" s="73"/>
      <c r="L74" s="11" t="s">
        <v>91</v>
      </c>
      <c r="N74" s="76">
        <v>446046</v>
      </c>
      <c r="P74" s="73"/>
      <c r="Q74" s="76">
        <f>N76-N81</f>
        <v>1931627</v>
      </c>
    </row>
    <row r="75" spans="12:16" ht="15" hidden="1">
      <c r="L75" s="11" t="s">
        <v>92</v>
      </c>
      <c r="N75" s="76">
        <v>1899</v>
      </c>
      <c r="P75" s="73"/>
    </row>
    <row r="76" spans="12:22" ht="15" hidden="1">
      <c r="L76" s="11" t="s">
        <v>84</v>
      </c>
      <c r="N76" s="77">
        <f>N73+N74+N75</f>
        <v>2047477</v>
      </c>
      <c r="O76" s="3"/>
      <c r="P76" s="78"/>
      <c r="Q76" s="3"/>
      <c r="R76" s="3"/>
      <c r="S76" s="3"/>
      <c r="V76" s="3"/>
    </row>
    <row r="77" spans="14:22" ht="15" hidden="1">
      <c r="N77" s="3"/>
      <c r="O77" s="79"/>
      <c r="P77" s="80"/>
      <c r="Q77" s="80"/>
      <c r="R77" s="80"/>
      <c r="S77" s="80"/>
      <c r="V77" s="3"/>
    </row>
    <row r="78" spans="12:22" ht="15" hidden="1">
      <c r="L78" s="11" t="s">
        <v>93</v>
      </c>
      <c r="N78" s="3"/>
      <c r="O78" s="79"/>
      <c r="P78" s="80"/>
      <c r="Q78" s="80"/>
      <c r="R78" s="80"/>
      <c r="S78" s="80"/>
      <c r="V78" s="3"/>
    </row>
    <row r="79" spans="12:22" ht="15" hidden="1">
      <c r="L79" s="11" t="s">
        <v>94</v>
      </c>
      <c r="N79" s="77">
        <v>103200</v>
      </c>
      <c r="O79" s="79"/>
      <c r="P79" s="80"/>
      <c r="Q79" s="80"/>
      <c r="R79" s="80"/>
      <c r="S79" s="80"/>
      <c r="V79" s="3"/>
    </row>
    <row r="80" spans="12:22" ht="15" hidden="1">
      <c r="L80" s="11" t="s">
        <v>95</v>
      </c>
      <c r="N80" s="81">
        <v>12650</v>
      </c>
      <c r="O80" s="3"/>
      <c r="P80" s="82"/>
      <c r="Q80" s="3"/>
      <c r="R80" s="3"/>
      <c r="S80" s="82"/>
      <c r="V80" s="3"/>
    </row>
    <row r="81" spans="12:22" ht="15" hidden="1">
      <c r="L81" s="11" t="s">
        <v>84</v>
      </c>
      <c r="N81" s="77">
        <f>SUM(N79:N80)</f>
        <v>115850</v>
      </c>
      <c r="O81" s="3"/>
      <c r="P81" s="78"/>
      <c r="Q81" s="3"/>
      <c r="R81" s="3"/>
      <c r="S81" s="3"/>
      <c r="V81" s="3"/>
    </row>
    <row r="82" spans="12:22" ht="15" hidden="1">
      <c r="L82" s="11" t="s">
        <v>84</v>
      </c>
      <c r="N82" s="77">
        <f>N76-N79-N80</f>
        <v>1931627</v>
      </c>
      <c r="O82" s="3"/>
      <c r="P82" s="78"/>
      <c r="Q82" s="3"/>
      <c r="R82" s="3"/>
      <c r="S82" s="3"/>
      <c r="V82" s="3"/>
    </row>
    <row r="86" spans="20:21" ht="15" hidden="1">
      <c r="T86" s="83"/>
      <c r="U86" s="83"/>
    </row>
    <row r="87" spans="20:21" ht="15" hidden="1">
      <c r="T87" s="83"/>
      <c r="U87" s="83"/>
    </row>
    <row r="88" spans="20:25" ht="15" hidden="1">
      <c r="T88" s="83"/>
      <c r="U88" s="83"/>
      <c r="W88" s="83"/>
      <c r="X88" s="84"/>
      <c r="Y88" s="84"/>
    </row>
    <row r="89" spans="20:25" ht="15" hidden="1">
      <c r="T89" s="83"/>
      <c r="U89" s="83"/>
      <c r="W89" s="83"/>
      <c r="X89" s="84"/>
      <c r="Y89" s="84"/>
    </row>
    <row r="90" spans="20:25" ht="15" hidden="1">
      <c r="T90" s="83"/>
      <c r="U90" s="83"/>
      <c r="W90" s="83"/>
      <c r="X90" s="84"/>
      <c r="Y90" s="84"/>
    </row>
    <row r="91" spans="20:25" ht="15" hidden="1">
      <c r="T91" s="83"/>
      <c r="U91" s="83"/>
      <c r="W91" s="83"/>
      <c r="X91" s="84"/>
      <c r="Y91" s="84"/>
    </row>
    <row r="92" spans="23:25" ht="15" hidden="1">
      <c r="W92" s="83"/>
      <c r="X92" s="84"/>
      <c r="Y92" s="84"/>
    </row>
    <row r="93" spans="23:25" ht="15" hidden="1">
      <c r="W93" s="83"/>
      <c r="X93" s="84"/>
      <c r="Y93" s="84"/>
    </row>
  </sheetData>
  <sheetProtection sheet="1" objects="1" scenarios="1" selectLockedCells="1"/>
  <mergeCells count="4">
    <mergeCell ref="X4:AB4"/>
    <mergeCell ref="J2:N2"/>
    <mergeCell ref="O2:V2"/>
    <mergeCell ref="A1:I2"/>
  </mergeCells>
  <printOptions/>
  <pageMargins left="0.7" right="0.7" top="0.75" bottom="0.75" header="0.3" footer="0.3"/>
  <pageSetup fitToHeight="0" horizontalDpi="600" verticalDpi="600" orientation="landscape" scale="90" r:id="rId1"/>
  <headerFooter>
    <oddHeader>&amp;L&amp;"Arial,Regular"&amp;12Enclosure 1</oddHeader>
    <oddFooter>&amp;C&amp;P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7195B6-A18E-4434-81F6-69604E3BEF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65378-7C34-451F-91B7-046B85ACA45A}"/>
</file>

<file path=customXml/itemProps3.xml><?xml version="1.0" encoding="utf-8"?>
<ds:datastoreItem xmlns:ds="http://schemas.openxmlformats.org/officeDocument/2006/customXml" ds:itemID="{A6E9DB27-BAD4-4BDF-A889-365C41C684B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A9AC00C-7D9A-420E-A0C4-483701F65AA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B259EAC-10BF-4A3F-A541-628327E4DE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&amp;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Enc_1-Need_for_Services</dc:title>
  <dc:subject/>
  <dc:creator>Tchrist2</dc:creator>
  <cp:keywords>Enc_1-Need_for_Services</cp:keywords>
  <dc:description/>
  <cp:lastModifiedBy>westj</cp:lastModifiedBy>
  <cp:lastPrinted>2018-01-17T20:16:15Z</cp:lastPrinted>
  <dcterms:created xsi:type="dcterms:W3CDTF">2017-06-07T17:15:53Z</dcterms:created>
  <dcterms:modified xsi:type="dcterms:W3CDTF">2020-11-04T03:00:32Z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DHCSDOC-1363137784-1329</vt:lpwstr>
  </property>
  <property fmtid="{D5CDD505-2E9C-101B-9397-08002B2CF9AE}" pid="5" name="_dlc_DocIdItemGuid">
    <vt:lpwstr>0a40d1ed-56ef-41b6-93bf-9dc4736cd5e5</vt:lpwstr>
  </property>
  <property fmtid="{D5CDD505-2E9C-101B-9397-08002B2CF9AE}" pid="6" name="_dlc_DocIdUrl">
    <vt:lpwstr>http://dhcs2016prod:88/services/MH/_layouts/15/DocIdRedir.aspx?ID=DHCSDOC-1363137784-1329, DHCSDOC-1363137784-1329</vt:lpwstr>
  </property>
  <property fmtid="{D5CDD505-2E9C-101B-9397-08002B2CF9AE}" pid="7" name="ContentTypeId">
    <vt:lpwstr>0x0101000DD778A44A894D44A57135C48A267F0A</vt:lpwstr>
  </property>
</Properties>
</file>