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24226"/>
  <bookViews>
    <workbookView xWindow="65416" yWindow="65416" windowWidth="20730" windowHeight="11160" tabRatio="817" activeTab="0"/>
  </bookViews>
  <sheets>
    <sheet name="C1-WP 1" sheetId="1" r:id="rId1"/>
    <sheet name="C2-WP 2" sheetId="7" r:id="rId2"/>
    <sheet name="C3- WP 3" sheetId="15" r:id="rId3"/>
    <sheet name="C4 WP 4" sheetId="16" r:id="rId4"/>
    <sheet name="C5 WP 5" sheetId="26" r:id="rId5"/>
    <sheet name="T1 WP 6" sheetId="17" r:id="rId6"/>
    <sheet name="T2 WP 7" sheetId="18" r:id="rId7"/>
    <sheet name="T3 WP 8" sheetId="19" r:id="rId8"/>
    <sheet name="T4 WP 9" sheetId="27" r:id="rId9"/>
    <sheet name="A1 WP 10" sheetId="20" r:id="rId10"/>
    <sheet name="A2 WP 11" sheetId="21" r:id="rId11"/>
    <sheet name="A3 WP 12" sheetId="29" r:id="rId12"/>
    <sheet name="A4 WP 13" sheetId="22" r:id="rId13"/>
    <sheet name="A5 WP 14" sheetId="23" r:id="rId14"/>
    <sheet name="A6 WP 15" sheetId="28" r:id="rId15"/>
    <sheet name="A7 WP 16" sheetId="30" r:id="rId16"/>
    <sheet name="O1 WP 17" sheetId="24" r:id="rId17"/>
    <sheet name="O2 WP 18" sheetId="25" r:id="rId18"/>
    <sheet name="CSS WP 19" sheetId="31" state="hidden" r:id="rId19"/>
    <sheet name="CSS WP 20" sheetId="32" state="hidden" r:id="rId20"/>
    <sheet name="CSS WP 21" sheetId="33" state="hidden" r:id="rId21"/>
    <sheet name="CSS WP 22" sheetId="34" state="hidden" r:id="rId22"/>
    <sheet name="CSS WP 23" sheetId="35" state="hidden" r:id="rId23"/>
    <sheet name="CSS WP 24" sheetId="36" state="hidden" r:id="rId24"/>
    <sheet name="CSS WP 25" sheetId="37" state="hidden" r:id="rId25"/>
    <sheet name="CSS WP Summary" sheetId="5" r:id="rId26"/>
    <sheet name="CSS Summary" sheetId="6" r:id="rId27"/>
    <sheet name="PEI Planning" sheetId="38" r:id="rId28"/>
    <sheet name="WET Summary" sheetId="8" r:id="rId29"/>
    <sheet name="CPP" sheetId="13" r:id="rId30"/>
    <sheet name="County Summary" sheetId="12" r:id="rId31"/>
    <sheet name="Unspent" sheetId="10" r:id="rId32"/>
  </sheets>
  <externalReferences>
    <externalReference r:id="rId35"/>
  </externalReferences>
  <definedNames>
    <definedName name="_Pgm1" localSheetId="30">'County Summary'!$D$3</definedName>
    <definedName name="_Pgm1" localSheetId="29">'CPP'!$D$3</definedName>
    <definedName name="_Pgm1" localSheetId="26">'CSS Summary'!$D$3</definedName>
    <definedName name="_Pgm1" localSheetId="25">'CSS WP Summary'!$D$3</definedName>
    <definedName name="_Pgm1" localSheetId="27">'PEI Planning'!$D$3</definedName>
    <definedName name="_Pgm1" localSheetId="31">'Unspent'!$D$3</definedName>
    <definedName name="_Pgm1" localSheetId="28">'WET Summary'!$D$3</definedName>
    <definedName name="_Pgm1">'C1-WP 1'!$A$3</definedName>
    <definedName name="_pgm10">'A4 WP 13'!$D$3</definedName>
    <definedName name="_Pgm11">'A5 WP 14'!$D$3</definedName>
    <definedName name="_Pgm12">'O1 WP 17'!$D$3</definedName>
    <definedName name="_Pgm13">'O2 WP 18'!$D$3</definedName>
    <definedName name="_Pgm14">'C5 WP 5'!$D$3</definedName>
    <definedName name="_Pgm15" localSheetId="11">'A3 WP 12'!$D$3</definedName>
    <definedName name="_Pgm15" localSheetId="14">'A6 WP 15'!$D$3</definedName>
    <definedName name="_Pgm15" localSheetId="15">'A7 WP 16'!$D$3</definedName>
    <definedName name="_Pgm15" localSheetId="18">'CSS WP 19'!$D$3</definedName>
    <definedName name="_Pgm15" localSheetId="19">'CSS WP 20'!$D$3</definedName>
    <definedName name="_Pgm15" localSheetId="20">'CSS WP 21'!$D$3</definedName>
    <definedName name="_Pgm15" localSheetId="21">'CSS WP 22'!$D$3</definedName>
    <definedName name="_Pgm15" localSheetId="22">'CSS WP 23'!$D$3</definedName>
    <definedName name="_Pgm15" localSheetId="23">'CSS WP 24'!$D$3</definedName>
    <definedName name="_Pgm15" localSheetId="24">'CSS WP 25'!$D$3</definedName>
    <definedName name="_Pgm15">'T4 WP 9'!$D$3</definedName>
    <definedName name="_Pgm16">'A6 WP 15'!$D$3</definedName>
    <definedName name="_Pgm17">'A3 WP 12'!$D$3</definedName>
    <definedName name="_Pgm18">'A7 WP 16'!$D$3</definedName>
    <definedName name="_Pgm19">'CSS WP 19'!$D$3</definedName>
    <definedName name="_Pgm2" localSheetId="9">'A1 WP 10'!$D$3</definedName>
    <definedName name="_Pgm2" localSheetId="10">'A2 WP 11'!$D$3</definedName>
    <definedName name="_Pgm2" localSheetId="11">'A3 WP 12'!$D$3</definedName>
    <definedName name="_Pgm2" localSheetId="12">'A4 WP 13'!$D$3</definedName>
    <definedName name="_Pgm2" localSheetId="13">'A5 WP 14'!$D$3</definedName>
    <definedName name="_Pgm2" localSheetId="14">'A6 WP 15'!$D$3</definedName>
    <definedName name="_Pgm2" localSheetId="15">'A7 WP 16'!$D$3</definedName>
    <definedName name="_Pgm2" localSheetId="2">'C3- WP 3'!$D$3</definedName>
    <definedName name="_Pgm2" localSheetId="3">'C4 WP 4'!$D$3</definedName>
    <definedName name="_Pgm2" localSheetId="4">'C5 WP 5'!$D$3</definedName>
    <definedName name="_Pgm2" localSheetId="18">'CSS WP 19'!$D$3</definedName>
    <definedName name="_Pgm2" localSheetId="19">'CSS WP 20'!$D$3</definedName>
    <definedName name="_Pgm2" localSheetId="20">'CSS WP 21'!$D$3</definedName>
    <definedName name="_Pgm2" localSheetId="21">'CSS WP 22'!$D$3</definedName>
    <definedName name="_Pgm2" localSheetId="22">'CSS WP 23'!$D$3</definedName>
    <definedName name="_Pgm2" localSheetId="23">'CSS WP 24'!$D$3</definedName>
    <definedName name="_Pgm2" localSheetId="24">'CSS WP 25'!$D$3</definedName>
    <definedName name="_Pgm2" localSheetId="16">'O1 WP 17'!$D$3</definedName>
    <definedName name="_Pgm2" localSheetId="17">'O2 WP 18'!$D$3</definedName>
    <definedName name="_Pgm2" localSheetId="5">'T1 WP 6'!$D$3</definedName>
    <definedName name="_Pgm2" localSheetId="6">'T2 WP 7'!$D$3</definedName>
    <definedName name="_Pgm2" localSheetId="7">'T3 WP 8'!$D$3</definedName>
    <definedName name="_Pgm2" localSheetId="8">'T4 WP 9'!$D$3</definedName>
    <definedName name="_Pgm2">'C2-WP 2'!$D$3</definedName>
    <definedName name="_Pgm3">'C3- WP 3'!$D$3</definedName>
    <definedName name="_Pgm4">'C4 WP 4'!$D$3</definedName>
    <definedName name="_Pgm5">'T1 WP 6'!$D$3</definedName>
    <definedName name="_Pgm6">'T2 WP 7'!$D$3</definedName>
    <definedName name="_Pgm7">'T3 WP 8'!$D$3</definedName>
    <definedName name="_Pgm8">'A1 WP 10'!$D$3</definedName>
    <definedName name="_Pgm9">'A2 WP 11'!$D$3</definedName>
    <definedName name="_PP1">#REF!</definedName>
    <definedName name="_PP10">#REF!</definedName>
    <definedName name="_PP11">#REF!</definedName>
    <definedName name="_PP12">#REF!</definedName>
    <definedName name="_PP13">#REF!</definedName>
    <definedName name="_PP14">#REF!</definedName>
    <definedName name="_PP15">#REF!</definedName>
    <definedName name="_PP16">#REF!</definedName>
    <definedName name="_PP17">#REF!</definedName>
    <definedName name="_PP18">#REF!</definedName>
    <definedName name="_PP19">#REF!</definedName>
    <definedName name="_PP2">#REF!</definedName>
    <definedName name="_PP20">#REF!</definedName>
    <definedName name="_PP21">#REF!</definedName>
    <definedName name="_pp22">#REF!</definedName>
    <definedName name="_PP23">#REF!</definedName>
    <definedName name="_PP24">#REF!</definedName>
    <definedName name="_PP25">#REF!</definedName>
    <definedName name="_PP26">#REF!</definedName>
    <definedName name="_PP3">#REF!</definedName>
    <definedName name="_PP4">#REF!</definedName>
    <definedName name="_PP5">#REF!</definedName>
    <definedName name="_PP6">#REF!</definedName>
    <definedName name="_PP7">#REF!</definedName>
    <definedName name="_PP8">#REF!</definedName>
    <definedName name="_PP9">#REF!</definedName>
    <definedName name="CSS_Pgm1">'C1-WP 1'!$A$3</definedName>
    <definedName name="Jan">#REF!</definedName>
    <definedName name="Mar">#REF!</definedName>
    <definedName name="_xlnm.Print_Area" localSheetId="9">'A1 WP 10'!$A$1:$O$39</definedName>
    <definedName name="_xlnm.Print_Area" localSheetId="10">'A2 WP 11'!$A$1:$O$39</definedName>
    <definedName name="_xlnm.Print_Area" localSheetId="11">'A3 WP 12'!$A$1:$O$39</definedName>
    <definedName name="_xlnm.Print_Area" localSheetId="12">'A4 WP 13'!$A$1:$O$39</definedName>
    <definedName name="_xlnm.Print_Area" localSheetId="13">'A5 WP 14'!$A$1:$O$39</definedName>
    <definedName name="_xlnm.Print_Area" localSheetId="14">'A6 WP 15'!$A$1:$O$39</definedName>
    <definedName name="_xlnm.Print_Area" localSheetId="15">'A7 WP 16'!$A$1:$O$39</definedName>
    <definedName name="_xlnm.Print_Area" localSheetId="0">'C1-WP 1'!$A$1:$O$39</definedName>
    <definedName name="_xlnm.Print_Area" localSheetId="1">'C2-WP 2'!$A$1:$O$39</definedName>
    <definedName name="_xlnm.Print_Area" localSheetId="2">'C3- WP 3'!$A$1:$O$39</definedName>
    <definedName name="_xlnm.Print_Area" localSheetId="3">'C4 WP 4'!$A$1:$O$39</definedName>
    <definedName name="_xlnm.Print_Area" localSheetId="4">'C5 WP 5'!$A$1:$O$39</definedName>
    <definedName name="_xlnm.Print_Area" localSheetId="30">'County Summary'!$A$1:$O$18</definedName>
    <definedName name="_xlnm.Print_Area" localSheetId="29">'CPP'!$A$1:$O$10</definedName>
    <definedName name="_xlnm.Print_Area" localSheetId="26">'CSS Summary'!$A$1:$O$56</definedName>
    <definedName name="_xlnm.Print_Area" localSheetId="18">'CSS WP 19'!$A$1:$O$39</definedName>
    <definedName name="_xlnm.Print_Area" localSheetId="19">'CSS WP 20'!$A$1:$O$39</definedName>
    <definedName name="_xlnm.Print_Area" localSheetId="20">'CSS WP 21'!$A$1:$O$39</definedName>
    <definedName name="_xlnm.Print_Area" localSheetId="21">'CSS WP 22'!$A$1:$O$39</definedName>
    <definedName name="_xlnm.Print_Area" localSheetId="22">'CSS WP 23'!$A$1:$O$39</definedName>
    <definedName name="_xlnm.Print_Area" localSheetId="23">'CSS WP 24'!$A$1:$O$39</definedName>
    <definedName name="_xlnm.Print_Area" localSheetId="24">'CSS WP 25'!$A$1:$O$39</definedName>
    <definedName name="_xlnm.Print_Area" localSheetId="25">'CSS WP Summary'!$A$1:$O$39</definedName>
    <definedName name="_xlnm.Print_Area" localSheetId="16">'O1 WP 17'!$A$1:$O$39</definedName>
    <definedName name="_xlnm.Print_Area" localSheetId="17">'O2 WP 18'!$A$1:$O$39</definedName>
    <definedName name="_xlnm.Print_Area" localSheetId="27">'PEI Planning'!$A$1:$O$10</definedName>
    <definedName name="_xlnm.Print_Area" localSheetId="5">'T1 WP 6'!$A$1:$O$39</definedName>
    <definedName name="_xlnm.Print_Area" localSheetId="6">'T2 WP 7'!$A$1:$O$39</definedName>
    <definedName name="_xlnm.Print_Area" localSheetId="7">'T3 WP 8'!$A$1:$O$39</definedName>
    <definedName name="_xlnm.Print_Area" localSheetId="8">'T4 WP 9'!$A$1:$O$39</definedName>
    <definedName name="_xlnm.Print_Area" localSheetId="31">'Unspent'!$A$1:$K$17</definedName>
    <definedName name="_xlnm.Print_Area" localSheetId="28">'WET Summary'!$A$1:$O$22</definedName>
  </definedNames>
  <calcPr calcId="191029"/>
</workbook>
</file>

<file path=xl/comments10.xml><?xml version="1.0" encoding="utf-8"?>
<comments xmlns="http://schemas.openxmlformats.org/spreadsheetml/2006/main">
  <authors>
    <author>Balma Family</author>
  </authors>
  <commentList>
    <comment ref="H15" authorId="0">
      <text>
        <r>
          <rPr>
            <b/>
            <sz val="8"/>
            <rFont val="Tahoma"/>
            <family val="2"/>
          </rPr>
          <t>Balma Family:</t>
        </r>
        <r>
          <rPr>
            <sz val="8"/>
            <rFont val="Tahoma"/>
            <family val="2"/>
          </rPr>
          <t xml:space="preserve">
EPSDT</t>
        </r>
      </text>
    </comment>
  </commentList>
</comments>
</file>

<file path=xl/comments18.xml><?xml version="1.0" encoding="utf-8"?>
<comments xmlns="http://schemas.openxmlformats.org/spreadsheetml/2006/main">
  <authors>
    <author>Balma Family</author>
  </authors>
  <commentList>
    <comment ref="H15" authorId="0">
      <text>
        <r>
          <rPr>
            <b/>
            <sz val="8"/>
            <rFont val="Tahoma"/>
            <family val="2"/>
          </rPr>
          <t>Balma Family:</t>
        </r>
        <r>
          <rPr>
            <sz val="8"/>
            <rFont val="Tahoma"/>
            <family val="2"/>
          </rPr>
          <t xml:space="preserve">
EPSDT</t>
        </r>
      </text>
    </comment>
  </commentList>
</comments>
</file>

<file path=xl/comments27.xml><?xml version="1.0" encoding="utf-8"?>
<comments xmlns="http://schemas.openxmlformats.org/spreadsheetml/2006/main">
  <authors>
    <author>Balma Family</author>
  </authors>
  <commentList>
    <comment ref="F47" authorId="0">
      <text>
        <r>
          <rPr>
            <b/>
            <sz val="8"/>
            <rFont val="Tahoma"/>
            <family val="2"/>
          </rPr>
          <t>Balma Family:</t>
        </r>
        <r>
          <rPr>
            <sz val="8"/>
            <rFont val="Tahoma"/>
            <family val="2"/>
          </rPr>
          <t xml:space="preserve">
Admin, coord,contracts
SNU, Planning, AB 2034, IT</t>
        </r>
      </text>
    </comment>
    <comment ref="G47" authorId="0">
      <text>
        <r>
          <rPr>
            <b/>
            <sz val="8"/>
            <rFont val="Tahoma"/>
            <family val="2"/>
          </rPr>
          <t>Balma Family:</t>
        </r>
        <r>
          <rPr>
            <sz val="8"/>
            <rFont val="Tahoma"/>
            <family val="2"/>
          </rPr>
          <t xml:space="preserve">
Admin, coord,contracts
SNU, Planning, AB 2034, IT</t>
        </r>
      </text>
    </comment>
    <comment ref="F49" authorId="0">
      <text>
        <r>
          <rPr>
            <b/>
            <sz val="8"/>
            <rFont val="Tahoma"/>
            <family val="2"/>
          </rPr>
          <t>Balma Family:</t>
        </r>
        <r>
          <rPr>
            <sz val="8"/>
            <rFont val="Tahoma"/>
            <family val="2"/>
          </rPr>
          <t xml:space="preserve">
Administ distribution</t>
        </r>
      </text>
    </comment>
    <comment ref="F50" authorId="0">
      <text>
        <r>
          <rPr>
            <b/>
            <sz val="8"/>
            <rFont val="Tahoma"/>
            <family val="2"/>
          </rPr>
          <t>Balma Family:</t>
        </r>
        <r>
          <rPr>
            <sz val="8"/>
            <rFont val="Tahoma"/>
            <family val="2"/>
          </rPr>
          <t xml:space="preserve">
One time training contractor &amp; County, One time Housing.
</t>
        </r>
      </text>
    </comment>
    <comment ref="F51" authorId="0">
      <text>
        <r>
          <rPr>
            <b/>
            <sz val="8"/>
            <rFont val="Tahoma"/>
            <family val="2"/>
          </rPr>
          <t>Balma Family:</t>
        </r>
        <r>
          <rPr>
            <sz val="8"/>
            <rFont val="Tahoma"/>
            <family val="2"/>
          </rPr>
          <t xml:space="preserve">
Tutstin Facility</t>
        </r>
      </text>
    </comment>
  </commentList>
</comments>
</file>

<file path=xl/comments3.xml><?xml version="1.0" encoding="utf-8"?>
<comments xmlns="http://schemas.openxmlformats.org/spreadsheetml/2006/main">
  <authors>
    <author>Balma Family</author>
  </authors>
  <commentList>
    <comment ref="H25" authorId="0">
      <text>
        <r>
          <rPr>
            <b/>
            <sz val="8"/>
            <rFont val="Tahoma"/>
            <family val="2"/>
          </rPr>
          <t>Balma Family:</t>
        </r>
        <r>
          <rPr>
            <sz val="8"/>
            <rFont val="Tahoma"/>
            <family val="2"/>
          </rPr>
          <t xml:space="preserve">
EPSDT</t>
        </r>
      </text>
    </comment>
  </commentList>
</comments>
</file>

<file path=xl/comments32.xml><?xml version="1.0" encoding="utf-8"?>
<comments xmlns="http://schemas.openxmlformats.org/spreadsheetml/2006/main">
  <authors>
    <author>robert balma</author>
  </authors>
  <commentList>
    <comment ref="G9" authorId="0">
      <text>
        <r>
          <rPr>
            <b/>
            <sz val="8"/>
            <rFont val="Tahoma"/>
            <family val="2"/>
          </rPr>
          <t>robert balma:</t>
        </r>
        <r>
          <rPr>
            <sz val="8"/>
            <rFont val="Tahoma"/>
            <family val="2"/>
          </rPr>
          <t xml:space="preserve">
Amount taken from unspent tab in FY 06/07 EXP/Rev report.</t>
        </r>
      </text>
    </comment>
  </commentList>
</comments>
</file>

<file path=xl/comments4.xml><?xml version="1.0" encoding="utf-8"?>
<comments xmlns="http://schemas.openxmlformats.org/spreadsheetml/2006/main">
  <authors>
    <author>Balma Family</author>
  </authors>
  <commentList>
    <comment ref="H25" authorId="0">
      <text>
        <r>
          <rPr>
            <b/>
            <sz val="8"/>
            <rFont val="Tahoma"/>
            <family val="2"/>
          </rPr>
          <t>Balma Family:</t>
        </r>
        <r>
          <rPr>
            <sz val="8"/>
            <rFont val="Tahoma"/>
            <family val="2"/>
          </rPr>
          <t xml:space="preserve">
EPSDT</t>
        </r>
      </text>
    </comment>
  </commentList>
</comments>
</file>

<file path=xl/comments6.xml><?xml version="1.0" encoding="utf-8"?>
<comments xmlns="http://schemas.openxmlformats.org/spreadsheetml/2006/main">
  <authors>
    <author>Balma Family</author>
  </authors>
  <commentList>
    <comment ref="H15" authorId="0">
      <text>
        <r>
          <rPr>
            <b/>
            <sz val="8"/>
            <rFont val="Tahoma"/>
            <family val="2"/>
          </rPr>
          <t>Balma Family:</t>
        </r>
        <r>
          <rPr>
            <sz val="8"/>
            <rFont val="Tahoma"/>
            <family val="2"/>
          </rPr>
          <t xml:space="preserve">
EPSDT
</t>
        </r>
      </text>
    </comment>
  </commentList>
</comments>
</file>

<file path=xl/sharedStrings.xml><?xml version="1.0" encoding="utf-8"?>
<sst xmlns="http://schemas.openxmlformats.org/spreadsheetml/2006/main" count="1884" uniqueCount="202">
  <si>
    <t>MHSA</t>
  </si>
  <si>
    <t>Medi-Cal FFP</t>
  </si>
  <si>
    <t>Realignment</t>
  </si>
  <si>
    <t>County</t>
  </si>
  <si>
    <t>Other</t>
  </si>
  <si>
    <t>Contract Provider</t>
  </si>
  <si>
    <t>Total Mental Health Expenditures</t>
  </si>
  <si>
    <t>Total County</t>
  </si>
  <si>
    <t>Total Contract Provider</t>
  </si>
  <si>
    <t>Total FSP</t>
  </si>
  <si>
    <t>Outreach and Engagement (O&amp;E)</t>
  </si>
  <si>
    <t>Total O&amp;E</t>
  </si>
  <si>
    <t>Medicare</t>
  </si>
  <si>
    <t>Other Federal Funds</t>
  </si>
  <si>
    <t>County Funds</t>
  </si>
  <si>
    <t>Other State Funds</t>
  </si>
  <si>
    <t>(A)</t>
  </si>
  <si>
    <t>(B)</t>
  </si>
  <si>
    <t>(D)</t>
  </si>
  <si>
    <t>(E)</t>
  </si>
  <si>
    <t>(F)</t>
  </si>
  <si>
    <t>(G)</t>
  </si>
  <si>
    <t>(H)</t>
  </si>
  <si>
    <t>(I)</t>
  </si>
  <si>
    <t>(C)</t>
  </si>
  <si>
    <t>County:</t>
  </si>
  <si>
    <t>Date:</t>
  </si>
  <si>
    <t>Activity</t>
  </si>
  <si>
    <t>State General Fund</t>
  </si>
  <si>
    <t>Funding Source</t>
  </si>
  <si>
    <t>Personnel</t>
  </si>
  <si>
    <t>Operating Costs</t>
  </si>
  <si>
    <t>Total CSS</t>
  </si>
  <si>
    <t>City/County Allocated Administration</t>
  </si>
  <si>
    <t>Total CSS Administration</t>
  </si>
  <si>
    <t>Funding Category</t>
  </si>
  <si>
    <t>Workforce Staffing Support</t>
  </si>
  <si>
    <t>Training and Technical Assistance</t>
  </si>
  <si>
    <t>Mental Health Career Pathways Programs</t>
  </si>
  <si>
    <t>Residency and Internship Programs</t>
  </si>
  <si>
    <t>Financial Incentive Programs</t>
  </si>
  <si>
    <t>Community Services and Supports</t>
  </si>
  <si>
    <t>Workforce Education and Training</t>
  </si>
  <si>
    <t>Prevention and Early Intervention</t>
  </si>
  <si>
    <t>Capital Facilities and Technological Needs</t>
  </si>
  <si>
    <t>Total-All Components</t>
  </si>
  <si>
    <t>Community Program Planning</t>
  </si>
  <si>
    <t>Evaluation</t>
  </si>
  <si>
    <t>Professional Services</t>
  </si>
  <si>
    <t>Administration</t>
  </si>
  <si>
    <t>Other Funds</t>
  </si>
  <si>
    <t>(J)</t>
  </si>
  <si>
    <t>Distributions from Department of Mental Health</t>
  </si>
  <si>
    <t>Interest Income Posted to MHS Fund</t>
  </si>
  <si>
    <t>Total Deposits</t>
  </si>
  <si>
    <t>Total CSS Evaluation</t>
  </si>
  <si>
    <t>Total County Mental Health Services</t>
  </si>
  <si>
    <t>Non-MHSA Mental Health Services</t>
  </si>
  <si>
    <t>MHSA Funds Subject to Reversion from Prior Fiscal Year</t>
  </si>
  <si>
    <t>Total CPP</t>
  </si>
  <si>
    <t>Balance from SD/MC Cost Report-MH 1992 Summary</t>
  </si>
  <si>
    <t>Total MHSA Unspent Funds</t>
  </si>
  <si>
    <t>Total MHSA Unspent Funds Available from Prior Fiscal Years</t>
  </si>
  <si>
    <t>MHSA Unspent Funds Available from Prior Fiscal Years</t>
  </si>
  <si>
    <t>General System Development (GSD)</t>
  </si>
  <si>
    <t>Total GSD</t>
  </si>
  <si>
    <t>CSS Planning, Evaluation and Administration</t>
  </si>
  <si>
    <t>Planning</t>
  </si>
  <si>
    <t>Total CSS Planning</t>
  </si>
  <si>
    <t>Total CSS Planning, Evaluation and Admin.</t>
  </si>
  <si>
    <t xml:space="preserve">Full Service Partnership (FSP) </t>
  </si>
  <si>
    <t>Full Service Partnership (FSP)</t>
  </si>
  <si>
    <t>Annual Mental Health Services Act Revenue and Expenditure Report for Fiscal Year 2007-08
Community Services and Supports (CSS) Summary</t>
  </si>
  <si>
    <t>Annual Mental Health Services Act Revenue and Expenditure Report for Fiscal Year 2007-08
County Summary</t>
  </si>
  <si>
    <t>Annual Mental Health Services Act Revenue and Expenditure Report for Fiscal Year 2007-08
Identification of Unspent Funds</t>
  </si>
  <si>
    <t>Fiscal Year 2007-08</t>
  </si>
  <si>
    <t>Deposits to Local MHS Fund during FY 2007-08</t>
  </si>
  <si>
    <t>MHSA FY 2007-08 Expenditures</t>
  </si>
  <si>
    <t>Annual Mental Health Services Act Revenue and Expenditure Report for Fiscal Year 2007-08
Community Services and Supports (CSS) Work Plans</t>
  </si>
  <si>
    <t>All Work Plans</t>
  </si>
  <si>
    <t>CSS Work Plans</t>
  </si>
  <si>
    <t>Total CSS Work Plans</t>
  </si>
  <si>
    <t>Work Plan 19:</t>
  </si>
  <si>
    <t>Work Plan 19</t>
  </si>
  <si>
    <t>Total Work Plan 19</t>
  </si>
  <si>
    <t>Work Plan 20:</t>
  </si>
  <si>
    <t>Work Plan 20</t>
  </si>
  <si>
    <t>Total Work Plan 20</t>
  </si>
  <si>
    <t>Total Work Plan 21</t>
  </si>
  <si>
    <t>Work Plan 21:</t>
  </si>
  <si>
    <t>Work Plan 21</t>
  </si>
  <si>
    <t>Work Plan 22:</t>
  </si>
  <si>
    <t>Work Plan 22</t>
  </si>
  <si>
    <t>Total Work Plan 22</t>
  </si>
  <si>
    <t>Work Plan 23:</t>
  </si>
  <si>
    <t>Work Plan 23</t>
  </si>
  <si>
    <t>Total Work Plan 23</t>
  </si>
  <si>
    <t>Work Plan 24</t>
  </si>
  <si>
    <t>Work Plan 24:</t>
  </si>
  <si>
    <t>Total Work Plan 24</t>
  </si>
  <si>
    <t>Work Plan 25:</t>
  </si>
  <si>
    <t>Work Plan 25</t>
  </si>
  <si>
    <t>Total Work Plan 25</t>
  </si>
  <si>
    <t>WET Work Plans</t>
  </si>
  <si>
    <t>Total WET Work Plans</t>
  </si>
  <si>
    <t>Total Workforce Education and Training</t>
  </si>
  <si>
    <t>Annual Mental Health Services Act Revenue and Expenditure Report for Fiscal Year 2007-08
Community Services and Supports (CSS) Work Plan Summary</t>
  </si>
  <si>
    <t>Annual Mental Health Services Act Revenue and Expenditure Report for Fiscal Year 2007-08
Workforce Education and Training (WET) Summary</t>
  </si>
  <si>
    <t>Contributions to Local Prudent Reserve in FY 2007-08</t>
  </si>
  <si>
    <t>Annual Mental Health Services Act Revenue and Expenditure Report for Fiscal Year 2007-08
Prevention and Early Intervention (PEI) Community Program Planning Summary</t>
  </si>
  <si>
    <t>Total PEI Community Program Planning</t>
  </si>
  <si>
    <t>Annual Mental Health Services Act Revenue and Expenditure Report for Fiscal Year 2007-08
Community Program Planning (CPP) Summary (Prior to Initial Approval of Plan)</t>
  </si>
  <si>
    <t>WET Planning</t>
  </si>
  <si>
    <t>Total WET Planning</t>
  </si>
  <si>
    <t>Orange</t>
  </si>
  <si>
    <t>Children's Full Service/Wraparound Program</t>
  </si>
  <si>
    <t>Children's Outreach &amp; Engagement</t>
  </si>
  <si>
    <t>Children's In-Home Crisis Stabilization</t>
  </si>
  <si>
    <t>Children's Crisis Residential Program</t>
  </si>
  <si>
    <t>TAY Full Service/Wraparound Program</t>
  </si>
  <si>
    <t>TAY Outreach &amp; Engagement</t>
  </si>
  <si>
    <t>TAY Crisis Residential Program</t>
  </si>
  <si>
    <t>Adult Integrated Service Program</t>
  </si>
  <si>
    <t>CAT/PERT</t>
  </si>
  <si>
    <t>Supportive Employment Services</t>
  </si>
  <si>
    <t>Adult Outreach &amp; Engagement Services</t>
  </si>
  <si>
    <t>OA Mental Health Recovery Program</t>
  </si>
  <si>
    <t>a</t>
  </si>
  <si>
    <t>Older Adult Support &amp; Intervention System</t>
  </si>
  <si>
    <t>Mentoring Services for Children</t>
  </si>
  <si>
    <t>Program of Assertive Community Treatment</t>
  </si>
  <si>
    <t>Adult Crisis Residential</t>
  </si>
  <si>
    <t>Wellness Center</t>
  </si>
  <si>
    <t>Notes</t>
  </si>
  <si>
    <t>Indirect costs are part of personnel</t>
  </si>
  <si>
    <t>TAY Mentoring</t>
  </si>
  <si>
    <t>H2407LAZ- Providence Community Services (Renew)</t>
  </si>
  <si>
    <t>H2407PQZ- OCAPICA (Focus) (Cost split, 50% to Children)</t>
  </si>
  <si>
    <t>H2407RQZ- CSP (YOW) (Costs split, 86% Children)</t>
  </si>
  <si>
    <t>Costs are made up of three job numbers</t>
  </si>
  <si>
    <t>.</t>
  </si>
  <si>
    <t>Legal Entity:</t>
  </si>
  <si>
    <t>Provider:</t>
  </si>
  <si>
    <t>Job #:</t>
  </si>
  <si>
    <t>Job #: H2407LAZ, H2407RQZ (86%), H2407PQZ (50%)</t>
  </si>
  <si>
    <t>Provider: Providence, CSP, OCAPICA</t>
  </si>
  <si>
    <t>00801, 00654, 01506</t>
  </si>
  <si>
    <t>Provider: Korean Comm. &amp; County of Orange</t>
  </si>
  <si>
    <t>Job #: H2407LBZ, H2407M71 (38%)</t>
  </si>
  <si>
    <t xml:space="preserve">Legal Entity:    </t>
  </si>
  <si>
    <t>01396, 00030</t>
  </si>
  <si>
    <t xml:space="preserve">Legal Entity:  </t>
  </si>
  <si>
    <t>01367</t>
  </si>
  <si>
    <t>OC Child Abuse Prevention Center</t>
  </si>
  <si>
    <t>H2407LCZ</t>
  </si>
  <si>
    <t>00654</t>
  </si>
  <si>
    <t>Community Service Program</t>
  </si>
  <si>
    <t>H2407LDZ</t>
  </si>
  <si>
    <t>000482</t>
  </si>
  <si>
    <t>OC Mental Health Association</t>
  </si>
  <si>
    <t>Providence Comm., South Coast, Nhan Hoa</t>
  </si>
  <si>
    <t>H2407LEZ (100%), H2407RQZ (14%), H2407PQZ (50%)</t>
  </si>
  <si>
    <t>01506, 00030</t>
  </si>
  <si>
    <t>OCAPIC, County of Orange</t>
  </si>
  <si>
    <t>H2407LFZ, H2407M71 (62%)</t>
  </si>
  <si>
    <t>00916</t>
  </si>
  <si>
    <t>South Coast</t>
  </si>
  <si>
    <t>H2407LGZ</t>
  </si>
  <si>
    <t>00482</t>
  </si>
  <si>
    <t>H2407GCZ (38%)</t>
  </si>
  <si>
    <t>H2407GCZ (62%)</t>
  </si>
  <si>
    <t>00108, 00975, 00482</t>
  </si>
  <si>
    <t>Telecare Corp, College Comm., OC MH Association</t>
  </si>
  <si>
    <t>H2407LHZ, H2407LPZ, H2407LNZ</t>
  </si>
  <si>
    <t>00030</t>
  </si>
  <si>
    <t>County of Orange</t>
  </si>
  <si>
    <t>H2407L70</t>
  </si>
  <si>
    <t>H2407S30</t>
  </si>
  <si>
    <t>01525</t>
  </si>
  <si>
    <t>Goodwill Services</t>
  </si>
  <si>
    <t>H2407LKZ</t>
  </si>
  <si>
    <t>01503, 01572, 00030</t>
  </si>
  <si>
    <t>Nhan Hoa, Casa De La Familia, County of Orange</t>
  </si>
  <si>
    <t>H2407QRZ, H2407LLZ, H2407N70</t>
  </si>
  <si>
    <t>H2407N80</t>
  </si>
  <si>
    <t>H2407R80</t>
  </si>
  <si>
    <t>H2407L80</t>
  </si>
  <si>
    <t>00975</t>
  </si>
  <si>
    <t>College Community Services</t>
  </si>
  <si>
    <t>H2407LMZ</t>
  </si>
  <si>
    <t>NO TRANSACTIONS</t>
  </si>
  <si>
    <t>H2407Q50, H2407QZZ</t>
  </si>
  <si>
    <t>H2407S10</t>
  </si>
  <si>
    <t>Sum of Sources</t>
  </si>
  <si>
    <t>check</t>
  </si>
  <si>
    <t>Total</t>
  </si>
  <si>
    <t>OK</t>
  </si>
  <si>
    <r>
      <t>Start-up and One-Time Implementation</t>
    </r>
    <r>
      <rPr>
        <vertAlign val="superscript"/>
        <sz val="12"/>
        <rFont val="Arial"/>
        <family val="2"/>
      </rPr>
      <t>a/</t>
    </r>
  </si>
  <si>
    <r>
      <t>Enhancement of Local Infrastructure</t>
    </r>
    <r>
      <rPr>
        <vertAlign val="superscript"/>
        <sz val="12"/>
        <rFont val="Arial"/>
        <family val="2"/>
      </rPr>
      <t>b/</t>
    </r>
  </si>
  <si>
    <r>
      <t>MHSA Components</t>
    </r>
    <r>
      <rPr>
        <b/>
        <vertAlign val="superscript"/>
        <sz val="12"/>
        <rFont val="Arial"/>
        <family val="2"/>
      </rPr>
      <t>a/</t>
    </r>
  </si>
  <si>
    <r>
      <t>Community Program Planning</t>
    </r>
    <r>
      <rPr>
        <vertAlign val="superscript"/>
        <sz val="12"/>
        <rFont val="Arial"/>
        <family val="2"/>
      </rPr>
      <t>a/</t>
    </r>
  </si>
  <si>
    <r>
      <t>Total MHSA Components</t>
    </r>
    <r>
      <rPr>
        <vertAlign val="superscript"/>
        <sz val="12"/>
        <rFont val="Arial"/>
        <family val="2"/>
      </rPr>
      <t>a/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</si>
</sst>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$&quot;#,##0.00"/>
  </numFmts>
  <fonts count="1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/>
    </border>
    <border>
      <left/>
      <right style="thin"/>
      <top style="hair"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>
      <alignment/>
      <protection/>
    </xf>
  </cellStyleXfs>
  <cellXfs count="20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64" fontId="0" fillId="0" borderId="16" xfId="0" applyNumberFormat="1" applyBorder="1"/>
    <xf numFmtId="0" fontId="1" fillId="0" borderId="8" xfId="0" applyFont="1" applyBorder="1"/>
    <xf numFmtId="0" fontId="1" fillId="0" borderId="8" xfId="0" applyFont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64" fontId="0" fillId="0" borderId="0" xfId="0" applyNumberFormat="1"/>
    <xf numFmtId="14" fontId="1" fillId="0" borderId="8" xfId="0" applyNumberFormat="1" applyFont="1" applyBorder="1" applyAlignment="1">
      <alignment horizontal="right"/>
    </xf>
    <xf numFmtId="0" fontId="1" fillId="0" borderId="17" xfId="0" applyFont="1" applyBorder="1"/>
    <xf numFmtId="0" fontId="1" fillId="0" borderId="18" xfId="0" applyFont="1" applyBorder="1"/>
    <xf numFmtId="0" fontId="0" fillId="0" borderId="17" xfId="0" applyFont="1" applyBorder="1"/>
    <xf numFmtId="0" fontId="0" fillId="0" borderId="18" xfId="0" applyFont="1" applyBorder="1"/>
    <xf numFmtId="0" fontId="4" fillId="0" borderId="0" xfId="0" applyFont="1"/>
    <xf numFmtId="165" fontId="0" fillId="0" borderId="0" xfId="0" applyNumberFormat="1"/>
    <xf numFmtId="43" fontId="0" fillId="0" borderId="0" xfId="0" applyNumberFormat="1"/>
    <xf numFmtId="0" fontId="8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4" fillId="0" borderId="8" xfId="0" applyFont="1" applyBorder="1" applyProtection="1">
      <protection locked="0"/>
    </xf>
    <xf numFmtId="0" fontId="9" fillId="0" borderId="0" xfId="0" applyFont="1" applyProtection="1">
      <protection locked="0"/>
    </xf>
    <xf numFmtId="0" fontId="4" fillId="0" borderId="8" xfId="0" applyFont="1" applyBorder="1" applyAlignment="1" applyProtection="1">
      <alignment horizontal="left"/>
      <protection locked="0"/>
    </xf>
    <xf numFmtId="14" fontId="4" fillId="0" borderId="8" xfId="0" applyNumberFormat="1" applyFont="1" applyBorder="1" applyAlignment="1" applyProtection="1">
      <alignment horizontal="right"/>
      <protection locked="0"/>
    </xf>
    <xf numFmtId="0" fontId="4" fillId="0" borderId="19" xfId="0" applyFont="1" applyBorder="1" applyAlignment="1" applyProtection="1">
      <alignment/>
      <protection locked="0"/>
    </xf>
    <xf numFmtId="0" fontId="9" fillId="0" borderId="19" xfId="0" applyFont="1" applyBorder="1" applyProtection="1">
      <protection locked="0"/>
    </xf>
    <xf numFmtId="0" fontId="4" fillId="0" borderId="17" xfId="0" applyFont="1" applyBorder="1" applyProtection="1">
      <protection locked="0"/>
    </xf>
    <xf numFmtId="0" fontId="9" fillId="0" borderId="17" xfId="0" applyFont="1" applyBorder="1" applyProtection="1">
      <protection locked="0"/>
    </xf>
    <xf numFmtId="0" fontId="9" fillId="0" borderId="20" xfId="0" applyFont="1" applyBorder="1" applyProtection="1">
      <protection locked="0"/>
    </xf>
    <xf numFmtId="0" fontId="9" fillId="0" borderId="0" xfId="0" applyFont="1" applyProtection="1" quotePrefix="1">
      <protection locked="0"/>
    </xf>
    <xf numFmtId="0" fontId="4" fillId="0" borderId="18" xfId="0" applyFont="1" applyBorder="1" applyProtection="1">
      <protection locked="0"/>
    </xf>
    <xf numFmtId="0" fontId="9" fillId="0" borderId="18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9" fillId="0" borderId="3" xfId="0" applyFont="1" applyBorder="1" applyProtection="1">
      <protection locked="0"/>
    </xf>
    <xf numFmtId="0" fontId="9" fillId="0" borderId="4" xfId="0" applyFont="1" applyBorder="1" applyProtection="1">
      <protection locked="0"/>
    </xf>
    <xf numFmtId="164" fontId="9" fillId="0" borderId="10" xfId="0" applyNumberFormat="1" applyFont="1" applyBorder="1" applyProtection="1">
      <protection locked="0"/>
    </xf>
    <xf numFmtId="0" fontId="9" fillId="0" borderId="5" xfId="0" applyFont="1" applyBorder="1" applyProtection="1">
      <protection locked="0"/>
    </xf>
    <xf numFmtId="164" fontId="9" fillId="0" borderId="11" xfId="0" applyNumberFormat="1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9" fillId="0" borderId="6" xfId="0" applyFont="1" applyBorder="1" applyProtection="1">
      <protection locked="0"/>
    </xf>
    <xf numFmtId="0" fontId="9" fillId="0" borderId="13" xfId="0" applyFont="1" applyBorder="1" applyProtection="1">
      <protection locked="0"/>
    </xf>
    <xf numFmtId="0" fontId="9" fillId="0" borderId="14" xfId="0" applyFont="1" applyBorder="1" applyProtection="1">
      <protection locked="0"/>
    </xf>
    <xf numFmtId="0" fontId="9" fillId="0" borderId="15" xfId="0" applyFont="1" applyBorder="1" applyProtection="1">
      <protection locked="0"/>
    </xf>
    <xf numFmtId="164" fontId="9" fillId="0" borderId="16" xfId="0" applyNumberFormat="1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9" fillId="0" borderId="9" xfId="0" applyFont="1" applyBorder="1" applyProtection="1">
      <protection locked="0"/>
    </xf>
    <xf numFmtId="164" fontId="9" fillId="0" borderId="12" xfId="0" applyNumberFormat="1" applyFont="1" applyBorder="1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9" fillId="0" borderId="0" xfId="0" applyFont="1" applyProtection="1">
      <protection hidden="1"/>
    </xf>
    <xf numFmtId="0" fontId="9" fillId="0" borderId="20" xfId="0" applyFont="1" applyBorder="1" applyProtection="1">
      <protection hidden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Protection="1">
      <protection hidden="1"/>
    </xf>
    <xf numFmtId="0" fontId="0" fillId="0" borderId="0" xfId="0" applyProtection="1"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9" fillId="0" borderId="17" xfId="0" applyFont="1" applyBorder="1" applyProtection="1">
      <protection hidden="1"/>
    </xf>
    <xf numFmtId="0" fontId="4" fillId="0" borderId="0" xfId="0" applyFont="1" applyBorder="1" applyProtection="1">
      <protection locked="0"/>
    </xf>
    <xf numFmtId="0" fontId="4" fillId="0" borderId="21" xfId="0" applyFont="1" applyBorder="1" applyProtection="1">
      <protection locked="0"/>
    </xf>
    <xf numFmtId="0" fontId="9" fillId="0" borderId="18" xfId="0" applyFont="1" applyBorder="1" applyProtection="1">
      <protection hidden="1"/>
    </xf>
    <xf numFmtId="0" fontId="4" fillId="0" borderId="19" xfId="0" applyFont="1" applyBorder="1" applyAlignment="1" applyProtection="1">
      <alignment/>
      <protection hidden="1"/>
    </xf>
    <xf numFmtId="0" fontId="9" fillId="0" borderId="11" xfId="0" applyFont="1" applyBorder="1" applyProtection="1">
      <protection locked="0"/>
    </xf>
    <xf numFmtId="0" fontId="9" fillId="0" borderId="0" xfId="0" applyFont="1"/>
    <xf numFmtId="0" fontId="9" fillId="0" borderId="0" xfId="0" applyFont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9" fillId="2" borderId="0" xfId="0" applyFont="1" applyFill="1" applyProtection="1">
      <protection locked="0"/>
    </xf>
    <xf numFmtId="0" fontId="9" fillId="2" borderId="0" xfId="0" applyFont="1" applyFill="1" applyAlignment="1" applyProtection="1">
      <alignment horizontal="center"/>
      <protection locked="0"/>
    </xf>
    <xf numFmtId="164" fontId="9" fillId="2" borderId="0" xfId="0" applyNumberFormat="1" applyFont="1" applyFill="1" applyProtection="1">
      <protection locked="0"/>
    </xf>
    <xf numFmtId="164" fontId="9" fillId="3" borderId="0" xfId="0" applyNumberFormat="1" applyFont="1" applyFill="1" applyProtection="1">
      <protection locked="0"/>
    </xf>
    <xf numFmtId="0" fontId="4" fillId="0" borderId="7" xfId="0" applyFont="1" applyBorder="1" applyProtection="1">
      <protection locked="0"/>
    </xf>
    <xf numFmtId="0" fontId="4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/>
      <protection hidden="1"/>
    </xf>
    <xf numFmtId="0" fontId="4" fillId="0" borderId="3" xfId="0" applyFont="1" applyBorder="1" applyProtection="1">
      <protection hidden="1"/>
    </xf>
    <xf numFmtId="0" fontId="9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164" fontId="9" fillId="0" borderId="0" xfId="0" applyNumberFormat="1" applyFont="1" applyProtection="1">
      <protection locked="0"/>
    </xf>
    <xf numFmtId="165" fontId="9" fillId="0" borderId="0" xfId="18" applyNumberFormat="1" applyFont="1" applyProtection="1">
      <protection locked="0"/>
    </xf>
    <xf numFmtId="164" fontId="9" fillId="0" borderId="11" xfId="0" applyNumberFormat="1" applyFont="1" applyFill="1" applyBorder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4" fillId="0" borderId="5" xfId="0" applyFont="1" applyBorder="1" applyProtection="1">
      <protection locked="0"/>
    </xf>
    <xf numFmtId="0" fontId="9" fillId="0" borderId="0" xfId="0" applyFont="1" applyFill="1" applyBorder="1" applyProtection="1">
      <protection locked="0"/>
    </xf>
    <xf numFmtId="165" fontId="9" fillId="0" borderId="11" xfId="18" applyNumberFormat="1" applyFont="1" applyBorder="1" applyProtection="1">
      <protection locked="0"/>
    </xf>
    <xf numFmtId="0" fontId="4" fillId="0" borderId="22" xfId="0" applyFont="1" applyBorder="1" applyProtection="1">
      <protection locked="0"/>
    </xf>
    <xf numFmtId="0" fontId="9" fillId="0" borderId="23" xfId="0" applyFont="1" applyBorder="1" applyProtection="1">
      <protection locked="0"/>
    </xf>
    <xf numFmtId="164" fontId="9" fillId="0" borderId="1" xfId="0" applyNumberFormat="1" applyFont="1" applyBorder="1" applyProtection="1">
      <protection locked="0"/>
    </xf>
    <xf numFmtId="164" fontId="9" fillId="0" borderId="0" xfId="0" applyNumberFormat="1" applyFont="1" applyFill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Protection="1">
      <protection locked="0"/>
    </xf>
    <xf numFmtId="164" fontId="9" fillId="0" borderId="0" xfId="0" applyNumberFormat="1" applyFont="1" applyProtection="1">
      <protection hidden="1"/>
    </xf>
    <xf numFmtId="165" fontId="9" fillId="0" borderId="0" xfId="18" applyNumberFormat="1" applyFont="1" applyProtection="1">
      <protection hidden="1"/>
    </xf>
    <xf numFmtId="0" fontId="9" fillId="0" borderId="2" xfId="0" applyFont="1" applyBorder="1" applyProtection="1">
      <protection locked="0"/>
    </xf>
    <xf numFmtId="0" fontId="9" fillId="0" borderId="7" xfId="0" applyFont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right"/>
      <protection locked="0"/>
    </xf>
    <xf numFmtId="0" fontId="9" fillId="0" borderId="6" xfId="0" applyFont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right"/>
      <protection locked="0"/>
    </xf>
    <xf numFmtId="164" fontId="9" fillId="0" borderId="16" xfId="0" applyNumberFormat="1" applyFont="1" applyFill="1" applyBorder="1" applyProtection="1">
      <protection locked="0"/>
    </xf>
    <xf numFmtId="0" fontId="9" fillId="0" borderId="14" xfId="0" applyFont="1" applyFill="1" applyBorder="1" applyProtection="1">
      <protection locked="0"/>
    </xf>
    <xf numFmtId="0" fontId="4" fillId="0" borderId="24" xfId="0" applyFont="1" applyBorder="1" applyProtection="1">
      <protection locked="0"/>
    </xf>
    <xf numFmtId="0" fontId="9" fillId="0" borderId="25" xfId="0" applyFont="1" applyBorder="1" applyProtection="1">
      <protection locked="0"/>
    </xf>
    <xf numFmtId="0" fontId="9" fillId="0" borderId="26" xfId="0" applyFont="1" applyBorder="1" applyProtection="1">
      <protection locked="0"/>
    </xf>
    <xf numFmtId="164" fontId="9" fillId="0" borderId="27" xfId="0" applyNumberFormat="1" applyFont="1" applyBorder="1" applyProtection="1">
      <protection locked="0"/>
    </xf>
    <xf numFmtId="164" fontId="9" fillId="0" borderId="27" xfId="0" applyNumberFormat="1" applyFont="1" applyFill="1" applyBorder="1" applyProtection="1">
      <protection locked="0"/>
    </xf>
    <xf numFmtId="164" fontId="9" fillId="0" borderId="1" xfId="0" applyNumberFormat="1" applyFont="1" applyFill="1" applyBorder="1" applyProtection="1">
      <protection locked="0"/>
    </xf>
    <xf numFmtId="165" fontId="9" fillId="0" borderId="0" xfId="18" applyNumberFormat="1" applyFont="1" applyBorder="1" applyProtection="1">
      <protection locked="0"/>
    </xf>
    <xf numFmtId="165" fontId="9" fillId="0" borderId="0" xfId="0" applyNumberFormat="1" applyFont="1" applyBorder="1" applyProtection="1">
      <protection locked="0"/>
    </xf>
    <xf numFmtId="166" fontId="9" fillId="0" borderId="0" xfId="0" applyNumberFormat="1" applyFont="1" applyProtection="1">
      <protection locked="0"/>
    </xf>
    <xf numFmtId="165" fontId="9" fillId="0" borderId="0" xfId="0" applyNumberFormat="1" applyFont="1" applyProtection="1">
      <protection locked="0"/>
    </xf>
    <xf numFmtId="164" fontId="9" fillId="4" borderId="16" xfId="0" applyNumberFormat="1" applyFont="1" applyFill="1" applyBorder="1" applyProtection="1">
      <protection hidden="1"/>
    </xf>
    <xf numFmtId="164" fontId="9" fillId="4" borderId="11" xfId="0" applyNumberFormat="1" applyFont="1" applyFill="1" applyBorder="1" applyProtection="1">
      <protection hidden="1"/>
    </xf>
    <xf numFmtId="164" fontId="9" fillId="4" borderId="27" xfId="0" applyNumberFormat="1" applyFont="1" applyFill="1" applyBorder="1" applyProtection="1">
      <protection hidden="1"/>
    </xf>
    <xf numFmtId="164" fontId="9" fillId="4" borderId="1" xfId="0" applyNumberFormat="1" applyFont="1" applyFill="1" applyBorder="1" applyProtection="1">
      <protection hidden="1"/>
    </xf>
    <xf numFmtId="0" fontId="4" fillId="0" borderId="0" xfId="0" applyFont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left"/>
      <protection locked="0"/>
    </xf>
    <xf numFmtId="0" fontId="10" fillId="0" borderId="29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wrapText="1"/>
      <protection locked="0"/>
    </xf>
    <xf numFmtId="0" fontId="10" fillId="0" borderId="6" xfId="0" applyFont="1" applyBorder="1" applyAlignment="1" applyProtection="1">
      <alignment horizontal="left" wrapText="1"/>
      <protection locked="0"/>
    </xf>
    <xf numFmtId="0" fontId="10" fillId="0" borderId="28" xfId="0" applyFont="1" applyBorder="1" applyAlignment="1" applyProtection="1">
      <alignment horizontal="left" wrapText="1"/>
      <protection locked="0"/>
    </xf>
    <xf numFmtId="0" fontId="10" fillId="0" borderId="29" xfId="0" applyFont="1" applyBorder="1" applyAlignment="1" applyProtection="1">
      <alignment horizontal="left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>
      <alignment horizontal="center" wrapText="1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3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9" fillId="0" borderId="6" xfId="0" applyFont="1" applyBorder="1" applyProtection="1"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9" fillId="0" borderId="3" xfId="0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urrency 2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customXml" Target="../customXml/item1.xml" /><Relationship Id="rId37" Type="http://schemas.openxmlformats.org/officeDocument/2006/relationships/customXml" Target="../customXml/item2.xml" /><Relationship Id="rId38" Type="http://schemas.openxmlformats.org/officeDocument/2006/relationships/customXml" Target="../customXml/item3.xml" /><Relationship Id="rId39" Type="http://schemas.openxmlformats.org/officeDocument/2006/relationships/customXml" Target="../customXml/item5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laims%20Financial%20Reporting\Behavioral%20Health\MH\MHSA_Prop%2063\Revenue%20&amp;%20Expenditure\FY%200607\FY%200607_final_exp_revwcomm_REVIS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ildren_FSP"/>
      <sheetName val="Children's_O&amp;E "/>
      <sheetName val="Child-TAY_O&amp;E"/>
      <sheetName val="In -Home Crisis"/>
      <sheetName val="Children's Crisis Residential"/>
      <sheetName val="TAY_FSP"/>
      <sheetName val="TAY_O&amp;E"/>
      <sheetName val="Adult FSP1"/>
      <sheetName val="Adult FSP2"/>
      <sheetName val="Adult FSP3"/>
      <sheetName val="CAT-PERT"/>
      <sheetName val="Employ"/>
      <sheetName val="Adult O&amp;E"/>
      <sheetName val="PACT"/>
      <sheetName val="OA_FSP"/>
      <sheetName val="OA Recovery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17">
          <cell r="G17">
            <v>32325004.299999997</v>
          </cell>
        </row>
      </sheetData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6"/>
  <sheetViews>
    <sheetView tabSelected="1" zoomScale="80" zoomScaleNormal="80" workbookViewId="0" topLeftCell="C1">
      <selection activeCell="A1" sqref="A1:O1"/>
    </sheetView>
  </sheetViews>
  <sheetFormatPr defaultColWidth="0" defaultRowHeight="12.75" zeroHeight="1"/>
  <cols>
    <col min="1" max="1" width="5.421875" style="41" customWidth="1"/>
    <col min="2" max="2" width="6.140625" style="41" customWidth="1"/>
    <col min="3" max="3" width="4.7109375" style="41" customWidth="1"/>
    <col min="4" max="4" width="3.7109375" style="41" customWidth="1"/>
    <col min="5" max="5" width="36.7109375" style="41" customWidth="1"/>
    <col min="6" max="6" width="18.421875" style="41" customWidth="1"/>
    <col min="7" max="7" width="14.8515625" style="41" customWidth="1"/>
    <col min="8" max="8" width="20.00390625" style="41" customWidth="1"/>
    <col min="9" max="9" width="17.00390625" style="41" customWidth="1"/>
    <col min="10" max="10" width="15.00390625" style="41" customWidth="1"/>
    <col min="11" max="11" width="14.7109375" style="41" customWidth="1"/>
    <col min="12" max="12" width="19.28125" style="41" customWidth="1"/>
    <col min="13" max="15" width="17.140625" style="41" customWidth="1"/>
    <col min="16" max="18" width="12.7109375" style="0" hidden="1" customWidth="1"/>
    <col min="19" max="16384" width="9.140625" style="0" hidden="1" customWidth="1"/>
  </cols>
  <sheetData>
    <row r="1" spans="1:15" ht="43.5" customHeight="1">
      <c r="A1" s="139" t="s">
        <v>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ht="20.1" customHeight="1">
      <c r="A2" s="40" t="s">
        <v>25</v>
      </c>
      <c r="B2" s="40"/>
      <c r="C2" s="40"/>
      <c r="D2" s="156" t="s">
        <v>114</v>
      </c>
      <c r="E2" s="156"/>
      <c r="F2" s="73"/>
      <c r="G2" s="73"/>
      <c r="H2" s="73"/>
      <c r="I2" s="73"/>
      <c r="J2" s="73"/>
      <c r="K2" s="73"/>
      <c r="L2" s="73"/>
      <c r="M2" s="73"/>
      <c r="N2" s="42" t="s">
        <v>26</v>
      </c>
      <c r="O2" s="43">
        <f ca="1">+TODAY()</f>
        <v>44138</v>
      </c>
    </row>
    <row r="3" spans="1:15" ht="20.1" customHeight="1" thickBot="1">
      <c r="A3" s="44" t="s">
        <v>115</v>
      </c>
      <c r="B3" s="44"/>
      <c r="C3" s="40"/>
      <c r="D3" s="45"/>
      <c r="E3" s="45"/>
      <c r="F3" s="73"/>
      <c r="G3" s="73"/>
      <c r="H3" s="73"/>
      <c r="I3" s="73"/>
      <c r="J3" s="73"/>
      <c r="K3" s="73"/>
      <c r="L3" s="46" t="s">
        <v>145</v>
      </c>
      <c r="M3" s="47"/>
      <c r="N3" s="48"/>
      <c r="O3" s="74"/>
    </row>
    <row r="4" spans="1:15" ht="16.5" thickBot="1">
      <c r="A4" s="44" t="s">
        <v>141</v>
      </c>
      <c r="E4" s="49" t="s">
        <v>146</v>
      </c>
      <c r="F4" s="73"/>
      <c r="G4" s="73"/>
      <c r="H4" s="73"/>
      <c r="I4" s="73"/>
      <c r="J4" s="73"/>
      <c r="K4" s="73"/>
      <c r="L4" s="50" t="s">
        <v>144</v>
      </c>
      <c r="M4" s="51"/>
      <c r="N4" s="51"/>
      <c r="O4" s="51"/>
    </row>
    <row r="5" spans="1:15" s="3" customFormat="1" ht="21.75" customHeight="1">
      <c r="A5" s="142" t="s">
        <v>27</v>
      </c>
      <c r="B5" s="143"/>
      <c r="C5" s="143"/>
      <c r="D5" s="143"/>
      <c r="E5" s="144"/>
      <c r="F5" s="70" t="s">
        <v>16</v>
      </c>
      <c r="G5" s="71" t="s">
        <v>17</v>
      </c>
      <c r="H5" s="71" t="s">
        <v>24</v>
      </c>
      <c r="I5" s="71" t="s">
        <v>18</v>
      </c>
      <c r="J5" s="71" t="s">
        <v>19</v>
      </c>
      <c r="K5" s="71" t="s">
        <v>20</v>
      </c>
      <c r="L5" s="71" t="s">
        <v>21</v>
      </c>
      <c r="M5" s="71" t="s">
        <v>22</v>
      </c>
      <c r="N5" s="72" t="s">
        <v>23</v>
      </c>
      <c r="O5" s="72" t="s">
        <v>51</v>
      </c>
    </row>
    <row r="6" spans="1:15" s="3" customFormat="1" ht="30" customHeight="1">
      <c r="A6" s="145"/>
      <c r="B6" s="146"/>
      <c r="C6" s="146"/>
      <c r="D6" s="146"/>
      <c r="E6" s="147"/>
      <c r="F6" s="154" t="s">
        <v>6</v>
      </c>
      <c r="G6" s="157" t="s">
        <v>29</v>
      </c>
      <c r="H6" s="158"/>
      <c r="I6" s="158"/>
      <c r="J6" s="158"/>
      <c r="K6" s="158"/>
      <c r="L6" s="158"/>
      <c r="M6" s="158"/>
      <c r="N6" s="158"/>
      <c r="O6" s="159"/>
    </row>
    <row r="7" spans="1:18" s="1" customFormat="1" ht="42" customHeight="1">
      <c r="A7" s="145"/>
      <c r="B7" s="148"/>
      <c r="C7" s="148"/>
      <c r="D7" s="148"/>
      <c r="E7" s="149"/>
      <c r="F7" s="155"/>
      <c r="G7" s="69" t="s">
        <v>0</v>
      </c>
      <c r="H7" s="69" t="s">
        <v>28</v>
      </c>
      <c r="I7" s="69" t="s">
        <v>15</v>
      </c>
      <c r="J7" s="69" t="s">
        <v>1</v>
      </c>
      <c r="K7" s="69" t="s">
        <v>12</v>
      </c>
      <c r="L7" s="69" t="s">
        <v>13</v>
      </c>
      <c r="M7" s="69" t="s">
        <v>2</v>
      </c>
      <c r="N7" s="69" t="s">
        <v>14</v>
      </c>
      <c r="O7" s="69" t="s">
        <v>50</v>
      </c>
      <c r="P7" s="2"/>
      <c r="Q7" s="2"/>
      <c r="R7" s="2"/>
    </row>
    <row r="8" spans="1:15" ht="15" customHeight="1">
      <c r="A8" s="44" t="s">
        <v>115</v>
      </c>
      <c r="B8" s="55"/>
      <c r="C8" s="55"/>
      <c r="D8" s="55"/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ht="15" customHeight="1">
      <c r="A9" s="58"/>
      <c r="B9" s="150" t="s">
        <v>70</v>
      </c>
      <c r="C9" s="150"/>
      <c r="D9" s="150"/>
      <c r="E9" s="151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15" ht="15" customHeight="1">
      <c r="A10" s="58"/>
      <c r="B10" s="60"/>
      <c r="C10" s="60" t="s">
        <v>3</v>
      </c>
      <c r="D10" s="60"/>
      <c r="E10" s="61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5" ht="15" customHeight="1">
      <c r="A11" s="58"/>
      <c r="B11" s="60"/>
      <c r="C11" s="60"/>
      <c r="D11" s="60" t="s">
        <v>30</v>
      </c>
      <c r="E11" s="61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5" ht="15" customHeight="1">
      <c r="A12" s="58"/>
      <c r="B12" s="60"/>
      <c r="C12" s="60"/>
      <c r="D12" s="60" t="s">
        <v>4</v>
      </c>
      <c r="E12" s="61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1:15" ht="15" customHeight="1">
      <c r="A13" s="58"/>
      <c r="B13" s="60"/>
      <c r="C13" s="60" t="s">
        <v>7</v>
      </c>
      <c r="D13" s="60"/>
      <c r="E13" s="61"/>
      <c r="F13" s="59">
        <f aca="true" t="shared" si="0" ref="F13:O13">SUM(F11:F12)</f>
        <v>0</v>
      </c>
      <c r="G13" s="59">
        <f t="shared" si="0"/>
        <v>0</v>
      </c>
      <c r="H13" s="59">
        <f t="shared" si="0"/>
        <v>0</v>
      </c>
      <c r="I13" s="59">
        <f t="shared" si="0"/>
        <v>0</v>
      </c>
      <c r="J13" s="59">
        <f t="shared" si="0"/>
        <v>0</v>
      </c>
      <c r="K13" s="59">
        <f t="shared" si="0"/>
        <v>0</v>
      </c>
      <c r="L13" s="59">
        <f t="shared" si="0"/>
        <v>0</v>
      </c>
      <c r="M13" s="59">
        <f t="shared" si="0"/>
        <v>0</v>
      </c>
      <c r="N13" s="59">
        <f t="shared" si="0"/>
        <v>0</v>
      </c>
      <c r="O13" s="59">
        <f t="shared" si="0"/>
        <v>0</v>
      </c>
    </row>
    <row r="14" spans="1:15" ht="15" customHeight="1">
      <c r="A14" s="58"/>
      <c r="B14" s="60"/>
      <c r="C14" s="60" t="s">
        <v>5</v>
      </c>
      <c r="D14" s="60"/>
      <c r="E14" s="61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15" ht="15" customHeight="1">
      <c r="A15" s="58"/>
      <c r="B15" s="60"/>
      <c r="C15" s="60"/>
      <c r="D15" s="60" t="s">
        <v>30</v>
      </c>
      <c r="E15" s="61"/>
      <c r="F15" s="59">
        <f>276595+131755+304087+1193877+315035</f>
        <v>2221349</v>
      </c>
      <c r="G15" s="59">
        <f>2001228</f>
        <v>2001228</v>
      </c>
      <c r="H15" s="59">
        <f>90888</f>
        <v>90888</v>
      </c>
      <c r="I15" s="59"/>
      <c r="J15" s="59">
        <f>122721+6512</f>
        <v>129233</v>
      </c>
      <c r="K15" s="59"/>
      <c r="L15" s="59"/>
      <c r="M15" s="59"/>
      <c r="N15" s="59"/>
      <c r="O15" s="59"/>
    </row>
    <row r="16" spans="1:15" ht="15" customHeight="1">
      <c r="A16" s="58"/>
      <c r="B16" s="60"/>
      <c r="C16" s="60"/>
      <c r="D16" s="60" t="s">
        <v>4</v>
      </c>
      <c r="E16" s="61"/>
      <c r="F16" s="59">
        <f>49245+262434+277416+747974</f>
        <v>1337069</v>
      </c>
      <c r="G16" s="59">
        <v>1337069</v>
      </c>
      <c r="H16" s="59"/>
      <c r="I16" s="59"/>
      <c r="J16" s="59"/>
      <c r="K16" s="59"/>
      <c r="L16" s="59"/>
      <c r="M16" s="59"/>
      <c r="N16" s="59"/>
      <c r="O16" s="59"/>
    </row>
    <row r="17" spans="1:15" ht="15" customHeight="1">
      <c r="A17" s="58"/>
      <c r="B17" s="60"/>
      <c r="C17" s="60" t="s">
        <v>8</v>
      </c>
      <c r="D17" s="60"/>
      <c r="E17" s="61"/>
      <c r="F17" s="59">
        <f aca="true" t="shared" si="1" ref="F17:O17">SUM(F15:F16)</f>
        <v>3558418</v>
      </c>
      <c r="G17" s="59">
        <f>SUM(G15:G16)</f>
        <v>3338297</v>
      </c>
      <c r="H17" s="59">
        <f t="shared" si="1"/>
        <v>90888</v>
      </c>
      <c r="I17" s="59">
        <f>SUM(I15:I16)</f>
        <v>0</v>
      </c>
      <c r="J17" s="59">
        <f t="shared" si="1"/>
        <v>129233</v>
      </c>
      <c r="K17" s="59">
        <f t="shared" si="1"/>
        <v>0</v>
      </c>
      <c r="L17" s="59">
        <f t="shared" si="1"/>
        <v>0</v>
      </c>
      <c r="M17" s="59">
        <f t="shared" si="1"/>
        <v>0</v>
      </c>
      <c r="N17" s="59">
        <f t="shared" si="1"/>
        <v>0</v>
      </c>
      <c r="O17" s="59">
        <f t="shared" si="1"/>
        <v>0</v>
      </c>
    </row>
    <row r="18" spans="1:15" ht="15" customHeight="1">
      <c r="A18" s="62"/>
      <c r="B18" s="63" t="s">
        <v>9</v>
      </c>
      <c r="C18" s="63"/>
      <c r="D18" s="63"/>
      <c r="E18" s="64"/>
      <c r="F18" s="65">
        <f aca="true" t="shared" si="2" ref="F18:O18">F13+F17</f>
        <v>3558418</v>
      </c>
      <c r="G18" s="65">
        <f t="shared" si="2"/>
        <v>3338297</v>
      </c>
      <c r="H18" s="65">
        <f t="shared" si="2"/>
        <v>90888</v>
      </c>
      <c r="I18" s="65">
        <f t="shared" si="2"/>
        <v>0</v>
      </c>
      <c r="J18" s="65">
        <f t="shared" si="2"/>
        <v>129233</v>
      </c>
      <c r="K18" s="65">
        <f t="shared" si="2"/>
        <v>0</v>
      </c>
      <c r="L18" s="65">
        <f t="shared" si="2"/>
        <v>0</v>
      </c>
      <c r="M18" s="65">
        <f t="shared" si="2"/>
        <v>0</v>
      </c>
      <c r="N18" s="65">
        <f t="shared" si="2"/>
        <v>0</v>
      </c>
      <c r="O18" s="65">
        <f t="shared" si="2"/>
        <v>0</v>
      </c>
    </row>
    <row r="19" spans="1:15" ht="15" customHeight="1">
      <c r="A19" s="58"/>
      <c r="B19" s="152" t="s">
        <v>64</v>
      </c>
      <c r="C19" s="152"/>
      <c r="D19" s="152"/>
      <c r="E19" s="153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15" ht="15" customHeight="1">
      <c r="A20" s="58"/>
      <c r="B20" s="60"/>
      <c r="C20" s="60" t="s">
        <v>3</v>
      </c>
      <c r="D20" s="60"/>
      <c r="E20" s="61"/>
      <c r="F20" s="59"/>
      <c r="G20" s="59"/>
      <c r="H20" s="59"/>
      <c r="I20" s="59"/>
      <c r="J20" s="59"/>
      <c r="K20" s="59"/>
      <c r="L20" s="59"/>
      <c r="M20" s="59"/>
      <c r="N20" s="59"/>
      <c r="O20" s="59"/>
    </row>
    <row r="21" spans="1:15" ht="15" customHeight="1">
      <c r="A21" s="58"/>
      <c r="B21" s="60"/>
      <c r="C21" s="60"/>
      <c r="D21" s="60" t="s">
        <v>30</v>
      </c>
      <c r="E21" s="61"/>
      <c r="F21" s="59"/>
      <c r="G21" s="59"/>
      <c r="H21" s="59"/>
      <c r="I21" s="59"/>
      <c r="J21" s="59"/>
      <c r="K21" s="59"/>
      <c r="L21" s="59"/>
      <c r="M21" s="59"/>
      <c r="N21" s="59"/>
      <c r="O21" s="59"/>
    </row>
    <row r="22" spans="1:15" ht="15" customHeight="1">
      <c r="A22" s="58"/>
      <c r="B22" s="60"/>
      <c r="C22" s="60"/>
      <c r="D22" s="60" t="s">
        <v>4</v>
      </c>
      <c r="E22" s="61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5" ht="15" customHeight="1">
      <c r="A23" s="58"/>
      <c r="B23" s="60"/>
      <c r="C23" s="60" t="s">
        <v>7</v>
      </c>
      <c r="D23" s="60"/>
      <c r="E23" s="61"/>
      <c r="F23" s="59">
        <f>SUM(F21:F22)</f>
        <v>0</v>
      </c>
      <c r="G23" s="59">
        <f aca="true" t="shared" si="3" ref="G23:O23">SUM(G21:G22)</f>
        <v>0</v>
      </c>
      <c r="H23" s="59">
        <f t="shared" si="3"/>
        <v>0</v>
      </c>
      <c r="I23" s="59">
        <f t="shared" si="3"/>
        <v>0</v>
      </c>
      <c r="J23" s="59">
        <f t="shared" si="3"/>
        <v>0</v>
      </c>
      <c r="K23" s="59">
        <f t="shared" si="3"/>
        <v>0</v>
      </c>
      <c r="L23" s="59">
        <f t="shared" si="3"/>
        <v>0</v>
      </c>
      <c r="M23" s="59">
        <f t="shared" si="3"/>
        <v>0</v>
      </c>
      <c r="N23" s="59">
        <f t="shared" si="3"/>
        <v>0</v>
      </c>
      <c r="O23" s="59">
        <f t="shared" si="3"/>
        <v>0</v>
      </c>
    </row>
    <row r="24" spans="1:15" ht="15" customHeight="1">
      <c r="A24" s="58"/>
      <c r="B24" s="60"/>
      <c r="C24" s="60" t="s">
        <v>5</v>
      </c>
      <c r="D24" s="60"/>
      <c r="E24" s="61"/>
      <c r="F24" s="59"/>
      <c r="G24" s="59"/>
      <c r="H24" s="59"/>
      <c r="I24" s="59"/>
      <c r="J24" s="59"/>
      <c r="K24" s="59"/>
      <c r="L24" s="59"/>
      <c r="M24" s="59"/>
      <c r="N24" s="59"/>
      <c r="O24" s="59"/>
    </row>
    <row r="25" spans="1:15" ht="15" customHeight="1">
      <c r="A25" s="58"/>
      <c r="B25" s="60"/>
      <c r="C25" s="60"/>
      <c r="D25" s="60" t="s">
        <v>30</v>
      </c>
      <c r="E25" s="61"/>
      <c r="F25" s="59"/>
      <c r="G25" s="59"/>
      <c r="H25" s="59"/>
      <c r="I25" s="59"/>
      <c r="J25" s="59"/>
      <c r="K25" s="59"/>
      <c r="L25" s="59"/>
      <c r="M25" s="59"/>
      <c r="N25" s="59"/>
      <c r="O25" s="59"/>
    </row>
    <row r="26" spans="1:15" ht="15" customHeight="1">
      <c r="A26" s="58"/>
      <c r="B26" s="60"/>
      <c r="C26" s="60"/>
      <c r="D26" s="60" t="s">
        <v>4</v>
      </c>
      <c r="E26" s="61"/>
      <c r="F26" s="59"/>
      <c r="G26" s="59"/>
      <c r="H26" s="59"/>
      <c r="I26" s="59"/>
      <c r="J26" s="59"/>
      <c r="K26" s="59"/>
      <c r="L26" s="59"/>
      <c r="M26" s="59"/>
      <c r="N26" s="59"/>
      <c r="O26" s="59"/>
    </row>
    <row r="27" spans="1:15" ht="15" customHeight="1">
      <c r="A27" s="58"/>
      <c r="B27" s="60"/>
      <c r="C27" s="60" t="s">
        <v>8</v>
      </c>
      <c r="D27" s="60"/>
      <c r="E27" s="61"/>
      <c r="F27" s="59">
        <f>SUM(F25:F26)</f>
        <v>0</v>
      </c>
      <c r="G27" s="59">
        <f aca="true" t="shared" si="4" ref="G27:O27">SUM(G25:G26)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9">
        <f t="shared" si="4"/>
        <v>0</v>
      </c>
      <c r="O27" s="59">
        <f t="shared" si="4"/>
        <v>0</v>
      </c>
    </row>
    <row r="28" spans="1:15" ht="15" customHeight="1">
      <c r="A28" s="62"/>
      <c r="B28" s="63" t="s">
        <v>65</v>
      </c>
      <c r="C28" s="63"/>
      <c r="D28" s="63"/>
      <c r="E28" s="64"/>
      <c r="F28" s="65">
        <f>F23+F27</f>
        <v>0</v>
      </c>
      <c r="G28" s="65">
        <f aca="true" t="shared" si="5" ref="G28:O28">G23+G27</f>
        <v>0</v>
      </c>
      <c r="H28" s="65">
        <f t="shared" si="5"/>
        <v>0</v>
      </c>
      <c r="I28" s="65">
        <f t="shared" si="5"/>
        <v>0</v>
      </c>
      <c r="J28" s="65">
        <f t="shared" si="5"/>
        <v>0</v>
      </c>
      <c r="K28" s="65">
        <f t="shared" si="5"/>
        <v>0</v>
      </c>
      <c r="L28" s="65">
        <f t="shared" si="5"/>
        <v>0</v>
      </c>
      <c r="M28" s="65">
        <f t="shared" si="5"/>
        <v>0</v>
      </c>
      <c r="N28" s="65">
        <f t="shared" si="5"/>
        <v>0</v>
      </c>
      <c r="O28" s="65">
        <f t="shared" si="5"/>
        <v>0</v>
      </c>
    </row>
    <row r="29" spans="1:15" ht="15" customHeight="1">
      <c r="A29" s="58"/>
      <c r="B29" s="140" t="s">
        <v>10</v>
      </c>
      <c r="C29" s="140"/>
      <c r="D29" s="140"/>
      <c r="E29" s="141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1:15" ht="15" customHeight="1">
      <c r="A30" s="58"/>
      <c r="B30" s="60"/>
      <c r="C30" s="60" t="s">
        <v>3</v>
      </c>
      <c r="D30" s="60"/>
      <c r="E30" s="61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15" ht="15" customHeight="1">
      <c r="A31" s="58"/>
      <c r="B31" s="60"/>
      <c r="C31" s="60"/>
      <c r="D31" s="60" t="s">
        <v>30</v>
      </c>
      <c r="E31" s="61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2" spans="1:15" ht="15" customHeight="1">
      <c r="A32" s="58"/>
      <c r="B32" s="60"/>
      <c r="C32" s="60"/>
      <c r="D32" s="60" t="s">
        <v>4</v>
      </c>
      <c r="E32" s="61"/>
      <c r="F32" s="59"/>
      <c r="G32" s="59"/>
      <c r="H32" s="59"/>
      <c r="I32" s="59"/>
      <c r="J32" s="59"/>
      <c r="K32" s="59"/>
      <c r="L32" s="59"/>
      <c r="M32" s="59"/>
      <c r="N32" s="59"/>
      <c r="O32" s="59"/>
    </row>
    <row r="33" spans="1:15" ht="15" customHeight="1">
      <c r="A33" s="58"/>
      <c r="B33" s="60"/>
      <c r="C33" s="60" t="s">
        <v>7</v>
      </c>
      <c r="D33" s="60"/>
      <c r="E33" s="61"/>
      <c r="F33" s="59">
        <f aca="true" t="shared" si="6" ref="F33:O33">SUM(F31:F32)</f>
        <v>0</v>
      </c>
      <c r="G33" s="59">
        <f t="shared" si="6"/>
        <v>0</v>
      </c>
      <c r="H33" s="59">
        <f t="shared" si="6"/>
        <v>0</v>
      </c>
      <c r="I33" s="59">
        <f t="shared" si="6"/>
        <v>0</v>
      </c>
      <c r="J33" s="59">
        <f t="shared" si="6"/>
        <v>0</v>
      </c>
      <c r="K33" s="59">
        <f t="shared" si="6"/>
        <v>0</v>
      </c>
      <c r="L33" s="59">
        <f t="shared" si="6"/>
        <v>0</v>
      </c>
      <c r="M33" s="59">
        <f t="shared" si="6"/>
        <v>0</v>
      </c>
      <c r="N33" s="59">
        <f t="shared" si="6"/>
        <v>0</v>
      </c>
      <c r="O33" s="59">
        <f t="shared" si="6"/>
        <v>0</v>
      </c>
    </row>
    <row r="34" spans="1:15" ht="15" customHeight="1">
      <c r="A34" s="58"/>
      <c r="B34" s="60"/>
      <c r="C34" s="60" t="s">
        <v>5</v>
      </c>
      <c r="D34" s="60"/>
      <c r="E34" s="61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5" ht="15" customHeight="1">
      <c r="A35" s="58"/>
      <c r="B35" s="60"/>
      <c r="C35" s="60"/>
      <c r="D35" s="60" t="s">
        <v>30</v>
      </c>
      <c r="E35" s="61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5" ht="15" customHeight="1">
      <c r="A36" s="58"/>
      <c r="B36" s="60"/>
      <c r="C36" s="60"/>
      <c r="D36" s="60" t="s">
        <v>4</v>
      </c>
      <c r="E36" s="61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ht="15" customHeight="1">
      <c r="A37" s="58"/>
      <c r="B37" s="60"/>
      <c r="C37" s="60" t="s">
        <v>8</v>
      </c>
      <c r="D37" s="60"/>
      <c r="E37" s="61"/>
      <c r="F37" s="59">
        <f aca="true" t="shared" si="7" ref="F37:O37">SUM(F35:F36)</f>
        <v>0</v>
      </c>
      <c r="G37" s="59">
        <f t="shared" si="7"/>
        <v>0</v>
      </c>
      <c r="H37" s="59">
        <f t="shared" si="7"/>
        <v>0</v>
      </c>
      <c r="I37" s="59">
        <f t="shared" si="7"/>
        <v>0</v>
      </c>
      <c r="J37" s="59">
        <f t="shared" si="7"/>
        <v>0</v>
      </c>
      <c r="K37" s="59">
        <f t="shared" si="7"/>
        <v>0</v>
      </c>
      <c r="L37" s="59">
        <f t="shared" si="7"/>
        <v>0</v>
      </c>
      <c r="M37" s="59">
        <f t="shared" si="7"/>
        <v>0</v>
      </c>
      <c r="N37" s="59">
        <f t="shared" si="7"/>
        <v>0</v>
      </c>
      <c r="O37" s="59">
        <f t="shared" si="7"/>
        <v>0</v>
      </c>
    </row>
    <row r="38" spans="1:15" ht="15" customHeight="1">
      <c r="A38" s="62"/>
      <c r="B38" s="63" t="s">
        <v>11</v>
      </c>
      <c r="C38" s="63"/>
      <c r="D38" s="63"/>
      <c r="E38" s="64"/>
      <c r="F38" s="65">
        <f aca="true" t="shared" si="8" ref="F38:O38">F37+F33</f>
        <v>0</v>
      </c>
      <c r="G38" s="65">
        <f t="shared" si="8"/>
        <v>0</v>
      </c>
      <c r="H38" s="65">
        <f t="shared" si="8"/>
        <v>0</v>
      </c>
      <c r="I38" s="65">
        <f t="shared" si="8"/>
        <v>0</v>
      </c>
      <c r="J38" s="65">
        <f t="shared" si="8"/>
        <v>0</v>
      </c>
      <c r="K38" s="65">
        <f t="shared" si="8"/>
        <v>0</v>
      </c>
      <c r="L38" s="65">
        <f t="shared" si="8"/>
        <v>0</v>
      </c>
      <c r="M38" s="65">
        <f t="shared" si="8"/>
        <v>0</v>
      </c>
      <c r="N38" s="65">
        <f t="shared" si="8"/>
        <v>0</v>
      </c>
      <c r="O38" s="65">
        <f t="shared" si="8"/>
        <v>0</v>
      </c>
    </row>
    <row r="39" spans="1:15" ht="15" customHeight="1">
      <c r="A39" s="44" t="s">
        <v>115</v>
      </c>
      <c r="B39" s="66"/>
      <c r="C39" s="66"/>
      <c r="D39" s="66"/>
      <c r="E39" s="67"/>
      <c r="F39" s="68">
        <f aca="true" t="shared" si="9" ref="F39:O39">F18+F28+F38</f>
        <v>3558418</v>
      </c>
      <c r="G39" s="68">
        <f t="shared" si="9"/>
        <v>3338297</v>
      </c>
      <c r="H39" s="68">
        <f t="shared" si="9"/>
        <v>90888</v>
      </c>
      <c r="I39" s="68">
        <f t="shared" si="9"/>
        <v>0</v>
      </c>
      <c r="J39" s="68">
        <f t="shared" si="9"/>
        <v>129233</v>
      </c>
      <c r="K39" s="68">
        <f t="shared" si="9"/>
        <v>0</v>
      </c>
      <c r="L39" s="68">
        <f t="shared" si="9"/>
        <v>0</v>
      </c>
      <c r="M39" s="68">
        <f t="shared" si="9"/>
        <v>0</v>
      </c>
      <c r="N39" s="68">
        <f t="shared" si="9"/>
        <v>0</v>
      </c>
      <c r="O39" s="68">
        <f t="shared" si="9"/>
        <v>0</v>
      </c>
    </row>
    <row r="41" ht="12.75" hidden="1">
      <c r="A41" s="41" t="s">
        <v>133</v>
      </c>
    </row>
    <row r="42" ht="12.75" hidden="1">
      <c r="A42" s="41" t="s">
        <v>134</v>
      </c>
    </row>
    <row r="43" ht="12.75" hidden="1">
      <c r="A43" s="41" t="s">
        <v>139</v>
      </c>
    </row>
    <row r="44" ht="12.75" hidden="1">
      <c r="A44" s="41" t="s">
        <v>136</v>
      </c>
    </row>
    <row r="45" ht="12.75" hidden="1">
      <c r="A45" s="41" t="s">
        <v>138</v>
      </c>
    </row>
    <row r="46" ht="12.75" hidden="1">
      <c r="A46" s="41" t="s">
        <v>137</v>
      </c>
    </row>
  </sheetData>
  <sheetProtection sheet="1" objects="1" scenarios="1" selectLockedCells="1"/>
  <mergeCells count="8">
    <mergeCell ref="A1:O1"/>
    <mergeCell ref="B29:E29"/>
    <mergeCell ref="A5:E7"/>
    <mergeCell ref="B9:E9"/>
    <mergeCell ref="B19:E19"/>
    <mergeCell ref="F6:F7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landscape" scale="77" r:id="rId1"/>
  <headerFooter alignWithMargins="0">
    <oddHeader>&amp;L&amp;"Arial,Bold"&amp;16This file was created using most current EXCEL version on file&amp;REnclosure 2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39"/>
  <sheetViews>
    <sheetView zoomScale="90" zoomScaleNormal="90" workbookViewId="0" topLeftCell="A1">
      <selection activeCell="A2" sqref="A2"/>
    </sheetView>
  </sheetViews>
  <sheetFormatPr defaultColWidth="0" defaultRowHeight="12.75" zeroHeight="1"/>
  <cols>
    <col min="1" max="1" width="4.7109375" style="41" customWidth="1"/>
    <col min="2" max="2" width="6.57421875" style="41" customWidth="1"/>
    <col min="3" max="3" width="4.7109375" style="41" customWidth="1"/>
    <col min="4" max="4" width="3.7109375" style="41" customWidth="1"/>
    <col min="5" max="5" width="26.28125" style="41" customWidth="1"/>
    <col min="6" max="6" width="18.28125" style="41" customWidth="1"/>
    <col min="7" max="7" width="12.7109375" style="41" customWidth="1"/>
    <col min="8" max="8" width="19.7109375" style="41" customWidth="1"/>
    <col min="9" max="9" width="17.00390625" style="41" customWidth="1"/>
    <col min="10" max="11" width="12.7109375" style="41" customWidth="1"/>
    <col min="12" max="12" width="22.28125" style="41" customWidth="1"/>
    <col min="13" max="13" width="17.140625" style="41" customWidth="1"/>
    <col min="14" max="14" width="14.7109375" style="41" customWidth="1"/>
    <col min="15" max="15" width="26.140625" style="41" customWidth="1"/>
    <col min="16" max="18" width="12.7109375" style="0" hidden="1" customWidth="1"/>
    <col min="19" max="16384" width="9.140625" style="0" hidden="1" customWidth="1"/>
  </cols>
  <sheetData>
    <row r="1" spans="1:15" ht="53.25" customHeight="1">
      <c r="A1" s="139" t="s">
        <v>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ht="20.1" customHeight="1">
      <c r="A2" s="40" t="s">
        <v>25</v>
      </c>
      <c r="B2" s="40"/>
      <c r="C2" s="78"/>
      <c r="D2" s="156" t="str">
        <f>'C1-WP 1'!D2:E2</f>
        <v>Orange</v>
      </c>
      <c r="E2" s="156"/>
      <c r="F2" s="73"/>
      <c r="G2" s="73"/>
      <c r="H2" s="73"/>
      <c r="I2" s="73"/>
      <c r="J2" s="73"/>
      <c r="K2" s="73"/>
      <c r="L2" s="73"/>
      <c r="M2" s="73"/>
      <c r="N2" s="42" t="s">
        <v>26</v>
      </c>
      <c r="O2" s="43">
        <f ca="1">TODAY()</f>
        <v>44138</v>
      </c>
    </row>
    <row r="3" spans="1:15" ht="20.1" customHeight="1" thickBot="1">
      <c r="A3" s="40" t="s">
        <v>122</v>
      </c>
      <c r="B3" s="40"/>
      <c r="C3" s="40"/>
      <c r="D3" s="44"/>
      <c r="E3" s="44"/>
      <c r="F3" s="73"/>
      <c r="G3" s="73"/>
      <c r="H3" s="73"/>
      <c r="I3" s="73"/>
      <c r="J3" s="73"/>
      <c r="K3" s="73"/>
      <c r="L3" s="46" t="s">
        <v>142</v>
      </c>
      <c r="M3" s="47" t="s">
        <v>172</v>
      </c>
      <c r="N3" s="48"/>
      <c r="O3" s="48"/>
    </row>
    <row r="4" spans="1:15" ht="16.5" thickBot="1">
      <c r="A4" s="40" t="s">
        <v>141</v>
      </c>
      <c r="E4" s="49" t="s">
        <v>171</v>
      </c>
      <c r="F4" s="73"/>
      <c r="G4" s="73"/>
      <c r="H4" s="73"/>
      <c r="I4" s="73"/>
      <c r="J4" s="73"/>
      <c r="K4" s="73"/>
      <c r="L4" s="50" t="s">
        <v>143</v>
      </c>
      <c r="M4" s="51" t="s">
        <v>173</v>
      </c>
      <c r="N4" s="51"/>
      <c r="O4" s="51"/>
    </row>
    <row r="5" spans="1:15" s="3" customFormat="1" ht="22.5" customHeight="1">
      <c r="A5" s="142" t="s">
        <v>27</v>
      </c>
      <c r="B5" s="143"/>
      <c r="C5" s="143"/>
      <c r="D5" s="143"/>
      <c r="E5" s="144"/>
      <c r="F5" s="70" t="s">
        <v>16</v>
      </c>
      <c r="G5" s="71" t="s">
        <v>17</v>
      </c>
      <c r="H5" s="71" t="s">
        <v>24</v>
      </c>
      <c r="I5" s="71" t="s">
        <v>18</v>
      </c>
      <c r="J5" s="71" t="s">
        <v>19</v>
      </c>
      <c r="K5" s="71" t="s">
        <v>20</v>
      </c>
      <c r="L5" s="71" t="s">
        <v>21</v>
      </c>
      <c r="M5" s="71" t="s">
        <v>22</v>
      </c>
      <c r="N5" s="72" t="s">
        <v>23</v>
      </c>
      <c r="O5" s="72" t="s">
        <v>51</v>
      </c>
    </row>
    <row r="6" spans="1:15" s="3" customFormat="1" ht="19.5" customHeight="1">
      <c r="A6" s="145"/>
      <c r="B6" s="146"/>
      <c r="C6" s="146"/>
      <c r="D6" s="146"/>
      <c r="E6" s="147"/>
      <c r="F6" s="154" t="s">
        <v>6</v>
      </c>
      <c r="G6" s="157" t="s">
        <v>29</v>
      </c>
      <c r="H6" s="158"/>
      <c r="I6" s="158"/>
      <c r="J6" s="158"/>
      <c r="K6" s="158"/>
      <c r="L6" s="158"/>
      <c r="M6" s="158"/>
      <c r="N6" s="158"/>
      <c r="O6" s="159"/>
    </row>
    <row r="7" spans="1:18" s="1" customFormat="1" ht="42" customHeight="1">
      <c r="A7" s="145"/>
      <c r="B7" s="148"/>
      <c r="C7" s="148"/>
      <c r="D7" s="148"/>
      <c r="E7" s="149"/>
      <c r="F7" s="155"/>
      <c r="G7" s="77" t="s">
        <v>0</v>
      </c>
      <c r="H7" s="77" t="s">
        <v>28</v>
      </c>
      <c r="I7" s="77" t="s">
        <v>15</v>
      </c>
      <c r="J7" s="77" t="s">
        <v>1</v>
      </c>
      <c r="K7" s="77" t="s">
        <v>12</v>
      </c>
      <c r="L7" s="77" t="s">
        <v>13</v>
      </c>
      <c r="M7" s="77" t="s">
        <v>2</v>
      </c>
      <c r="N7" s="77" t="s">
        <v>14</v>
      </c>
      <c r="O7" s="69" t="s">
        <v>50</v>
      </c>
      <c r="P7" s="2"/>
      <c r="Q7" s="2"/>
      <c r="R7" s="2"/>
    </row>
    <row r="8" spans="1:15" ht="15" customHeight="1">
      <c r="A8" s="82" t="s">
        <v>122</v>
      </c>
      <c r="B8" s="55"/>
      <c r="C8" s="55"/>
      <c r="D8" s="55"/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ht="15" customHeight="1">
      <c r="A9" s="58"/>
      <c r="B9" s="150" t="s">
        <v>71</v>
      </c>
      <c r="C9" s="150"/>
      <c r="D9" s="150"/>
      <c r="E9" s="151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15" ht="15" customHeight="1">
      <c r="A10" s="58"/>
      <c r="B10" s="60"/>
      <c r="C10" s="60" t="s">
        <v>3</v>
      </c>
      <c r="D10" s="60"/>
      <c r="E10" s="61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5" ht="15" customHeight="1">
      <c r="A11" s="58"/>
      <c r="B11" s="60"/>
      <c r="C11" s="60"/>
      <c r="D11" s="60" t="s">
        <v>30</v>
      </c>
      <c r="E11" s="61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5" ht="15" customHeight="1">
      <c r="A12" s="58"/>
      <c r="B12" s="60"/>
      <c r="C12" s="60"/>
      <c r="D12" s="60" t="s">
        <v>4</v>
      </c>
      <c r="E12" s="61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1:15" ht="15" customHeight="1">
      <c r="A13" s="58"/>
      <c r="B13" s="60"/>
      <c r="C13" s="60" t="s">
        <v>7</v>
      </c>
      <c r="D13" s="60"/>
      <c r="E13" s="61"/>
      <c r="F13" s="59">
        <f aca="true" t="shared" si="0" ref="F13:O13">SUM(F11:F12)</f>
        <v>0</v>
      </c>
      <c r="G13" s="59">
        <f t="shared" si="0"/>
        <v>0</v>
      </c>
      <c r="H13" s="59">
        <f t="shared" si="0"/>
        <v>0</v>
      </c>
      <c r="I13" s="59">
        <f t="shared" si="0"/>
        <v>0</v>
      </c>
      <c r="J13" s="59">
        <f t="shared" si="0"/>
        <v>0</v>
      </c>
      <c r="K13" s="59">
        <f t="shared" si="0"/>
        <v>0</v>
      </c>
      <c r="L13" s="59">
        <f t="shared" si="0"/>
        <v>0</v>
      </c>
      <c r="M13" s="59">
        <f t="shared" si="0"/>
        <v>0</v>
      </c>
      <c r="N13" s="59">
        <f t="shared" si="0"/>
        <v>0</v>
      </c>
      <c r="O13" s="59">
        <f t="shared" si="0"/>
        <v>0</v>
      </c>
    </row>
    <row r="14" spans="1:15" ht="15" customHeight="1">
      <c r="A14" s="58"/>
      <c r="B14" s="60"/>
      <c r="C14" s="60" t="s">
        <v>5</v>
      </c>
      <c r="D14" s="60"/>
      <c r="E14" s="61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15" ht="15" customHeight="1">
      <c r="A15" s="58"/>
      <c r="B15" s="60"/>
      <c r="C15" s="60"/>
      <c r="D15" s="60" t="s">
        <v>30</v>
      </c>
      <c r="E15" s="61"/>
      <c r="F15" s="59">
        <f>222701+698199+173805+28109+403754+1207263+321245+469856+62695+12157+1086704+220542+127198+4</f>
        <v>5034232</v>
      </c>
      <c r="G15" s="59">
        <f>3774477+127198</f>
        <v>3901675</v>
      </c>
      <c r="H15" s="59">
        <f>20878.41+531.85+922.83</f>
        <v>22333.09</v>
      </c>
      <c r="I15" s="59"/>
      <c r="J15" s="59">
        <f>586378.89+331752.99+192092.4</f>
        <v>1110224.28</v>
      </c>
      <c r="K15" s="59"/>
      <c r="L15" s="59"/>
      <c r="M15" s="59"/>
      <c r="N15" s="59"/>
      <c r="O15" s="59"/>
    </row>
    <row r="16" spans="1:15" ht="15" customHeight="1">
      <c r="A16" s="58"/>
      <c r="B16" s="60"/>
      <c r="C16" s="60"/>
      <c r="D16" s="60" t="s">
        <v>4</v>
      </c>
      <c r="E16" s="61"/>
      <c r="F16" s="59">
        <f>221554+396112+29917+400398+331571+57048+439651+364251+92661+421574+21009+5</f>
        <v>2775751</v>
      </c>
      <c r="G16" s="59">
        <f>2333163+421574+21009+5</f>
        <v>2775751</v>
      </c>
      <c r="H16" s="59"/>
      <c r="I16" s="59"/>
      <c r="J16" s="59"/>
      <c r="K16" s="59"/>
      <c r="L16" s="59"/>
      <c r="M16" s="59"/>
      <c r="N16" s="59"/>
      <c r="O16" s="59"/>
    </row>
    <row r="17" spans="1:15" ht="15" customHeight="1">
      <c r="A17" s="58"/>
      <c r="B17" s="60"/>
      <c r="C17" s="60" t="s">
        <v>8</v>
      </c>
      <c r="D17" s="60"/>
      <c r="E17" s="61"/>
      <c r="F17" s="59">
        <f aca="true" t="shared" si="1" ref="F17:O17">SUM(F15:F16)</f>
        <v>7809983</v>
      </c>
      <c r="G17" s="59">
        <f t="shared" si="1"/>
        <v>6677426</v>
      </c>
      <c r="H17" s="59">
        <f t="shared" si="1"/>
        <v>22333.09</v>
      </c>
      <c r="I17" s="59">
        <f t="shared" si="1"/>
        <v>0</v>
      </c>
      <c r="J17" s="59">
        <f t="shared" si="1"/>
        <v>1110224.28</v>
      </c>
      <c r="K17" s="59">
        <f t="shared" si="1"/>
        <v>0</v>
      </c>
      <c r="L17" s="59">
        <f t="shared" si="1"/>
        <v>0</v>
      </c>
      <c r="M17" s="59">
        <f t="shared" si="1"/>
        <v>0</v>
      </c>
      <c r="N17" s="59">
        <f t="shared" si="1"/>
        <v>0</v>
      </c>
      <c r="O17" s="59">
        <f t="shared" si="1"/>
        <v>0</v>
      </c>
    </row>
    <row r="18" spans="1:15" ht="15" customHeight="1">
      <c r="A18" s="62"/>
      <c r="B18" s="63" t="s">
        <v>9</v>
      </c>
      <c r="C18" s="63"/>
      <c r="D18" s="63"/>
      <c r="E18" s="64"/>
      <c r="F18" s="65">
        <f aca="true" t="shared" si="2" ref="F18:O18">F13+F17</f>
        <v>7809983</v>
      </c>
      <c r="G18" s="65">
        <f t="shared" si="2"/>
        <v>6677426</v>
      </c>
      <c r="H18" s="65">
        <f t="shared" si="2"/>
        <v>22333.09</v>
      </c>
      <c r="I18" s="65">
        <f t="shared" si="2"/>
        <v>0</v>
      </c>
      <c r="J18" s="65">
        <f t="shared" si="2"/>
        <v>1110224.28</v>
      </c>
      <c r="K18" s="65">
        <f t="shared" si="2"/>
        <v>0</v>
      </c>
      <c r="L18" s="65">
        <f t="shared" si="2"/>
        <v>0</v>
      </c>
      <c r="M18" s="65">
        <f t="shared" si="2"/>
        <v>0</v>
      </c>
      <c r="N18" s="65">
        <f t="shared" si="2"/>
        <v>0</v>
      </c>
      <c r="O18" s="65">
        <f t="shared" si="2"/>
        <v>0</v>
      </c>
    </row>
    <row r="19" spans="1:15" ht="15" customHeight="1">
      <c r="A19" s="58"/>
      <c r="B19" s="152" t="s">
        <v>64</v>
      </c>
      <c r="C19" s="152"/>
      <c r="D19" s="152"/>
      <c r="E19" s="153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15" ht="15" customHeight="1">
      <c r="A20" s="58"/>
      <c r="B20" s="60"/>
      <c r="C20" s="60" t="s">
        <v>3</v>
      </c>
      <c r="D20" s="60"/>
      <c r="E20" s="61"/>
      <c r="F20" s="59"/>
      <c r="G20" s="59"/>
      <c r="H20" s="59"/>
      <c r="I20" s="59"/>
      <c r="J20" s="59"/>
      <c r="K20" s="59"/>
      <c r="L20" s="59"/>
      <c r="M20" s="59"/>
      <c r="N20" s="59"/>
      <c r="O20" s="59"/>
    </row>
    <row r="21" spans="1:15" ht="15" customHeight="1">
      <c r="A21" s="58"/>
      <c r="B21" s="60"/>
      <c r="C21" s="60"/>
      <c r="D21" s="60" t="s">
        <v>30</v>
      </c>
      <c r="E21" s="61"/>
      <c r="F21" s="59"/>
      <c r="G21" s="59"/>
      <c r="H21" s="59"/>
      <c r="I21" s="59"/>
      <c r="J21" s="59"/>
      <c r="K21" s="59"/>
      <c r="L21" s="59"/>
      <c r="M21" s="59"/>
      <c r="N21" s="59"/>
      <c r="O21" s="59"/>
    </row>
    <row r="22" spans="1:15" ht="15" customHeight="1">
      <c r="A22" s="58"/>
      <c r="B22" s="60"/>
      <c r="C22" s="60"/>
      <c r="D22" s="60" t="s">
        <v>4</v>
      </c>
      <c r="E22" s="61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5" ht="15" customHeight="1">
      <c r="A23" s="58"/>
      <c r="B23" s="60"/>
      <c r="C23" s="60" t="s">
        <v>7</v>
      </c>
      <c r="D23" s="60"/>
      <c r="E23" s="61"/>
      <c r="F23" s="59">
        <f aca="true" t="shared" si="3" ref="F23:O23">SUM(F21:F22)</f>
        <v>0</v>
      </c>
      <c r="G23" s="59">
        <f t="shared" si="3"/>
        <v>0</v>
      </c>
      <c r="H23" s="59">
        <f t="shared" si="3"/>
        <v>0</v>
      </c>
      <c r="I23" s="59">
        <f t="shared" si="3"/>
        <v>0</v>
      </c>
      <c r="J23" s="59">
        <f t="shared" si="3"/>
        <v>0</v>
      </c>
      <c r="K23" s="59">
        <f t="shared" si="3"/>
        <v>0</v>
      </c>
      <c r="L23" s="59">
        <f t="shared" si="3"/>
        <v>0</v>
      </c>
      <c r="M23" s="59">
        <f t="shared" si="3"/>
        <v>0</v>
      </c>
      <c r="N23" s="59">
        <f t="shared" si="3"/>
        <v>0</v>
      </c>
      <c r="O23" s="59">
        <f t="shared" si="3"/>
        <v>0</v>
      </c>
    </row>
    <row r="24" spans="1:15" ht="15" customHeight="1">
      <c r="A24" s="58"/>
      <c r="B24" s="60"/>
      <c r="C24" s="60" t="s">
        <v>5</v>
      </c>
      <c r="D24" s="60"/>
      <c r="E24" s="61"/>
      <c r="F24" s="59"/>
      <c r="G24" s="59"/>
      <c r="H24" s="59"/>
      <c r="I24" s="59"/>
      <c r="J24" s="59"/>
      <c r="K24" s="59"/>
      <c r="L24" s="59"/>
      <c r="M24" s="59"/>
      <c r="N24" s="59"/>
      <c r="O24" s="59"/>
    </row>
    <row r="25" spans="1:15" ht="15" customHeight="1">
      <c r="A25" s="58"/>
      <c r="B25" s="60"/>
      <c r="C25" s="60"/>
      <c r="D25" s="60" t="s">
        <v>30</v>
      </c>
      <c r="E25" s="61"/>
      <c r="F25" s="59"/>
      <c r="G25" s="59"/>
      <c r="H25" s="59"/>
      <c r="I25" s="59"/>
      <c r="J25" s="59"/>
      <c r="K25" s="59"/>
      <c r="L25" s="59"/>
      <c r="M25" s="59"/>
      <c r="N25" s="59"/>
      <c r="O25" s="59"/>
    </row>
    <row r="26" spans="1:15" ht="15" customHeight="1">
      <c r="A26" s="58"/>
      <c r="B26" s="60"/>
      <c r="C26" s="60"/>
      <c r="D26" s="60" t="s">
        <v>4</v>
      </c>
      <c r="E26" s="61"/>
      <c r="F26" s="59"/>
      <c r="G26" s="59"/>
      <c r="H26" s="59"/>
      <c r="I26" s="59"/>
      <c r="J26" s="59"/>
      <c r="K26" s="59"/>
      <c r="L26" s="59"/>
      <c r="M26" s="59"/>
      <c r="N26" s="59"/>
      <c r="O26" s="59"/>
    </row>
    <row r="27" spans="1:15" ht="15" customHeight="1">
      <c r="A27" s="58"/>
      <c r="B27" s="60"/>
      <c r="C27" s="60" t="s">
        <v>8</v>
      </c>
      <c r="D27" s="60"/>
      <c r="E27" s="61"/>
      <c r="F27" s="59">
        <f aca="true" t="shared" si="4" ref="F27:O27">SUM(F25:F26)</f>
        <v>0</v>
      </c>
      <c r="G27" s="59">
        <f t="shared" si="4"/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9">
        <f t="shared" si="4"/>
        <v>0</v>
      </c>
      <c r="O27" s="59">
        <f t="shared" si="4"/>
        <v>0</v>
      </c>
    </row>
    <row r="28" spans="1:15" ht="15" customHeight="1">
      <c r="A28" s="62"/>
      <c r="B28" s="63" t="s">
        <v>65</v>
      </c>
      <c r="C28" s="63"/>
      <c r="D28" s="63"/>
      <c r="E28" s="64"/>
      <c r="F28" s="65">
        <f>F23+F27</f>
        <v>0</v>
      </c>
      <c r="G28" s="65">
        <f aca="true" t="shared" si="5" ref="G28:O28">G23+G27</f>
        <v>0</v>
      </c>
      <c r="H28" s="65">
        <f t="shared" si="5"/>
        <v>0</v>
      </c>
      <c r="I28" s="65">
        <f t="shared" si="5"/>
        <v>0</v>
      </c>
      <c r="J28" s="65">
        <f t="shared" si="5"/>
        <v>0</v>
      </c>
      <c r="K28" s="65">
        <f t="shared" si="5"/>
        <v>0</v>
      </c>
      <c r="L28" s="65">
        <f t="shared" si="5"/>
        <v>0</v>
      </c>
      <c r="M28" s="65">
        <f t="shared" si="5"/>
        <v>0</v>
      </c>
      <c r="N28" s="65">
        <f t="shared" si="5"/>
        <v>0</v>
      </c>
      <c r="O28" s="65">
        <f t="shared" si="5"/>
        <v>0</v>
      </c>
    </row>
    <row r="29" spans="1:15" ht="15" customHeight="1">
      <c r="A29" s="58"/>
      <c r="B29" s="140" t="s">
        <v>10</v>
      </c>
      <c r="C29" s="140"/>
      <c r="D29" s="140"/>
      <c r="E29" s="141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1:15" ht="15" customHeight="1">
      <c r="A30" s="58"/>
      <c r="B30" s="60"/>
      <c r="C30" s="60" t="s">
        <v>3</v>
      </c>
      <c r="D30" s="60"/>
      <c r="E30" s="61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15" ht="15" customHeight="1">
      <c r="A31" s="58"/>
      <c r="B31" s="60"/>
      <c r="C31" s="60"/>
      <c r="D31" s="60" t="s">
        <v>30</v>
      </c>
      <c r="E31" s="61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2" spans="1:15" ht="15" customHeight="1">
      <c r="A32" s="58"/>
      <c r="B32" s="60"/>
      <c r="C32" s="60"/>
      <c r="D32" s="60" t="s">
        <v>4</v>
      </c>
      <c r="E32" s="61"/>
      <c r="F32" s="59"/>
      <c r="G32" s="59"/>
      <c r="H32" s="59"/>
      <c r="I32" s="59"/>
      <c r="J32" s="59"/>
      <c r="K32" s="59"/>
      <c r="L32" s="59"/>
      <c r="M32" s="59"/>
      <c r="N32" s="59"/>
      <c r="O32" s="59"/>
    </row>
    <row r="33" spans="1:15" ht="15" customHeight="1">
      <c r="A33" s="58"/>
      <c r="B33" s="60"/>
      <c r="C33" s="60" t="s">
        <v>7</v>
      </c>
      <c r="D33" s="60"/>
      <c r="E33" s="61"/>
      <c r="F33" s="59">
        <f aca="true" t="shared" si="6" ref="F33:O33">SUM(F31:F32)</f>
        <v>0</v>
      </c>
      <c r="G33" s="59">
        <f t="shared" si="6"/>
        <v>0</v>
      </c>
      <c r="H33" s="59">
        <f t="shared" si="6"/>
        <v>0</v>
      </c>
      <c r="I33" s="59">
        <f t="shared" si="6"/>
        <v>0</v>
      </c>
      <c r="J33" s="59">
        <f t="shared" si="6"/>
        <v>0</v>
      </c>
      <c r="K33" s="59">
        <f t="shared" si="6"/>
        <v>0</v>
      </c>
      <c r="L33" s="59">
        <f t="shared" si="6"/>
        <v>0</v>
      </c>
      <c r="M33" s="59">
        <f t="shared" si="6"/>
        <v>0</v>
      </c>
      <c r="N33" s="59">
        <f t="shared" si="6"/>
        <v>0</v>
      </c>
      <c r="O33" s="59">
        <f t="shared" si="6"/>
        <v>0</v>
      </c>
    </row>
    <row r="34" spans="1:15" ht="15" customHeight="1">
      <c r="A34" s="58"/>
      <c r="B34" s="60"/>
      <c r="C34" s="60" t="s">
        <v>5</v>
      </c>
      <c r="D34" s="60"/>
      <c r="E34" s="61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5" ht="15" customHeight="1">
      <c r="A35" s="58"/>
      <c r="B35" s="60"/>
      <c r="C35" s="60"/>
      <c r="D35" s="60" t="s">
        <v>30</v>
      </c>
      <c r="E35" s="61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5" ht="15" customHeight="1">
      <c r="A36" s="58"/>
      <c r="B36" s="60"/>
      <c r="C36" s="60"/>
      <c r="D36" s="60" t="s">
        <v>4</v>
      </c>
      <c r="E36" s="61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ht="15" customHeight="1">
      <c r="A37" s="58"/>
      <c r="B37" s="60"/>
      <c r="C37" s="60" t="s">
        <v>8</v>
      </c>
      <c r="D37" s="60"/>
      <c r="E37" s="61"/>
      <c r="F37" s="59">
        <f aca="true" t="shared" si="7" ref="F37:O37">SUM(F35:F36)</f>
        <v>0</v>
      </c>
      <c r="G37" s="59">
        <f t="shared" si="7"/>
        <v>0</v>
      </c>
      <c r="H37" s="59">
        <f t="shared" si="7"/>
        <v>0</v>
      </c>
      <c r="I37" s="59">
        <f t="shared" si="7"/>
        <v>0</v>
      </c>
      <c r="J37" s="59">
        <f t="shared" si="7"/>
        <v>0</v>
      </c>
      <c r="K37" s="59">
        <f t="shared" si="7"/>
        <v>0</v>
      </c>
      <c r="L37" s="59">
        <f t="shared" si="7"/>
        <v>0</v>
      </c>
      <c r="M37" s="59">
        <f t="shared" si="7"/>
        <v>0</v>
      </c>
      <c r="N37" s="59">
        <f t="shared" si="7"/>
        <v>0</v>
      </c>
      <c r="O37" s="59">
        <f t="shared" si="7"/>
        <v>0</v>
      </c>
    </row>
    <row r="38" spans="1:15" ht="15" customHeight="1">
      <c r="A38" s="62"/>
      <c r="B38" s="63" t="s">
        <v>11</v>
      </c>
      <c r="C38" s="63"/>
      <c r="D38" s="63"/>
      <c r="E38" s="64"/>
      <c r="F38" s="65">
        <f aca="true" t="shared" si="8" ref="F38:O38">F37+F33</f>
        <v>0</v>
      </c>
      <c r="G38" s="65">
        <f t="shared" si="8"/>
        <v>0</v>
      </c>
      <c r="H38" s="65">
        <f t="shared" si="8"/>
        <v>0</v>
      </c>
      <c r="I38" s="65">
        <f t="shared" si="8"/>
        <v>0</v>
      </c>
      <c r="J38" s="65">
        <f t="shared" si="8"/>
        <v>0</v>
      </c>
      <c r="K38" s="65">
        <f t="shared" si="8"/>
        <v>0</v>
      </c>
      <c r="L38" s="65">
        <f t="shared" si="8"/>
        <v>0</v>
      </c>
      <c r="M38" s="65">
        <f t="shared" si="8"/>
        <v>0</v>
      </c>
      <c r="N38" s="65">
        <f t="shared" si="8"/>
        <v>0</v>
      </c>
      <c r="O38" s="65">
        <f t="shared" si="8"/>
        <v>0</v>
      </c>
    </row>
    <row r="39" spans="1:15" ht="15" customHeight="1">
      <c r="A39" s="40" t="s">
        <v>122</v>
      </c>
      <c r="B39" s="66"/>
      <c r="C39" s="66"/>
      <c r="D39" s="66"/>
      <c r="E39" s="67"/>
      <c r="F39" s="68">
        <f aca="true" t="shared" si="9" ref="F39:O39">F18+F28+F38</f>
        <v>7809983</v>
      </c>
      <c r="G39" s="68">
        <f t="shared" si="9"/>
        <v>6677426</v>
      </c>
      <c r="H39" s="68">
        <f t="shared" si="9"/>
        <v>22333.09</v>
      </c>
      <c r="I39" s="68">
        <f t="shared" si="9"/>
        <v>0</v>
      </c>
      <c r="J39" s="68">
        <f t="shared" si="9"/>
        <v>1110224.28</v>
      </c>
      <c r="K39" s="68">
        <f t="shared" si="9"/>
        <v>0</v>
      </c>
      <c r="L39" s="68">
        <f t="shared" si="9"/>
        <v>0</v>
      </c>
      <c r="M39" s="68">
        <f t="shared" si="9"/>
        <v>0</v>
      </c>
      <c r="N39" s="68">
        <f t="shared" si="9"/>
        <v>0</v>
      </c>
      <c r="O39" s="68">
        <f t="shared" si="9"/>
        <v>0</v>
      </c>
    </row>
  </sheetData>
  <sheetProtection sheet="1" objects="1" scenarios="1" selectLockedCells="1"/>
  <mergeCells count="8">
    <mergeCell ref="A1:O1"/>
    <mergeCell ref="B29:E29"/>
    <mergeCell ref="A5:E7"/>
    <mergeCell ref="B9:E9"/>
    <mergeCell ref="B19:E19"/>
    <mergeCell ref="F6:F7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landscape" scale="77" r:id="rId3"/>
  <headerFooter alignWithMargins="0">
    <oddHeader>&amp;L&amp;"Arial,Bold"&amp;16This file was created using most current EXCEL version on file&amp;REnclosure 2</oddHeader>
    <oddFooter>&amp;CPage &amp;P of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39"/>
  <sheetViews>
    <sheetView zoomScale="80" zoomScaleNormal="80" workbookViewId="0" topLeftCell="A1">
      <selection activeCell="A1" sqref="A1:O1"/>
    </sheetView>
  </sheetViews>
  <sheetFormatPr defaultColWidth="0" defaultRowHeight="12.75" zeroHeight="1"/>
  <cols>
    <col min="1" max="1" width="5.57421875" style="41" customWidth="1"/>
    <col min="2" max="2" width="6.00390625" style="41" customWidth="1"/>
    <col min="3" max="3" width="4.7109375" style="41" customWidth="1"/>
    <col min="4" max="4" width="3.7109375" style="41" customWidth="1"/>
    <col min="5" max="5" width="22.7109375" style="41" customWidth="1"/>
    <col min="6" max="6" width="17.00390625" style="41" customWidth="1"/>
    <col min="7" max="7" width="12.7109375" style="41" customWidth="1"/>
    <col min="8" max="8" width="18.421875" style="41" customWidth="1"/>
    <col min="9" max="9" width="15.7109375" style="41" customWidth="1"/>
    <col min="10" max="10" width="15.57421875" style="41" customWidth="1"/>
    <col min="11" max="11" width="15.421875" style="41" customWidth="1"/>
    <col min="12" max="12" width="17.00390625" style="41" customWidth="1"/>
    <col min="13" max="13" width="17.57421875" style="41" customWidth="1"/>
    <col min="14" max="14" width="15.28125" style="41" customWidth="1"/>
    <col min="15" max="15" width="15.00390625" style="41" customWidth="1"/>
    <col min="16" max="18" width="12.7109375" style="0" hidden="1" customWidth="1"/>
    <col min="19" max="16384" width="9.140625" style="0" hidden="1" customWidth="1"/>
  </cols>
  <sheetData>
    <row r="1" spans="1:15" ht="47.25" customHeight="1">
      <c r="A1" s="139" t="s">
        <v>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ht="20.1" customHeight="1">
      <c r="A2" s="40" t="s">
        <v>25</v>
      </c>
      <c r="B2" s="40"/>
      <c r="C2" s="78"/>
      <c r="D2" s="156" t="str">
        <f>'C1-WP 1'!D2:E2</f>
        <v>Orange</v>
      </c>
      <c r="E2" s="156"/>
      <c r="F2" s="73"/>
      <c r="G2" s="73"/>
      <c r="H2" s="73"/>
      <c r="I2" s="73"/>
      <c r="J2" s="73"/>
      <c r="K2" s="73"/>
      <c r="L2" s="73"/>
      <c r="M2" s="73"/>
      <c r="N2" s="42" t="s">
        <v>26</v>
      </c>
      <c r="O2" s="43">
        <f ca="1">TODAY()</f>
        <v>44138</v>
      </c>
    </row>
    <row r="3" spans="1:15" ht="20.1" customHeight="1" thickBot="1">
      <c r="A3" s="40" t="s">
        <v>123</v>
      </c>
      <c r="B3" s="40"/>
      <c r="C3" s="40"/>
      <c r="D3" s="170"/>
      <c r="E3" s="170"/>
      <c r="F3" s="73"/>
      <c r="G3" s="73"/>
      <c r="H3" s="73"/>
      <c r="I3" s="73"/>
      <c r="J3" s="73"/>
      <c r="K3" s="73"/>
      <c r="L3" s="46" t="s">
        <v>142</v>
      </c>
      <c r="M3" s="47" t="s">
        <v>175</v>
      </c>
      <c r="N3" s="74"/>
      <c r="O3" s="74"/>
    </row>
    <row r="4" spans="1:15" ht="16.5" thickBot="1">
      <c r="A4" s="40" t="s">
        <v>141</v>
      </c>
      <c r="E4" s="49" t="s">
        <v>174</v>
      </c>
      <c r="F4" s="73"/>
      <c r="G4" s="73"/>
      <c r="H4" s="73"/>
      <c r="I4" s="73"/>
      <c r="J4" s="73"/>
      <c r="K4" s="73"/>
      <c r="L4" s="50" t="s">
        <v>143</v>
      </c>
      <c r="M4" s="51" t="s">
        <v>176</v>
      </c>
      <c r="N4" s="84"/>
      <c r="O4" s="84"/>
    </row>
    <row r="5" spans="1:15" s="3" customFormat="1" ht="21.75" customHeight="1">
      <c r="A5" s="160" t="s">
        <v>27</v>
      </c>
      <c r="B5" s="161"/>
      <c r="C5" s="161"/>
      <c r="D5" s="161"/>
      <c r="E5" s="162"/>
      <c r="F5" s="70" t="s">
        <v>16</v>
      </c>
      <c r="G5" s="71" t="s">
        <v>17</v>
      </c>
      <c r="H5" s="71" t="s">
        <v>24</v>
      </c>
      <c r="I5" s="71" t="s">
        <v>18</v>
      </c>
      <c r="J5" s="71" t="s">
        <v>19</v>
      </c>
      <c r="K5" s="71" t="s">
        <v>20</v>
      </c>
      <c r="L5" s="71" t="s">
        <v>21</v>
      </c>
      <c r="M5" s="71" t="s">
        <v>22</v>
      </c>
      <c r="N5" s="72" t="s">
        <v>23</v>
      </c>
      <c r="O5" s="72" t="s">
        <v>51</v>
      </c>
    </row>
    <row r="6" spans="1:15" s="3" customFormat="1" ht="28.5" customHeight="1">
      <c r="A6" s="163"/>
      <c r="B6" s="164"/>
      <c r="C6" s="164"/>
      <c r="D6" s="164"/>
      <c r="E6" s="165"/>
      <c r="F6" s="154" t="s">
        <v>6</v>
      </c>
      <c r="G6" s="157" t="s">
        <v>29</v>
      </c>
      <c r="H6" s="158"/>
      <c r="I6" s="158"/>
      <c r="J6" s="158"/>
      <c r="K6" s="158"/>
      <c r="L6" s="158"/>
      <c r="M6" s="158"/>
      <c r="N6" s="158"/>
      <c r="O6" s="159"/>
    </row>
    <row r="7" spans="1:18" s="1" customFormat="1" ht="42" customHeight="1">
      <c r="A7" s="163"/>
      <c r="B7" s="156"/>
      <c r="C7" s="156"/>
      <c r="D7" s="156"/>
      <c r="E7" s="166"/>
      <c r="F7" s="155"/>
      <c r="G7" s="77" t="s">
        <v>0</v>
      </c>
      <c r="H7" s="77" t="s">
        <v>28</v>
      </c>
      <c r="I7" s="77" t="s">
        <v>15</v>
      </c>
      <c r="J7" s="77" t="s">
        <v>1</v>
      </c>
      <c r="K7" s="77" t="s">
        <v>12</v>
      </c>
      <c r="L7" s="77" t="s">
        <v>13</v>
      </c>
      <c r="M7" s="77" t="s">
        <v>2</v>
      </c>
      <c r="N7" s="77" t="s">
        <v>14</v>
      </c>
      <c r="O7" s="69" t="s">
        <v>50</v>
      </c>
      <c r="P7" s="2"/>
      <c r="Q7" s="2"/>
      <c r="R7" s="2"/>
    </row>
    <row r="8" spans="1:15" ht="15" customHeight="1">
      <c r="A8" s="82" t="s">
        <v>123</v>
      </c>
      <c r="B8" s="55"/>
      <c r="C8" s="55"/>
      <c r="D8" s="55"/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ht="15" customHeight="1">
      <c r="A9" s="58"/>
      <c r="B9" s="150" t="s">
        <v>71</v>
      </c>
      <c r="C9" s="150"/>
      <c r="D9" s="150"/>
      <c r="E9" s="151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15" ht="15" customHeight="1">
      <c r="A10" s="58"/>
      <c r="B10" s="60"/>
      <c r="C10" s="60" t="s">
        <v>3</v>
      </c>
      <c r="D10" s="60"/>
      <c r="E10" s="61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5" ht="15" customHeight="1">
      <c r="A11" s="58"/>
      <c r="B11" s="60"/>
      <c r="C11" s="60"/>
      <c r="D11" s="60" t="s">
        <v>30</v>
      </c>
      <c r="E11" s="61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5" ht="15" customHeight="1">
      <c r="A12" s="58"/>
      <c r="B12" s="60"/>
      <c r="C12" s="60"/>
      <c r="D12" s="60" t="s">
        <v>4</v>
      </c>
      <c r="E12" s="61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1:15" ht="15" customHeight="1">
      <c r="A13" s="58"/>
      <c r="B13" s="60"/>
      <c r="C13" s="60" t="s">
        <v>7</v>
      </c>
      <c r="D13" s="60"/>
      <c r="E13" s="61"/>
      <c r="F13" s="59">
        <f aca="true" t="shared" si="0" ref="F13:O13">SUM(F11:F12)</f>
        <v>0</v>
      </c>
      <c r="G13" s="59">
        <f t="shared" si="0"/>
        <v>0</v>
      </c>
      <c r="H13" s="59">
        <f t="shared" si="0"/>
        <v>0</v>
      </c>
      <c r="I13" s="59">
        <f t="shared" si="0"/>
        <v>0</v>
      </c>
      <c r="J13" s="59">
        <f t="shared" si="0"/>
        <v>0</v>
      </c>
      <c r="K13" s="59">
        <f t="shared" si="0"/>
        <v>0</v>
      </c>
      <c r="L13" s="59">
        <f t="shared" si="0"/>
        <v>0</v>
      </c>
      <c r="M13" s="59">
        <f t="shared" si="0"/>
        <v>0</v>
      </c>
      <c r="N13" s="59">
        <f t="shared" si="0"/>
        <v>0</v>
      </c>
      <c r="O13" s="59">
        <f t="shared" si="0"/>
        <v>0</v>
      </c>
    </row>
    <row r="14" spans="1:15" ht="15" customHeight="1">
      <c r="A14" s="58"/>
      <c r="B14" s="60"/>
      <c r="C14" s="60" t="s">
        <v>5</v>
      </c>
      <c r="D14" s="60"/>
      <c r="E14" s="61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15" ht="15" customHeight="1">
      <c r="A15" s="58"/>
      <c r="B15" s="60"/>
      <c r="C15" s="60"/>
      <c r="D15" s="60" t="s">
        <v>30</v>
      </c>
      <c r="E15" s="61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1:15" ht="15" customHeight="1">
      <c r="A16" s="58"/>
      <c r="B16" s="60"/>
      <c r="C16" s="60"/>
      <c r="D16" s="60" t="s">
        <v>4</v>
      </c>
      <c r="E16" s="61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1:15" ht="15" customHeight="1">
      <c r="A17" s="58"/>
      <c r="B17" s="60"/>
      <c r="C17" s="60" t="s">
        <v>8</v>
      </c>
      <c r="D17" s="60"/>
      <c r="E17" s="61"/>
      <c r="F17" s="59">
        <f aca="true" t="shared" si="1" ref="F17:O17">SUM(F15:F16)</f>
        <v>0</v>
      </c>
      <c r="G17" s="59">
        <f t="shared" si="1"/>
        <v>0</v>
      </c>
      <c r="H17" s="59">
        <f t="shared" si="1"/>
        <v>0</v>
      </c>
      <c r="I17" s="59">
        <f t="shared" si="1"/>
        <v>0</v>
      </c>
      <c r="J17" s="59">
        <f t="shared" si="1"/>
        <v>0</v>
      </c>
      <c r="K17" s="59">
        <f t="shared" si="1"/>
        <v>0</v>
      </c>
      <c r="L17" s="59">
        <f t="shared" si="1"/>
        <v>0</v>
      </c>
      <c r="M17" s="59">
        <f t="shared" si="1"/>
        <v>0</v>
      </c>
      <c r="N17" s="59">
        <f t="shared" si="1"/>
        <v>0</v>
      </c>
      <c r="O17" s="59">
        <f t="shared" si="1"/>
        <v>0</v>
      </c>
    </row>
    <row r="18" spans="1:15" ht="15" customHeight="1">
      <c r="A18" s="62"/>
      <c r="B18" s="63" t="s">
        <v>9</v>
      </c>
      <c r="C18" s="63"/>
      <c r="D18" s="63"/>
      <c r="E18" s="64"/>
      <c r="F18" s="65">
        <f aca="true" t="shared" si="2" ref="F18:O18">F13+F17</f>
        <v>0</v>
      </c>
      <c r="G18" s="65">
        <f t="shared" si="2"/>
        <v>0</v>
      </c>
      <c r="H18" s="65">
        <f t="shared" si="2"/>
        <v>0</v>
      </c>
      <c r="I18" s="65">
        <f t="shared" si="2"/>
        <v>0</v>
      </c>
      <c r="J18" s="65">
        <f t="shared" si="2"/>
        <v>0</v>
      </c>
      <c r="K18" s="65">
        <f t="shared" si="2"/>
        <v>0</v>
      </c>
      <c r="L18" s="65">
        <f t="shared" si="2"/>
        <v>0</v>
      </c>
      <c r="M18" s="65">
        <f t="shared" si="2"/>
        <v>0</v>
      </c>
      <c r="N18" s="65">
        <f t="shared" si="2"/>
        <v>0</v>
      </c>
      <c r="O18" s="65">
        <f t="shared" si="2"/>
        <v>0</v>
      </c>
    </row>
    <row r="19" spans="1:15" ht="15" customHeight="1">
      <c r="A19" s="58"/>
      <c r="B19" s="152" t="s">
        <v>64</v>
      </c>
      <c r="C19" s="152"/>
      <c r="D19" s="152"/>
      <c r="E19" s="153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15" ht="15" customHeight="1">
      <c r="A20" s="58"/>
      <c r="B20" s="60"/>
      <c r="C20" s="60" t="s">
        <v>3</v>
      </c>
      <c r="D20" s="60"/>
      <c r="E20" s="61"/>
      <c r="F20" s="59"/>
      <c r="G20" s="59"/>
      <c r="H20" s="59"/>
      <c r="I20" s="59"/>
      <c r="J20" s="59"/>
      <c r="K20" s="59"/>
      <c r="L20" s="59"/>
      <c r="M20" s="59"/>
      <c r="N20" s="59"/>
      <c r="O20" s="59"/>
    </row>
    <row r="21" spans="1:15" ht="15" customHeight="1">
      <c r="A21" s="58"/>
      <c r="B21" s="60"/>
      <c r="C21" s="60"/>
      <c r="D21" s="60" t="s">
        <v>30</v>
      </c>
      <c r="E21" s="61"/>
      <c r="F21" s="59">
        <f>1255566+9206.73</f>
        <v>1264772.73</v>
      </c>
      <c r="G21" s="59">
        <f>1255566+9206.73</f>
        <v>1264772.73</v>
      </c>
      <c r="H21" s="59"/>
      <c r="I21" s="59"/>
      <c r="J21" s="59"/>
      <c r="K21" s="59"/>
      <c r="L21" s="59"/>
      <c r="M21" s="59"/>
      <c r="N21" s="59"/>
      <c r="O21" s="59" t="s">
        <v>140</v>
      </c>
    </row>
    <row r="22" spans="1:15" ht="15" customHeight="1">
      <c r="A22" s="58"/>
      <c r="B22" s="60"/>
      <c r="C22" s="60"/>
      <c r="D22" s="60" t="s">
        <v>4</v>
      </c>
      <c r="E22" s="61"/>
      <c r="F22" s="59">
        <f>103571-222+8</f>
        <v>103357</v>
      </c>
      <c r="G22" s="59">
        <f>103571-222+8</f>
        <v>103357</v>
      </c>
      <c r="H22" s="59"/>
      <c r="I22" s="59"/>
      <c r="J22" s="59"/>
      <c r="K22" s="59"/>
      <c r="L22" s="59"/>
      <c r="M22" s="59"/>
      <c r="N22" s="59"/>
      <c r="O22" s="59"/>
    </row>
    <row r="23" spans="1:15" ht="15" customHeight="1">
      <c r="A23" s="58"/>
      <c r="B23" s="60"/>
      <c r="C23" s="60" t="s">
        <v>7</v>
      </c>
      <c r="D23" s="60"/>
      <c r="E23" s="61"/>
      <c r="F23" s="59">
        <f aca="true" t="shared" si="3" ref="F23:N23">SUM(F21:F22)</f>
        <v>1368129.73</v>
      </c>
      <c r="G23" s="59">
        <f t="shared" si="3"/>
        <v>1368129.73</v>
      </c>
      <c r="H23" s="59">
        <f t="shared" si="3"/>
        <v>0</v>
      </c>
      <c r="I23" s="59">
        <f t="shared" si="3"/>
        <v>0</v>
      </c>
      <c r="J23" s="59">
        <f t="shared" si="3"/>
        <v>0</v>
      </c>
      <c r="K23" s="59">
        <f t="shared" si="3"/>
        <v>0</v>
      </c>
      <c r="L23" s="59">
        <f t="shared" si="3"/>
        <v>0</v>
      </c>
      <c r="M23" s="59">
        <f t="shared" si="3"/>
        <v>0</v>
      </c>
      <c r="N23" s="59">
        <f t="shared" si="3"/>
        <v>0</v>
      </c>
      <c r="O23" s="59"/>
    </row>
    <row r="24" spans="1:15" ht="15" customHeight="1">
      <c r="A24" s="58"/>
      <c r="B24" s="60"/>
      <c r="C24" s="60" t="s">
        <v>5</v>
      </c>
      <c r="D24" s="60"/>
      <c r="E24" s="61"/>
      <c r="F24" s="59"/>
      <c r="G24" s="59"/>
      <c r="H24" s="59"/>
      <c r="I24" s="59"/>
      <c r="J24" s="59"/>
      <c r="K24" s="59"/>
      <c r="L24" s="59"/>
      <c r="M24" s="59"/>
      <c r="N24" s="59"/>
      <c r="O24" s="59"/>
    </row>
    <row r="25" spans="1:15" ht="15" customHeight="1">
      <c r="A25" s="58"/>
      <c r="B25" s="60"/>
      <c r="C25" s="60"/>
      <c r="D25" s="60" t="s">
        <v>30</v>
      </c>
      <c r="E25" s="61"/>
      <c r="F25" s="59"/>
      <c r="G25" s="59"/>
      <c r="H25" s="59"/>
      <c r="I25" s="59"/>
      <c r="J25" s="59"/>
      <c r="K25" s="59"/>
      <c r="L25" s="59"/>
      <c r="M25" s="59"/>
      <c r="N25" s="59"/>
      <c r="O25" s="86"/>
    </row>
    <row r="26" spans="1:15" ht="15" customHeight="1">
      <c r="A26" s="58"/>
      <c r="B26" s="60"/>
      <c r="C26" s="60"/>
      <c r="D26" s="60" t="s">
        <v>4</v>
      </c>
      <c r="E26" s="61"/>
      <c r="F26" s="59"/>
      <c r="G26" s="59"/>
      <c r="H26" s="59"/>
      <c r="I26" s="59"/>
      <c r="J26" s="59"/>
      <c r="K26" s="59"/>
      <c r="L26" s="59"/>
      <c r="M26" s="59"/>
      <c r="N26" s="59"/>
      <c r="O26" s="59"/>
    </row>
    <row r="27" spans="1:15" ht="15" customHeight="1">
      <c r="A27" s="58"/>
      <c r="B27" s="60"/>
      <c r="C27" s="60" t="s">
        <v>8</v>
      </c>
      <c r="D27" s="60"/>
      <c r="E27" s="61"/>
      <c r="F27" s="59">
        <f aca="true" t="shared" si="4" ref="F27:N27">SUM(F25:F26)</f>
        <v>0</v>
      </c>
      <c r="G27" s="59">
        <f t="shared" si="4"/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9">
        <f t="shared" si="4"/>
        <v>0</v>
      </c>
      <c r="O27" s="59">
        <f>SUM(O21:O26)</f>
        <v>0</v>
      </c>
    </row>
    <row r="28" spans="1:15" ht="15" customHeight="1">
      <c r="A28" s="62"/>
      <c r="B28" s="63" t="s">
        <v>65</v>
      </c>
      <c r="C28" s="63"/>
      <c r="D28" s="63"/>
      <c r="E28" s="64"/>
      <c r="F28" s="65">
        <f>F23+F27</f>
        <v>1368129.73</v>
      </c>
      <c r="G28" s="65">
        <f aca="true" t="shared" si="5" ref="G28:O28">G23+G27</f>
        <v>1368129.73</v>
      </c>
      <c r="H28" s="65">
        <f t="shared" si="5"/>
        <v>0</v>
      </c>
      <c r="I28" s="65">
        <f t="shared" si="5"/>
        <v>0</v>
      </c>
      <c r="J28" s="65">
        <f t="shared" si="5"/>
        <v>0</v>
      </c>
      <c r="K28" s="65">
        <f t="shared" si="5"/>
        <v>0</v>
      </c>
      <c r="L28" s="65">
        <f t="shared" si="5"/>
        <v>0</v>
      </c>
      <c r="M28" s="65">
        <f t="shared" si="5"/>
        <v>0</v>
      </c>
      <c r="N28" s="65">
        <f t="shared" si="5"/>
        <v>0</v>
      </c>
      <c r="O28" s="65">
        <f t="shared" si="5"/>
        <v>0</v>
      </c>
    </row>
    <row r="29" spans="1:15" ht="15" customHeight="1">
      <c r="A29" s="58"/>
      <c r="B29" s="140" t="s">
        <v>10</v>
      </c>
      <c r="C29" s="140"/>
      <c r="D29" s="140"/>
      <c r="E29" s="141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1:15" ht="15" customHeight="1">
      <c r="A30" s="58"/>
      <c r="B30" s="60"/>
      <c r="C30" s="60" t="s">
        <v>3</v>
      </c>
      <c r="D30" s="60"/>
      <c r="E30" s="61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15" ht="15" customHeight="1">
      <c r="A31" s="58"/>
      <c r="B31" s="60"/>
      <c r="C31" s="60"/>
      <c r="D31" s="60" t="s">
        <v>30</v>
      </c>
      <c r="E31" s="61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2" spans="1:15" ht="15" customHeight="1">
      <c r="A32" s="58"/>
      <c r="B32" s="60"/>
      <c r="C32" s="60"/>
      <c r="D32" s="60" t="s">
        <v>4</v>
      </c>
      <c r="E32" s="61"/>
      <c r="F32" s="59"/>
      <c r="G32" s="59"/>
      <c r="H32" s="59"/>
      <c r="I32" s="59"/>
      <c r="J32" s="59"/>
      <c r="K32" s="59"/>
      <c r="L32" s="59"/>
      <c r="M32" s="59"/>
      <c r="N32" s="59"/>
      <c r="O32" s="59"/>
    </row>
    <row r="33" spans="1:15" ht="15" customHeight="1">
      <c r="A33" s="58"/>
      <c r="B33" s="60"/>
      <c r="C33" s="60" t="s">
        <v>7</v>
      </c>
      <c r="D33" s="60"/>
      <c r="E33" s="61"/>
      <c r="F33" s="59">
        <f aca="true" t="shared" si="6" ref="F33:O33">SUM(F31:F32)</f>
        <v>0</v>
      </c>
      <c r="G33" s="59">
        <f t="shared" si="6"/>
        <v>0</v>
      </c>
      <c r="H33" s="59">
        <f t="shared" si="6"/>
        <v>0</v>
      </c>
      <c r="I33" s="59">
        <f t="shared" si="6"/>
        <v>0</v>
      </c>
      <c r="J33" s="59">
        <f t="shared" si="6"/>
        <v>0</v>
      </c>
      <c r="K33" s="59">
        <f t="shared" si="6"/>
        <v>0</v>
      </c>
      <c r="L33" s="59">
        <f t="shared" si="6"/>
        <v>0</v>
      </c>
      <c r="M33" s="59">
        <f t="shared" si="6"/>
        <v>0</v>
      </c>
      <c r="N33" s="59">
        <f t="shared" si="6"/>
        <v>0</v>
      </c>
      <c r="O33" s="59">
        <f t="shared" si="6"/>
        <v>0</v>
      </c>
    </row>
    <row r="34" spans="1:15" ht="15" customHeight="1">
      <c r="A34" s="58"/>
      <c r="B34" s="60"/>
      <c r="C34" s="60" t="s">
        <v>5</v>
      </c>
      <c r="D34" s="60"/>
      <c r="E34" s="61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5" ht="15" customHeight="1">
      <c r="A35" s="58"/>
      <c r="B35" s="60"/>
      <c r="C35" s="60"/>
      <c r="D35" s="60" t="s">
        <v>30</v>
      </c>
      <c r="E35" s="61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5" ht="15" customHeight="1">
      <c r="A36" s="58"/>
      <c r="B36" s="60"/>
      <c r="C36" s="60"/>
      <c r="D36" s="60" t="s">
        <v>4</v>
      </c>
      <c r="E36" s="61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ht="15" customHeight="1">
      <c r="A37" s="58"/>
      <c r="B37" s="60"/>
      <c r="C37" s="60" t="s">
        <v>8</v>
      </c>
      <c r="D37" s="60"/>
      <c r="E37" s="61"/>
      <c r="F37" s="59">
        <f aca="true" t="shared" si="7" ref="F37:O37">SUM(F35:F36)</f>
        <v>0</v>
      </c>
      <c r="G37" s="59">
        <f t="shared" si="7"/>
        <v>0</v>
      </c>
      <c r="H37" s="59">
        <f t="shared" si="7"/>
        <v>0</v>
      </c>
      <c r="I37" s="59">
        <f t="shared" si="7"/>
        <v>0</v>
      </c>
      <c r="J37" s="59">
        <f t="shared" si="7"/>
        <v>0</v>
      </c>
      <c r="K37" s="59">
        <f t="shared" si="7"/>
        <v>0</v>
      </c>
      <c r="L37" s="59">
        <f t="shared" si="7"/>
        <v>0</v>
      </c>
      <c r="M37" s="59">
        <f t="shared" si="7"/>
        <v>0</v>
      </c>
      <c r="N37" s="59">
        <f t="shared" si="7"/>
        <v>0</v>
      </c>
      <c r="O37" s="59">
        <f t="shared" si="7"/>
        <v>0</v>
      </c>
    </row>
    <row r="38" spans="1:15" ht="15" customHeight="1">
      <c r="A38" s="62"/>
      <c r="B38" s="63" t="s">
        <v>11</v>
      </c>
      <c r="C38" s="63"/>
      <c r="D38" s="63"/>
      <c r="E38" s="64"/>
      <c r="F38" s="65">
        <f aca="true" t="shared" si="8" ref="F38:O38">F37+F33</f>
        <v>0</v>
      </c>
      <c r="G38" s="65">
        <f t="shared" si="8"/>
        <v>0</v>
      </c>
      <c r="H38" s="65">
        <f t="shared" si="8"/>
        <v>0</v>
      </c>
      <c r="I38" s="65">
        <f t="shared" si="8"/>
        <v>0</v>
      </c>
      <c r="J38" s="65">
        <f t="shared" si="8"/>
        <v>0</v>
      </c>
      <c r="K38" s="65">
        <f t="shared" si="8"/>
        <v>0</v>
      </c>
      <c r="L38" s="65">
        <f t="shared" si="8"/>
        <v>0</v>
      </c>
      <c r="M38" s="65">
        <f t="shared" si="8"/>
        <v>0</v>
      </c>
      <c r="N38" s="65">
        <f t="shared" si="8"/>
        <v>0</v>
      </c>
      <c r="O38" s="65">
        <f t="shared" si="8"/>
        <v>0</v>
      </c>
    </row>
    <row r="39" spans="1:15" ht="15" customHeight="1">
      <c r="A39" s="83" t="s">
        <v>123</v>
      </c>
      <c r="B39" s="66"/>
      <c r="C39" s="66"/>
      <c r="D39" s="66"/>
      <c r="E39" s="67"/>
      <c r="F39" s="68">
        <f aca="true" t="shared" si="9" ref="F39:O39">F18+F28+F38</f>
        <v>1368129.73</v>
      </c>
      <c r="G39" s="68">
        <f t="shared" si="9"/>
        <v>1368129.73</v>
      </c>
      <c r="H39" s="68">
        <f t="shared" si="9"/>
        <v>0</v>
      </c>
      <c r="I39" s="68">
        <f t="shared" si="9"/>
        <v>0</v>
      </c>
      <c r="J39" s="68">
        <f t="shared" si="9"/>
        <v>0</v>
      </c>
      <c r="K39" s="68">
        <f t="shared" si="9"/>
        <v>0</v>
      </c>
      <c r="L39" s="68">
        <f t="shared" si="9"/>
        <v>0</v>
      </c>
      <c r="M39" s="68">
        <f t="shared" si="9"/>
        <v>0</v>
      </c>
      <c r="N39" s="68">
        <f t="shared" si="9"/>
        <v>0</v>
      </c>
      <c r="O39" s="68">
        <f t="shared" si="9"/>
        <v>0</v>
      </c>
    </row>
  </sheetData>
  <sheetProtection sheet="1" objects="1" scenarios="1" selectLockedCells="1"/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landscape" scale="77" r:id="rId1"/>
  <headerFooter alignWithMargins="0">
    <oddHeader>&amp;L&amp;"Arial,Bold"&amp;16This file was created using most current EXCEL version on file&amp;REnclosure 2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39"/>
  <sheetViews>
    <sheetView zoomScale="80" zoomScaleNormal="80" workbookViewId="0" topLeftCell="A1">
      <selection activeCell="C8" sqref="C8"/>
    </sheetView>
  </sheetViews>
  <sheetFormatPr defaultColWidth="0" defaultRowHeight="12.75" zeroHeight="1"/>
  <cols>
    <col min="1" max="1" width="6.57421875" style="41" customWidth="1"/>
    <col min="2" max="2" width="7.00390625" style="41" customWidth="1"/>
    <col min="3" max="3" width="4.7109375" style="41" customWidth="1"/>
    <col min="4" max="4" width="3.7109375" style="41" customWidth="1"/>
    <col min="5" max="5" width="25.28125" style="41" customWidth="1"/>
    <col min="6" max="6" width="19.57421875" style="41" customWidth="1"/>
    <col min="7" max="7" width="12.7109375" style="41" customWidth="1"/>
    <col min="8" max="8" width="17.57421875" style="41" customWidth="1"/>
    <col min="9" max="9" width="16.00390625" style="41" customWidth="1"/>
    <col min="10" max="10" width="15.28125" style="41" customWidth="1"/>
    <col min="11" max="11" width="14.28125" style="41" customWidth="1"/>
    <col min="12" max="13" width="16.28125" style="41" customWidth="1"/>
    <col min="14" max="14" width="14.00390625" style="41" customWidth="1"/>
    <col min="15" max="15" width="12.7109375" style="41" customWidth="1"/>
    <col min="16" max="18" width="12.7109375" style="0" hidden="1" customWidth="1"/>
    <col min="19" max="16384" width="9.140625" style="0" hidden="1" customWidth="1"/>
  </cols>
  <sheetData>
    <row r="1" spans="1:15" ht="48.75" customHeight="1">
      <c r="A1" s="139" t="s">
        <v>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ht="20.1" customHeight="1">
      <c r="A2" s="40" t="s">
        <v>25</v>
      </c>
      <c r="B2" s="40"/>
      <c r="C2" s="78"/>
      <c r="D2" s="156" t="str">
        <f>'C1-WP 1'!D2:E2</f>
        <v>Orange</v>
      </c>
      <c r="E2" s="156"/>
      <c r="F2" s="73"/>
      <c r="G2" s="73"/>
      <c r="H2" s="73"/>
      <c r="I2" s="73"/>
      <c r="J2" s="73"/>
      <c r="K2" s="73"/>
      <c r="L2" s="73"/>
      <c r="M2" s="73"/>
      <c r="N2" s="42" t="s">
        <v>26</v>
      </c>
      <c r="O2" s="43">
        <f ca="1">TODAY()</f>
        <v>44138</v>
      </c>
    </row>
    <row r="3" spans="1:15" ht="20.1" customHeight="1" thickBot="1">
      <c r="A3" s="40" t="s">
        <v>131</v>
      </c>
      <c r="B3" s="40"/>
      <c r="C3" s="40"/>
      <c r="D3" s="44"/>
      <c r="E3" s="44"/>
      <c r="F3" s="73"/>
      <c r="G3" s="73"/>
      <c r="H3" s="73"/>
      <c r="I3" s="73"/>
      <c r="J3" s="73"/>
      <c r="K3" s="73"/>
      <c r="L3" s="46" t="s">
        <v>142</v>
      </c>
      <c r="M3" s="47" t="s">
        <v>175</v>
      </c>
      <c r="N3" s="48"/>
      <c r="O3" s="74"/>
    </row>
    <row r="4" spans="1:15" ht="16.5" thickBot="1">
      <c r="A4" s="40" t="s">
        <v>141</v>
      </c>
      <c r="D4" s="73"/>
      <c r="E4" s="49" t="s">
        <v>174</v>
      </c>
      <c r="F4" s="73"/>
      <c r="G4" s="73"/>
      <c r="H4" s="73"/>
      <c r="I4" s="73"/>
      <c r="J4" s="73"/>
      <c r="K4" s="73"/>
      <c r="L4" s="50" t="s">
        <v>143</v>
      </c>
      <c r="M4" s="51" t="s">
        <v>177</v>
      </c>
      <c r="N4" s="84"/>
      <c r="O4" s="84"/>
    </row>
    <row r="5" spans="1:15" s="3" customFormat="1" ht="22.5" customHeight="1">
      <c r="A5" s="160" t="s">
        <v>27</v>
      </c>
      <c r="B5" s="161"/>
      <c r="C5" s="161"/>
      <c r="D5" s="161"/>
      <c r="E5" s="162"/>
      <c r="F5" s="70" t="s">
        <v>16</v>
      </c>
      <c r="G5" s="71" t="s">
        <v>17</v>
      </c>
      <c r="H5" s="71" t="s">
        <v>24</v>
      </c>
      <c r="I5" s="71" t="s">
        <v>18</v>
      </c>
      <c r="J5" s="71" t="s">
        <v>19</v>
      </c>
      <c r="K5" s="71" t="s">
        <v>20</v>
      </c>
      <c r="L5" s="71" t="s">
        <v>21</v>
      </c>
      <c r="M5" s="71" t="s">
        <v>22</v>
      </c>
      <c r="N5" s="72" t="s">
        <v>23</v>
      </c>
      <c r="O5" s="72" t="s">
        <v>51</v>
      </c>
    </row>
    <row r="6" spans="1:15" s="3" customFormat="1" ht="23.25" customHeight="1">
      <c r="A6" s="163"/>
      <c r="B6" s="164"/>
      <c r="C6" s="164"/>
      <c r="D6" s="164"/>
      <c r="E6" s="165"/>
      <c r="F6" s="154" t="s">
        <v>6</v>
      </c>
      <c r="G6" s="157" t="s">
        <v>29</v>
      </c>
      <c r="H6" s="158"/>
      <c r="I6" s="158"/>
      <c r="J6" s="158"/>
      <c r="K6" s="158"/>
      <c r="L6" s="158"/>
      <c r="M6" s="158"/>
      <c r="N6" s="158"/>
      <c r="O6" s="159"/>
    </row>
    <row r="7" spans="1:18" s="1" customFormat="1" ht="72" customHeight="1">
      <c r="A7" s="163"/>
      <c r="B7" s="156"/>
      <c r="C7" s="156"/>
      <c r="D7" s="156"/>
      <c r="E7" s="166"/>
      <c r="F7" s="155"/>
      <c r="G7" s="77" t="s">
        <v>0</v>
      </c>
      <c r="H7" s="77" t="s">
        <v>28</v>
      </c>
      <c r="I7" s="77" t="s">
        <v>15</v>
      </c>
      <c r="J7" s="77" t="s">
        <v>1</v>
      </c>
      <c r="K7" s="77" t="s">
        <v>12</v>
      </c>
      <c r="L7" s="77" t="s">
        <v>13</v>
      </c>
      <c r="M7" s="77" t="s">
        <v>2</v>
      </c>
      <c r="N7" s="77" t="s">
        <v>14</v>
      </c>
      <c r="O7" s="69" t="s">
        <v>50</v>
      </c>
      <c r="P7" s="2"/>
      <c r="Q7" s="2"/>
      <c r="R7" s="2"/>
    </row>
    <row r="8" spans="1:15" ht="15" customHeight="1">
      <c r="A8" s="82" t="s">
        <v>131</v>
      </c>
      <c r="B8" s="55"/>
      <c r="C8" s="55"/>
      <c r="D8" s="55"/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ht="15" customHeight="1">
      <c r="A9" s="58"/>
      <c r="B9" s="150" t="s">
        <v>71</v>
      </c>
      <c r="C9" s="150"/>
      <c r="D9" s="150"/>
      <c r="E9" s="151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15" ht="15" customHeight="1">
      <c r="A10" s="58"/>
      <c r="B10" s="60"/>
      <c r="C10" s="60" t="s">
        <v>3</v>
      </c>
      <c r="D10" s="60"/>
      <c r="E10" s="61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5" ht="15" customHeight="1">
      <c r="A11" s="58"/>
      <c r="B11" s="60"/>
      <c r="C11" s="60"/>
      <c r="D11" s="60" t="s">
        <v>30</v>
      </c>
      <c r="E11" s="61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5" ht="15" customHeight="1">
      <c r="A12" s="58"/>
      <c r="B12" s="60"/>
      <c r="C12" s="60"/>
      <c r="D12" s="60" t="s">
        <v>4</v>
      </c>
      <c r="E12" s="61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1:15" ht="15" customHeight="1">
      <c r="A13" s="58"/>
      <c r="B13" s="60"/>
      <c r="C13" s="60" t="s">
        <v>7</v>
      </c>
      <c r="D13" s="60"/>
      <c r="E13" s="61"/>
      <c r="F13" s="59">
        <f aca="true" t="shared" si="0" ref="F13:O13">SUM(F11:F12)</f>
        <v>0</v>
      </c>
      <c r="G13" s="59">
        <f t="shared" si="0"/>
        <v>0</v>
      </c>
      <c r="H13" s="59">
        <f t="shared" si="0"/>
        <v>0</v>
      </c>
      <c r="I13" s="59">
        <f t="shared" si="0"/>
        <v>0</v>
      </c>
      <c r="J13" s="59">
        <f t="shared" si="0"/>
        <v>0</v>
      </c>
      <c r="K13" s="59">
        <f t="shared" si="0"/>
        <v>0</v>
      </c>
      <c r="L13" s="59">
        <f t="shared" si="0"/>
        <v>0</v>
      </c>
      <c r="M13" s="59">
        <f t="shared" si="0"/>
        <v>0</v>
      </c>
      <c r="N13" s="59">
        <f t="shared" si="0"/>
        <v>0</v>
      </c>
      <c r="O13" s="59">
        <f t="shared" si="0"/>
        <v>0</v>
      </c>
    </row>
    <row r="14" spans="1:15" ht="15" customHeight="1">
      <c r="A14" s="58"/>
      <c r="B14" s="60"/>
      <c r="C14" s="60" t="s">
        <v>5</v>
      </c>
      <c r="D14" s="60"/>
      <c r="E14" s="61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15" ht="15" customHeight="1">
      <c r="A15" s="58"/>
      <c r="B15" s="60"/>
      <c r="C15" s="60"/>
      <c r="D15" s="60" t="s">
        <v>30</v>
      </c>
      <c r="E15" s="61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1:15" ht="15" customHeight="1">
      <c r="A16" s="58"/>
      <c r="B16" s="60"/>
      <c r="C16" s="60"/>
      <c r="D16" s="60" t="s">
        <v>4</v>
      </c>
      <c r="E16" s="61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1:15" ht="15" customHeight="1">
      <c r="A17" s="58"/>
      <c r="B17" s="60"/>
      <c r="C17" s="60" t="s">
        <v>8</v>
      </c>
      <c r="D17" s="60"/>
      <c r="E17" s="61"/>
      <c r="F17" s="59">
        <f aca="true" t="shared" si="1" ref="F17:O17">SUM(F15:F16)</f>
        <v>0</v>
      </c>
      <c r="G17" s="59">
        <f t="shared" si="1"/>
        <v>0</v>
      </c>
      <c r="H17" s="59">
        <f t="shared" si="1"/>
        <v>0</v>
      </c>
      <c r="I17" s="59">
        <f t="shared" si="1"/>
        <v>0</v>
      </c>
      <c r="J17" s="59">
        <f t="shared" si="1"/>
        <v>0</v>
      </c>
      <c r="K17" s="59">
        <f t="shared" si="1"/>
        <v>0</v>
      </c>
      <c r="L17" s="59">
        <f t="shared" si="1"/>
        <v>0</v>
      </c>
      <c r="M17" s="59">
        <f t="shared" si="1"/>
        <v>0</v>
      </c>
      <c r="N17" s="59">
        <f t="shared" si="1"/>
        <v>0</v>
      </c>
      <c r="O17" s="59">
        <f t="shared" si="1"/>
        <v>0</v>
      </c>
    </row>
    <row r="18" spans="1:15" ht="15" customHeight="1">
      <c r="A18" s="62"/>
      <c r="B18" s="63" t="s">
        <v>9</v>
      </c>
      <c r="C18" s="63"/>
      <c r="D18" s="63"/>
      <c r="E18" s="64"/>
      <c r="F18" s="65">
        <f aca="true" t="shared" si="2" ref="F18:O18">F13+F17</f>
        <v>0</v>
      </c>
      <c r="G18" s="65">
        <f t="shared" si="2"/>
        <v>0</v>
      </c>
      <c r="H18" s="65">
        <f t="shared" si="2"/>
        <v>0</v>
      </c>
      <c r="I18" s="65">
        <f t="shared" si="2"/>
        <v>0</v>
      </c>
      <c r="J18" s="65">
        <f t="shared" si="2"/>
        <v>0</v>
      </c>
      <c r="K18" s="65">
        <f t="shared" si="2"/>
        <v>0</v>
      </c>
      <c r="L18" s="65">
        <f t="shared" si="2"/>
        <v>0</v>
      </c>
      <c r="M18" s="65">
        <f t="shared" si="2"/>
        <v>0</v>
      </c>
      <c r="N18" s="65">
        <f t="shared" si="2"/>
        <v>0</v>
      </c>
      <c r="O18" s="65">
        <f t="shared" si="2"/>
        <v>0</v>
      </c>
    </row>
    <row r="19" spans="1:15" ht="15" customHeight="1">
      <c r="A19" s="58"/>
      <c r="B19" s="152" t="s">
        <v>64</v>
      </c>
      <c r="C19" s="152"/>
      <c r="D19" s="152"/>
      <c r="E19" s="153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15" ht="15" customHeight="1">
      <c r="A20" s="58"/>
      <c r="B20" s="60"/>
      <c r="C20" s="60" t="s">
        <v>3</v>
      </c>
      <c r="D20" s="60"/>
      <c r="E20" s="61"/>
      <c r="F20" s="59"/>
      <c r="G20" s="59"/>
      <c r="H20" s="59"/>
      <c r="I20" s="59"/>
      <c r="J20" s="59"/>
      <c r="K20" s="59"/>
      <c r="L20" s="59"/>
      <c r="M20" s="59"/>
      <c r="N20" s="59"/>
      <c r="O20" s="59"/>
    </row>
    <row r="21" spans="1:15" ht="15" customHeight="1">
      <c r="A21" s="58"/>
      <c r="B21" s="60"/>
      <c r="C21" s="60"/>
      <c r="D21" s="60" t="s">
        <v>30</v>
      </c>
      <c r="E21" s="61"/>
      <c r="F21" s="59">
        <f>10047+3652+1</f>
        <v>13700</v>
      </c>
      <c r="G21" s="59">
        <f>13699+1</f>
        <v>13700</v>
      </c>
      <c r="H21" s="59"/>
      <c r="I21" s="59"/>
      <c r="J21" s="59"/>
      <c r="K21" s="59"/>
      <c r="L21" s="59"/>
      <c r="M21" s="59"/>
      <c r="N21" s="59"/>
      <c r="O21" s="59"/>
    </row>
    <row r="22" spans="1:15" ht="15" customHeight="1">
      <c r="A22" s="58"/>
      <c r="B22" s="60"/>
      <c r="C22" s="60"/>
      <c r="D22" s="60" t="s">
        <v>4</v>
      </c>
      <c r="E22" s="61"/>
      <c r="F22" s="59">
        <v>150</v>
      </c>
      <c r="G22" s="59">
        <v>150</v>
      </c>
      <c r="H22" s="59"/>
      <c r="I22" s="59"/>
      <c r="J22" s="59"/>
      <c r="K22" s="59"/>
      <c r="L22" s="59"/>
      <c r="M22" s="59"/>
      <c r="N22" s="59"/>
      <c r="O22" s="59"/>
    </row>
    <row r="23" spans="1:15" ht="15" customHeight="1">
      <c r="A23" s="58"/>
      <c r="B23" s="60"/>
      <c r="C23" s="60" t="s">
        <v>7</v>
      </c>
      <c r="D23" s="60"/>
      <c r="E23" s="61"/>
      <c r="F23" s="59">
        <f>SUM(F21:F22)</f>
        <v>13850</v>
      </c>
      <c r="G23" s="59">
        <f aca="true" t="shared" si="3" ref="G23:O23">SUM(G21:G22)</f>
        <v>13850</v>
      </c>
      <c r="H23" s="59">
        <f t="shared" si="3"/>
        <v>0</v>
      </c>
      <c r="I23" s="59">
        <f t="shared" si="3"/>
        <v>0</v>
      </c>
      <c r="J23" s="59">
        <f t="shared" si="3"/>
        <v>0</v>
      </c>
      <c r="K23" s="59">
        <f t="shared" si="3"/>
        <v>0</v>
      </c>
      <c r="L23" s="59">
        <f t="shared" si="3"/>
        <v>0</v>
      </c>
      <c r="M23" s="59">
        <f t="shared" si="3"/>
        <v>0</v>
      </c>
      <c r="N23" s="59">
        <f t="shared" si="3"/>
        <v>0</v>
      </c>
      <c r="O23" s="59">
        <f t="shared" si="3"/>
        <v>0</v>
      </c>
    </row>
    <row r="24" spans="1:15" ht="15" customHeight="1">
      <c r="A24" s="58"/>
      <c r="B24" s="60"/>
      <c r="C24" s="60" t="s">
        <v>5</v>
      </c>
      <c r="D24" s="60"/>
      <c r="E24" s="61"/>
      <c r="F24" s="59"/>
      <c r="G24" s="59"/>
      <c r="H24" s="59"/>
      <c r="I24" s="59"/>
      <c r="J24" s="59"/>
      <c r="K24" s="59"/>
      <c r="L24" s="59"/>
      <c r="M24" s="59"/>
      <c r="N24" s="59"/>
      <c r="O24" s="59"/>
    </row>
    <row r="25" spans="1:15" ht="15" customHeight="1">
      <c r="A25" s="58"/>
      <c r="B25" s="60"/>
      <c r="C25" s="60"/>
      <c r="D25" s="60" t="s">
        <v>30</v>
      </c>
      <c r="E25" s="61"/>
      <c r="F25" s="59"/>
      <c r="G25" s="59"/>
      <c r="H25" s="59"/>
      <c r="I25" s="59"/>
      <c r="J25" s="59"/>
      <c r="K25" s="59"/>
      <c r="L25" s="59"/>
      <c r="M25" s="59"/>
      <c r="N25" s="59"/>
      <c r="O25" s="59"/>
    </row>
    <row r="26" spans="1:15" ht="15" customHeight="1">
      <c r="A26" s="58"/>
      <c r="B26" s="60"/>
      <c r="C26" s="60"/>
      <c r="D26" s="60" t="s">
        <v>4</v>
      </c>
      <c r="E26" s="61"/>
      <c r="F26" s="59"/>
      <c r="G26" s="59"/>
      <c r="H26" s="59"/>
      <c r="I26" s="59"/>
      <c r="J26" s="59"/>
      <c r="K26" s="59"/>
      <c r="L26" s="59"/>
      <c r="M26" s="59"/>
      <c r="N26" s="59"/>
      <c r="O26" s="59"/>
    </row>
    <row r="27" spans="1:15" ht="15" customHeight="1">
      <c r="A27" s="58"/>
      <c r="B27" s="60"/>
      <c r="C27" s="60" t="s">
        <v>8</v>
      </c>
      <c r="D27" s="60"/>
      <c r="E27" s="61"/>
      <c r="F27" s="59">
        <f aca="true" t="shared" si="4" ref="F27:O27">SUM(F25:F26)</f>
        <v>0</v>
      </c>
      <c r="G27" s="59">
        <f t="shared" si="4"/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9">
        <f t="shared" si="4"/>
        <v>0</v>
      </c>
      <c r="O27" s="59">
        <f t="shared" si="4"/>
        <v>0</v>
      </c>
    </row>
    <row r="28" spans="1:15" ht="15" customHeight="1">
      <c r="A28" s="62"/>
      <c r="B28" s="63" t="s">
        <v>65</v>
      </c>
      <c r="C28" s="63"/>
      <c r="D28" s="63"/>
      <c r="E28" s="64"/>
      <c r="F28" s="65">
        <f aca="true" t="shared" si="5" ref="F28:O28">F23+F27</f>
        <v>13850</v>
      </c>
      <c r="G28" s="65">
        <f t="shared" si="5"/>
        <v>13850</v>
      </c>
      <c r="H28" s="65">
        <f t="shared" si="5"/>
        <v>0</v>
      </c>
      <c r="I28" s="65">
        <f t="shared" si="5"/>
        <v>0</v>
      </c>
      <c r="J28" s="65">
        <f t="shared" si="5"/>
        <v>0</v>
      </c>
      <c r="K28" s="65">
        <f t="shared" si="5"/>
        <v>0</v>
      </c>
      <c r="L28" s="65">
        <f t="shared" si="5"/>
        <v>0</v>
      </c>
      <c r="M28" s="65">
        <f t="shared" si="5"/>
        <v>0</v>
      </c>
      <c r="N28" s="65">
        <f t="shared" si="5"/>
        <v>0</v>
      </c>
      <c r="O28" s="65">
        <f t="shared" si="5"/>
        <v>0</v>
      </c>
    </row>
    <row r="29" spans="1:15" ht="15" customHeight="1">
      <c r="A29" s="58"/>
      <c r="B29" s="140" t="s">
        <v>10</v>
      </c>
      <c r="C29" s="140"/>
      <c r="D29" s="140"/>
      <c r="E29" s="141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1:15" ht="15" customHeight="1">
      <c r="A30" s="58"/>
      <c r="B30" s="60"/>
      <c r="C30" s="60" t="s">
        <v>3</v>
      </c>
      <c r="D30" s="60"/>
      <c r="E30" s="61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15" ht="15" customHeight="1">
      <c r="A31" s="58"/>
      <c r="B31" s="60"/>
      <c r="C31" s="60"/>
      <c r="D31" s="60" t="s">
        <v>30</v>
      </c>
      <c r="E31" s="61"/>
      <c r="F31" s="59">
        <v>0</v>
      </c>
      <c r="G31" s="59">
        <v>0</v>
      </c>
      <c r="H31" s="59"/>
      <c r="I31" s="59"/>
      <c r="J31" s="59"/>
      <c r="K31" s="59"/>
      <c r="L31" s="59"/>
      <c r="M31" s="59"/>
      <c r="N31" s="59"/>
      <c r="O31" s="59"/>
    </row>
    <row r="32" spans="1:15" ht="15" customHeight="1">
      <c r="A32" s="58"/>
      <c r="B32" s="60"/>
      <c r="C32" s="60"/>
      <c r="D32" s="60" t="s">
        <v>4</v>
      </c>
      <c r="E32" s="61"/>
      <c r="F32" s="59">
        <v>0</v>
      </c>
      <c r="G32" s="59">
        <v>0</v>
      </c>
      <c r="H32" s="59"/>
      <c r="I32" s="59"/>
      <c r="J32" s="59"/>
      <c r="K32" s="59"/>
      <c r="L32" s="59"/>
      <c r="M32" s="59"/>
      <c r="N32" s="59"/>
      <c r="O32" s="59"/>
    </row>
    <row r="33" spans="1:15" ht="15" customHeight="1">
      <c r="A33" s="58"/>
      <c r="B33" s="60"/>
      <c r="C33" s="60" t="s">
        <v>7</v>
      </c>
      <c r="D33" s="60"/>
      <c r="E33" s="61"/>
      <c r="F33" s="59">
        <v>0</v>
      </c>
      <c r="G33" s="59">
        <f aca="true" t="shared" si="6" ref="G33:O33">SUM(G31:G32)</f>
        <v>0</v>
      </c>
      <c r="H33" s="59">
        <f t="shared" si="6"/>
        <v>0</v>
      </c>
      <c r="I33" s="59">
        <f t="shared" si="6"/>
        <v>0</v>
      </c>
      <c r="J33" s="59">
        <f t="shared" si="6"/>
        <v>0</v>
      </c>
      <c r="K33" s="59">
        <f t="shared" si="6"/>
        <v>0</v>
      </c>
      <c r="L33" s="59">
        <f t="shared" si="6"/>
        <v>0</v>
      </c>
      <c r="M33" s="59">
        <f t="shared" si="6"/>
        <v>0</v>
      </c>
      <c r="N33" s="59">
        <f t="shared" si="6"/>
        <v>0</v>
      </c>
      <c r="O33" s="59">
        <f t="shared" si="6"/>
        <v>0</v>
      </c>
    </row>
    <row r="34" spans="1:15" ht="15" customHeight="1">
      <c r="A34" s="58"/>
      <c r="B34" s="60"/>
      <c r="C34" s="60" t="s">
        <v>5</v>
      </c>
      <c r="D34" s="60"/>
      <c r="E34" s="61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5" ht="15" customHeight="1">
      <c r="A35" s="58"/>
      <c r="B35" s="60"/>
      <c r="C35" s="60"/>
      <c r="D35" s="60" t="s">
        <v>30</v>
      </c>
      <c r="E35" s="61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5" ht="15" customHeight="1">
      <c r="A36" s="58"/>
      <c r="B36" s="60"/>
      <c r="C36" s="60"/>
      <c r="D36" s="60" t="s">
        <v>4</v>
      </c>
      <c r="E36" s="61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ht="15" customHeight="1">
      <c r="A37" s="58"/>
      <c r="B37" s="60"/>
      <c r="C37" s="60" t="s">
        <v>8</v>
      </c>
      <c r="D37" s="60"/>
      <c r="E37" s="61"/>
      <c r="F37" s="59">
        <f aca="true" t="shared" si="7" ref="F37:O37">SUM(F35:F36)</f>
        <v>0</v>
      </c>
      <c r="G37" s="59">
        <f t="shared" si="7"/>
        <v>0</v>
      </c>
      <c r="H37" s="59">
        <f t="shared" si="7"/>
        <v>0</v>
      </c>
      <c r="I37" s="59">
        <f t="shared" si="7"/>
        <v>0</v>
      </c>
      <c r="J37" s="59">
        <f t="shared" si="7"/>
        <v>0</v>
      </c>
      <c r="K37" s="59">
        <f t="shared" si="7"/>
        <v>0</v>
      </c>
      <c r="L37" s="59">
        <f t="shared" si="7"/>
        <v>0</v>
      </c>
      <c r="M37" s="59">
        <f t="shared" si="7"/>
        <v>0</v>
      </c>
      <c r="N37" s="59">
        <f t="shared" si="7"/>
        <v>0</v>
      </c>
      <c r="O37" s="59">
        <f t="shared" si="7"/>
        <v>0</v>
      </c>
    </row>
    <row r="38" spans="1:15" ht="15" customHeight="1">
      <c r="A38" s="62"/>
      <c r="B38" s="63" t="s">
        <v>11</v>
      </c>
      <c r="C38" s="63"/>
      <c r="D38" s="63"/>
      <c r="E38" s="64"/>
      <c r="F38" s="65">
        <f aca="true" t="shared" si="8" ref="F38:O38">F37+F33</f>
        <v>0</v>
      </c>
      <c r="G38" s="65">
        <f t="shared" si="8"/>
        <v>0</v>
      </c>
      <c r="H38" s="65">
        <f t="shared" si="8"/>
        <v>0</v>
      </c>
      <c r="I38" s="65">
        <f t="shared" si="8"/>
        <v>0</v>
      </c>
      <c r="J38" s="65">
        <f t="shared" si="8"/>
        <v>0</v>
      </c>
      <c r="K38" s="65">
        <f t="shared" si="8"/>
        <v>0</v>
      </c>
      <c r="L38" s="65">
        <f t="shared" si="8"/>
        <v>0</v>
      </c>
      <c r="M38" s="65">
        <f t="shared" si="8"/>
        <v>0</v>
      </c>
      <c r="N38" s="65">
        <f t="shared" si="8"/>
        <v>0</v>
      </c>
      <c r="O38" s="65">
        <f t="shared" si="8"/>
        <v>0</v>
      </c>
    </row>
    <row r="39" spans="1:15" ht="15" customHeight="1">
      <c r="A39" s="40" t="s">
        <v>131</v>
      </c>
      <c r="B39" s="66"/>
      <c r="C39" s="66"/>
      <c r="D39" s="66"/>
      <c r="E39" s="67"/>
      <c r="F39" s="68">
        <f aca="true" t="shared" si="9" ref="F39:O39">F18+F28+F38</f>
        <v>13850</v>
      </c>
      <c r="G39" s="68">
        <f t="shared" si="9"/>
        <v>13850</v>
      </c>
      <c r="H39" s="68">
        <f t="shared" si="9"/>
        <v>0</v>
      </c>
      <c r="I39" s="68">
        <f t="shared" si="9"/>
        <v>0</v>
      </c>
      <c r="J39" s="68">
        <f t="shared" si="9"/>
        <v>0</v>
      </c>
      <c r="K39" s="68">
        <f t="shared" si="9"/>
        <v>0</v>
      </c>
      <c r="L39" s="68">
        <f t="shared" si="9"/>
        <v>0</v>
      </c>
      <c r="M39" s="68">
        <f t="shared" si="9"/>
        <v>0</v>
      </c>
      <c r="N39" s="68">
        <f t="shared" si="9"/>
        <v>0</v>
      </c>
      <c r="O39" s="68">
        <f t="shared" si="9"/>
        <v>0</v>
      </c>
    </row>
  </sheetData>
  <sheetProtection sheet="1" objects="1" scenarios="1" selectLockedCells="1"/>
  <mergeCells count="8">
    <mergeCell ref="A1:O1"/>
    <mergeCell ref="B29:E29"/>
    <mergeCell ref="A5:E7"/>
    <mergeCell ref="B9:E9"/>
    <mergeCell ref="B19:E19"/>
    <mergeCell ref="F6:F7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landscape" scale="77" r:id="rId1"/>
  <headerFooter alignWithMargins="0">
    <oddHeader>&amp;L&amp;"Arial,Bold"&amp;16This file was created using most current EXCEL version on file&amp;REnclosure 2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R39"/>
  <sheetViews>
    <sheetView zoomScale="80" zoomScaleNormal="80" workbookViewId="0" topLeftCell="A1">
      <selection activeCell="A1" sqref="A1:O1"/>
    </sheetView>
  </sheetViews>
  <sheetFormatPr defaultColWidth="0" defaultRowHeight="12.75" zeroHeight="1"/>
  <cols>
    <col min="1" max="3" width="4.7109375" style="41" customWidth="1"/>
    <col min="4" max="4" width="3.7109375" style="41" customWidth="1"/>
    <col min="5" max="5" width="28.28125" style="41" customWidth="1"/>
    <col min="6" max="6" width="19.28125" style="41" customWidth="1"/>
    <col min="7" max="7" width="12.7109375" style="41" customWidth="1"/>
    <col min="8" max="8" width="18.421875" style="41" customWidth="1"/>
    <col min="9" max="9" width="17.421875" style="41" customWidth="1"/>
    <col min="10" max="10" width="14.8515625" style="41" customWidth="1"/>
    <col min="11" max="11" width="14.00390625" style="41" customWidth="1"/>
    <col min="12" max="12" width="18.00390625" style="41" customWidth="1"/>
    <col min="13" max="13" width="18.7109375" style="41" customWidth="1"/>
    <col min="14" max="14" width="13.57421875" style="41" customWidth="1"/>
    <col min="15" max="15" width="12.7109375" style="41" customWidth="1"/>
    <col min="16" max="18" width="12.7109375" style="0" hidden="1" customWidth="1"/>
    <col min="19" max="16384" width="9.140625" style="0" hidden="1" customWidth="1"/>
  </cols>
  <sheetData>
    <row r="1" spans="1:15" ht="53.25" customHeight="1">
      <c r="A1" s="139" t="s">
        <v>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ht="20.1" customHeight="1">
      <c r="A2" s="40" t="s">
        <v>25</v>
      </c>
      <c r="B2" s="40"/>
      <c r="C2" s="78"/>
      <c r="D2" s="156" t="str">
        <f>'C1-WP 1'!D2:E2</f>
        <v>Orange</v>
      </c>
      <c r="E2" s="156"/>
      <c r="F2" s="73"/>
      <c r="G2" s="73"/>
      <c r="H2" s="73"/>
      <c r="I2" s="73"/>
      <c r="J2" s="73"/>
      <c r="K2" s="73"/>
      <c r="L2" s="73"/>
      <c r="M2" s="73"/>
      <c r="N2" s="42" t="s">
        <v>26</v>
      </c>
      <c r="O2" s="43">
        <f ca="1">TODAY()</f>
        <v>44138</v>
      </c>
    </row>
    <row r="3" spans="1:15" ht="20.1" customHeight="1" thickBot="1">
      <c r="A3" s="40" t="s">
        <v>124</v>
      </c>
      <c r="B3" s="40"/>
      <c r="C3" s="40"/>
      <c r="D3" s="44"/>
      <c r="E3" s="44"/>
      <c r="F3" s="73"/>
      <c r="G3" s="73"/>
      <c r="H3" s="73"/>
      <c r="I3" s="73"/>
      <c r="J3" s="73"/>
      <c r="K3" s="73"/>
      <c r="L3" s="46" t="s">
        <v>142</v>
      </c>
      <c r="M3" s="47" t="s">
        <v>179</v>
      </c>
      <c r="N3" s="74"/>
      <c r="O3" s="74"/>
    </row>
    <row r="4" spans="1:15" ht="16.5" thickBot="1">
      <c r="A4" s="40" t="s">
        <v>141</v>
      </c>
      <c r="E4" s="49" t="s">
        <v>178</v>
      </c>
      <c r="F4" s="73"/>
      <c r="G4" s="73"/>
      <c r="H4" s="73"/>
      <c r="I4" s="73"/>
      <c r="J4" s="73"/>
      <c r="K4" s="73"/>
      <c r="L4" s="50" t="s">
        <v>143</v>
      </c>
      <c r="M4" s="51" t="s">
        <v>180</v>
      </c>
      <c r="N4" s="51"/>
      <c r="O4" s="51"/>
    </row>
    <row r="5" spans="1:15" s="3" customFormat="1" ht="15" customHeight="1">
      <c r="A5" s="160" t="s">
        <v>27</v>
      </c>
      <c r="B5" s="161"/>
      <c r="C5" s="161"/>
      <c r="D5" s="161"/>
      <c r="E5" s="162"/>
      <c r="F5" s="52" t="s">
        <v>16</v>
      </c>
      <c r="G5" s="53" t="s">
        <v>17</v>
      </c>
      <c r="H5" s="53" t="s">
        <v>24</v>
      </c>
      <c r="I5" s="53" t="s">
        <v>18</v>
      </c>
      <c r="J5" s="53" t="s">
        <v>19</v>
      </c>
      <c r="K5" s="53" t="s">
        <v>20</v>
      </c>
      <c r="L5" s="53" t="s">
        <v>21</v>
      </c>
      <c r="M5" s="53" t="s">
        <v>22</v>
      </c>
      <c r="N5" s="54" t="s">
        <v>23</v>
      </c>
      <c r="O5" s="54" t="s">
        <v>51</v>
      </c>
    </row>
    <row r="6" spans="1:15" s="3" customFormat="1" ht="22.5" customHeight="1">
      <c r="A6" s="163"/>
      <c r="B6" s="164"/>
      <c r="C6" s="164"/>
      <c r="D6" s="164"/>
      <c r="E6" s="165"/>
      <c r="F6" s="154" t="s">
        <v>6</v>
      </c>
      <c r="G6" s="157" t="s">
        <v>29</v>
      </c>
      <c r="H6" s="158"/>
      <c r="I6" s="158"/>
      <c r="J6" s="158"/>
      <c r="K6" s="158"/>
      <c r="L6" s="158"/>
      <c r="M6" s="158"/>
      <c r="N6" s="158"/>
      <c r="O6" s="159"/>
    </row>
    <row r="7" spans="1:18" s="1" customFormat="1" ht="42" customHeight="1">
      <c r="A7" s="163"/>
      <c r="B7" s="156"/>
      <c r="C7" s="156"/>
      <c r="D7" s="156"/>
      <c r="E7" s="166"/>
      <c r="F7" s="155"/>
      <c r="G7" s="77" t="s">
        <v>0</v>
      </c>
      <c r="H7" s="77" t="s">
        <v>28</v>
      </c>
      <c r="I7" s="77" t="s">
        <v>15</v>
      </c>
      <c r="J7" s="77" t="s">
        <v>1</v>
      </c>
      <c r="K7" s="77" t="s">
        <v>12</v>
      </c>
      <c r="L7" s="77" t="s">
        <v>13</v>
      </c>
      <c r="M7" s="77" t="s">
        <v>2</v>
      </c>
      <c r="N7" s="77" t="s">
        <v>14</v>
      </c>
      <c r="O7" s="69" t="s">
        <v>50</v>
      </c>
      <c r="P7" s="2"/>
      <c r="Q7" s="2"/>
      <c r="R7" s="2"/>
    </row>
    <row r="8" spans="1:15" ht="15" customHeight="1">
      <c r="A8" s="82" t="s">
        <v>124</v>
      </c>
      <c r="B8" s="55"/>
      <c r="C8" s="55"/>
      <c r="D8" s="55"/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ht="15" customHeight="1">
      <c r="A9" s="58"/>
      <c r="B9" s="150" t="s">
        <v>71</v>
      </c>
      <c r="C9" s="150"/>
      <c r="D9" s="150"/>
      <c r="E9" s="151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15" ht="15" customHeight="1">
      <c r="A10" s="58"/>
      <c r="B10" s="60"/>
      <c r="C10" s="60" t="s">
        <v>3</v>
      </c>
      <c r="D10" s="60"/>
      <c r="E10" s="61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5" ht="15" customHeight="1">
      <c r="A11" s="58"/>
      <c r="B11" s="60"/>
      <c r="C11" s="60"/>
      <c r="D11" s="60" t="s">
        <v>30</v>
      </c>
      <c r="E11" s="61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5" ht="15" customHeight="1">
      <c r="A12" s="58"/>
      <c r="B12" s="60"/>
      <c r="C12" s="60"/>
      <c r="D12" s="60" t="s">
        <v>4</v>
      </c>
      <c r="E12" s="61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1:15" ht="15" customHeight="1">
      <c r="A13" s="58"/>
      <c r="B13" s="60"/>
      <c r="C13" s="60" t="s">
        <v>7</v>
      </c>
      <c r="D13" s="60"/>
      <c r="E13" s="61"/>
      <c r="F13" s="59">
        <f aca="true" t="shared" si="0" ref="F13:O13">SUM(F11:F12)</f>
        <v>0</v>
      </c>
      <c r="G13" s="59">
        <f t="shared" si="0"/>
        <v>0</v>
      </c>
      <c r="H13" s="59">
        <f t="shared" si="0"/>
        <v>0</v>
      </c>
      <c r="I13" s="59">
        <f t="shared" si="0"/>
        <v>0</v>
      </c>
      <c r="J13" s="59">
        <f t="shared" si="0"/>
        <v>0</v>
      </c>
      <c r="K13" s="59">
        <f t="shared" si="0"/>
        <v>0</v>
      </c>
      <c r="L13" s="59">
        <f t="shared" si="0"/>
        <v>0</v>
      </c>
      <c r="M13" s="59">
        <f t="shared" si="0"/>
        <v>0</v>
      </c>
      <c r="N13" s="59">
        <f t="shared" si="0"/>
        <v>0</v>
      </c>
      <c r="O13" s="59">
        <f t="shared" si="0"/>
        <v>0</v>
      </c>
    </row>
    <row r="14" spans="1:15" ht="15" customHeight="1">
      <c r="A14" s="58"/>
      <c r="B14" s="60"/>
      <c r="C14" s="60" t="s">
        <v>5</v>
      </c>
      <c r="D14" s="60"/>
      <c r="E14" s="61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15" ht="15" customHeight="1">
      <c r="A15" s="58"/>
      <c r="B15" s="60"/>
      <c r="C15" s="60"/>
      <c r="D15" s="60" t="s">
        <v>30</v>
      </c>
      <c r="E15" s="61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1:15" ht="15" customHeight="1">
      <c r="A16" s="58"/>
      <c r="B16" s="60"/>
      <c r="C16" s="60"/>
      <c r="D16" s="60" t="s">
        <v>4</v>
      </c>
      <c r="E16" s="61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1:15" ht="15" customHeight="1">
      <c r="A17" s="58"/>
      <c r="B17" s="60"/>
      <c r="C17" s="60" t="s">
        <v>8</v>
      </c>
      <c r="D17" s="60"/>
      <c r="E17" s="61"/>
      <c r="F17" s="59">
        <f aca="true" t="shared" si="1" ref="F17:O17">SUM(F15:F16)</f>
        <v>0</v>
      </c>
      <c r="G17" s="59">
        <f t="shared" si="1"/>
        <v>0</v>
      </c>
      <c r="H17" s="59">
        <f t="shared" si="1"/>
        <v>0</v>
      </c>
      <c r="I17" s="59">
        <f t="shared" si="1"/>
        <v>0</v>
      </c>
      <c r="J17" s="59">
        <f t="shared" si="1"/>
        <v>0</v>
      </c>
      <c r="K17" s="59">
        <f t="shared" si="1"/>
        <v>0</v>
      </c>
      <c r="L17" s="59">
        <f t="shared" si="1"/>
        <v>0</v>
      </c>
      <c r="M17" s="59">
        <f t="shared" si="1"/>
        <v>0</v>
      </c>
      <c r="N17" s="59">
        <f t="shared" si="1"/>
        <v>0</v>
      </c>
      <c r="O17" s="59">
        <f t="shared" si="1"/>
        <v>0</v>
      </c>
    </row>
    <row r="18" spans="1:15" ht="15" customHeight="1">
      <c r="A18" s="62"/>
      <c r="B18" s="63" t="s">
        <v>9</v>
      </c>
      <c r="C18" s="63"/>
      <c r="D18" s="63"/>
      <c r="E18" s="64"/>
      <c r="F18" s="65">
        <f aca="true" t="shared" si="2" ref="F18:O18">F13+F17</f>
        <v>0</v>
      </c>
      <c r="G18" s="65">
        <f t="shared" si="2"/>
        <v>0</v>
      </c>
      <c r="H18" s="65">
        <f t="shared" si="2"/>
        <v>0</v>
      </c>
      <c r="I18" s="65">
        <f t="shared" si="2"/>
        <v>0</v>
      </c>
      <c r="J18" s="65">
        <f t="shared" si="2"/>
        <v>0</v>
      </c>
      <c r="K18" s="65">
        <f t="shared" si="2"/>
        <v>0</v>
      </c>
      <c r="L18" s="65">
        <f t="shared" si="2"/>
        <v>0</v>
      </c>
      <c r="M18" s="65">
        <f t="shared" si="2"/>
        <v>0</v>
      </c>
      <c r="N18" s="65">
        <f t="shared" si="2"/>
        <v>0</v>
      </c>
      <c r="O18" s="65">
        <f t="shared" si="2"/>
        <v>0</v>
      </c>
    </row>
    <row r="19" spans="1:15" ht="15" customHeight="1">
      <c r="A19" s="58"/>
      <c r="B19" s="152" t="s">
        <v>64</v>
      </c>
      <c r="C19" s="152"/>
      <c r="D19" s="152"/>
      <c r="E19" s="153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15" ht="15" customHeight="1">
      <c r="A20" s="58"/>
      <c r="B20" s="60"/>
      <c r="C20" s="60" t="s">
        <v>3</v>
      </c>
      <c r="D20" s="60"/>
      <c r="E20" s="61"/>
      <c r="F20" s="59"/>
      <c r="G20" s="59"/>
      <c r="H20" s="59"/>
      <c r="I20" s="59"/>
      <c r="J20" s="59"/>
      <c r="K20" s="59"/>
      <c r="L20" s="59"/>
      <c r="M20" s="59"/>
      <c r="N20" s="59"/>
      <c r="O20" s="59"/>
    </row>
    <row r="21" spans="1:15" ht="15" customHeight="1">
      <c r="A21" s="58"/>
      <c r="B21" s="60"/>
      <c r="C21" s="60"/>
      <c r="D21" s="60" t="s">
        <v>30</v>
      </c>
      <c r="E21" s="61"/>
      <c r="F21" s="59"/>
      <c r="G21" s="59"/>
      <c r="H21" s="59"/>
      <c r="I21" s="59"/>
      <c r="J21" s="59"/>
      <c r="K21" s="59"/>
      <c r="L21" s="59"/>
      <c r="M21" s="59"/>
      <c r="N21" s="59"/>
      <c r="O21" s="59"/>
    </row>
    <row r="22" spans="1:15" ht="15" customHeight="1">
      <c r="A22" s="58"/>
      <c r="B22" s="60"/>
      <c r="C22" s="60"/>
      <c r="D22" s="60" t="s">
        <v>4</v>
      </c>
      <c r="E22" s="61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5" ht="15" customHeight="1">
      <c r="A23" s="58"/>
      <c r="B23" s="60"/>
      <c r="C23" s="60" t="s">
        <v>7</v>
      </c>
      <c r="D23" s="60"/>
      <c r="E23" s="61"/>
      <c r="F23" s="59">
        <f aca="true" t="shared" si="3" ref="F23:O23">SUM(F21:F22)</f>
        <v>0</v>
      </c>
      <c r="G23" s="59">
        <f t="shared" si="3"/>
        <v>0</v>
      </c>
      <c r="H23" s="59">
        <f t="shared" si="3"/>
        <v>0</v>
      </c>
      <c r="I23" s="59">
        <f t="shared" si="3"/>
        <v>0</v>
      </c>
      <c r="J23" s="59">
        <f t="shared" si="3"/>
        <v>0</v>
      </c>
      <c r="K23" s="59">
        <f t="shared" si="3"/>
        <v>0</v>
      </c>
      <c r="L23" s="59">
        <f t="shared" si="3"/>
        <v>0</v>
      </c>
      <c r="M23" s="59">
        <f t="shared" si="3"/>
        <v>0</v>
      </c>
      <c r="N23" s="59">
        <f t="shared" si="3"/>
        <v>0</v>
      </c>
      <c r="O23" s="59">
        <f t="shared" si="3"/>
        <v>0</v>
      </c>
    </row>
    <row r="24" spans="1:15" ht="15" customHeight="1">
      <c r="A24" s="58"/>
      <c r="B24" s="60"/>
      <c r="C24" s="60" t="s">
        <v>5</v>
      </c>
      <c r="D24" s="60"/>
      <c r="E24" s="61"/>
      <c r="F24" s="59"/>
      <c r="G24" s="59"/>
      <c r="H24" s="59"/>
      <c r="I24" s="59"/>
      <c r="J24" s="59"/>
      <c r="K24" s="59"/>
      <c r="L24" s="59"/>
      <c r="M24" s="59"/>
      <c r="N24" s="59"/>
      <c r="O24" s="59"/>
    </row>
    <row r="25" spans="1:15" ht="15" customHeight="1">
      <c r="A25" s="58"/>
      <c r="B25" s="60"/>
      <c r="C25" s="60"/>
      <c r="D25" s="60" t="s">
        <v>30</v>
      </c>
      <c r="E25" s="61"/>
      <c r="F25" s="59">
        <f>39411+363365+84807+3000</f>
        <v>490583</v>
      </c>
      <c r="G25" s="59">
        <v>484356</v>
      </c>
      <c r="H25" s="59"/>
      <c r="I25" s="59"/>
      <c r="J25" s="59"/>
      <c r="K25" s="59"/>
      <c r="L25" s="59"/>
      <c r="M25" s="59"/>
      <c r="N25" s="59"/>
      <c r="O25" s="59">
        <v>6227</v>
      </c>
    </row>
    <row r="26" spans="1:15" ht="15" customHeight="1">
      <c r="A26" s="58"/>
      <c r="B26" s="60"/>
      <c r="C26" s="60"/>
      <c r="D26" s="60" t="s">
        <v>4</v>
      </c>
      <c r="E26" s="61"/>
      <c r="F26" s="59">
        <f>110608+1243</f>
        <v>111851</v>
      </c>
      <c r="G26" s="59">
        <v>111851</v>
      </c>
      <c r="H26" s="59"/>
      <c r="I26" s="59"/>
      <c r="J26" s="59"/>
      <c r="K26" s="59"/>
      <c r="L26" s="59"/>
      <c r="M26" s="59"/>
      <c r="N26" s="59"/>
      <c r="O26" s="59"/>
    </row>
    <row r="27" spans="1:15" ht="15" customHeight="1">
      <c r="A27" s="58"/>
      <c r="B27" s="60"/>
      <c r="C27" s="60" t="s">
        <v>8</v>
      </c>
      <c r="D27" s="60"/>
      <c r="E27" s="61"/>
      <c r="F27" s="59">
        <f aca="true" t="shared" si="4" ref="F27:O27">SUM(F25:F26)</f>
        <v>602434</v>
      </c>
      <c r="G27" s="59">
        <f t="shared" si="4"/>
        <v>596207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9">
        <f t="shared" si="4"/>
        <v>0</v>
      </c>
      <c r="O27" s="59">
        <f t="shared" si="4"/>
        <v>6227</v>
      </c>
    </row>
    <row r="28" spans="1:15" ht="15" customHeight="1">
      <c r="A28" s="62"/>
      <c r="B28" s="63" t="s">
        <v>65</v>
      </c>
      <c r="C28" s="63"/>
      <c r="D28" s="63"/>
      <c r="E28" s="64"/>
      <c r="F28" s="65">
        <f>F23+F27</f>
        <v>602434</v>
      </c>
      <c r="G28" s="65">
        <f aca="true" t="shared" si="5" ref="G28:O28">G23+G27</f>
        <v>596207</v>
      </c>
      <c r="H28" s="65">
        <f t="shared" si="5"/>
        <v>0</v>
      </c>
      <c r="I28" s="65">
        <f t="shared" si="5"/>
        <v>0</v>
      </c>
      <c r="J28" s="65">
        <f t="shared" si="5"/>
        <v>0</v>
      </c>
      <c r="K28" s="65">
        <f t="shared" si="5"/>
        <v>0</v>
      </c>
      <c r="L28" s="65">
        <f t="shared" si="5"/>
        <v>0</v>
      </c>
      <c r="M28" s="65">
        <f t="shared" si="5"/>
        <v>0</v>
      </c>
      <c r="N28" s="65">
        <f t="shared" si="5"/>
        <v>0</v>
      </c>
      <c r="O28" s="65">
        <f t="shared" si="5"/>
        <v>6227</v>
      </c>
    </row>
    <row r="29" spans="1:15" ht="15" customHeight="1">
      <c r="A29" s="58"/>
      <c r="B29" s="140" t="s">
        <v>10</v>
      </c>
      <c r="C29" s="140"/>
      <c r="D29" s="140"/>
      <c r="E29" s="141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1:15" ht="15" customHeight="1">
      <c r="A30" s="58"/>
      <c r="B30" s="60"/>
      <c r="C30" s="60" t="s">
        <v>3</v>
      </c>
      <c r="D30" s="60"/>
      <c r="E30" s="61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15" ht="15" customHeight="1">
      <c r="A31" s="58"/>
      <c r="B31" s="60"/>
      <c r="C31" s="60"/>
      <c r="D31" s="60" t="s">
        <v>30</v>
      </c>
      <c r="E31" s="61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2" spans="1:15" ht="15" customHeight="1">
      <c r="A32" s="58"/>
      <c r="B32" s="60"/>
      <c r="C32" s="60"/>
      <c r="D32" s="60" t="s">
        <v>4</v>
      </c>
      <c r="E32" s="61"/>
      <c r="F32" s="59"/>
      <c r="G32" s="59"/>
      <c r="H32" s="59"/>
      <c r="I32" s="59"/>
      <c r="J32" s="59"/>
      <c r="K32" s="59"/>
      <c r="L32" s="59"/>
      <c r="M32" s="59"/>
      <c r="N32" s="59"/>
      <c r="O32" s="59"/>
    </row>
    <row r="33" spans="1:15" ht="15" customHeight="1">
      <c r="A33" s="58"/>
      <c r="B33" s="60"/>
      <c r="C33" s="60" t="s">
        <v>7</v>
      </c>
      <c r="D33" s="60"/>
      <c r="E33" s="61"/>
      <c r="F33" s="59">
        <f aca="true" t="shared" si="6" ref="F33:O33">SUM(F31:F32)</f>
        <v>0</v>
      </c>
      <c r="G33" s="59">
        <f t="shared" si="6"/>
        <v>0</v>
      </c>
      <c r="H33" s="59">
        <f t="shared" si="6"/>
        <v>0</v>
      </c>
      <c r="I33" s="59">
        <f t="shared" si="6"/>
        <v>0</v>
      </c>
      <c r="J33" s="59">
        <f t="shared" si="6"/>
        <v>0</v>
      </c>
      <c r="K33" s="59">
        <f t="shared" si="6"/>
        <v>0</v>
      </c>
      <c r="L33" s="59">
        <f t="shared" si="6"/>
        <v>0</v>
      </c>
      <c r="M33" s="59">
        <f t="shared" si="6"/>
        <v>0</v>
      </c>
      <c r="N33" s="59">
        <f t="shared" si="6"/>
        <v>0</v>
      </c>
      <c r="O33" s="59">
        <f t="shared" si="6"/>
        <v>0</v>
      </c>
    </row>
    <row r="34" spans="1:15" ht="15" customHeight="1">
      <c r="A34" s="58"/>
      <c r="B34" s="60"/>
      <c r="C34" s="60" t="s">
        <v>5</v>
      </c>
      <c r="D34" s="60"/>
      <c r="E34" s="61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5" ht="15" customHeight="1">
      <c r="A35" s="58"/>
      <c r="B35" s="60"/>
      <c r="C35" s="60"/>
      <c r="D35" s="60" t="s">
        <v>30</v>
      </c>
      <c r="E35" s="61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5" ht="15" customHeight="1">
      <c r="A36" s="58"/>
      <c r="B36" s="60"/>
      <c r="C36" s="60"/>
      <c r="D36" s="60" t="s">
        <v>4</v>
      </c>
      <c r="E36" s="61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ht="15" customHeight="1">
      <c r="A37" s="58"/>
      <c r="B37" s="60"/>
      <c r="C37" s="60" t="s">
        <v>8</v>
      </c>
      <c r="D37" s="60"/>
      <c r="E37" s="61"/>
      <c r="F37" s="59">
        <f aca="true" t="shared" si="7" ref="F37:O37">SUM(F35:F36)</f>
        <v>0</v>
      </c>
      <c r="G37" s="59">
        <f t="shared" si="7"/>
        <v>0</v>
      </c>
      <c r="H37" s="59">
        <f t="shared" si="7"/>
        <v>0</v>
      </c>
      <c r="I37" s="59">
        <f t="shared" si="7"/>
        <v>0</v>
      </c>
      <c r="J37" s="59">
        <f t="shared" si="7"/>
        <v>0</v>
      </c>
      <c r="K37" s="59">
        <f t="shared" si="7"/>
        <v>0</v>
      </c>
      <c r="L37" s="59">
        <f t="shared" si="7"/>
        <v>0</v>
      </c>
      <c r="M37" s="59">
        <f t="shared" si="7"/>
        <v>0</v>
      </c>
      <c r="N37" s="59">
        <f t="shared" si="7"/>
        <v>0</v>
      </c>
      <c r="O37" s="59">
        <f t="shared" si="7"/>
        <v>0</v>
      </c>
    </row>
    <row r="38" spans="1:15" ht="15" customHeight="1">
      <c r="A38" s="62"/>
      <c r="B38" s="63" t="s">
        <v>11</v>
      </c>
      <c r="C38" s="63"/>
      <c r="D38" s="63"/>
      <c r="E38" s="64"/>
      <c r="F38" s="65">
        <f aca="true" t="shared" si="8" ref="F38:O38">F37+F33</f>
        <v>0</v>
      </c>
      <c r="G38" s="65">
        <f t="shared" si="8"/>
        <v>0</v>
      </c>
      <c r="H38" s="65">
        <f t="shared" si="8"/>
        <v>0</v>
      </c>
      <c r="I38" s="65">
        <f t="shared" si="8"/>
        <v>0</v>
      </c>
      <c r="J38" s="65">
        <f t="shared" si="8"/>
        <v>0</v>
      </c>
      <c r="K38" s="65">
        <f t="shared" si="8"/>
        <v>0</v>
      </c>
      <c r="L38" s="65">
        <f t="shared" si="8"/>
        <v>0</v>
      </c>
      <c r="M38" s="65">
        <f t="shared" si="8"/>
        <v>0</v>
      </c>
      <c r="N38" s="65">
        <f t="shared" si="8"/>
        <v>0</v>
      </c>
      <c r="O38" s="65">
        <f t="shared" si="8"/>
        <v>0</v>
      </c>
    </row>
    <row r="39" spans="1:15" ht="15" customHeight="1">
      <c r="A39" s="40" t="s">
        <v>124</v>
      </c>
      <c r="B39" s="66"/>
      <c r="C39" s="66"/>
      <c r="D39" s="66"/>
      <c r="E39" s="67"/>
      <c r="F39" s="68">
        <f aca="true" t="shared" si="9" ref="F39:O39">F18+F28+F38</f>
        <v>602434</v>
      </c>
      <c r="G39" s="68">
        <f t="shared" si="9"/>
        <v>596207</v>
      </c>
      <c r="H39" s="68">
        <f t="shared" si="9"/>
        <v>0</v>
      </c>
      <c r="I39" s="68">
        <f t="shared" si="9"/>
        <v>0</v>
      </c>
      <c r="J39" s="68">
        <f t="shared" si="9"/>
        <v>0</v>
      </c>
      <c r="K39" s="68">
        <f t="shared" si="9"/>
        <v>0</v>
      </c>
      <c r="L39" s="68">
        <f t="shared" si="9"/>
        <v>0</v>
      </c>
      <c r="M39" s="68">
        <f t="shared" si="9"/>
        <v>0</v>
      </c>
      <c r="N39" s="68">
        <f t="shared" si="9"/>
        <v>0</v>
      </c>
      <c r="O39" s="68">
        <f t="shared" si="9"/>
        <v>6227</v>
      </c>
    </row>
  </sheetData>
  <sheetProtection sheet="1" objects="1" scenarios="1" selectLockedCells="1"/>
  <mergeCells count="8">
    <mergeCell ref="A1:O1"/>
    <mergeCell ref="B29:E29"/>
    <mergeCell ref="A5:E7"/>
    <mergeCell ref="B9:E9"/>
    <mergeCell ref="B19:E19"/>
    <mergeCell ref="F6:F7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landscape" scale="77" r:id="rId1"/>
  <headerFooter alignWithMargins="0">
    <oddHeader>&amp;L&amp;"Arial,Bold"&amp;16This file was created using most current EXCEL version on file&amp;REnclosure 2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R39"/>
  <sheetViews>
    <sheetView zoomScale="80" zoomScaleNormal="80" workbookViewId="0" topLeftCell="A1">
      <selection activeCell="A1" sqref="A1:O1"/>
    </sheetView>
  </sheetViews>
  <sheetFormatPr defaultColWidth="0" defaultRowHeight="12.75" zeroHeight="1"/>
  <cols>
    <col min="1" max="1" width="4.7109375" style="87" customWidth="1"/>
    <col min="2" max="2" width="6.140625" style="87" customWidth="1"/>
    <col min="3" max="3" width="4.7109375" style="87" customWidth="1"/>
    <col min="4" max="4" width="3.7109375" style="87" customWidth="1"/>
    <col min="5" max="5" width="30.28125" style="87" customWidth="1"/>
    <col min="6" max="6" width="17.57421875" style="87" customWidth="1"/>
    <col min="7" max="7" width="15.421875" style="87" customWidth="1"/>
    <col min="8" max="8" width="17.140625" style="87" customWidth="1"/>
    <col min="9" max="9" width="17.00390625" style="87" customWidth="1"/>
    <col min="10" max="10" width="13.8515625" style="87" customWidth="1"/>
    <col min="11" max="11" width="15.00390625" style="87" customWidth="1"/>
    <col min="12" max="12" width="18.28125" style="87" customWidth="1"/>
    <col min="13" max="13" width="18.57421875" style="87" customWidth="1"/>
    <col min="14" max="14" width="14.421875" style="87" customWidth="1"/>
    <col min="15" max="15" width="20.00390625" style="87" customWidth="1"/>
    <col min="16" max="18" width="12.7109375" style="0" hidden="1" customWidth="1"/>
    <col min="19" max="16384" width="9.140625" style="0" hidden="1" customWidth="1"/>
  </cols>
  <sheetData>
    <row r="1" spans="1:15" ht="54" customHeight="1">
      <c r="A1" s="139" t="s">
        <v>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ht="20.1" customHeight="1">
      <c r="A2" s="40" t="s">
        <v>25</v>
      </c>
      <c r="B2" s="40"/>
      <c r="C2" s="78"/>
      <c r="D2" s="156" t="str">
        <f>'C1-WP 1'!D2:E2</f>
        <v>Orange</v>
      </c>
      <c r="E2" s="156"/>
      <c r="F2" s="73"/>
      <c r="G2" s="73"/>
      <c r="H2" s="73"/>
      <c r="I2" s="73"/>
      <c r="J2" s="73"/>
      <c r="K2" s="73"/>
      <c r="L2" s="73"/>
      <c r="M2" s="73"/>
      <c r="N2" s="42" t="s">
        <v>26</v>
      </c>
      <c r="O2" s="43">
        <f ca="1">TODAY()</f>
        <v>44138</v>
      </c>
    </row>
    <row r="3" spans="1:15" ht="20.1" customHeight="1" thickBot="1">
      <c r="A3" s="40" t="s">
        <v>125</v>
      </c>
      <c r="B3" s="40"/>
      <c r="C3" s="40"/>
      <c r="D3" s="44"/>
      <c r="E3" s="44"/>
      <c r="F3" s="73"/>
      <c r="G3" s="73"/>
      <c r="H3" s="73"/>
      <c r="I3" s="73"/>
      <c r="J3" s="73"/>
      <c r="K3" s="73"/>
      <c r="L3" s="46" t="s">
        <v>142</v>
      </c>
      <c r="M3" s="47" t="s">
        <v>182</v>
      </c>
      <c r="N3" s="48"/>
      <c r="O3" s="48"/>
    </row>
    <row r="4" spans="1:15" ht="16.5" thickBot="1">
      <c r="A4" s="40" t="s">
        <v>141</v>
      </c>
      <c r="B4" s="41"/>
      <c r="C4" s="41"/>
      <c r="D4" s="73"/>
      <c r="E4" s="49" t="s">
        <v>181</v>
      </c>
      <c r="F4" s="73"/>
      <c r="G4" s="73"/>
      <c r="H4" s="73"/>
      <c r="I4" s="73"/>
      <c r="J4" s="73"/>
      <c r="K4" s="73"/>
      <c r="L4" s="50" t="s">
        <v>143</v>
      </c>
      <c r="M4" s="51" t="s">
        <v>183</v>
      </c>
      <c r="N4" s="51"/>
      <c r="O4" s="51"/>
    </row>
    <row r="5" spans="1:15" s="3" customFormat="1" ht="18.75" customHeight="1">
      <c r="A5" s="160" t="s">
        <v>27</v>
      </c>
      <c r="B5" s="161"/>
      <c r="C5" s="161"/>
      <c r="D5" s="161"/>
      <c r="E5" s="162"/>
      <c r="F5" s="70" t="s">
        <v>16</v>
      </c>
      <c r="G5" s="71" t="s">
        <v>17</v>
      </c>
      <c r="H5" s="71" t="s">
        <v>24</v>
      </c>
      <c r="I5" s="71" t="s">
        <v>18</v>
      </c>
      <c r="J5" s="71" t="s">
        <v>19</v>
      </c>
      <c r="K5" s="71" t="s">
        <v>20</v>
      </c>
      <c r="L5" s="71" t="s">
        <v>21</v>
      </c>
      <c r="M5" s="71" t="s">
        <v>22</v>
      </c>
      <c r="N5" s="72" t="s">
        <v>23</v>
      </c>
      <c r="O5" s="72" t="s">
        <v>51</v>
      </c>
    </row>
    <row r="6" spans="1:15" s="3" customFormat="1" ht="15" customHeight="1">
      <c r="A6" s="163"/>
      <c r="B6" s="164"/>
      <c r="C6" s="164"/>
      <c r="D6" s="164"/>
      <c r="E6" s="165"/>
      <c r="F6" s="172" t="s">
        <v>6</v>
      </c>
      <c r="G6" s="167" t="s">
        <v>29</v>
      </c>
      <c r="H6" s="168"/>
      <c r="I6" s="168"/>
      <c r="J6" s="168"/>
      <c r="K6" s="168"/>
      <c r="L6" s="168"/>
      <c r="M6" s="168"/>
      <c r="N6" s="168"/>
      <c r="O6" s="169"/>
    </row>
    <row r="7" spans="1:18" s="1" customFormat="1" ht="42" customHeight="1">
      <c r="A7" s="171"/>
      <c r="B7" s="156"/>
      <c r="C7" s="156"/>
      <c r="D7" s="156"/>
      <c r="E7" s="166"/>
      <c r="F7" s="173"/>
      <c r="G7" s="77" t="s">
        <v>0</v>
      </c>
      <c r="H7" s="77" t="s">
        <v>28</v>
      </c>
      <c r="I7" s="77" t="s">
        <v>15</v>
      </c>
      <c r="J7" s="77" t="s">
        <v>1</v>
      </c>
      <c r="K7" s="77" t="s">
        <v>12</v>
      </c>
      <c r="L7" s="77" t="s">
        <v>13</v>
      </c>
      <c r="M7" s="77" t="s">
        <v>2</v>
      </c>
      <c r="N7" s="77" t="s">
        <v>14</v>
      </c>
      <c r="O7" s="69" t="s">
        <v>50</v>
      </c>
      <c r="P7" s="2"/>
      <c r="Q7" s="2"/>
      <c r="R7" s="2"/>
    </row>
    <row r="8" spans="1:15" ht="15" customHeight="1">
      <c r="A8" s="40" t="s">
        <v>125</v>
      </c>
      <c r="B8" s="40"/>
      <c r="C8" s="40"/>
      <c r="D8" s="44"/>
      <c r="E8" s="44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ht="15" customHeight="1">
      <c r="A9" s="58"/>
      <c r="B9" s="150" t="s">
        <v>71</v>
      </c>
      <c r="C9" s="150"/>
      <c r="D9" s="150"/>
      <c r="E9" s="151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15" ht="15" customHeight="1">
      <c r="A10" s="58"/>
      <c r="B10" s="60"/>
      <c r="C10" s="60" t="s">
        <v>3</v>
      </c>
      <c r="D10" s="60"/>
      <c r="E10" s="61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5" ht="15" customHeight="1">
      <c r="A11" s="58"/>
      <c r="B11" s="60"/>
      <c r="C11" s="60"/>
      <c r="D11" s="60" t="s">
        <v>30</v>
      </c>
      <c r="E11" s="61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5" ht="15" customHeight="1">
      <c r="A12" s="58"/>
      <c r="B12" s="60"/>
      <c r="C12" s="60"/>
      <c r="D12" s="60" t="s">
        <v>4</v>
      </c>
      <c r="E12" s="61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1:15" ht="15" customHeight="1">
      <c r="A13" s="58"/>
      <c r="B13" s="60"/>
      <c r="C13" s="60" t="s">
        <v>7</v>
      </c>
      <c r="D13" s="60"/>
      <c r="E13" s="61"/>
      <c r="F13" s="59">
        <f aca="true" t="shared" si="0" ref="F13:O13">SUM(F11:F12)</f>
        <v>0</v>
      </c>
      <c r="G13" s="59">
        <f t="shared" si="0"/>
        <v>0</v>
      </c>
      <c r="H13" s="59">
        <f t="shared" si="0"/>
        <v>0</v>
      </c>
      <c r="I13" s="59">
        <f t="shared" si="0"/>
        <v>0</v>
      </c>
      <c r="J13" s="59">
        <f t="shared" si="0"/>
        <v>0</v>
      </c>
      <c r="K13" s="59">
        <f t="shared" si="0"/>
        <v>0</v>
      </c>
      <c r="L13" s="59">
        <f t="shared" si="0"/>
        <v>0</v>
      </c>
      <c r="M13" s="59">
        <f t="shared" si="0"/>
        <v>0</v>
      </c>
      <c r="N13" s="59">
        <f t="shared" si="0"/>
        <v>0</v>
      </c>
      <c r="O13" s="59">
        <f t="shared" si="0"/>
        <v>0</v>
      </c>
    </row>
    <row r="14" spans="1:15" ht="15" customHeight="1">
      <c r="A14" s="58"/>
      <c r="B14" s="60"/>
      <c r="C14" s="60" t="s">
        <v>5</v>
      </c>
      <c r="D14" s="60"/>
      <c r="E14" s="61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15" ht="15" customHeight="1">
      <c r="A15" s="58"/>
      <c r="B15" s="60"/>
      <c r="C15" s="60"/>
      <c r="D15" s="60" t="s">
        <v>30</v>
      </c>
      <c r="E15" s="61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1:15" ht="15" customHeight="1">
      <c r="A16" s="58"/>
      <c r="B16" s="60"/>
      <c r="C16" s="60"/>
      <c r="D16" s="60" t="s">
        <v>4</v>
      </c>
      <c r="E16" s="61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1:15" ht="15" customHeight="1">
      <c r="A17" s="58"/>
      <c r="B17" s="60"/>
      <c r="C17" s="60" t="s">
        <v>8</v>
      </c>
      <c r="D17" s="60"/>
      <c r="E17" s="61"/>
      <c r="F17" s="59">
        <f aca="true" t="shared" si="1" ref="F17:O17">SUM(F15:F16)</f>
        <v>0</v>
      </c>
      <c r="G17" s="59">
        <f t="shared" si="1"/>
        <v>0</v>
      </c>
      <c r="H17" s="59">
        <f t="shared" si="1"/>
        <v>0</v>
      </c>
      <c r="I17" s="59">
        <f t="shared" si="1"/>
        <v>0</v>
      </c>
      <c r="J17" s="59">
        <f t="shared" si="1"/>
        <v>0</v>
      </c>
      <c r="K17" s="59">
        <f t="shared" si="1"/>
        <v>0</v>
      </c>
      <c r="L17" s="59">
        <f t="shared" si="1"/>
        <v>0</v>
      </c>
      <c r="M17" s="59">
        <f t="shared" si="1"/>
        <v>0</v>
      </c>
      <c r="N17" s="59">
        <f t="shared" si="1"/>
        <v>0</v>
      </c>
      <c r="O17" s="59">
        <f t="shared" si="1"/>
        <v>0</v>
      </c>
    </row>
    <row r="18" spans="1:15" ht="15" customHeight="1">
      <c r="A18" s="62"/>
      <c r="B18" s="63" t="s">
        <v>9</v>
      </c>
      <c r="C18" s="63"/>
      <c r="D18" s="63"/>
      <c r="E18" s="64"/>
      <c r="F18" s="65">
        <f aca="true" t="shared" si="2" ref="F18:O18">F13+F17</f>
        <v>0</v>
      </c>
      <c r="G18" s="65">
        <f t="shared" si="2"/>
        <v>0</v>
      </c>
      <c r="H18" s="65">
        <f t="shared" si="2"/>
        <v>0</v>
      </c>
      <c r="I18" s="65">
        <f t="shared" si="2"/>
        <v>0</v>
      </c>
      <c r="J18" s="65">
        <f t="shared" si="2"/>
        <v>0</v>
      </c>
      <c r="K18" s="65">
        <f t="shared" si="2"/>
        <v>0</v>
      </c>
      <c r="L18" s="65">
        <f t="shared" si="2"/>
        <v>0</v>
      </c>
      <c r="M18" s="65">
        <f t="shared" si="2"/>
        <v>0</v>
      </c>
      <c r="N18" s="65">
        <f t="shared" si="2"/>
        <v>0</v>
      </c>
      <c r="O18" s="65">
        <f t="shared" si="2"/>
        <v>0</v>
      </c>
    </row>
    <row r="19" spans="1:15" ht="15" customHeight="1">
      <c r="A19" s="58"/>
      <c r="B19" s="152" t="s">
        <v>64</v>
      </c>
      <c r="C19" s="152"/>
      <c r="D19" s="152"/>
      <c r="E19" s="153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15" ht="15" customHeight="1">
      <c r="A20" s="58"/>
      <c r="B20" s="60"/>
      <c r="C20" s="60" t="s">
        <v>3</v>
      </c>
      <c r="D20" s="60"/>
      <c r="E20" s="61"/>
      <c r="F20" s="59"/>
      <c r="G20" s="59"/>
      <c r="H20" s="59"/>
      <c r="I20" s="59"/>
      <c r="J20" s="59"/>
      <c r="K20" s="59"/>
      <c r="L20" s="59"/>
      <c r="M20" s="59"/>
      <c r="N20" s="59"/>
      <c r="O20" s="59"/>
    </row>
    <row r="21" spans="1:15" ht="15" customHeight="1">
      <c r="A21" s="58"/>
      <c r="B21" s="60"/>
      <c r="C21" s="60"/>
      <c r="D21" s="60" t="s">
        <v>30</v>
      </c>
      <c r="E21" s="61"/>
      <c r="F21" s="59"/>
      <c r="G21" s="59"/>
      <c r="H21" s="59"/>
      <c r="I21" s="59"/>
      <c r="J21" s="59"/>
      <c r="K21" s="59"/>
      <c r="L21" s="59"/>
      <c r="M21" s="59"/>
      <c r="N21" s="59"/>
      <c r="O21" s="59"/>
    </row>
    <row r="22" spans="1:15" ht="15" customHeight="1">
      <c r="A22" s="58"/>
      <c r="B22" s="60"/>
      <c r="C22" s="60"/>
      <c r="D22" s="60" t="s">
        <v>4</v>
      </c>
      <c r="E22" s="61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5" ht="15" customHeight="1">
      <c r="A23" s="58"/>
      <c r="B23" s="60"/>
      <c r="C23" s="60" t="s">
        <v>7</v>
      </c>
      <c r="D23" s="60"/>
      <c r="E23" s="61"/>
      <c r="F23" s="59">
        <f aca="true" t="shared" si="3" ref="F23:O23">SUM(F21:F22)</f>
        <v>0</v>
      </c>
      <c r="G23" s="59">
        <f t="shared" si="3"/>
        <v>0</v>
      </c>
      <c r="H23" s="59">
        <f t="shared" si="3"/>
        <v>0</v>
      </c>
      <c r="I23" s="59">
        <f t="shared" si="3"/>
        <v>0</v>
      </c>
      <c r="J23" s="59">
        <f t="shared" si="3"/>
        <v>0</v>
      </c>
      <c r="K23" s="59">
        <f t="shared" si="3"/>
        <v>0</v>
      </c>
      <c r="L23" s="59">
        <f t="shared" si="3"/>
        <v>0</v>
      </c>
      <c r="M23" s="59">
        <f t="shared" si="3"/>
        <v>0</v>
      </c>
      <c r="N23" s="59">
        <f t="shared" si="3"/>
        <v>0</v>
      </c>
      <c r="O23" s="59">
        <f t="shared" si="3"/>
        <v>0</v>
      </c>
    </row>
    <row r="24" spans="1:15" ht="15" customHeight="1">
      <c r="A24" s="58"/>
      <c r="B24" s="60"/>
      <c r="C24" s="60" t="s">
        <v>5</v>
      </c>
      <c r="D24" s="60"/>
      <c r="E24" s="61"/>
      <c r="F24" s="59"/>
      <c r="G24" s="59"/>
      <c r="H24" s="59"/>
      <c r="I24" s="59"/>
      <c r="J24" s="59"/>
      <c r="K24" s="59"/>
      <c r="L24" s="59"/>
      <c r="M24" s="59"/>
      <c r="N24" s="59"/>
      <c r="O24" s="59"/>
    </row>
    <row r="25" spans="1:15" ht="15" customHeight="1">
      <c r="A25" s="58"/>
      <c r="B25" s="60"/>
      <c r="C25" s="60"/>
      <c r="D25" s="60" t="s">
        <v>30</v>
      </c>
      <c r="E25" s="61"/>
      <c r="F25" s="59"/>
      <c r="G25" s="59"/>
      <c r="H25" s="59"/>
      <c r="I25" s="59"/>
      <c r="J25" s="59"/>
      <c r="K25" s="59"/>
      <c r="L25" s="59"/>
      <c r="M25" s="59"/>
      <c r="N25" s="59"/>
      <c r="O25" s="59"/>
    </row>
    <row r="26" spans="1:15" ht="15" customHeight="1">
      <c r="A26" s="58"/>
      <c r="B26" s="60"/>
      <c r="C26" s="60"/>
      <c r="D26" s="60" t="s">
        <v>4</v>
      </c>
      <c r="E26" s="61"/>
      <c r="F26" s="59"/>
      <c r="G26" s="59"/>
      <c r="H26" s="59"/>
      <c r="I26" s="59"/>
      <c r="J26" s="59"/>
      <c r="K26" s="59"/>
      <c r="L26" s="59"/>
      <c r="M26" s="59"/>
      <c r="N26" s="59"/>
      <c r="O26" s="59"/>
    </row>
    <row r="27" spans="1:15" ht="15" customHeight="1">
      <c r="A27" s="58"/>
      <c r="B27" s="60"/>
      <c r="C27" s="60" t="s">
        <v>8</v>
      </c>
      <c r="D27" s="60"/>
      <c r="E27" s="61"/>
      <c r="F27" s="59">
        <f aca="true" t="shared" si="4" ref="F27:O27">SUM(F25:F26)</f>
        <v>0</v>
      </c>
      <c r="G27" s="59">
        <f t="shared" si="4"/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9">
        <f t="shared" si="4"/>
        <v>0</v>
      </c>
      <c r="O27" s="59">
        <f t="shared" si="4"/>
        <v>0</v>
      </c>
    </row>
    <row r="28" spans="1:15" ht="15" customHeight="1">
      <c r="A28" s="62"/>
      <c r="B28" s="63" t="s">
        <v>65</v>
      </c>
      <c r="C28" s="63"/>
      <c r="D28" s="63"/>
      <c r="E28" s="64"/>
      <c r="F28" s="65">
        <f>F23+F27</f>
        <v>0</v>
      </c>
      <c r="G28" s="65">
        <f aca="true" t="shared" si="5" ref="G28:O28">G23+G27</f>
        <v>0</v>
      </c>
      <c r="H28" s="65">
        <f t="shared" si="5"/>
        <v>0</v>
      </c>
      <c r="I28" s="65">
        <f t="shared" si="5"/>
        <v>0</v>
      </c>
      <c r="J28" s="65">
        <f t="shared" si="5"/>
        <v>0</v>
      </c>
      <c r="K28" s="65">
        <f t="shared" si="5"/>
        <v>0</v>
      </c>
      <c r="L28" s="65">
        <f t="shared" si="5"/>
        <v>0</v>
      </c>
      <c r="M28" s="65">
        <f t="shared" si="5"/>
        <v>0</v>
      </c>
      <c r="N28" s="65">
        <f t="shared" si="5"/>
        <v>0</v>
      </c>
      <c r="O28" s="65">
        <f t="shared" si="5"/>
        <v>0</v>
      </c>
    </row>
    <row r="29" spans="1:15" ht="15" customHeight="1">
      <c r="A29" s="58"/>
      <c r="B29" s="140" t="s">
        <v>10</v>
      </c>
      <c r="C29" s="140"/>
      <c r="D29" s="140"/>
      <c r="E29" s="141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1:15" ht="15" customHeight="1">
      <c r="A30" s="58"/>
      <c r="B30" s="60"/>
      <c r="C30" s="60" t="s">
        <v>3</v>
      </c>
      <c r="D30" s="60"/>
      <c r="E30" s="61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15" ht="15" customHeight="1">
      <c r="A31" s="58"/>
      <c r="B31" s="60"/>
      <c r="C31" s="60"/>
      <c r="D31" s="60" t="s">
        <v>30</v>
      </c>
      <c r="E31" s="61"/>
      <c r="F31" s="59">
        <f>514079</f>
        <v>514079</v>
      </c>
      <c r="G31" s="59">
        <v>514079</v>
      </c>
      <c r="H31" s="59"/>
      <c r="I31" s="59"/>
      <c r="J31" s="59"/>
      <c r="K31" s="59"/>
      <c r="L31" s="59"/>
      <c r="M31" s="59"/>
      <c r="N31" s="59"/>
      <c r="O31" s="59"/>
    </row>
    <row r="32" spans="1:15" ht="15" customHeight="1">
      <c r="A32" s="58"/>
      <c r="B32" s="60"/>
      <c r="C32" s="60"/>
      <c r="D32" s="60" t="s">
        <v>4</v>
      </c>
      <c r="E32" s="61"/>
      <c r="F32" s="59">
        <v>38667</v>
      </c>
      <c r="G32" s="59">
        <v>38667</v>
      </c>
      <c r="H32" s="59"/>
      <c r="I32" s="59"/>
      <c r="J32" s="59"/>
      <c r="K32" s="59"/>
      <c r="L32" s="59"/>
      <c r="M32" s="59"/>
      <c r="N32" s="59"/>
      <c r="O32" s="59"/>
    </row>
    <row r="33" spans="1:15" ht="15" customHeight="1">
      <c r="A33" s="58"/>
      <c r="B33" s="60"/>
      <c r="C33" s="60" t="s">
        <v>7</v>
      </c>
      <c r="D33" s="60"/>
      <c r="E33" s="61"/>
      <c r="F33" s="59">
        <f aca="true" t="shared" si="6" ref="F33:O33">SUM(F31:F32)</f>
        <v>552746</v>
      </c>
      <c r="G33" s="59">
        <f t="shared" si="6"/>
        <v>552746</v>
      </c>
      <c r="H33" s="59">
        <f t="shared" si="6"/>
        <v>0</v>
      </c>
      <c r="I33" s="59">
        <f t="shared" si="6"/>
        <v>0</v>
      </c>
      <c r="J33" s="59">
        <f t="shared" si="6"/>
        <v>0</v>
      </c>
      <c r="K33" s="59">
        <f t="shared" si="6"/>
        <v>0</v>
      </c>
      <c r="L33" s="59">
        <f t="shared" si="6"/>
        <v>0</v>
      </c>
      <c r="M33" s="59">
        <f t="shared" si="6"/>
        <v>0</v>
      </c>
      <c r="N33" s="59">
        <f t="shared" si="6"/>
        <v>0</v>
      </c>
      <c r="O33" s="59">
        <f t="shared" si="6"/>
        <v>0</v>
      </c>
    </row>
    <row r="34" spans="1:15" ht="15" customHeight="1">
      <c r="A34" s="58"/>
      <c r="B34" s="60"/>
      <c r="C34" s="60" t="s">
        <v>5</v>
      </c>
      <c r="D34" s="60"/>
      <c r="E34" s="61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5" ht="15" customHeight="1">
      <c r="A35" s="58"/>
      <c r="B35" s="60"/>
      <c r="C35" s="60"/>
      <c r="D35" s="60" t="s">
        <v>30</v>
      </c>
      <c r="E35" s="61"/>
      <c r="F35" s="59">
        <f>26356+150086+13750+72361+10854+48127</f>
        <v>321534</v>
      </c>
      <c r="G35" s="59">
        <v>321534</v>
      </c>
      <c r="H35" s="59"/>
      <c r="I35" s="59"/>
      <c r="J35" s="59"/>
      <c r="K35" s="59"/>
      <c r="L35" s="59"/>
      <c r="M35" s="59"/>
      <c r="N35" s="59"/>
      <c r="O35" s="59"/>
    </row>
    <row r="36" spans="1:15" ht="15" customHeight="1">
      <c r="A36" s="58"/>
      <c r="B36" s="60"/>
      <c r="C36" s="60"/>
      <c r="D36" s="60" t="s">
        <v>4</v>
      </c>
      <c r="E36" s="61"/>
      <c r="F36" s="59">
        <f>29808+25000+44080+9993+8</f>
        <v>108889</v>
      </c>
      <c r="G36" s="59">
        <f>108881+8</f>
        <v>108889</v>
      </c>
      <c r="H36" s="59"/>
      <c r="I36" s="59"/>
      <c r="J36" s="59"/>
      <c r="K36" s="59"/>
      <c r="L36" s="59"/>
      <c r="M36" s="59"/>
      <c r="N36" s="59"/>
      <c r="O36" s="59"/>
    </row>
    <row r="37" spans="1:15" ht="15" customHeight="1">
      <c r="A37" s="58"/>
      <c r="B37" s="60"/>
      <c r="C37" s="60" t="s">
        <v>8</v>
      </c>
      <c r="D37" s="60"/>
      <c r="E37" s="61"/>
      <c r="F37" s="59">
        <f aca="true" t="shared" si="7" ref="F37:O37">SUM(F35:F36)</f>
        <v>430423</v>
      </c>
      <c r="G37" s="59">
        <f t="shared" si="7"/>
        <v>430423</v>
      </c>
      <c r="H37" s="59">
        <f t="shared" si="7"/>
        <v>0</v>
      </c>
      <c r="I37" s="59">
        <f t="shared" si="7"/>
        <v>0</v>
      </c>
      <c r="J37" s="59">
        <f t="shared" si="7"/>
        <v>0</v>
      </c>
      <c r="K37" s="59">
        <f t="shared" si="7"/>
        <v>0</v>
      </c>
      <c r="L37" s="59">
        <f t="shared" si="7"/>
        <v>0</v>
      </c>
      <c r="M37" s="59">
        <f t="shared" si="7"/>
        <v>0</v>
      </c>
      <c r="N37" s="59">
        <f t="shared" si="7"/>
        <v>0</v>
      </c>
      <c r="O37" s="59">
        <f t="shared" si="7"/>
        <v>0</v>
      </c>
    </row>
    <row r="38" spans="1:15" ht="15" customHeight="1">
      <c r="A38" s="62"/>
      <c r="B38" s="63" t="s">
        <v>11</v>
      </c>
      <c r="C38" s="63"/>
      <c r="D38" s="63"/>
      <c r="E38" s="64"/>
      <c r="F38" s="65">
        <f aca="true" t="shared" si="8" ref="F38:O38">F37+F33</f>
        <v>983169</v>
      </c>
      <c r="G38" s="65">
        <f t="shared" si="8"/>
        <v>983169</v>
      </c>
      <c r="H38" s="65">
        <f t="shared" si="8"/>
        <v>0</v>
      </c>
      <c r="I38" s="65">
        <f t="shared" si="8"/>
        <v>0</v>
      </c>
      <c r="J38" s="65">
        <f t="shared" si="8"/>
        <v>0</v>
      </c>
      <c r="K38" s="65">
        <f t="shared" si="8"/>
        <v>0</v>
      </c>
      <c r="L38" s="65">
        <f t="shared" si="8"/>
        <v>0</v>
      </c>
      <c r="M38" s="65">
        <f t="shared" si="8"/>
        <v>0</v>
      </c>
      <c r="N38" s="65">
        <f t="shared" si="8"/>
        <v>0</v>
      </c>
      <c r="O38" s="65">
        <f t="shared" si="8"/>
        <v>0</v>
      </c>
    </row>
    <row r="39" spans="1:15" ht="15" customHeight="1">
      <c r="A39" s="40" t="s">
        <v>125</v>
      </c>
      <c r="B39" s="66"/>
      <c r="C39" s="66"/>
      <c r="D39" s="66"/>
      <c r="E39" s="67"/>
      <c r="F39" s="68">
        <f aca="true" t="shared" si="9" ref="F39:O39">F18+F28+F38</f>
        <v>983169</v>
      </c>
      <c r="G39" s="68">
        <f t="shared" si="9"/>
        <v>983169</v>
      </c>
      <c r="H39" s="68">
        <f t="shared" si="9"/>
        <v>0</v>
      </c>
      <c r="I39" s="68">
        <f t="shared" si="9"/>
        <v>0</v>
      </c>
      <c r="J39" s="68">
        <f t="shared" si="9"/>
        <v>0</v>
      </c>
      <c r="K39" s="68">
        <f t="shared" si="9"/>
        <v>0</v>
      </c>
      <c r="L39" s="68">
        <f t="shared" si="9"/>
        <v>0</v>
      </c>
      <c r="M39" s="68">
        <f t="shared" si="9"/>
        <v>0</v>
      </c>
      <c r="N39" s="68">
        <f t="shared" si="9"/>
        <v>0</v>
      </c>
      <c r="O39" s="68">
        <f t="shared" si="9"/>
        <v>0</v>
      </c>
    </row>
  </sheetData>
  <sheetProtection sheet="1" objects="1" scenarios="1" selectLockedCells="1"/>
  <mergeCells count="8">
    <mergeCell ref="A1:O1"/>
    <mergeCell ref="B29:E29"/>
    <mergeCell ref="A5:E7"/>
    <mergeCell ref="B9:E9"/>
    <mergeCell ref="B19:E19"/>
    <mergeCell ref="F6:F7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landscape" scale="77" r:id="rId1"/>
  <headerFooter alignWithMargins="0">
    <oddHeader>&amp;L&amp;"Arial,Bold"&amp;16This file was created using most current EXCEL version on file&amp;REnclosure 2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39"/>
  <sheetViews>
    <sheetView zoomScale="80" zoomScaleNormal="80" workbookViewId="0" topLeftCell="A1">
      <selection activeCell="A2" sqref="A2"/>
    </sheetView>
  </sheetViews>
  <sheetFormatPr defaultColWidth="0" defaultRowHeight="12.75" zeroHeight="1"/>
  <cols>
    <col min="1" max="3" width="4.7109375" style="41" customWidth="1"/>
    <col min="4" max="4" width="3.7109375" style="41" customWidth="1"/>
    <col min="5" max="5" width="36.421875" style="41" customWidth="1"/>
    <col min="6" max="6" width="17.140625" style="41" customWidth="1"/>
    <col min="7" max="7" width="12.7109375" style="41" customWidth="1"/>
    <col min="8" max="8" width="18.140625" style="41" customWidth="1"/>
    <col min="9" max="9" width="15.00390625" style="41" customWidth="1"/>
    <col min="10" max="10" width="14.140625" style="41" customWidth="1"/>
    <col min="11" max="11" width="14.00390625" style="41" customWidth="1"/>
    <col min="12" max="12" width="19.00390625" style="41" customWidth="1"/>
    <col min="13" max="13" width="16.140625" style="41" customWidth="1"/>
    <col min="14" max="14" width="15.421875" style="41" customWidth="1"/>
    <col min="15" max="15" width="15.00390625" style="41" customWidth="1"/>
    <col min="16" max="18" width="12.7109375" style="0" hidden="1" customWidth="1"/>
    <col min="19" max="16384" width="9.140625" style="0" hidden="1" customWidth="1"/>
  </cols>
  <sheetData>
    <row r="1" spans="1:15" ht="32.1" customHeight="1">
      <c r="A1" s="174" t="s">
        <v>78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ht="20.1" customHeight="1">
      <c r="A2" s="40" t="s">
        <v>25</v>
      </c>
      <c r="B2" s="40"/>
      <c r="C2" s="78"/>
      <c r="D2" s="156" t="str">
        <f>'C1-WP 1'!D2:E2</f>
        <v>Orange</v>
      </c>
      <c r="E2" s="156"/>
      <c r="F2" s="73"/>
      <c r="G2" s="73"/>
      <c r="H2" s="73"/>
      <c r="I2" s="73"/>
      <c r="J2" s="73"/>
      <c r="K2" s="73"/>
      <c r="L2" s="73"/>
      <c r="M2" s="73"/>
      <c r="N2" s="42" t="s">
        <v>26</v>
      </c>
      <c r="O2" s="43">
        <f ca="1">TODAY()</f>
        <v>44138</v>
      </c>
    </row>
    <row r="3" spans="1:15" ht="20.1" customHeight="1" thickBot="1">
      <c r="A3" s="40" t="s">
        <v>130</v>
      </c>
      <c r="B3" s="40"/>
      <c r="C3" s="40"/>
      <c r="D3" s="44"/>
      <c r="E3" s="44"/>
      <c r="G3" s="73"/>
      <c r="H3" s="73"/>
      <c r="I3" s="73"/>
      <c r="J3" s="73"/>
      <c r="K3" s="73"/>
      <c r="L3" s="46" t="s">
        <v>142</v>
      </c>
      <c r="M3" s="47" t="s">
        <v>175</v>
      </c>
      <c r="N3" s="74"/>
      <c r="O3" s="74"/>
    </row>
    <row r="4" spans="1:15" ht="16.5" thickBot="1">
      <c r="A4" s="40" t="s">
        <v>141</v>
      </c>
      <c r="E4" s="49" t="s">
        <v>174</v>
      </c>
      <c r="F4" s="73"/>
      <c r="G4" s="73"/>
      <c r="H4" s="73"/>
      <c r="I4" s="73"/>
      <c r="J4" s="73"/>
      <c r="K4" s="73"/>
      <c r="L4" s="50" t="s">
        <v>143</v>
      </c>
      <c r="M4" s="51" t="s">
        <v>184</v>
      </c>
      <c r="N4" s="84"/>
      <c r="O4" s="84"/>
    </row>
    <row r="5" spans="1:15" s="3" customFormat="1" ht="19.5" customHeight="1">
      <c r="A5" s="160" t="s">
        <v>27</v>
      </c>
      <c r="B5" s="161"/>
      <c r="C5" s="161"/>
      <c r="D5" s="161"/>
      <c r="E5" s="162"/>
      <c r="F5" s="70" t="s">
        <v>16</v>
      </c>
      <c r="G5" s="71" t="s">
        <v>17</v>
      </c>
      <c r="H5" s="71" t="s">
        <v>24</v>
      </c>
      <c r="I5" s="71" t="s">
        <v>18</v>
      </c>
      <c r="J5" s="71" t="s">
        <v>19</v>
      </c>
      <c r="K5" s="71" t="s">
        <v>20</v>
      </c>
      <c r="L5" s="71" t="s">
        <v>21</v>
      </c>
      <c r="M5" s="71" t="s">
        <v>22</v>
      </c>
      <c r="N5" s="72" t="s">
        <v>23</v>
      </c>
      <c r="O5" s="72" t="s">
        <v>51</v>
      </c>
    </row>
    <row r="6" spans="1:15" s="3" customFormat="1" ht="27" customHeight="1">
      <c r="A6" s="163"/>
      <c r="B6" s="164"/>
      <c r="C6" s="164"/>
      <c r="D6" s="164"/>
      <c r="E6" s="165"/>
      <c r="F6" s="154" t="s">
        <v>6</v>
      </c>
      <c r="G6" s="167" t="s">
        <v>29</v>
      </c>
      <c r="H6" s="168"/>
      <c r="I6" s="168"/>
      <c r="J6" s="168"/>
      <c r="K6" s="168"/>
      <c r="L6" s="168"/>
      <c r="M6" s="168"/>
      <c r="N6" s="168"/>
      <c r="O6" s="169"/>
    </row>
    <row r="7" spans="1:18" s="1" customFormat="1" ht="42" customHeight="1">
      <c r="A7" s="163"/>
      <c r="B7" s="156"/>
      <c r="C7" s="156"/>
      <c r="D7" s="156"/>
      <c r="E7" s="166"/>
      <c r="F7" s="155"/>
      <c r="G7" s="77" t="s">
        <v>0</v>
      </c>
      <c r="H7" s="77" t="s">
        <v>28</v>
      </c>
      <c r="I7" s="77" t="s">
        <v>15</v>
      </c>
      <c r="J7" s="77" t="s">
        <v>1</v>
      </c>
      <c r="K7" s="77" t="s">
        <v>12</v>
      </c>
      <c r="L7" s="77" t="s">
        <v>13</v>
      </c>
      <c r="M7" s="77" t="s">
        <v>2</v>
      </c>
      <c r="N7" s="77" t="s">
        <v>14</v>
      </c>
      <c r="O7" s="69" t="s">
        <v>50</v>
      </c>
      <c r="P7" s="2"/>
      <c r="Q7" s="2"/>
      <c r="R7" s="2"/>
    </row>
    <row r="8" spans="1:15" ht="15" customHeight="1">
      <c r="A8" s="82" t="s">
        <v>130</v>
      </c>
      <c r="B8" s="55"/>
      <c r="C8" s="55"/>
      <c r="D8" s="55"/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ht="15" customHeight="1">
      <c r="A9" s="58"/>
      <c r="B9" s="150" t="s">
        <v>71</v>
      </c>
      <c r="C9" s="150"/>
      <c r="D9" s="150"/>
      <c r="E9" s="151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15" ht="15" customHeight="1">
      <c r="A10" s="58"/>
      <c r="B10" s="60"/>
      <c r="C10" s="60" t="s">
        <v>3</v>
      </c>
      <c r="D10" s="60"/>
      <c r="E10" s="61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5" ht="15" customHeight="1">
      <c r="A11" s="58"/>
      <c r="B11" s="60"/>
      <c r="C11" s="60"/>
      <c r="D11" s="60" t="s">
        <v>30</v>
      </c>
      <c r="E11" s="61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5" ht="15" customHeight="1">
      <c r="A12" s="58"/>
      <c r="B12" s="60"/>
      <c r="C12" s="60"/>
      <c r="D12" s="60" t="s">
        <v>4</v>
      </c>
      <c r="E12" s="61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1:15" ht="15" customHeight="1">
      <c r="A13" s="58"/>
      <c r="B13" s="60"/>
      <c r="C13" s="60" t="s">
        <v>7</v>
      </c>
      <c r="D13" s="60"/>
      <c r="E13" s="61"/>
      <c r="F13" s="59">
        <f aca="true" t="shared" si="0" ref="F13:O13">SUM(F11:F12)</f>
        <v>0</v>
      </c>
      <c r="G13" s="59">
        <f t="shared" si="0"/>
        <v>0</v>
      </c>
      <c r="H13" s="59">
        <f t="shared" si="0"/>
        <v>0</v>
      </c>
      <c r="I13" s="59">
        <f t="shared" si="0"/>
        <v>0</v>
      </c>
      <c r="J13" s="59">
        <f t="shared" si="0"/>
        <v>0</v>
      </c>
      <c r="K13" s="59">
        <f t="shared" si="0"/>
        <v>0</v>
      </c>
      <c r="L13" s="59">
        <f t="shared" si="0"/>
        <v>0</v>
      </c>
      <c r="M13" s="59">
        <f t="shared" si="0"/>
        <v>0</v>
      </c>
      <c r="N13" s="59">
        <f t="shared" si="0"/>
        <v>0</v>
      </c>
      <c r="O13" s="59">
        <f t="shared" si="0"/>
        <v>0</v>
      </c>
    </row>
    <row r="14" spans="1:15" ht="15" customHeight="1">
      <c r="A14" s="58"/>
      <c r="B14" s="60"/>
      <c r="C14" s="60" t="s">
        <v>5</v>
      </c>
      <c r="D14" s="60"/>
      <c r="E14" s="61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15" ht="15" customHeight="1">
      <c r="A15" s="58"/>
      <c r="B15" s="60"/>
      <c r="C15" s="60"/>
      <c r="D15" s="60" t="s">
        <v>30</v>
      </c>
      <c r="E15" s="61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1:15" ht="15" customHeight="1">
      <c r="A16" s="58"/>
      <c r="B16" s="60"/>
      <c r="C16" s="60"/>
      <c r="D16" s="60" t="s">
        <v>4</v>
      </c>
      <c r="E16" s="61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1:15" ht="15" customHeight="1">
      <c r="A17" s="58"/>
      <c r="B17" s="60"/>
      <c r="C17" s="60" t="s">
        <v>8</v>
      </c>
      <c r="D17" s="60"/>
      <c r="E17" s="61"/>
      <c r="F17" s="59">
        <f aca="true" t="shared" si="1" ref="F17:O17">SUM(F15:F16)</f>
        <v>0</v>
      </c>
      <c r="G17" s="59">
        <f t="shared" si="1"/>
        <v>0</v>
      </c>
      <c r="H17" s="59">
        <f t="shared" si="1"/>
        <v>0</v>
      </c>
      <c r="I17" s="59">
        <f t="shared" si="1"/>
        <v>0</v>
      </c>
      <c r="J17" s="59">
        <f t="shared" si="1"/>
        <v>0</v>
      </c>
      <c r="K17" s="59">
        <f t="shared" si="1"/>
        <v>0</v>
      </c>
      <c r="L17" s="59">
        <f t="shared" si="1"/>
        <v>0</v>
      </c>
      <c r="M17" s="59">
        <f t="shared" si="1"/>
        <v>0</v>
      </c>
      <c r="N17" s="59">
        <f t="shared" si="1"/>
        <v>0</v>
      </c>
      <c r="O17" s="59">
        <f t="shared" si="1"/>
        <v>0</v>
      </c>
    </row>
    <row r="18" spans="1:15" ht="15" customHeight="1">
      <c r="A18" s="62"/>
      <c r="B18" s="63" t="s">
        <v>9</v>
      </c>
      <c r="C18" s="63"/>
      <c r="D18" s="63"/>
      <c r="E18" s="64"/>
      <c r="F18" s="65">
        <f aca="true" t="shared" si="2" ref="F18:O18">F13+F17</f>
        <v>0</v>
      </c>
      <c r="G18" s="65">
        <f t="shared" si="2"/>
        <v>0</v>
      </c>
      <c r="H18" s="65">
        <f t="shared" si="2"/>
        <v>0</v>
      </c>
      <c r="I18" s="65">
        <f t="shared" si="2"/>
        <v>0</v>
      </c>
      <c r="J18" s="65">
        <f t="shared" si="2"/>
        <v>0</v>
      </c>
      <c r="K18" s="65">
        <f t="shared" si="2"/>
        <v>0</v>
      </c>
      <c r="L18" s="65">
        <f t="shared" si="2"/>
        <v>0</v>
      </c>
      <c r="M18" s="65">
        <f t="shared" si="2"/>
        <v>0</v>
      </c>
      <c r="N18" s="65">
        <f t="shared" si="2"/>
        <v>0</v>
      </c>
      <c r="O18" s="65">
        <f t="shared" si="2"/>
        <v>0</v>
      </c>
    </row>
    <row r="19" spans="1:15" ht="15" customHeight="1">
      <c r="A19" s="58"/>
      <c r="B19" s="152" t="s">
        <v>64</v>
      </c>
      <c r="C19" s="152"/>
      <c r="D19" s="152"/>
      <c r="E19" s="153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15" ht="15" customHeight="1">
      <c r="A20" s="58"/>
      <c r="B20" s="60"/>
      <c r="C20" s="60" t="s">
        <v>3</v>
      </c>
      <c r="D20" s="60"/>
      <c r="E20" s="61"/>
      <c r="F20" s="59"/>
      <c r="G20" s="59"/>
      <c r="H20" s="59"/>
      <c r="I20" s="59"/>
      <c r="J20" s="59"/>
      <c r="K20" s="59"/>
      <c r="L20" s="59"/>
      <c r="M20" s="59"/>
      <c r="N20" s="59"/>
      <c r="O20" s="59"/>
    </row>
    <row r="21" spans="1:15" ht="15" customHeight="1">
      <c r="A21" s="58"/>
      <c r="B21" s="60"/>
      <c r="C21" s="60"/>
      <c r="D21" s="60" t="s">
        <v>30</v>
      </c>
      <c r="E21" s="61"/>
      <c r="F21" s="59">
        <v>419782.03</v>
      </c>
      <c r="G21" s="59">
        <v>419782.03</v>
      </c>
      <c r="H21" s="59"/>
      <c r="I21" s="59"/>
      <c r="J21" s="59"/>
      <c r="K21" s="59"/>
      <c r="L21" s="59"/>
      <c r="M21" s="59"/>
      <c r="N21" s="59"/>
      <c r="O21" s="59"/>
    </row>
    <row r="22" spans="1:15" ht="15" customHeight="1">
      <c r="A22" s="58"/>
      <c r="B22" s="60"/>
      <c r="C22" s="60"/>
      <c r="D22" s="60" t="s">
        <v>4</v>
      </c>
      <c r="E22" s="61"/>
      <c r="F22" s="59">
        <f>30107+5-11.11</f>
        <v>30100.89</v>
      </c>
      <c r="G22" s="59">
        <f>30107+5-11.11</f>
        <v>30100.89</v>
      </c>
      <c r="H22" s="59"/>
      <c r="I22" s="59"/>
      <c r="J22" s="59"/>
      <c r="K22" s="59"/>
      <c r="L22" s="59"/>
      <c r="M22" s="59"/>
      <c r="N22" s="59"/>
      <c r="O22" s="59"/>
    </row>
    <row r="23" spans="1:15" ht="15" customHeight="1">
      <c r="A23" s="58"/>
      <c r="B23" s="60"/>
      <c r="C23" s="60" t="s">
        <v>7</v>
      </c>
      <c r="D23" s="60"/>
      <c r="E23" s="61"/>
      <c r="F23" s="59">
        <f aca="true" t="shared" si="3" ref="F23:O23">SUM(F21:F22)</f>
        <v>449882.92000000004</v>
      </c>
      <c r="G23" s="59">
        <f t="shared" si="3"/>
        <v>449882.92000000004</v>
      </c>
      <c r="H23" s="59">
        <f t="shared" si="3"/>
        <v>0</v>
      </c>
      <c r="I23" s="59">
        <f t="shared" si="3"/>
        <v>0</v>
      </c>
      <c r="J23" s="59">
        <f t="shared" si="3"/>
        <v>0</v>
      </c>
      <c r="K23" s="59">
        <f t="shared" si="3"/>
        <v>0</v>
      </c>
      <c r="L23" s="59">
        <f t="shared" si="3"/>
        <v>0</v>
      </c>
      <c r="M23" s="59">
        <f t="shared" si="3"/>
        <v>0</v>
      </c>
      <c r="N23" s="59">
        <f t="shared" si="3"/>
        <v>0</v>
      </c>
      <c r="O23" s="59">
        <f t="shared" si="3"/>
        <v>0</v>
      </c>
    </row>
    <row r="24" spans="1:15" ht="15" customHeight="1">
      <c r="A24" s="58"/>
      <c r="B24" s="60"/>
      <c r="C24" s="60" t="s">
        <v>5</v>
      </c>
      <c r="D24" s="60"/>
      <c r="E24" s="61"/>
      <c r="F24" s="59"/>
      <c r="G24" s="59"/>
      <c r="H24" s="59"/>
      <c r="I24" s="59"/>
      <c r="J24" s="59"/>
      <c r="K24" s="59"/>
      <c r="L24" s="59"/>
      <c r="M24" s="59"/>
      <c r="N24" s="59"/>
      <c r="O24" s="59"/>
    </row>
    <row r="25" spans="1:15" ht="15" customHeight="1">
      <c r="A25" s="58"/>
      <c r="B25" s="60"/>
      <c r="C25" s="60"/>
      <c r="D25" s="60" t="s">
        <v>30</v>
      </c>
      <c r="E25" s="61"/>
      <c r="F25" s="59"/>
      <c r="G25" s="59"/>
      <c r="H25" s="59"/>
      <c r="I25" s="59"/>
      <c r="J25" s="59"/>
      <c r="K25" s="59"/>
      <c r="L25" s="59"/>
      <c r="M25" s="59"/>
      <c r="N25" s="59"/>
      <c r="O25" s="59"/>
    </row>
    <row r="26" spans="1:15" ht="15" customHeight="1">
      <c r="A26" s="58"/>
      <c r="B26" s="60"/>
      <c r="C26" s="60"/>
      <c r="D26" s="60" t="s">
        <v>4</v>
      </c>
      <c r="E26" s="61"/>
      <c r="F26" s="59"/>
      <c r="G26" s="59"/>
      <c r="H26" s="59"/>
      <c r="I26" s="59"/>
      <c r="J26" s="59"/>
      <c r="K26" s="59"/>
      <c r="L26" s="59"/>
      <c r="M26" s="59"/>
      <c r="N26" s="59"/>
      <c r="O26" s="59"/>
    </row>
    <row r="27" spans="1:15" ht="15" customHeight="1">
      <c r="A27" s="58"/>
      <c r="B27" s="60"/>
      <c r="C27" s="60" t="s">
        <v>8</v>
      </c>
      <c r="D27" s="60"/>
      <c r="E27" s="61"/>
      <c r="F27" s="59">
        <f aca="true" t="shared" si="4" ref="F27:O27">SUM(F25:F26)</f>
        <v>0</v>
      </c>
      <c r="G27" s="59">
        <f t="shared" si="4"/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9">
        <f t="shared" si="4"/>
        <v>0</v>
      </c>
      <c r="O27" s="59">
        <f t="shared" si="4"/>
        <v>0</v>
      </c>
    </row>
    <row r="28" spans="1:15" ht="15" customHeight="1">
      <c r="A28" s="62"/>
      <c r="B28" s="63" t="s">
        <v>65</v>
      </c>
      <c r="C28" s="63"/>
      <c r="D28" s="63"/>
      <c r="E28" s="64"/>
      <c r="F28" s="65">
        <f aca="true" t="shared" si="5" ref="F28:O28">F23+F27</f>
        <v>449882.92000000004</v>
      </c>
      <c r="G28" s="65">
        <f t="shared" si="5"/>
        <v>449882.92000000004</v>
      </c>
      <c r="H28" s="65">
        <f t="shared" si="5"/>
        <v>0</v>
      </c>
      <c r="I28" s="65">
        <f t="shared" si="5"/>
        <v>0</v>
      </c>
      <c r="J28" s="65">
        <f t="shared" si="5"/>
        <v>0</v>
      </c>
      <c r="K28" s="65">
        <f t="shared" si="5"/>
        <v>0</v>
      </c>
      <c r="L28" s="65">
        <f t="shared" si="5"/>
        <v>0</v>
      </c>
      <c r="M28" s="65">
        <f t="shared" si="5"/>
        <v>0</v>
      </c>
      <c r="N28" s="65">
        <f t="shared" si="5"/>
        <v>0</v>
      </c>
      <c r="O28" s="65">
        <f t="shared" si="5"/>
        <v>0</v>
      </c>
    </row>
    <row r="29" spans="1:15" ht="15" customHeight="1">
      <c r="A29" s="58"/>
      <c r="B29" s="140" t="s">
        <v>10</v>
      </c>
      <c r="C29" s="140"/>
      <c r="D29" s="140"/>
      <c r="E29" s="141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1:15" ht="15" customHeight="1">
      <c r="A30" s="58"/>
      <c r="B30" s="60"/>
      <c r="C30" s="60" t="s">
        <v>3</v>
      </c>
      <c r="D30" s="60"/>
      <c r="E30" s="61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15" ht="15" customHeight="1">
      <c r="A31" s="58"/>
      <c r="B31" s="60"/>
      <c r="C31" s="60"/>
      <c r="D31" s="60" t="s">
        <v>30</v>
      </c>
      <c r="E31" s="61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2" spans="1:15" ht="15" customHeight="1">
      <c r="A32" s="58"/>
      <c r="B32" s="60"/>
      <c r="C32" s="60"/>
      <c r="D32" s="60" t="s">
        <v>4</v>
      </c>
      <c r="E32" s="61"/>
      <c r="F32" s="59"/>
      <c r="G32" s="59"/>
      <c r="H32" s="59"/>
      <c r="I32" s="59"/>
      <c r="J32" s="59"/>
      <c r="K32" s="59"/>
      <c r="L32" s="59"/>
      <c r="M32" s="59"/>
      <c r="N32" s="59"/>
      <c r="O32" s="59"/>
    </row>
    <row r="33" spans="1:15" ht="15" customHeight="1">
      <c r="A33" s="58"/>
      <c r="B33" s="60"/>
      <c r="C33" s="60" t="s">
        <v>7</v>
      </c>
      <c r="D33" s="60"/>
      <c r="E33" s="61"/>
      <c r="F33" s="59">
        <f aca="true" t="shared" si="6" ref="F33:O33">SUM(F31:F32)</f>
        <v>0</v>
      </c>
      <c r="G33" s="59">
        <f t="shared" si="6"/>
        <v>0</v>
      </c>
      <c r="H33" s="59">
        <f t="shared" si="6"/>
        <v>0</v>
      </c>
      <c r="I33" s="59">
        <f t="shared" si="6"/>
        <v>0</v>
      </c>
      <c r="J33" s="59">
        <f t="shared" si="6"/>
        <v>0</v>
      </c>
      <c r="K33" s="59">
        <f t="shared" si="6"/>
        <v>0</v>
      </c>
      <c r="L33" s="59">
        <f t="shared" si="6"/>
        <v>0</v>
      </c>
      <c r="M33" s="59">
        <f t="shared" si="6"/>
        <v>0</v>
      </c>
      <c r="N33" s="59">
        <f t="shared" si="6"/>
        <v>0</v>
      </c>
      <c r="O33" s="59">
        <f t="shared" si="6"/>
        <v>0</v>
      </c>
    </row>
    <row r="34" spans="1:15" ht="15" customHeight="1">
      <c r="A34" s="58"/>
      <c r="B34" s="60"/>
      <c r="C34" s="60" t="s">
        <v>5</v>
      </c>
      <c r="D34" s="60"/>
      <c r="E34" s="61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5" ht="15" customHeight="1">
      <c r="A35" s="58"/>
      <c r="B35" s="60"/>
      <c r="C35" s="60"/>
      <c r="D35" s="60" t="s">
        <v>30</v>
      </c>
      <c r="E35" s="61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5" ht="15" customHeight="1">
      <c r="A36" s="58"/>
      <c r="B36" s="60"/>
      <c r="C36" s="60"/>
      <c r="D36" s="60" t="s">
        <v>4</v>
      </c>
      <c r="E36" s="61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ht="15" customHeight="1">
      <c r="A37" s="58"/>
      <c r="B37" s="60"/>
      <c r="C37" s="60" t="s">
        <v>8</v>
      </c>
      <c r="D37" s="60"/>
      <c r="E37" s="61"/>
      <c r="F37" s="59">
        <f aca="true" t="shared" si="7" ref="F37:O37">SUM(F35:F36)</f>
        <v>0</v>
      </c>
      <c r="G37" s="59">
        <f t="shared" si="7"/>
        <v>0</v>
      </c>
      <c r="H37" s="59">
        <f t="shared" si="7"/>
        <v>0</v>
      </c>
      <c r="I37" s="59">
        <f t="shared" si="7"/>
        <v>0</v>
      </c>
      <c r="J37" s="59">
        <f t="shared" si="7"/>
        <v>0</v>
      </c>
      <c r="K37" s="59">
        <f t="shared" si="7"/>
        <v>0</v>
      </c>
      <c r="L37" s="59">
        <f t="shared" si="7"/>
        <v>0</v>
      </c>
      <c r="M37" s="59">
        <f t="shared" si="7"/>
        <v>0</v>
      </c>
      <c r="N37" s="59">
        <f t="shared" si="7"/>
        <v>0</v>
      </c>
      <c r="O37" s="59">
        <f t="shared" si="7"/>
        <v>0</v>
      </c>
    </row>
    <row r="38" spans="1:15" ht="15" customHeight="1">
      <c r="A38" s="62"/>
      <c r="B38" s="63" t="s">
        <v>11</v>
      </c>
      <c r="C38" s="63"/>
      <c r="D38" s="63"/>
      <c r="E38" s="64"/>
      <c r="F38" s="65">
        <f aca="true" t="shared" si="8" ref="F38:O38">F37+F33</f>
        <v>0</v>
      </c>
      <c r="G38" s="65">
        <f t="shared" si="8"/>
        <v>0</v>
      </c>
      <c r="H38" s="65">
        <f t="shared" si="8"/>
        <v>0</v>
      </c>
      <c r="I38" s="65">
        <f t="shared" si="8"/>
        <v>0</v>
      </c>
      <c r="J38" s="65">
        <f t="shared" si="8"/>
        <v>0</v>
      </c>
      <c r="K38" s="65">
        <f t="shared" si="8"/>
        <v>0</v>
      </c>
      <c r="L38" s="65">
        <f t="shared" si="8"/>
        <v>0</v>
      </c>
      <c r="M38" s="65">
        <f t="shared" si="8"/>
        <v>0</v>
      </c>
      <c r="N38" s="65">
        <f t="shared" si="8"/>
        <v>0</v>
      </c>
      <c r="O38" s="65">
        <f t="shared" si="8"/>
        <v>0</v>
      </c>
    </row>
    <row r="39" spans="1:15" ht="15" customHeight="1">
      <c r="A39" s="40" t="s">
        <v>130</v>
      </c>
      <c r="B39" s="66"/>
      <c r="C39" s="66"/>
      <c r="D39" s="66"/>
      <c r="E39" s="67"/>
      <c r="F39" s="68">
        <f aca="true" t="shared" si="9" ref="F39:O39">F18+F28+F38</f>
        <v>449882.92000000004</v>
      </c>
      <c r="G39" s="68">
        <f t="shared" si="9"/>
        <v>449882.92000000004</v>
      </c>
      <c r="H39" s="68">
        <f t="shared" si="9"/>
        <v>0</v>
      </c>
      <c r="I39" s="68">
        <f t="shared" si="9"/>
        <v>0</v>
      </c>
      <c r="J39" s="68">
        <f t="shared" si="9"/>
        <v>0</v>
      </c>
      <c r="K39" s="68">
        <f t="shared" si="9"/>
        <v>0</v>
      </c>
      <c r="L39" s="68">
        <f t="shared" si="9"/>
        <v>0</v>
      </c>
      <c r="M39" s="68">
        <f t="shared" si="9"/>
        <v>0</v>
      </c>
      <c r="N39" s="68">
        <f t="shared" si="9"/>
        <v>0</v>
      </c>
      <c r="O39" s="68">
        <f t="shared" si="9"/>
        <v>0</v>
      </c>
    </row>
  </sheetData>
  <sheetProtection sheet="1" objects="1" scenarios="1" selectLockedCells="1"/>
  <mergeCells count="8">
    <mergeCell ref="A1:O1"/>
    <mergeCell ref="B29:E29"/>
    <mergeCell ref="A5:E7"/>
    <mergeCell ref="B9:E9"/>
    <mergeCell ref="B19:E19"/>
    <mergeCell ref="F6:F7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landscape" scale="77" r:id="rId1"/>
  <headerFooter alignWithMargins="0">
    <oddHeader>&amp;L&amp;"Arial,Bold"&amp;16This file was created using most current EXCEL version on file&amp;REnclosure 2</oddHeader>
    <oddFooter>&amp;CPage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R39"/>
  <sheetViews>
    <sheetView zoomScale="80" zoomScaleNormal="80" workbookViewId="0" topLeftCell="A7">
      <selection activeCell="A1" sqref="A1:O1"/>
    </sheetView>
  </sheetViews>
  <sheetFormatPr defaultColWidth="0" defaultRowHeight="12.75" zeroHeight="1"/>
  <cols>
    <col min="1" max="3" width="4.7109375" style="41" customWidth="1"/>
    <col min="4" max="4" width="3.7109375" style="41" customWidth="1"/>
    <col min="5" max="5" width="22.7109375" style="41" customWidth="1"/>
    <col min="6" max="6" width="17.57421875" style="41" customWidth="1"/>
    <col min="7" max="7" width="12.7109375" style="41" customWidth="1"/>
    <col min="8" max="8" width="18.28125" style="41" customWidth="1"/>
    <col min="9" max="9" width="14.7109375" style="41" customWidth="1"/>
    <col min="10" max="10" width="14.28125" style="41" customWidth="1"/>
    <col min="11" max="11" width="15.00390625" style="41" customWidth="1"/>
    <col min="12" max="12" width="18.8515625" style="41" customWidth="1"/>
    <col min="13" max="13" width="17.28125" style="41" customWidth="1"/>
    <col min="14" max="14" width="15.421875" style="41" customWidth="1"/>
    <col min="15" max="15" width="12.7109375" style="41" customWidth="1"/>
    <col min="16" max="18" width="12.7109375" style="0" hidden="1" customWidth="1"/>
    <col min="19" max="16384" width="9.140625" style="0" hidden="1" customWidth="1"/>
  </cols>
  <sheetData>
    <row r="1" spans="1:15" ht="48.75" customHeight="1">
      <c r="A1" s="139" t="s">
        <v>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ht="20.1" customHeight="1">
      <c r="A2" s="40" t="s">
        <v>25</v>
      </c>
      <c r="B2" s="40"/>
      <c r="C2" s="78"/>
      <c r="D2" s="156" t="str">
        <f>'C1-WP 1'!D2:E2</f>
        <v>Orange</v>
      </c>
      <c r="E2" s="156"/>
      <c r="F2" s="73"/>
      <c r="G2" s="73"/>
      <c r="H2" s="73"/>
      <c r="I2" s="73"/>
      <c r="J2" s="73"/>
      <c r="K2" s="73"/>
      <c r="L2" s="73"/>
      <c r="M2" s="73"/>
      <c r="N2" s="42" t="s">
        <v>26</v>
      </c>
      <c r="O2" s="43">
        <f ca="1">TODAY()</f>
        <v>44138</v>
      </c>
    </row>
    <row r="3" spans="1:15" ht="20.1" customHeight="1" thickBot="1">
      <c r="A3" s="40" t="s">
        <v>132</v>
      </c>
      <c r="B3" s="40"/>
      <c r="C3" s="40"/>
      <c r="D3" s="44"/>
      <c r="E3" s="44"/>
      <c r="F3" s="73"/>
      <c r="G3" s="73"/>
      <c r="H3" s="73"/>
      <c r="I3" s="73"/>
      <c r="J3" s="73"/>
      <c r="K3" s="73"/>
      <c r="L3" s="46" t="s">
        <v>142</v>
      </c>
      <c r="M3" s="47" t="s">
        <v>175</v>
      </c>
      <c r="N3" s="74"/>
      <c r="O3" s="74"/>
    </row>
    <row r="4" spans="1:15" ht="16.5" thickBot="1">
      <c r="A4" s="40" t="s">
        <v>141</v>
      </c>
      <c r="E4" s="49" t="s">
        <v>174</v>
      </c>
      <c r="F4" s="73"/>
      <c r="G4" s="73"/>
      <c r="H4" s="73"/>
      <c r="I4" s="73"/>
      <c r="J4" s="73"/>
      <c r="K4" s="73"/>
      <c r="L4" s="50" t="s">
        <v>143</v>
      </c>
      <c r="M4" s="51" t="s">
        <v>185</v>
      </c>
      <c r="N4" s="84"/>
      <c r="O4" s="84"/>
    </row>
    <row r="5" spans="1:15" s="3" customFormat="1" ht="22.5" customHeight="1">
      <c r="A5" s="142" t="s">
        <v>27</v>
      </c>
      <c r="B5" s="143"/>
      <c r="C5" s="143"/>
      <c r="D5" s="143"/>
      <c r="E5" s="144"/>
      <c r="F5" s="70" t="s">
        <v>16</v>
      </c>
      <c r="G5" s="71" t="s">
        <v>17</v>
      </c>
      <c r="H5" s="71" t="s">
        <v>24</v>
      </c>
      <c r="I5" s="71" t="s">
        <v>18</v>
      </c>
      <c r="J5" s="71" t="s">
        <v>19</v>
      </c>
      <c r="K5" s="71" t="s">
        <v>20</v>
      </c>
      <c r="L5" s="71" t="s">
        <v>21</v>
      </c>
      <c r="M5" s="71" t="s">
        <v>22</v>
      </c>
      <c r="N5" s="72" t="s">
        <v>23</v>
      </c>
      <c r="O5" s="72" t="s">
        <v>51</v>
      </c>
    </row>
    <row r="6" spans="1:15" s="3" customFormat="1" ht="22.5" customHeight="1">
      <c r="A6" s="145"/>
      <c r="B6" s="146"/>
      <c r="C6" s="146"/>
      <c r="D6" s="146"/>
      <c r="E6" s="147"/>
      <c r="F6" s="154" t="s">
        <v>6</v>
      </c>
      <c r="G6" s="157" t="s">
        <v>29</v>
      </c>
      <c r="H6" s="158"/>
      <c r="I6" s="158"/>
      <c r="J6" s="158"/>
      <c r="K6" s="158"/>
      <c r="L6" s="158"/>
      <c r="M6" s="158"/>
      <c r="N6" s="158"/>
      <c r="O6" s="159"/>
    </row>
    <row r="7" spans="1:18" s="1" customFormat="1" ht="42" customHeight="1">
      <c r="A7" s="145"/>
      <c r="B7" s="148"/>
      <c r="C7" s="148"/>
      <c r="D7" s="148"/>
      <c r="E7" s="149"/>
      <c r="F7" s="155"/>
      <c r="G7" s="77" t="s">
        <v>0</v>
      </c>
      <c r="H7" s="77" t="s">
        <v>28</v>
      </c>
      <c r="I7" s="77" t="s">
        <v>15</v>
      </c>
      <c r="J7" s="77" t="s">
        <v>1</v>
      </c>
      <c r="K7" s="77" t="s">
        <v>12</v>
      </c>
      <c r="L7" s="77" t="s">
        <v>13</v>
      </c>
      <c r="M7" s="77" t="s">
        <v>2</v>
      </c>
      <c r="N7" s="77" t="s">
        <v>14</v>
      </c>
      <c r="O7" s="69" t="s">
        <v>50</v>
      </c>
      <c r="P7" s="2"/>
      <c r="Q7" s="2"/>
      <c r="R7" s="2"/>
    </row>
    <row r="8" spans="1:15" ht="15" customHeight="1">
      <c r="A8" s="82" t="s">
        <v>132</v>
      </c>
      <c r="B8" s="55"/>
      <c r="C8" s="55"/>
      <c r="D8" s="55"/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ht="15" customHeight="1">
      <c r="A9" s="58"/>
      <c r="B9" s="150" t="s">
        <v>71</v>
      </c>
      <c r="C9" s="150"/>
      <c r="D9" s="150"/>
      <c r="E9" s="151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15" ht="15" customHeight="1">
      <c r="A10" s="58"/>
      <c r="B10" s="60"/>
      <c r="C10" s="60" t="s">
        <v>3</v>
      </c>
      <c r="D10" s="60"/>
      <c r="E10" s="61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5" ht="15" customHeight="1">
      <c r="A11" s="58"/>
      <c r="B11" s="60"/>
      <c r="C11" s="60"/>
      <c r="D11" s="60" t="s">
        <v>30</v>
      </c>
      <c r="E11" s="61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5" ht="15" customHeight="1">
      <c r="A12" s="58"/>
      <c r="B12" s="60"/>
      <c r="C12" s="60"/>
      <c r="D12" s="60" t="s">
        <v>4</v>
      </c>
      <c r="E12" s="61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1:15" ht="15" customHeight="1">
      <c r="A13" s="58"/>
      <c r="B13" s="60"/>
      <c r="C13" s="60" t="s">
        <v>7</v>
      </c>
      <c r="D13" s="60"/>
      <c r="E13" s="61"/>
      <c r="F13" s="59">
        <f aca="true" t="shared" si="0" ref="F13:O13">SUM(F11:F12)</f>
        <v>0</v>
      </c>
      <c r="G13" s="59">
        <f t="shared" si="0"/>
        <v>0</v>
      </c>
      <c r="H13" s="59">
        <f t="shared" si="0"/>
        <v>0</v>
      </c>
      <c r="I13" s="59">
        <f t="shared" si="0"/>
        <v>0</v>
      </c>
      <c r="J13" s="59">
        <f t="shared" si="0"/>
        <v>0</v>
      </c>
      <c r="K13" s="59">
        <f t="shared" si="0"/>
        <v>0</v>
      </c>
      <c r="L13" s="59">
        <f t="shared" si="0"/>
        <v>0</v>
      </c>
      <c r="M13" s="59">
        <f t="shared" si="0"/>
        <v>0</v>
      </c>
      <c r="N13" s="59">
        <f t="shared" si="0"/>
        <v>0</v>
      </c>
      <c r="O13" s="59">
        <f t="shared" si="0"/>
        <v>0</v>
      </c>
    </row>
    <row r="14" spans="1:15" ht="15" customHeight="1">
      <c r="A14" s="58"/>
      <c r="B14" s="60"/>
      <c r="C14" s="60" t="s">
        <v>5</v>
      </c>
      <c r="D14" s="60"/>
      <c r="E14" s="61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15" ht="15" customHeight="1">
      <c r="A15" s="58"/>
      <c r="B15" s="60"/>
      <c r="C15" s="60"/>
      <c r="D15" s="60" t="s">
        <v>30</v>
      </c>
      <c r="E15" s="61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1:15" ht="15" customHeight="1">
      <c r="A16" s="58"/>
      <c r="B16" s="60"/>
      <c r="C16" s="60"/>
      <c r="D16" s="60" t="s">
        <v>4</v>
      </c>
      <c r="E16" s="61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1:15" ht="15" customHeight="1">
      <c r="A17" s="58"/>
      <c r="B17" s="60"/>
      <c r="C17" s="60" t="s">
        <v>8</v>
      </c>
      <c r="D17" s="60"/>
      <c r="E17" s="61"/>
      <c r="F17" s="59">
        <f aca="true" t="shared" si="1" ref="F17:O17">SUM(F15:F16)</f>
        <v>0</v>
      </c>
      <c r="G17" s="59">
        <f t="shared" si="1"/>
        <v>0</v>
      </c>
      <c r="H17" s="59">
        <f t="shared" si="1"/>
        <v>0</v>
      </c>
      <c r="I17" s="59">
        <f t="shared" si="1"/>
        <v>0</v>
      </c>
      <c r="J17" s="59">
        <f t="shared" si="1"/>
        <v>0</v>
      </c>
      <c r="K17" s="59">
        <f t="shared" si="1"/>
        <v>0</v>
      </c>
      <c r="L17" s="59">
        <f t="shared" si="1"/>
        <v>0</v>
      </c>
      <c r="M17" s="59">
        <f t="shared" si="1"/>
        <v>0</v>
      </c>
      <c r="N17" s="59">
        <f t="shared" si="1"/>
        <v>0</v>
      </c>
      <c r="O17" s="59">
        <f t="shared" si="1"/>
        <v>0</v>
      </c>
    </row>
    <row r="18" spans="1:15" ht="15" customHeight="1">
      <c r="A18" s="62"/>
      <c r="B18" s="63" t="s">
        <v>9</v>
      </c>
      <c r="C18" s="63"/>
      <c r="D18" s="63"/>
      <c r="E18" s="64"/>
      <c r="F18" s="65">
        <f aca="true" t="shared" si="2" ref="F18:O18">F13+F17</f>
        <v>0</v>
      </c>
      <c r="G18" s="65">
        <f t="shared" si="2"/>
        <v>0</v>
      </c>
      <c r="H18" s="65">
        <f t="shared" si="2"/>
        <v>0</v>
      </c>
      <c r="I18" s="65">
        <f t="shared" si="2"/>
        <v>0</v>
      </c>
      <c r="J18" s="65">
        <f t="shared" si="2"/>
        <v>0</v>
      </c>
      <c r="K18" s="65">
        <f t="shared" si="2"/>
        <v>0</v>
      </c>
      <c r="L18" s="65">
        <f t="shared" si="2"/>
        <v>0</v>
      </c>
      <c r="M18" s="65">
        <f t="shared" si="2"/>
        <v>0</v>
      </c>
      <c r="N18" s="65">
        <f t="shared" si="2"/>
        <v>0</v>
      </c>
      <c r="O18" s="65">
        <f t="shared" si="2"/>
        <v>0</v>
      </c>
    </row>
    <row r="19" spans="1:15" ht="15" customHeight="1">
      <c r="A19" s="58"/>
      <c r="B19" s="152" t="s">
        <v>64</v>
      </c>
      <c r="C19" s="152"/>
      <c r="D19" s="152"/>
      <c r="E19" s="153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15" ht="15" customHeight="1">
      <c r="A20" s="58"/>
      <c r="B20" s="60"/>
      <c r="C20" s="60" t="s">
        <v>3</v>
      </c>
      <c r="D20" s="60"/>
      <c r="E20" s="61"/>
      <c r="F20" s="59"/>
      <c r="G20" s="59"/>
      <c r="H20" s="59"/>
      <c r="I20" s="59"/>
      <c r="J20" s="59"/>
      <c r="K20" s="59"/>
      <c r="L20" s="59"/>
      <c r="M20" s="59"/>
      <c r="N20" s="59"/>
      <c r="O20" s="59"/>
    </row>
    <row r="21" spans="1:15" ht="15" customHeight="1">
      <c r="A21" s="58"/>
      <c r="B21" s="60"/>
      <c r="C21" s="60"/>
      <c r="D21" s="60" t="s">
        <v>30</v>
      </c>
      <c r="E21" s="61"/>
      <c r="F21" s="59">
        <v>23320.39</v>
      </c>
      <c r="G21" s="59">
        <v>23320.39</v>
      </c>
      <c r="H21" s="59"/>
      <c r="I21" s="59"/>
      <c r="J21" s="59"/>
      <c r="K21" s="59"/>
      <c r="L21" s="59"/>
      <c r="M21" s="59"/>
      <c r="N21" s="59"/>
      <c r="O21" s="59"/>
    </row>
    <row r="22" spans="1:15" ht="15" customHeight="1">
      <c r="A22" s="58"/>
      <c r="B22" s="60"/>
      <c r="C22" s="60"/>
      <c r="D22" s="60" t="s">
        <v>4</v>
      </c>
      <c r="E22" s="61"/>
      <c r="F22" s="59">
        <v>2045.34</v>
      </c>
      <c r="G22" s="59">
        <v>2045.34</v>
      </c>
      <c r="H22" s="59"/>
      <c r="I22" s="59"/>
      <c r="J22" s="59"/>
      <c r="K22" s="59"/>
      <c r="L22" s="59"/>
      <c r="M22" s="59"/>
      <c r="N22" s="59"/>
      <c r="O22" s="59"/>
    </row>
    <row r="23" spans="1:15" ht="15" customHeight="1">
      <c r="A23" s="58"/>
      <c r="B23" s="60"/>
      <c r="C23" s="60" t="s">
        <v>7</v>
      </c>
      <c r="D23" s="60"/>
      <c r="E23" s="61"/>
      <c r="F23" s="59">
        <f aca="true" t="shared" si="3" ref="F23:O23">SUM(F21:F22)</f>
        <v>25365.73</v>
      </c>
      <c r="G23" s="59">
        <f t="shared" si="3"/>
        <v>25365.73</v>
      </c>
      <c r="H23" s="59">
        <f t="shared" si="3"/>
        <v>0</v>
      </c>
      <c r="I23" s="59">
        <f t="shared" si="3"/>
        <v>0</v>
      </c>
      <c r="J23" s="59">
        <f t="shared" si="3"/>
        <v>0</v>
      </c>
      <c r="K23" s="59">
        <f t="shared" si="3"/>
        <v>0</v>
      </c>
      <c r="L23" s="59">
        <f t="shared" si="3"/>
        <v>0</v>
      </c>
      <c r="M23" s="59">
        <f t="shared" si="3"/>
        <v>0</v>
      </c>
      <c r="N23" s="59">
        <f t="shared" si="3"/>
        <v>0</v>
      </c>
      <c r="O23" s="59">
        <f t="shared" si="3"/>
        <v>0</v>
      </c>
    </row>
    <row r="24" spans="1:15" ht="15" customHeight="1">
      <c r="A24" s="58"/>
      <c r="B24" s="60"/>
      <c r="C24" s="60" t="s">
        <v>5</v>
      </c>
      <c r="D24" s="60"/>
      <c r="E24" s="61"/>
      <c r="F24" s="59"/>
      <c r="G24" s="59"/>
      <c r="H24" s="59"/>
      <c r="I24" s="59"/>
      <c r="J24" s="59"/>
      <c r="K24" s="59"/>
      <c r="L24" s="59"/>
      <c r="M24" s="59"/>
      <c r="N24" s="59"/>
      <c r="O24" s="59"/>
    </row>
    <row r="25" spans="1:15" ht="15" customHeight="1">
      <c r="A25" s="58"/>
      <c r="B25" s="60"/>
      <c r="C25" s="60"/>
      <c r="D25" s="60" t="s">
        <v>30</v>
      </c>
      <c r="E25" s="61"/>
      <c r="F25" s="59"/>
      <c r="G25" s="59"/>
      <c r="H25" s="59"/>
      <c r="I25" s="59"/>
      <c r="J25" s="59"/>
      <c r="K25" s="59"/>
      <c r="L25" s="59"/>
      <c r="M25" s="59"/>
      <c r="N25" s="59"/>
      <c r="O25" s="59"/>
    </row>
    <row r="26" spans="1:15" ht="15" customHeight="1">
      <c r="A26" s="58"/>
      <c r="B26" s="60"/>
      <c r="C26" s="60"/>
      <c r="D26" s="60" t="s">
        <v>4</v>
      </c>
      <c r="E26" s="61"/>
      <c r="F26" s="59"/>
      <c r="G26" s="59"/>
      <c r="H26" s="59"/>
      <c r="I26" s="59"/>
      <c r="J26" s="59"/>
      <c r="K26" s="59"/>
      <c r="L26" s="59"/>
      <c r="M26" s="59"/>
      <c r="N26" s="59"/>
      <c r="O26" s="59"/>
    </row>
    <row r="27" spans="1:15" ht="15" customHeight="1">
      <c r="A27" s="58"/>
      <c r="B27" s="60"/>
      <c r="C27" s="60" t="s">
        <v>8</v>
      </c>
      <c r="D27" s="60"/>
      <c r="E27" s="61"/>
      <c r="F27" s="59">
        <f aca="true" t="shared" si="4" ref="F27:O27">SUM(F25:F26)</f>
        <v>0</v>
      </c>
      <c r="G27" s="59">
        <f t="shared" si="4"/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9">
        <f t="shared" si="4"/>
        <v>0</v>
      </c>
      <c r="O27" s="59">
        <f t="shared" si="4"/>
        <v>0</v>
      </c>
    </row>
    <row r="28" spans="1:15" ht="15" customHeight="1">
      <c r="A28" s="62"/>
      <c r="B28" s="63" t="s">
        <v>65</v>
      </c>
      <c r="C28" s="63"/>
      <c r="D28" s="63"/>
      <c r="E28" s="64"/>
      <c r="F28" s="65">
        <f aca="true" t="shared" si="5" ref="F28:O28">F23+F27</f>
        <v>25365.73</v>
      </c>
      <c r="G28" s="65">
        <f t="shared" si="5"/>
        <v>25365.73</v>
      </c>
      <c r="H28" s="65">
        <f t="shared" si="5"/>
        <v>0</v>
      </c>
      <c r="I28" s="65">
        <f t="shared" si="5"/>
        <v>0</v>
      </c>
      <c r="J28" s="65">
        <f t="shared" si="5"/>
        <v>0</v>
      </c>
      <c r="K28" s="65">
        <f t="shared" si="5"/>
        <v>0</v>
      </c>
      <c r="L28" s="65">
        <f t="shared" si="5"/>
        <v>0</v>
      </c>
      <c r="M28" s="65">
        <f t="shared" si="5"/>
        <v>0</v>
      </c>
      <c r="N28" s="65">
        <f t="shared" si="5"/>
        <v>0</v>
      </c>
      <c r="O28" s="65">
        <f t="shared" si="5"/>
        <v>0</v>
      </c>
    </row>
    <row r="29" spans="1:15" ht="15" customHeight="1">
      <c r="A29" s="58"/>
      <c r="B29" s="140" t="s">
        <v>10</v>
      </c>
      <c r="C29" s="140"/>
      <c r="D29" s="140"/>
      <c r="E29" s="141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1:15" ht="15" customHeight="1">
      <c r="A30" s="58"/>
      <c r="B30" s="60"/>
      <c r="C30" s="60" t="s">
        <v>3</v>
      </c>
      <c r="D30" s="60"/>
      <c r="E30" s="61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15" ht="15" customHeight="1">
      <c r="A31" s="58"/>
      <c r="B31" s="60"/>
      <c r="C31" s="60"/>
      <c r="D31" s="60" t="s">
        <v>30</v>
      </c>
      <c r="E31" s="61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2" spans="1:15" ht="15" customHeight="1">
      <c r="A32" s="58"/>
      <c r="B32" s="60"/>
      <c r="C32" s="60"/>
      <c r="D32" s="60" t="s">
        <v>4</v>
      </c>
      <c r="E32" s="61"/>
      <c r="F32" s="59"/>
      <c r="G32" s="59"/>
      <c r="H32" s="59"/>
      <c r="I32" s="59"/>
      <c r="J32" s="59"/>
      <c r="K32" s="59"/>
      <c r="L32" s="59"/>
      <c r="M32" s="59"/>
      <c r="N32" s="59"/>
      <c r="O32" s="59"/>
    </row>
    <row r="33" spans="1:15" ht="15" customHeight="1">
      <c r="A33" s="58"/>
      <c r="B33" s="60"/>
      <c r="C33" s="60" t="s">
        <v>7</v>
      </c>
      <c r="D33" s="60"/>
      <c r="E33" s="61"/>
      <c r="F33" s="59">
        <f aca="true" t="shared" si="6" ref="F33:O33">SUM(F31:F32)</f>
        <v>0</v>
      </c>
      <c r="G33" s="59">
        <f t="shared" si="6"/>
        <v>0</v>
      </c>
      <c r="H33" s="59">
        <f t="shared" si="6"/>
        <v>0</v>
      </c>
      <c r="I33" s="59">
        <f t="shared" si="6"/>
        <v>0</v>
      </c>
      <c r="J33" s="59">
        <f t="shared" si="6"/>
        <v>0</v>
      </c>
      <c r="K33" s="59">
        <f t="shared" si="6"/>
        <v>0</v>
      </c>
      <c r="L33" s="59">
        <f t="shared" si="6"/>
        <v>0</v>
      </c>
      <c r="M33" s="59">
        <f t="shared" si="6"/>
        <v>0</v>
      </c>
      <c r="N33" s="59">
        <f t="shared" si="6"/>
        <v>0</v>
      </c>
      <c r="O33" s="59">
        <f t="shared" si="6"/>
        <v>0</v>
      </c>
    </row>
    <row r="34" spans="1:15" ht="15" customHeight="1">
      <c r="A34" s="58"/>
      <c r="B34" s="60"/>
      <c r="C34" s="60" t="s">
        <v>5</v>
      </c>
      <c r="D34" s="60"/>
      <c r="E34" s="61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5" ht="15" customHeight="1">
      <c r="A35" s="58"/>
      <c r="B35" s="60"/>
      <c r="C35" s="60"/>
      <c r="D35" s="60" t="s">
        <v>30</v>
      </c>
      <c r="E35" s="61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5" ht="15" customHeight="1">
      <c r="A36" s="58"/>
      <c r="B36" s="60"/>
      <c r="C36" s="60"/>
      <c r="D36" s="60" t="s">
        <v>4</v>
      </c>
      <c r="E36" s="61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ht="15" customHeight="1">
      <c r="A37" s="58"/>
      <c r="B37" s="60"/>
      <c r="C37" s="60" t="s">
        <v>8</v>
      </c>
      <c r="D37" s="60"/>
      <c r="E37" s="61"/>
      <c r="F37" s="59">
        <f aca="true" t="shared" si="7" ref="F37:O37">SUM(F35:F36)</f>
        <v>0</v>
      </c>
      <c r="G37" s="59">
        <f t="shared" si="7"/>
        <v>0</v>
      </c>
      <c r="H37" s="59">
        <f t="shared" si="7"/>
        <v>0</v>
      </c>
      <c r="I37" s="59">
        <f t="shared" si="7"/>
        <v>0</v>
      </c>
      <c r="J37" s="59">
        <f t="shared" si="7"/>
        <v>0</v>
      </c>
      <c r="K37" s="59">
        <f t="shared" si="7"/>
        <v>0</v>
      </c>
      <c r="L37" s="59">
        <f t="shared" si="7"/>
        <v>0</v>
      </c>
      <c r="M37" s="59">
        <f t="shared" si="7"/>
        <v>0</v>
      </c>
      <c r="N37" s="59">
        <f t="shared" si="7"/>
        <v>0</v>
      </c>
      <c r="O37" s="59">
        <f t="shared" si="7"/>
        <v>0</v>
      </c>
    </row>
    <row r="38" spans="1:15" ht="15" customHeight="1">
      <c r="A38" s="62"/>
      <c r="B38" s="63" t="s">
        <v>11</v>
      </c>
      <c r="C38" s="63"/>
      <c r="D38" s="63"/>
      <c r="E38" s="64"/>
      <c r="F38" s="65">
        <f aca="true" t="shared" si="8" ref="F38:O38">F37+F33</f>
        <v>0</v>
      </c>
      <c r="G38" s="65">
        <f t="shared" si="8"/>
        <v>0</v>
      </c>
      <c r="H38" s="65">
        <f t="shared" si="8"/>
        <v>0</v>
      </c>
      <c r="I38" s="65">
        <f t="shared" si="8"/>
        <v>0</v>
      </c>
      <c r="J38" s="65">
        <f t="shared" si="8"/>
        <v>0</v>
      </c>
      <c r="K38" s="65">
        <f t="shared" si="8"/>
        <v>0</v>
      </c>
      <c r="L38" s="65">
        <f t="shared" si="8"/>
        <v>0</v>
      </c>
      <c r="M38" s="65">
        <f t="shared" si="8"/>
        <v>0</v>
      </c>
      <c r="N38" s="65">
        <f t="shared" si="8"/>
        <v>0</v>
      </c>
      <c r="O38" s="65">
        <f t="shared" si="8"/>
        <v>0</v>
      </c>
    </row>
    <row r="39" spans="1:15" ht="15" customHeight="1">
      <c r="A39" s="40" t="s">
        <v>132</v>
      </c>
      <c r="B39" s="66"/>
      <c r="C39" s="66"/>
      <c r="D39" s="66"/>
      <c r="E39" s="67"/>
      <c r="F39" s="68">
        <f aca="true" t="shared" si="9" ref="F39:O39">F18+F28+F38</f>
        <v>25365.73</v>
      </c>
      <c r="G39" s="68">
        <f t="shared" si="9"/>
        <v>25365.73</v>
      </c>
      <c r="H39" s="68">
        <f t="shared" si="9"/>
        <v>0</v>
      </c>
      <c r="I39" s="68">
        <f t="shared" si="9"/>
        <v>0</v>
      </c>
      <c r="J39" s="68">
        <f t="shared" si="9"/>
        <v>0</v>
      </c>
      <c r="K39" s="68">
        <f t="shared" si="9"/>
        <v>0</v>
      </c>
      <c r="L39" s="68">
        <f t="shared" si="9"/>
        <v>0</v>
      </c>
      <c r="M39" s="68">
        <f t="shared" si="9"/>
        <v>0</v>
      </c>
      <c r="N39" s="68">
        <f t="shared" si="9"/>
        <v>0</v>
      </c>
      <c r="O39" s="68">
        <f t="shared" si="9"/>
        <v>0</v>
      </c>
    </row>
  </sheetData>
  <sheetProtection sheet="1" objects="1" scenarios="1" selectLockedCells="1"/>
  <mergeCells count="8">
    <mergeCell ref="A1:O1"/>
    <mergeCell ref="B29:E29"/>
    <mergeCell ref="A5:E7"/>
    <mergeCell ref="B9:E9"/>
    <mergeCell ref="B19:E19"/>
    <mergeCell ref="F6:F7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landscape" scale="77" r:id="rId1"/>
  <headerFooter alignWithMargins="0">
    <oddHeader>&amp;L&amp;"Arial,Bold"&amp;16This file was created using most current EXCEL version on file&amp;REnclosure 2</oddHeader>
    <oddFooter>&amp;CPage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R39"/>
  <sheetViews>
    <sheetView zoomScale="80" zoomScaleNormal="80" workbookViewId="0" topLeftCell="A1">
      <selection activeCell="A1" sqref="A1:O1"/>
    </sheetView>
  </sheetViews>
  <sheetFormatPr defaultColWidth="0" defaultRowHeight="12.75" zeroHeight="1"/>
  <cols>
    <col min="1" max="1" width="6.00390625" style="41" customWidth="1"/>
    <col min="2" max="3" width="4.7109375" style="41" customWidth="1"/>
    <col min="4" max="4" width="3.7109375" style="41" customWidth="1"/>
    <col min="5" max="5" width="27.421875" style="41" customWidth="1"/>
    <col min="6" max="6" width="16.00390625" style="41" customWidth="1"/>
    <col min="7" max="7" width="12.7109375" style="41" customWidth="1"/>
    <col min="8" max="8" width="18.00390625" style="41" customWidth="1"/>
    <col min="9" max="9" width="15.00390625" style="41" customWidth="1"/>
    <col min="10" max="10" width="14.57421875" style="41" customWidth="1"/>
    <col min="11" max="11" width="13.28125" style="41" customWidth="1"/>
    <col min="12" max="12" width="18.00390625" style="41" customWidth="1"/>
    <col min="13" max="13" width="16.421875" style="41" customWidth="1"/>
    <col min="14" max="14" width="13.57421875" style="41" customWidth="1"/>
    <col min="15" max="15" width="12.7109375" style="41" customWidth="1"/>
    <col min="16" max="18" width="12.7109375" style="0" hidden="1" customWidth="1"/>
    <col min="19" max="16384" width="9.140625" style="0" hidden="1" customWidth="1"/>
  </cols>
  <sheetData>
    <row r="1" spans="1:15" ht="46.5" customHeight="1">
      <c r="A1" s="139" t="s">
        <v>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ht="20.1" customHeight="1">
      <c r="A2" s="40" t="s">
        <v>25</v>
      </c>
      <c r="B2" s="40"/>
      <c r="C2" s="78"/>
      <c r="D2" s="156" t="str">
        <f>'C1-WP 1'!D2:E2</f>
        <v>Orange</v>
      </c>
      <c r="E2" s="156"/>
      <c r="F2" s="73"/>
      <c r="G2" s="73"/>
      <c r="H2" s="73"/>
      <c r="I2" s="73"/>
      <c r="J2" s="73"/>
      <c r="K2" s="73"/>
      <c r="L2" s="73"/>
      <c r="M2" s="73"/>
      <c r="N2" s="42" t="s">
        <v>26</v>
      </c>
      <c r="O2" s="43">
        <f ca="1">TODAY()</f>
        <v>44138</v>
      </c>
    </row>
    <row r="3" spans="1:15" ht="20.1" customHeight="1" thickBot="1">
      <c r="A3" s="40" t="s">
        <v>126</v>
      </c>
      <c r="B3" s="40"/>
      <c r="C3" s="40"/>
      <c r="D3" s="44"/>
      <c r="E3" s="44"/>
      <c r="F3" s="73"/>
      <c r="G3" s="73"/>
      <c r="H3" s="73"/>
      <c r="I3" s="73"/>
      <c r="J3" s="73"/>
      <c r="K3" s="73"/>
      <c r="L3" s="46" t="s">
        <v>142</v>
      </c>
      <c r="M3" s="47" t="s">
        <v>175</v>
      </c>
      <c r="N3" s="74"/>
      <c r="O3" s="74"/>
    </row>
    <row r="4" spans="1:15" ht="16.5" thickBot="1">
      <c r="A4" s="40" t="s">
        <v>141</v>
      </c>
      <c r="D4" s="73"/>
      <c r="E4" s="49" t="s">
        <v>174</v>
      </c>
      <c r="F4" s="73"/>
      <c r="G4" s="73"/>
      <c r="H4" s="73"/>
      <c r="I4" s="73"/>
      <c r="J4" s="73"/>
      <c r="K4" s="73"/>
      <c r="L4" s="50" t="s">
        <v>143</v>
      </c>
      <c r="M4" s="51" t="s">
        <v>186</v>
      </c>
      <c r="N4" s="84"/>
      <c r="O4" s="84"/>
    </row>
    <row r="5" spans="1:15" s="3" customFormat="1" ht="21" customHeight="1">
      <c r="A5" s="142" t="s">
        <v>27</v>
      </c>
      <c r="B5" s="143"/>
      <c r="C5" s="143"/>
      <c r="D5" s="143"/>
      <c r="E5" s="144"/>
      <c r="F5" s="70" t="s">
        <v>16</v>
      </c>
      <c r="G5" s="71" t="s">
        <v>17</v>
      </c>
      <c r="H5" s="71" t="s">
        <v>24</v>
      </c>
      <c r="I5" s="71" t="s">
        <v>18</v>
      </c>
      <c r="J5" s="71" t="s">
        <v>19</v>
      </c>
      <c r="K5" s="71" t="s">
        <v>20</v>
      </c>
      <c r="L5" s="71" t="s">
        <v>21</v>
      </c>
      <c r="M5" s="71" t="s">
        <v>22</v>
      </c>
      <c r="N5" s="72" t="s">
        <v>23</v>
      </c>
      <c r="O5" s="72" t="s">
        <v>51</v>
      </c>
    </row>
    <row r="6" spans="1:15" s="3" customFormat="1" ht="19.5" customHeight="1">
      <c r="A6" s="145"/>
      <c r="B6" s="146"/>
      <c r="C6" s="146"/>
      <c r="D6" s="146"/>
      <c r="E6" s="147"/>
      <c r="F6" s="154" t="s">
        <v>6</v>
      </c>
      <c r="G6" s="157" t="s">
        <v>29</v>
      </c>
      <c r="H6" s="158"/>
      <c r="I6" s="158"/>
      <c r="J6" s="158"/>
      <c r="K6" s="158"/>
      <c r="L6" s="158"/>
      <c r="M6" s="158"/>
      <c r="N6" s="158"/>
      <c r="O6" s="159"/>
    </row>
    <row r="7" spans="1:18" s="1" customFormat="1" ht="42" customHeight="1">
      <c r="A7" s="145"/>
      <c r="B7" s="148"/>
      <c r="C7" s="148"/>
      <c r="D7" s="148"/>
      <c r="E7" s="149"/>
      <c r="F7" s="155"/>
      <c r="G7" s="77" t="s">
        <v>0</v>
      </c>
      <c r="H7" s="77" t="s">
        <v>28</v>
      </c>
      <c r="I7" s="77" t="s">
        <v>15</v>
      </c>
      <c r="J7" s="77" t="s">
        <v>1</v>
      </c>
      <c r="K7" s="77" t="s">
        <v>12</v>
      </c>
      <c r="L7" s="77" t="s">
        <v>13</v>
      </c>
      <c r="M7" s="77" t="s">
        <v>2</v>
      </c>
      <c r="N7" s="77" t="s">
        <v>14</v>
      </c>
      <c r="O7" s="69" t="s">
        <v>50</v>
      </c>
      <c r="P7" s="2"/>
      <c r="Q7" s="2"/>
      <c r="R7" s="2"/>
    </row>
    <row r="8" spans="1:15" ht="22.5" customHeight="1">
      <c r="A8" s="82" t="s">
        <v>126</v>
      </c>
      <c r="B8" s="55"/>
      <c r="C8" s="55"/>
      <c r="D8" s="55"/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ht="15" customHeight="1">
      <c r="A9" s="58"/>
      <c r="B9" s="150" t="s">
        <v>71</v>
      </c>
      <c r="C9" s="150"/>
      <c r="D9" s="150"/>
      <c r="E9" s="151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15" ht="15" customHeight="1">
      <c r="A10" s="58"/>
      <c r="B10" s="60"/>
      <c r="C10" s="60" t="s">
        <v>3</v>
      </c>
      <c r="D10" s="60"/>
      <c r="E10" s="61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5" ht="15" customHeight="1">
      <c r="A11" s="58"/>
      <c r="B11" s="60"/>
      <c r="C11" s="60"/>
      <c r="D11" s="60" t="s">
        <v>30</v>
      </c>
      <c r="E11" s="61" t="s">
        <v>127</v>
      </c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5" ht="15" customHeight="1">
      <c r="A12" s="58"/>
      <c r="B12" s="60"/>
      <c r="C12" s="60"/>
      <c r="D12" s="60" t="s">
        <v>4</v>
      </c>
      <c r="E12" s="61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1:15" ht="15" customHeight="1">
      <c r="A13" s="58"/>
      <c r="B13" s="60"/>
      <c r="C13" s="60" t="s">
        <v>7</v>
      </c>
      <c r="D13" s="60"/>
      <c r="E13" s="61"/>
      <c r="F13" s="59">
        <f aca="true" t="shared" si="0" ref="F13:O13">SUM(F11:F12)</f>
        <v>0</v>
      </c>
      <c r="G13" s="59">
        <f t="shared" si="0"/>
        <v>0</v>
      </c>
      <c r="H13" s="59">
        <f t="shared" si="0"/>
        <v>0</v>
      </c>
      <c r="I13" s="59">
        <f t="shared" si="0"/>
        <v>0</v>
      </c>
      <c r="J13" s="59">
        <f t="shared" si="0"/>
        <v>0</v>
      </c>
      <c r="K13" s="59">
        <f t="shared" si="0"/>
        <v>0</v>
      </c>
      <c r="L13" s="59">
        <f t="shared" si="0"/>
        <v>0</v>
      </c>
      <c r="M13" s="59">
        <f t="shared" si="0"/>
        <v>0</v>
      </c>
      <c r="N13" s="59">
        <f t="shared" si="0"/>
        <v>0</v>
      </c>
      <c r="O13" s="59">
        <f t="shared" si="0"/>
        <v>0</v>
      </c>
    </row>
    <row r="14" spans="1:15" ht="15" customHeight="1">
      <c r="A14" s="58"/>
      <c r="B14" s="60"/>
      <c r="C14" s="60" t="s">
        <v>5</v>
      </c>
      <c r="D14" s="60"/>
      <c r="E14" s="61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15" ht="15" customHeight="1">
      <c r="A15" s="58"/>
      <c r="B15" s="60"/>
      <c r="C15" s="60"/>
      <c r="D15" s="60" t="s">
        <v>30</v>
      </c>
      <c r="E15" s="61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1:15" ht="15" customHeight="1">
      <c r="A16" s="58"/>
      <c r="B16" s="60"/>
      <c r="C16" s="60"/>
      <c r="D16" s="60" t="s">
        <v>4</v>
      </c>
      <c r="E16" s="61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1:15" ht="15" customHeight="1">
      <c r="A17" s="58"/>
      <c r="B17" s="60"/>
      <c r="C17" s="60" t="s">
        <v>8</v>
      </c>
      <c r="D17" s="60"/>
      <c r="E17" s="61"/>
      <c r="F17" s="59">
        <f aca="true" t="shared" si="1" ref="F17:O17">SUM(F15:F16)</f>
        <v>0</v>
      </c>
      <c r="G17" s="59">
        <f t="shared" si="1"/>
        <v>0</v>
      </c>
      <c r="H17" s="59">
        <f t="shared" si="1"/>
        <v>0</v>
      </c>
      <c r="I17" s="59">
        <f t="shared" si="1"/>
        <v>0</v>
      </c>
      <c r="J17" s="59">
        <f t="shared" si="1"/>
        <v>0</v>
      </c>
      <c r="K17" s="59">
        <f t="shared" si="1"/>
        <v>0</v>
      </c>
      <c r="L17" s="59">
        <f t="shared" si="1"/>
        <v>0</v>
      </c>
      <c r="M17" s="59">
        <f t="shared" si="1"/>
        <v>0</v>
      </c>
      <c r="N17" s="59">
        <f t="shared" si="1"/>
        <v>0</v>
      </c>
      <c r="O17" s="59">
        <f t="shared" si="1"/>
        <v>0</v>
      </c>
    </row>
    <row r="18" spans="1:15" ht="15" customHeight="1">
      <c r="A18" s="62"/>
      <c r="B18" s="63" t="s">
        <v>9</v>
      </c>
      <c r="C18" s="63"/>
      <c r="D18" s="63"/>
      <c r="E18" s="64"/>
      <c r="F18" s="65">
        <f aca="true" t="shared" si="2" ref="F18:O18">F13+F17</f>
        <v>0</v>
      </c>
      <c r="G18" s="65">
        <f t="shared" si="2"/>
        <v>0</v>
      </c>
      <c r="H18" s="65">
        <f t="shared" si="2"/>
        <v>0</v>
      </c>
      <c r="I18" s="65">
        <f t="shared" si="2"/>
        <v>0</v>
      </c>
      <c r="J18" s="65">
        <f t="shared" si="2"/>
        <v>0</v>
      </c>
      <c r="K18" s="65">
        <f t="shared" si="2"/>
        <v>0</v>
      </c>
      <c r="L18" s="65">
        <f t="shared" si="2"/>
        <v>0</v>
      </c>
      <c r="M18" s="65">
        <f t="shared" si="2"/>
        <v>0</v>
      </c>
      <c r="N18" s="65">
        <f t="shared" si="2"/>
        <v>0</v>
      </c>
      <c r="O18" s="65">
        <f t="shared" si="2"/>
        <v>0</v>
      </c>
    </row>
    <row r="19" spans="1:15" ht="15" customHeight="1">
      <c r="A19" s="58"/>
      <c r="B19" s="152" t="s">
        <v>64</v>
      </c>
      <c r="C19" s="152"/>
      <c r="D19" s="152"/>
      <c r="E19" s="153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15" ht="15" customHeight="1">
      <c r="A20" s="58"/>
      <c r="B20" s="60"/>
      <c r="C20" s="60" t="s">
        <v>3</v>
      </c>
      <c r="D20" s="60"/>
      <c r="E20" s="61"/>
      <c r="F20" s="59"/>
      <c r="G20" s="59"/>
      <c r="H20" s="59"/>
      <c r="I20" s="59"/>
      <c r="J20" s="59"/>
      <c r="K20" s="59"/>
      <c r="L20" s="59"/>
      <c r="M20" s="59"/>
      <c r="N20" s="59"/>
      <c r="O20" s="59"/>
    </row>
    <row r="21" spans="1:15" ht="15" customHeight="1">
      <c r="A21" s="58"/>
      <c r="B21" s="60"/>
      <c r="C21" s="60"/>
      <c r="D21" s="60" t="s">
        <v>30</v>
      </c>
      <c r="E21" s="61"/>
      <c r="F21" s="59">
        <f>1060577.19+1422.72</f>
        <v>1061999.91</v>
      </c>
      <c r="G21" s="59">
        <f>1060427+2+1422.72</f>
        <v>1061851.72</v>
      </c>
      <c r="H21" s="59"/>
      <c r="I21" s="59"/>
      <c r="J21" s="59">
        <v>147.74</v>
      </c>
      <c r="K21" s="59"/>
      <c r="L21" s="59"/>
      <c r="M21" s="59"/>
      <c r="N21" s="59"/>
      <c r="O21" s="59">
        <v>0</v>
      </c>
    </row>
    <row r="22" spans="1:15" ht="15" customHeight="1">
      <c r="A22" s="58"/>
      <c r="B22" s="60"/>
      <c r="C22" s="60"/>
      <c r="D22" s="60" t="s">
        <v>4</v>
      </c>
      <c r="E22" s="61"/>
      <c r="F22" s="59">
        <v>234583.61</v>
      </c>
      <c r="G22" s="59">
        <f>234914-336+6</f>
        <v>234584</v>
      </c>
      <c r="H22" s="59"/>
      <c r="I22" s="59"/>
      <c r="J22" s="59"/>
      <c r="K22" s="59"/>
      <c r="L22" s="59"/>
      <c r="M22" s="59"/>
      <c r="N22" s="59"/>
      <c r="O22" s="59"/>
    </row>
    <row r="23" spans="1:15" ht="15" customHeight="1">
      <c r="A23" s="58"/>
      <c r="B23" s="60"/>
      <c r="C23" s="60" t="s">
        <v>7</v>
      </c>
      <c r="D23" s="60"/>
      <c r="E23" s="61"/>
      <c r="F23" s="59">
        <f aca="true" t="shared" si="3" ref="F23:O23">SUM(F21:F22)</f>
        <v>1296583.52</v>
      </c>
      <c r="G23" s="59">
        <f t="shared" si="3"/>
        <v>1296435.72</v>
      </c>
      <c r="H23" s="59">
        <f t="shared" si="3"/>
        <v>0</v>
      </c>
      <c r="I23" s="59">
        <f t="shared" si="3"/>
        <v>0</v>
      </c>
      <c r="J23" s="59">
        <f t="shared" si="3"/>
        <v>147.74</v>
      </c>
      <c r="K23" s="59">
        <f t="shared" si="3"/>
        <v>0</v>
      </c>
      <c r="L23" s="59">
        <f t="shared" si="3"/>
        <v>0</v>
      </c>
      <c r="M23" s="59">
        <f t="shared" si="3"/>
        <v>0</v>
      </c>
      <c r="N23" s="59">
        <f t="shared" si="3"/>
        <v>0</v>
      </c>
      <c r="O23" s="59">
        <f t="shared" si="3"/>
        <v>0</v>
      </c>
    </row>
    <row r="24" spans="1:15" ht="15" customHeight="1">
      <c r="A24" s="58"/>
      <c r="B24" s="60"/>
      <c r="C24" s="60" t="s">
        <v>5</v>
      </c>
      <c r="D24" s="60"/>
      <c r="E24" s="61"/>
      <c r="F24" s="59"/>
      <c r="G24" s="59"/>
      <c r="H24" s="59"/>
      <c r="I24" s="59"/>
      <c r="J24" s="59"/>
      <c r="K24" s="59"/>
      <c r="L24" s="59"/>
      <c r="M24" s="59"/>
      <c r="N24" s="59"/>
      <c r="O24" s="59"/>
    </row>
    <row r="25" spans="1:15" ht="15" customHeight="1">
      <c r="A25" s="58"/>
      <c r="B25" s="60"/>
      <c r="C25" s="60"/>
      <c r="D25" s="60" t="s">
        <v>30</v>
      </c>
      <c r="E25" s="61"/>
      <c r="F25" s="59"/>
      <c r="G25" s="59"/>
      <c r="H25" s="59"/>
      <c r="I25" s="59"/>
      <c r="J25" s="59"/>
      <c r="K25" s="59"/>
      <c r="L25" s="59"/>
      <c r="M25" s="59"/>
      <c r="N25" s="59"/>
      <c r="O25" s="59"/>
    </row>
    <row r="26" spans="1:15" ht="15" customHeight="1">
      <c r="A26" s="58"/>
      <c r="B26" s="60"/>
      <c r="C26" s="60"/>
      <c r="D26" s="60" t="s">
        <v>4</v>
      </c>
      <c r="E26" s="61"/>
      <c r="F26" s="59"/>
      <c r="G26" s="59"/>
      <c r="H26" s="59"/>
      <c r="I26" s="59"/>
      <c r="J26" s="59"/>
      <c r="K26" s="59"/>
      <c r="L26" s="59"/>
      <c r="M26" s="59"/>
      <c r="N26" s="59"/>
      <c r="O26" s="59"/>
    </row>
    <row r="27" spans="1:15" ht="15" customHeight="1">
      <c r="A27" s="58"/>
      <c r="B27" s="60"/>
      <c r="C27" s="60" t="s">
        <v>8</v>
      </c>
      <c r="D27" s="60"/>
      <c r="E27" s="61"/>
      <c r="F27" s="59">
        <f aca="true" t="shared" si="4" ref="F27:O27">SUM(F25:F26)</f>
        <v>0</v>
      </c>
      <c r="G27" s="59">
        <f t="shared" si="4"/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9">
        <f t="shared" si="4"/>
        <v>0</v>
      </c>
      <c r="O27" s="59">
        <f t="shared" si="4"/>
        <v>0</v>
      </c>
    </row>
    <row r="28" spans="1:15" ht="15" customHeight="1">
      <c r="A28" s="62"/>
      <c r="B28" s="63" t="s">
        <v>65</v>
      </c>
      <c r="C28" s="63"/>
      <c r="D28" s="63"/>
      <c r="E28" s="64"/>
      <c r="F28" s="65">
        <f>F23+F27</f>
        <v>1296583.52</v>
      </c>
      <c r="G28" s="65">
        <f aca="true" t="shared" si="5" ref="G28:O28">G23+G27</f>
        <v>1296435.72</v>
      </c>
      <c r="H28" s="65">
        <f t="shared" si="5"/>
        <v>0</v>
      </c>
      <c r="I28" s="65">
        <f t="shared" si="5"/>
        <v>0</v>
      </c>
      <c r="J28" s="65">
        <f t="shared" si="5"/>
        <v>147.74</v>
      </c>
      <c r="K28" s="65">
        <f t="shared" si="5"/>
        <v>0</v>
      </c>
      <c r="L28" s="65">
        <f t="shared" si="5"/>
        <v>0</v>
      </c>
      <c r="M28" s="65">
        <f t="shared" si="5"/>
        <v>0</v>
      </c>
      <c r="N28" s="65">
        <f t="shared" si="5"/>
        <v>0</v>
      </c>
      <c r="O28" s="65">
        <f t="shared" si="5"/>
        <v>0</v>
      </c>
    </row>
    <row r="29" spans="1:15" ht="15" customHeight="1">
      <c r="A29" s="58"/>
      <c r="B29" s="140" t="s">
        <v>10</v>
      </c>
      <c r="C29" s="140"/>
      <c r="D29" s="140"/>
      <c r="E29" s="141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1:15" ht="15" customHeight="1">
      <c r="A30" s="58"/>
      <c r="B30" s="60"/>
      <c r="C30" s="60" t="s">
        <v>3</v>
      </c>
      <c r="D30" s="60"/>
      <c r="E30" s="61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15" ht="15" customHeight="1">
      <c r="A31" s="58"/>
      <c r="B31" s="60"/>
      <c r="C31" s="60"/>
      <c r="D31" s="60" t="s">
        <v>30</v>
      </c>
      <c r="E31" s="61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2" spans="1:15" ht="15" customHeight="1">
      <c r="A32" s="58"/>
      <c r="B32" s="60"/>
      <c r="C32" s="60"/>
      <c r="D32" s="60" t="s">
        <v>4</v>
      </c>
      <c r="E32" s="61"/>
      <c r="F32" s="59"/>
      <c r="G32" s="59"/>
      <c r="H32" s="59"/>
      <c r="I32" s="59"/>
      <c r="J32" s="59"/>
      <c r="K32" s="59"/>
      <c r="L32" s="59"/>
      <c r="M32" s="59"/>
      <c r="N32" s="59"/>
      <c r="O32" s="59"/>
    </row>
    <row r="33" spans="1:15" ht="15" customHeight="1">
      <c r="A33" s="58"/>
      <c r="B33" s="60"/>
      <c r="C33" s="60" t="s">
        <v>7</v>
      </c>
      <c r="D33" s="60"/>
      <c r="E33" s="61"/>
      <c r="F33" s="59">
        <f aca="true" t="shared" si="6" ref="F33:O33">SUM(F31:F32)</f>
        <v>0</v>
      </c>
      <c r="G33" s="59">
        <f t="shared" si="6"/>
        <v>0</v>
      </c>
      <c r="H33" s="59">
        <f t="shared" si="6"/>
        <v>0</v>
      </c>
      <c r="I33" s="59">
        <f t="shared" si="6"/>
        <v>0</v>
      </c>
      <c r="J33" s="59">
        <f t="shared" si="6"/>
        <v>0</v>
      </c>
      <c r="K33" s="59">
        <f t="shared" si="6"/>
        <v>0</v>
      </c>
      <c r="L33" s="59">
        <f t="shared" si="6"/>
        <v>0</v>
      </c>
      <c r="M33" s="59">
        <f t="shared" si="6"/>
        <v>0</v>
      </c>
      <c r="N33" s="59">
        <f t="shared" si="6"/>
        <v>0</v>
      </c>
      <c r="O33" s="59">
        <f t="shared" si="6"/>
        <v>0</v>
      </c>
    </row>
    <row r="34" spans="1:15" ht="15" customHeight="1">
      <c r="A34" s="58"/>
      <c r="B34" s="60"/>
      <c r="C34" s="60" t="s">
        <v>5</v>
      </c>
      <c r="D34" s="60"/>
      <c r="E34" s="61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5" ht="15" customHeight="1">
      <c r="A35" s="58"/>
      <c r="B35" s="60"/>
      <c r="C35" s="60"/>
      <c r="D35" s="60" t="s">
        <v>30</v>
      </c>
      <c r="E35" s="61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5" ht="15" customHeight="1">
      <c r="A36" s="58"/>
      <c r="B36" s="60"/>
      <c r="C36" s="60"/>
      <c r="D36" s="60" t="s">
        <v>4</v>
      </c>
      <c r="E36" s="61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ht="15" customHeight="1">
      <c r="A37" s="58"/>
      <c r="B37" s="60"/>
      <c r="C37" s="60" t="s">
        <v>8</v>
      </c>
      <c r="D37" s="60"/>
      <c r="E37" s="61"/>
      <c r="F37" s="59">
        <f aca="true" t="shared" si="7" ref="F37:O37">SUM(F35:F36)</f>
        <v>0</v>
      </c>
      <c r="G37" s="59">
        <f t="shared" si="7"/>
        <v>0</v>
      </c>
      <c r="H37" s="59">
        <f t="shared" si="7"/>
        <v>0</v>
      </c>
      <c r="I37" s="59">
        <f t="shared" si="7"/>
        <v>0</v>
      </c>
      <c r="J37" s="59">
        <f t="shared" si="7"/>
        <v>0</v>
      </c>
      <c r="K37" s="59">
        <f t="shared" si="7"/>
        <v>0</v>
      </c>
      <c r="L37" s="59">
        <f t="shared" si="7"/>
        <v>0</v>
      </c>
      <c r="M37" s="59">
        <f t="shared" si="7"/>
        <v>0</v>
      </c>
      <c r="N37" s="59">
        <f t="shared" si="7"/>
        <v>0</v>
      </c>
      <c r="O37" s="59">
        <f t="shared" si="7"/>
        <v>0</v>
      </c>
    </row>
    <row r="38" spans="1:15" ht="15" customHeight="1">
      <c r="A38" s="62"/>
      <c r="B38" s="63" t="s">
        <v>11</v>
      </c>
      <c r="C38" s="63"/>
      <c r="D38" s="63"/>
      <c r="E38" s="64"/>
      <c r="F38" s="65">
        <f aca="true" t="shared" si="8" ref="F38:O38">F37+F33</f>
        <v>0</v>
      </c>
      <c r="G38" s="65">
        <f t="shared" si="8"/>
        <v>0</v>
      </c>
      <c r="H38" s="65">
        <f t="shared" si="8"/>
        <v>0</v>
      </c>
      <c r="I38" s="65">
        <f t="shared" si="8"/>
        <v>0</v>
      </c>
      <c r="J38" s="65">
        <f t="shared" si="8"/>
        <v>0</v>
      </c>
      <c r="K38" s="65">
        <f t="shared" si="8"/>
        <v>0</v>
      </c>
      <c r="L38" s="65">
        <f t="shared" si="8"/>
        <v>0</v>
      </c>
      <c r="M38" s="65">
        <f t="shared" si="8"/>
        <v>0</v>
      </c>
      <c r="N38" s="65">
        <f t="shared" si="8"/>
        <v>0</v>
      </c>
      <c r="O38" s="65">
        <f t="shared" si="8"/>
        <v>0</v>
      </c>
    </row>
    <row r="39" spans="1:15" ht="15" customHeight="1">
      <c r="A39" s="40" t="s">
        <v>126</v>
      </c>
      <c r="B39" s="66"/>
      <c r="C39" s="66"/>
      <c r="D39" s="66"/>
      <c r="E39" s="67"/>
      <c r="F39" s="68">
        <f aca="true" t="shared" si="9" ref="F39:O39">F18+F28+F38</f>
        <v>1296583.52</v>
      </c>
      <c r="G39" s="68">
        <f t="shared" si="9"/>
        <v>1296435.72</v>
      </c>
      <c r="H39" s="68">
        <f t="shared" si="9"/>
        <v>0</v>
      </c>
      <c r="I39" s="68">
        <f t="shared" si="9"/>
        <v>0</v>
      </c>
      <c r="J39" s="68">
        <f t="shared" si="9"/>
        <v>147.74</v>
      </c>
      <c r="K39" s="68">
        <f t="shared" si="9"/>
        <v>0</v>
      </c>
      <c r="L39" s="68">
        <f t="shared" si="9"/>
        <v>0</v>
      </c>
      <c r="M39" s="68">
        <f t="shared" si="9"/>
        <v>0</v>
      </c>
      <c r="N39" s="68">
        <f t="shared" si="9"/>
        <v>0</v>
      </c>
      <c r="O39" s="68">
        <f t="shared" si="9"/>
        <v>0</v>
      </c>
    </row>
  </sheetData>
  <sheetProtection sheet="1" objects="1" scenarios="1" selectLockedCells="1"/>
  <mergeCells count="8">
    <mergeCell ref="A1:O1"/>
    <mergeCell ref="B29:E29"/>
    <mergeCell ref="A5:E7"/>
    <mergeCell ref="B9:E9"/>
    <mergeCell ref="B19:E19"/>
    <mergeCell ref="F6:F7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landscape" scale="77" r:id="rId1"/>
  <headerFooter alignWithMargins="0">
    <oddHeader>&amp;L&amp;"Arial,Bold"&amp;16This file was created using most current EXCEL version on file&amp;REnclosure 2</oddHeader>
    <oddFooter>&amp;CPage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R39"/>
  <sheetViews>
    <sheetView zoomScale="80" zoomScaleNormal="80" workbookViewId="0" topLeftCell="A1">
      <selection activeCell="H15" sqref="H15"/>
    </sheetView>
  </sheetViews>
  <sheetFormatPr defaultColWidth="0" defaultRowHeight="12.75" zeroHeight="1"/>
  <cols>
    <col min="1" max="1" width="5.57421875" style="0" customWidth="1"/>
    <col min="2" max="2" width="6.28125" style="0" customWidth="1"/>
    <col min="3" max="3" width="4.7109375" style="0" customWidth="1"/>
    <col min="4" max="4" width="3.7109375" style="0" customWidth="1"/>
    <col min="5" max="5" width="34.140625" style="0" customWidth="1"/>
    <col min="6" max="6" width="18.57421875" style="0" customWidth="1"/>
    <col min="7" max="7" width="12.7109375" style="0" customWidth="1"/>
    <col min="8" max="8" width="18.28125" style="0" customWidth="1"/>
    <col min="9" max="9" width="17.00390625" style="0" customWidth="1"/>
    <col min="10" max="10" width="13.8515625" style="0" customWidth="1"/>
    <col min="11" max="11" width="14.00390625" style="0" customWidth="1"/>
    <col min="12" max="12" width="17.7109375" style="0" customWidth="1"/>
    <col min="13" max="13" width="18.140625" style="0" customWidth="1"/>
    <col min="14" max="14" width="15.421875" style="0" customWidth="1"/>
    <col min="15" max="15" width="12.7109375" style="0" customWidth="1"/>
    <col min="16" max="18" width="12.7109375" style="0" hidden="1" customWidth="1"/>
    <col min="19" max="16384" width="9.140625" style="0" hidden="1" customWidth="1"/>
  </cols>
  <sheetData>
    <row r="1" spans="1:15" ht="47.25" customHeight="1">
      <c r="A1" s="139" t="s">
        <v>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ht="20.1" customHeight="1">
      <c r="A2" s="40" t="s">
        <v>25</v>
      </c>
      <c r="B2" s="40"/>
      <c r="C2" s="78"/>
      <c r="D2" s="156" t="str">
        <f>'C1-WP 1'!D2:E2</f>
        <v>Orange</v>
      </c>
      <c r="E2" s="156"/>
      <c r="F2" s="73"/>
      <c r="G2" s="73"/>
      <c r="H2" s="73"/>
      <c r="I2" s="73"/>
      <c r="J2" s="73"/>
      <c r="K2" s="73"/>
      <c r="L2" s="73"/>
      <c r="M2" s="73"/>
      <c r="N2" s="42" t="s">
        <v>26</v>
      </c>
      <c r="O2" s="43">
        <f ca="1">TODAY()</f>
        <v>44138</v>
      </c>
    </row>
    <row r="3" spans="1:15" ht="20.1" customHeight="1" thickBot="1">
      <c r="A3" s="40" t="s">
        <v>128</v>
      </c>
      <c r="B3" s="40"/>
      <c r="C3" s="40"/>
      <c r="D3" s="44"/>
      <c r="E3" s="44"/>
      <c r="F3" s="73"/>
      <c r="G3" s="73"/>
      <c r="H3" s="73"/>
      <c r="I3" s="73"/>
      <c r="J3" s="73"/>
      <c r="K3" s="73"/>
      <c r="L3" s="46" t="s">
        <v>142</v>
      </c>
      <c r="M3" s="47" t="s">
        <v>188</v>
      </c>
      <c r="N3" s="48"/>
      <c r="O3" s="74"/>
    </row>
    <row r="4" spans="1:15" ht="16.5" thickBot="1">
      <c r="A4" s="40" t="s">
        <v>141</v>
      </c>
      <c r="B4" s="41"/>
      <c r="C4" s="41"/>
      <c r="D4" s="41"/>
      <c r="E4" s="49" t="s">
        <v>187</v>
      </c>
      <c r="F4" s="73"/>
      <c r="G4" s="73"/>
      <c r="H4" s="73"/>
      <c r="I4" s="73"/>
      <c r="J4" s="73"/>
      <c r="K4" s="73"/>
      <c r="L4" s="50" t="s">
        <v>143</v>
      </c>
      <c r="M4" s="51" t="s">
        <v>189</v>
      </c>
      <c r="N4" s="51"/>
      <c r="O4" s="51"/>
    </row>
    <row r="5" spans="1:15" s="3" customFormat="1" ht="26.25" customHeight="1">
      <c r="A5" s="142" t="s">
        <v>27</v>
      </c>
      <c r="B5" s="143"/>
      <c r="C5" s="143"/>
      <c r="D5" s="143"/>
      <c r="E5" s="144"/>
      <c r="F5" s="70" t="s">
        <v>16</v>
      </c>
      <c r="G5" s="71" t="s">
        <v>17</v>
      </c>
      <c r="H5" s="71" t="s">
        <v>24</v>
      </c>
      <c r="I5" s="71" t="s">
        <v>18</v>
      </c>
      <c r="J5" s="71" t="s">
        <v>19</v>
      </c>
      <c r="K5" s="71" t="s">
        <v>20</v>
      </c>
      <c r="L5" s="71" t="s">
        <v>21</v>
      </c>
      <c r="M5" s="71" t="s">
        <v>22</v>
      </c>
      <c r="N5" s="72" t="s">
        <v>23</v>
      </c>
      <c r="O5" s="72" t="s">
        <v>51</v>
      </c>
    </row>
    <row r="6" spans="1:15" s="3" customFormat="1" ht="15" customHeight="1">
      <c r="A6" s="145"/>
      <c r="B6" s="146"/>
      <c r="C6" s="146"/>
      <c r="D6" s="146"/>
      <c r="E6" s="147"/>
      <c r="F6" s="154" t="s">
        <v>6</v>
      </c>
      <c r="G6" s="167" t="s">
        <v>29</v>
      </c>
      <c r="H6" s="168"/>
      <c r="I6" s="168"/>
      <c r="J6" s="168"/>
      <c r="K6" s="168"/>
      <c r="L6" s="168"/>
      <c r="M6" s="168"/>
      <c r="N6" s="168"/>
      <c r="O6" s="169"/>
    </row>
    <row r="7" spans="1:18" s="1" customFormat="1" ht="42" customHeight="1">
      <c r="A7" s="145"/>
      <c r="B7" s="148"/>
      <c r="C7" s="148"/>
      <c r="D7" s="148"/>
      <c r="E7" s="149"/>
      <c r="F7" s="155"/>
      <c r="G7" s="77" t="s">
        <v>0</v>
      </c>
      <c r="H7" s="77" t="s">
        <v>28</v>
      </c>
      <c r="I7" s="77" t="s">
        <v>15</v>
      </c>
      <c r="J7" s="77" t="s">
        <v>1</v>
      </c>
      <c r="K7" s="77" t="s">
        <v>12</v>
      </c>
      <c r="L7" s="77" t="s">
        <v>13</v>
      </c>
      <c r="M7" s="77" t="s">
        <v>2</v>
      </c>
      <c r="N7" s="77" t="s">
        <v>14</v>
      </c>
      <c r="O7" s="69" t="s">
        <v>50</v>
      </c>
      <c r="P7" s="2"/>
      <c r="Q7" s="2"/>
      <c r="R7" s="2"/>
    </row>
    <row r="8" spans="1:15" ht="15" customHeight="1">
      <c r="A8" s="82" t="s">
        <v>128</v>
      </c>
      <c r="B8" s="55"/>
      <c r="C8" s="55"/>
      <c r="D8" s="55"/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ht="15" customHeight="1">
      <c r="A9" s="58"/>
      <c r="B9" s="150" t="s">
        <v>71</v>
      </c>
      <c r="C9" s="150"/>
      <c r="D9" s="150"/>
      <c r="E9" s="151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15" ht="15" customHeight="1">
      <c r="A10" s="58"/>
      <c r="B10" s="60"/>
      <c r="C10" s="60" t="s">
        <v>3</v>
      </c>
      <c r="D10" s="60"/>
      <c r="E10" s="61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5" ht="15" customHeight="1">
      <c r="A11" s="58"/>
      <c r="B11" s="60"/>
      <c r="C11" s="60"/>
      <c r="D11" s="60" t="s">
        <v>30</v>
      </c>
      <c r="E11" s="61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5" ht="15" customHeight="1">
      <c r="A12" s="58"/>
      <c r="B12" s="60"/>
      <c r="C12" s="60"/>
      <c r="D12" s="60" t="s">
        <v>4</v>
      </c>
      <c r="E12" s="61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1:15" ht="15" customHeight="1">
      <c r="A13" s="58"/>
      <c r="B13" s="60"/>
      <c r="C13" s="60" t="s">
        <v>7</v>
      </c>
      <c r="D13" s="60"/>
      <c r="E13" s="61"/>
      <c r="F13" s="59">
        <f aca="true" t="shared" si="0" ref="F13:O13">SUM(F11:F12)</f>
        <v>0</v>
      </c>
      <c r="G13" s="59">
        <f t="shared" si="0"/>
        <v>0</v>
      </c>
      <c r="H13" s="59">
        <f t="shared" si="0"/>
        <v>0</v>
      </c>
      <c r="I13" s="59">
        <f t="shared" si="0"/>
        <v>0</v>
      </c>
      <c r="J13" s="59">
        <f t="shared" si="0"/>
        <v>0</v>
      </c>
      <c r="K13" s="59">
        <f t="shared" si="0"/>
        <v>0</v>
      </c>
      <c r="L13" s="59">
        <f t="shared" si="0"/>
        <v>0</v>
      </c>
      <c r="M13" s="59">
        <f t="shared" si="0"/>
        <v>0</v>
      </c>
      <c r="N13" s="59">
        <f t="shared" si="0"/>
        <v>0</v>
      </c>
      <c r="O13" s="59">
        <f t="shared" si="0"/>
        <v>0</v>
      </c>
    </row>
    <row r="14" spans="1:15" ht="15" customHeight="1">
      <c r="A14" s="58"/>
      <c r="B14" s="60"/>
      <c r="C14" s="60" t="s">
        <v>5</v>
      </c>
      <c r="D14" s="60"/>
      <c r="E14" s="61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15" ht="15" customHeight="1">
      <c r="A15" s="58"/>
      <c r="B15" s="60"/>
      <c r="C15" s="60"/>
      <c r="D15" s="60" t="s">
        <v>30</v>
      </c>
      <c r="E15" s="61"/>
      <c r="F15" s="59">
        <f>309219+881262+208613+49785</f>
        <v>1448879</v>
      </c>
      <c r="G15" s="59">
        <v>1341925</v>
      </c>
      <c r="H15" s="59">
        <f>3248</f>
        <v>3248</v>
      </c>
      <c r="I15" s="59"/>
      <c r="J15" s="59">
        <v>103706</v>
      </c>
      <c r="K15" s="59"/>
      <c r="L15" s="59"/>
      <c r="M15" s="59"/>
      <c r="N15" s="59"/>
      <c r="O15" s="59"/>
    </row>
    <row r="16" spans="1:15" ht="15" customHeight="1">
      <c r="A16" s="58"/>
      <c r="B16" s="60"/>
      <c r="C16" s="60"/>
      <c r="D16" s="60" t="s">
        <v>4</v>
      </c>
      <c r="E16" s="61"/>
      <c r="F16" s="59">
        <f>199792+727154+25840+1</f>
        <v>952787</v>
      </c>
      <c r="G16" s="59">
        <f>926946+25840+1</f>
        <v>952787</v>
      </c>
      <c r="H16" s="59"/>
      <c r="I16" s="59"/>
      <c r="J16" s="59"/>
      <c r="K16" s="59"/>
      <c r="L16" s="59"/>
      <c r="M16" s="59"/>
      <c r="N16" s="59"/>
      <c r="O16" s="59"/>
    </row>
    <row r="17" spans="1:15" ht="15" customHeight="1">
      <c r="A17" s="58"/>
      <c r="B17" s="60"/>
      <c r="C17" s="60" t="s">
        <v>8</v>
      </c>
      <c r="D17" s="60"/>
      <c r="E17" s="61"/>
      <c r="F17" s="59">
        <f aca="true" t="shared" si="1" ref="F17:O17">SUM(F15:F16)</f>
        <v>2401666</v>
      </c>
      <c r="G17" s="59">
        <f t="shared" si="1"/>
        <v>2294712</v>
      </c>
      <c r="H17" s="59">
        <f t="shared" si="1"/>
        <v>3248</v>
      </c>
      <c r="I17" s="59">
        <f t="shared" si="1"/>
        <v>0</v>
      </c>
      <c r="J17" s="59">
        <f t="shared" si="1"/>
        <v>103706</v>
      </c>
      <c r="K17" s="59">
        <f t="shared" si="1"/>
        <v>0</v>
      </c>
      <c r="L17" s="59">
        <f t="shared" si="1"/>
        <v>0</v>
      </c>
      <c r="M17" s="59">
        <f t="shared" si="1"/>
        <v>0</v>
      </c>
      <c r="N17" s="59">
        <f t="shared" si="1"/>
        <v>0</v>
      </c>
      <c r="O17" s="59">
        <f t="shared" si="1"/>
        <v>0</v>
      </c>
    </row>
    <row r="18" spans="1:15" ht="15" customHeight="1">
      <c r="A18" s="62"/>
      <c r="B18" s="63" t="s">
        <v>9</v>
      </c>
      <c r="C18" s="63"/>
      <c r="D18" s="63"/>
      <c r="E18" s="64"/>
      <c r="F18" s="65">
        <f aca="true" t="shared" si="2" ref="F18:O18">F13+F17</f>
        <v>2401666</v>
      </c>
      <c r="G18" s="65">
        <f t="shared" si="2"/>
        <v>2294712</v>
      </c>
      <c r="H18" s="65">
        <f t="shared" si="2"/>
        <v>3248</v>
      </c>
      <c r="I18" s="65">
        <f t="shared" si="2"/>
        <v>0</v>
      </c>
      <c r="J18" s="65">
        <f t="shared" si="2"/>
        <v>103706</v>
      </c>
      <c r="K18" s="65">
        <f t="shared" si="2"/>
        <v>0</v>
      </c>
      <c r="L18" s="65">
        <f t="shared" si="2"/>
        <v>0</v>
      </c>
      <c r="M18" s="65">
        <f t="shared" si="2"/>
        <v>0</v>
      </c>
      <c r="N18" s="65">
        <f t="shared" si="2"/>
        <v>0</v>
      </c>
      <c r="O18" s="65">
        <f t="shared" si="2"/>
        <v>0</v>
      </c>
    </row>
    <row r="19" spans="1:15" ht="15" customHeight="1">
      <c r="A19" s="58"/>
      <c r="B19" s="152" t="s">
        <v>64</v>
      </c>
      <c r="C19" s="152"/>
      <c r="D19" s="152"/>
      <c r="E19" s="153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15" ht="15" customHeight="1">
      <c r="A20" s="58"/>
      <c r="B20" s="60"/>
      <c r="C20" s="60" t="s">
        <v>3</v>
      </c>
      <c r="D20" s="60"/>
      <c r="E20" s="61"/>
      <c r="F20" s="59"/>
      <c r="G20" s="59"/>
      <c r="H20" s="59"/>
      <c r="I20" s="59"/>
      <c r="J20" s="59"/>
      <c r="K20" s="59"/>
      <c r="L20" s="59"/>
      <c r="M20" s="59"/>
      <c r="N20" s="59"/>
      <c r="O20" s="59"/>
    </row>
    <row r="21" spans="1:15" ht="15" customHeight="1">
      <c r="A21" s="58"/>
      <c r="B21" s="60"/>
      <c r="C21" s="60"/>
      <c r="D21" s="60" t="s">
        <v>30</v>
      </c>
      <c r="E21" s="61"/>
      <c r="F21" s="59"/>
      <c r="G21" s="59"/>
      <c r="H21" s="59"/>
      <c r="I21" s="59"/>
      <c r="J21" s="59"/>
      <c r="K21" s="59"/>
      <c r="L21" s="59"/>
      <c r="M21" s="59"/>
      <c r="N21" s="59"/>
      <c r="O21" s="59"/>
    </row>
    <row r="22" spans="1:15" ht="15" customHeight="1">
      <c r="A22" s="58"/>
      <c r="B22" s="60"/>
      <c r="C22" s="60"/>
      <c r="D22" s="60" t="s">
        <v>4</v>
      </c>
      <c r="E22" s="61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5" ht="15" customHeight="1">
      <c r="A23" s="58"/>
      <c r="B23" s="60"/>
      <c r="C23" s="60" t="s">
        <v>7</v>
      </c>
      <c r="D23" s="60"/>
      <c r="E23" s="61"/>
      <c r="F23" s="59">
        <f aca="true" t="shared" si="3" ref="F23:O23">SUM(F21:F22)</f>
        <v>0</v>
      </c>
      <c r="G23" s="59">
        <f t="shared" si="3"/>
        <v>0</v>
      </c>
      <c r="H23" s="59">
        <f t="shared" si="3"/>
        <v>0</v>
      </c>
      <c r="I23" s="59">
        <f t="shared" si="3"/>
        <v>0</v>
      </c>
      <c r="J23" s="59">
        <f t="shared" si="3"/>
        <v>0</v>
      </c>
      <c r="K23" s="59">
        <f t="shared" si="3"/>
        <v>0</v>
      </c>
      <c r="L23" s="59">
        <f t="shared" si="3"/>
        <v>0</v>
      </c>
      <c r="M23" s="59">
        <f t="shared" si="3"/>
        <v>0</v>
      </c>
      <c r="N23" s="59">
        <f t="shared" si="3"/>
        <v>0</v>
      </c>
      <c r="O23" s="59">
        <f t="shared" si="3"/>
        <v>0</v>
      </c>
    </row>
    <row r="24" spans="1:15" ht="15" customHeight="1">
      <c r="A24" s="58"/>
      <c r="B24" s="60"/>
      <c r="C24" s="60" t="s">
        <v>5</v>
      </c>
      <c r="D24" s="60"/>
      <c r="E24" s="61"/>
      <c r="F24" s="59"/>
      <c r="G24" s="59"/>
      <c r="H24" s="59"/>
      <c r="I24" s="59"/>
      <c r="J24" s="59"/>
      <c r="K24" s="59"/>
      <c r="L24" s="59"/>
      <c r="M24" s="59"/>
      <c r="N24" s="59"/>
      <c r="O24" s="59"/>
    </row>
    <row r="25" spans="1:15" ht="15" customHeight="1">
      <c r="A25" s="58"/>
      <c r="B25" s="60"/>
      <c r="C25" s="60"/>
      <c r="D25" s="60" t="s">
        <v>30</v>
      </c>
      <c r="E25" s="61"/>
      <c r="F25" s="59"/>
      <c r="G25" s="59"/>
      <c r="H25" s="59"/>
      <c r="I25" s="59"/>
      <c r="J25" s="59"/>
      <c r="K25" s="59"/>
      <c r="L25" s="59"/>
      <c r="M25" s="59"/>
      <c r="N25" s="59"/>
      <c r="O25" s="59"/>
    </row>
    <row r="26" spans="1:15" ht="15" customHeight="1">
      <c r="A26" s="58"/>
      <c r="B26" s="60"/>
      <c r="C26" s="60"/>
      <c r="D26" s="60" t="s">
        <v>4</v>
      </c>
      <c r="E26" s="61"/>
      <c r="F26" s="59"/>
      <c r="G26" s="59"/>
      <c r="H26" s="59"/>
      <c r="I26" s="59"/>
      <c r="J26" s="59"/>
      <c r="K26" s="59"/>
      <c r="L26" s="59"/>
      <c r="M26" s="59"/>
      <c r="N26" s="59"/>
      <c r="O26" s="59"/>
    </row>
    <row r="27" spans="1:15" ht="15" customHeight="1">
      <c r="A27" s="58"/>
      <c r="B27" s="60"/>
      <c r="C27" s="60" t="s">
        <v>8</v>
      </c>
      <c r="D27" s="60"/>
      <c r="E27" s="61"/>
      <c r="F27" s="59">
        <f aca="true" t="shared" si="4" ref="F27:O27">SUM(F25:F26)</f>
        <v>0</v>
      </c>
      <c r="G27" s="59">
        <f t="shared" si="4"/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9">
        <f t="shared" si="4"/>
        <v>0</v>
      </c>
      <c r="O27" s="59">
        <f t="shared" si="4"/>
        <v>0</v>
      </c>
    </row>
    <row r="28" spans="1:15" ht="15" customHeight="1">
      <c r="A28" s="62"/>
      <c r="B28" s="63" t="s">
        <v>65</v>
      </c>
      <c r="C28" s="63"/>
      <c r="D28" s="63"/>
      <c r="E28" s="64"/>
      <c r="F28" s="65">
        <f>F23+F27</f>
        <v>0</v>
      </c>
      <c r="G28" s="65">
        <f aca="true" t="shared" si="5" ref="G28:O28">G23+G27</f>
        <v>0</v>
      </c>
      <c r="H28" s="65">
        <f t="shared" si="5"/>
        <v>0</v>
      </c>
      <c r="I28" s="65">
        <f t="shared" si="5"/>
        <v>0</v>
      </c>
      <c r="J28" s="65">
        <f t="shared" si="5"/>
        <v>0</v>
      </c>
      <c r="K28" s="65">
        <f t="shared" si="5"/>
        <v>0</v>
      </c>
      <c r="L28" s="65">
        <f t="shared" si="5"/>
        <v>0</v>
      </c>
      <c r="M28" s="65">
        <f t="shared" si="5"/>
        <v>0</v>
      </c>
      <c r="N28" s="65">
        <f t="shared" si="5"/>
        <v>0</v>
      </c>
      <c r="O28" s="65">
        <f t="shared" si="5"/>
        <v>0</v>
      </c>
    </row>
    <row r="29" spans="1:15" ht="15" customHeight="1">
      <c r="A29" s="58"/>
      <c r="B29" s="140" t="s">
        <v>10</v>
      </c>
      <c r="C29" s="140"/>
      <c r="D29" s="140"/>
      <c r="E29" s="141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1:15" ht="15" customHeight="1">
      <c r="A30" s="58"/>
      <c r="B30" s="60"/>
      <c r="C30" s="60" t="s">
        <v>3</v>
      </c>
      <c r="D30" s="60"/>
      <c r="E30" s="61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15" ht="15" customHeight="1">
      <c r="A31" s="58"/>
      <c r="B31" s="60"/>
      <c r="C31" s="60"/>
      <c r="D31" s="60" t="s">
        <v>30</v>
      </c>
      <c r="E31" s="61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2" spans="1:15" ht="15" customHeight="1">
      <c r="A32" s="58"/>
      <c r="B32" s="60"/>
      <c r="C32" s="60"/>
      <c r="D32" s="60" t="s">
        <v>4</v>
      </c>
      <c r="E32" s="61"/>
      <c r="F32" s="59"/>
      <c r="G32" s="59"/>
      <c r="H32" s="59"/>
      <c r="I32" s="59"/>
      <c r="J32" s="59"/>
      <c r="K32" s="59"/>
      <c r="L32" s="59"/>
      <c r="M32" s="59"/>
      <c r="N32" s="59"/>
      <c r="O32" s="59"/>
    </row>
    <row r="33" spans="1:15" ht="15" customHeight="1">
      <c r="A33" s="58"/>
      <c r="B33" s="60"/>
      <c r="C33" s="60" t="s">
        <v>7</v>
      </c>
      <c r="D33" s="60"/>
      <c r="E33" s="61"/>
      <c r="F33" s="59">
        <f aca="true" t="shared" si="6" ref="F33:O33">SUM(F31:F32)</f>
        <v>0</v>
      </c>
      <c r="G33" s="59">
        <f t="shared" si="6"/>
        <v>0</v>
      </c>
      <c r="H33" s="59">
        <f t="shared" si="6"/>
        <v>0</v>
      </c>
      <c r="I33" s="59">
        <f t="shared" si="6"/>
        <v>0</v>
      </c>
      <c r="J33" s="59">
        <f t="shared" si="6"/>
        <v>0</v>
      </c>
      <c r="K33" s="59">
        <f t="shared" si="6"/>
        <v>0</v>
      </c>
      <c r="L33" s="59">
        <f t="shared" si="6"/>
        <v>0</v>
      </c>
      <c r="M33" s="59">
        <f t="shared" si="6"/>
        <v>0</v>
      </c>
      <c r="N33" s="59">
        <f t="shared" si="6"/>
        <v>0</v>
      </c>
      <c r="O33" s="59">
        <f t="shared" si="6"/>
        <v>0</v>
      </c>
    </row>
    <row r="34" spans="1:15" ht="15" customHeight="1">
      <c r="A34" s="58"/>
      <c r="B34" s="60"/>
      <c r="C34" s="60" t="s">
        <v>5</v>
      </c>
      <c r="D34" s="60"/>
      <c r="E34" s="61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5" ht="15" customHeight="1">
      <c r="A35" s="58"/>
      <c r="B35" s="60"/>
      <c r="C35" s="60"/>
      <c r="D35" s="60" t="s">
        <v>30</v>
      </c>
      <c r="E35" s="61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5" ht="15" customHeight="1">
      <c r="A36" s="58"/>
      <c r="B36" s="60"/>
      <c r="C36" s="60"/>
      <c r="D36" s="60" t="s">
        <v>4</v>
      </c>
      <c r="E36" s="61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ht="15" customHeight="1">
      <c r="A37" s="58"/>
      <c r="B37" s="60"/>
      <c r="C37" s="60" t="s">
        <v>8</v>
      </c>
      <c r="D37" s="60"/>
      <c r="E37" s="61"/>
      <c r="F37" s="59">
        <f aca="true" t="shared" si="7" ref="F37:O37">SUM(F35:F36)</f>
        <v>0</v>
      </c>
      <c r="G37" s="59">
        <f t="shared" si="7"/>
        <v>0</v>
      </c>
      <c r="H37" s="59">
        <f t="shared" si="7"/>
        <v>0</v>
      </c>
      <c r="I37" s="59">
        <f t="shared" si="7"/>
        <v>0</v>
      </c>
      <c r="J37" s="59">
        <f t="shared" si="7"/>
        <v>0</v>
      </c>
      <c r="K37" s="59">
        <f t="shared" si="7"/>
        <v>0</v>
      </c>
      <c r="L37" s="59">
        <f t="shared" si="7"/>
        <v>0</v>
      </c>
      <c r="M37" s="59">
        <f t="shared" si="7"/>
        <v>0</v>
      </c>
      <c r="N37" s="59">
        <f t="shared" si="7"/>
        <v>0</v>
      </c>
      <c r="O37" s="59">
        <f t="shared" si="7"/>
        <v>0</v>
      </c>
    </row>
    <row r="38" spans="1:15" ht="15" customHeight="1">
      <c r="A38" s="62"/>
      <c r="B38" s="63" t="s">
        <v>11</v>
      </c>
      <c r="C38" s="63"/>
      <c r="D38" s="63"/>
      <c r="E38" s="64"/>
      <c r="F38" s="65">
        <f aca="true" t="shared" si="8" ref="F38:O38">F37+F33</f>
        <v>0</v>
      </c>
      <c r="G38" s="65">
        <f t="shared" si="8"/>
        <v>0</v>
      </c>
      <c r="H38" s="65">
        <f t="shared" si="8"/>
        <v>0</v>
      </c>
      <c r="I38" s="65">
        <f t="shared" si="8"/>
        <v>0</v>
      </c>
      <c r="J38" s="65">
        <f t="shared" si="8"/>
        <v>0</v>
      </c>
      <c r="K38" s="65">
        <f t="shared" si="8"/>
        <v>0</v>
      </c>
      <c r="L38" s="65">
        <f t="shared" si="8"/>
        <v>0</v>
      </c>
      <c r="M38" s="65">
        <f t="shared" si="8"/>
        <v>0</v>
      </c>
      <c r="N38" s="65">
        <f t="shared" si="8"/>
        <v>0</v>
      </c>
      <c r="O38" s="65">
        <f t="shared" si="8"/>
        <v>0</v>
      </c>
    </row>
    <row r="39" spans="1:15" ht="15" customHeight="1">
      <c r="A39" s="40" t="s">
        <v>128</v>
      </c>
      <c r="B39" s="66"/>
      <c r="C39" s="66"/>
      <c r="D39" s="66"/>
      <c r="E39" s="67"/>
      <c r="F39" s="68">
        <f aca="true" t="shared" si="9" ref="F39:O39">F18+F28+F38</f>
        <v>2401666</v>
      </c>
      <c r="G39" s="68">
        <f t="shared" si="9"/>
        <v>2294712</v>
      </c>
      <c r="H39" s="68">
        <f t="shared" si="9"/>
        <v>3248</v>
      </c>
      <c r="I39" s="68">
        <f t="shared" si="9"/>
        <v>0</v>
      </c>
      <c r="J39" s="68">
        <f t="shared" si="9"/>
        <v>103706</v>
      </c>
      <c r="K39" s="68">
        <f t="shared" si="9"/>
        <v>0</v>
      </c>
      <c r="L39" s="68">
        <f t="shared" si="9"/>
        <v>0</v>
      </c>
      <c r="M39" s="68">
        <f t="shared" si="9"/>
        <v>0</v>
      </c>
      <c r="N39" s="68">
        <f t="shared" si="9"/>
        <v>0</v>
      </c>
      <c r="O39" s="68">
        <f t="shared" si="9"/>
        <v>0</v>
      </c>
    </row>
  </sheetData>
  <sheetProtection sheet="1" objects="1" scenarios="1" selectLockedCells="1"/>
  <mergeCells count="8">
    <mergeCell ref="A1:O1"/>
    <mergeCell ref="B29:E29"/>
    <mergeCell ref="A5:E7"/>
    <mergeCell ref="B9:E9"/>
    <mergeCell ref="B19:E19"/>
    <mergeCell ref="F6:F7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landscape" scale="77" r:id="rId3"/>
  <headerFooter alignWithMargins="0">
    <oddHeader>&amp;L&amp;"Arial,Bold"&amp;16This file was created using most current EXCEL version on file&amp;REnclosure 2</oddHeader>
    <oddFooter>&amp;CPage &amp;P of &amp;N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R39"/>
  <sheetViews>
    <sheetView workbookViewId="0" topLeftCell="A1">
      <pane xSplit="5" ySplit="7" topLeftCell="F26" activePane="bottomRight" state="frozen"/>
      <selection pane="topLeft"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9.140625" defaultRowHeight="12.75"/>
  <cols>
    <col min="1" max="3" width="4.7109375" style="0" customWidth="1"/>
    <col min="4" max="4" width="3.7109375" style="0" customWidth="1"/>
    <col min="5" max="5" width="22.7109375" style="0" customWidth="1"/>
    <col min="6" max="18" width="12.7109375" style="0" customWidth="1"/>
  </cols>
  <sheetData>
    <row r="1" spans="1:15" ht="32.1" customHeight="1">
      <c r="A1" s="175" t="s">
        <v>78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20.1" customHeight="1">
      <c r="A2" s="22" t="s">
        <v>25</v>
      </c>
      <c r="B2" s="22"/>
      <c r="C2" s="22"/>
      <c r="D2" s="185" t="str">
        <f>'C1-WP 1'!D2:E2</f>
        <v>Orange</v>
      </c>
      <c r="E2" s="185"/>
      <c r="N2" s="23" t="s">
        <v>26</v>
      </c>
      <c r="O2" s="27">
        <f ca="1">TODAY()</f>
        <v>44138</v>
      </c>
    </row>
    <row r="3" spans="1:13" ht="20.1" customHeight="1" thickBot="1">
      <c r="A3" s="22" t="s">
        <v>82</v>
      </c>
      <c r="B3" s="22"/>
      <c r="C3" s="22"/>
      <c r="D3" s="193"/>
      <c r="E3" s="193"/>
      <c r="G3" s="32" t="s">
        <v>190</v>
      </c>
      <c r="L3" s="28" t="s">
        <v>142</v>
      </c>
      <c r="M3" s="30"/>
    </row>
    <row r="4" spans="12:13" ht="13.5" thickBot="1">
      <c r="L4" s="29" t="s">
        <v>143</v>
      </c>
      <c r="M4" s="31"/>
    </row>
    <row r="5" spans="1:15" s="3" customFormat="1" ht="15" customHeight="1">
      <c r="A5" s="178" t="s">
        <v>27</v>
      </c>
      <c r="B5" s="179"/>
      <c r="C5" s="179"/>
      <c r="D5" s="179"/>
      <c r="E5" s="180"/>
      <c r="F5" s="4" t="s">
        <v>16</v>
      </c>
      <c r="G5" s="25" t="s">
        <v>17</v>
      </c>
      <c r="H5" s="25" t="s">
        <v>24</v>
      </c>
      <c r="I5" s="25" t="s">
        <v>18</v>
      </c>
      <c r="J5" s="25" t="s">
        <v>19</v>
      </c>
      <c r="K5" s="25" t="s">
        <v>20</v>
      </c>
      <c r="L5" s="25" t="s">
        <v>21</v>
      </c>
      <c r="M5" s="25" t="s">
        <v>22</v>
      </c>
      <c r="N5" s="25" t="s">
        <v>23</v>
      </c>
      <c r="O5" s="25" t="s">
        <v>51</v>
      </c>
    </row>
    <row r="6" spans="1:15" s="3" customFormat="1" ht="15" customHeight="1">
      <c r="A6" s="181"/>
      <c r="B6" s="182"/>
      <c r="C6" s="182"/>
      <c r="D6" s="182"/>
      <c r="E6" s="183"/>
      <c r="F6" s="191" t="s">
        <v>6</v>
      </c>
      <c r="G6" s="194" t="s">
        <v>29</v>
      </c>
      <c r="H6" s="193"/>
      <c r="I6" s="193"/>
      <c r="J6" s="193"/>
      <c r="K6" s="193"/>
      <c r="L6" s="193"/>
      <c r="M6" s="193"/>
      <c r="N6" s="193"/>
      <c r="O6" s="195"/>
    </row>
    <row r="7" spans="1:18" s="1" customFormat="1" ht="42" customHeight="1">
      <c r="A7" s="184"/>
      <c r="B7" s="185"/>
      <c r="C7" s="185"/>
      <c r="D7" s="185"/>
      <c r="E7" s="186"/>
      <c r="F7" s="192"/>
      <c r="G7" s="24" t="s">
        <v>0</v>
      </c>
      <c r="H7" s="24" t="s">
        <v>28</v>
      </c>
      <c r="I7" s="24" t="s">
        <v>15</v>
      </c>
      <c r="J7" s="24" t="s">
        <v>1</v>
      </c>
      <c r="K7" s="24" t="s">
        <v>12</v>
      </c>
      <c r="L7" s="24" t="s">
        <v>13</v>
      </c>
      <c r="M7" s="24" t="s">
        <v>2</v>
      </c>
      <c r="N7" s="24" t="s">
        <v>14</v>
      </c>
      <c r="O7" s="5" t="s">
        <v>50</v>
      </c>
      <c r="P7" s="2"/>
      <c r="Q7" s="2"/>
      <c r="R7" s="2"/>
    </row>
    <row r="8" spans="1:15" ht="15" customHeight="1">
      <c r="A8" s="6" t="s">
        <v>83</v>
      </c>
      <c r="B8" s="7"/>
      <c r="C8" s="7"/>
      <c r="D8" s="7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5" customHeight="1">
      <c r="A9" s="9"/>
      <c r="B9" s="187" t="s">
        <v>71</v>
      </c>
      <c r="C9" s="187"/>
      <c r="D9" s="187"/>
      <c r="E9" s="188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" customHeight="1">
      <c r="A10" s="9"/>
      <c r="B10" s="10"/>
      <c r="C10" s="10" t="s">
        <v>3</v>
      </c>
      <c r="D10" s="10"/>
      <c r="E10" s="11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" customHeight="1">
      <c r="A11" s="9"/>
      <c r="B11" s="10"/>
      <c r="C11" s="10"/>
      <c r="D11" s="10" t="s">
        <v>30</v>
      </c>
      <c r="E11" s="11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" customHeight="1">
      <c r="A12" s="9"/>
      <c r="B12" s="10"/>
      <c r="C12" s="10"/>
      <c r="D12" s="10" t="s">
        <v>4</v>
      </c>
      <c r="E12" s="11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" customHeight="1">
      <c r="A13" s="9"/>
      <c r="B13" s="10"/>
      <c r="C13" s="10" t="s">
        <v>7</v>
      </c>
      <c r="D13" s="10"/>
      <c r="E13" s="11"/>
      <c r="F13" s="16">
        <f aca="true" t="shared" si="0" ref="F13:O13">SUM(F11:F12)</f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</row>
    <row r="14" spans="1:15" ht="15" customHeight="1">
      <c r="A14" s="9"/>
      <c r="B14" s="10"/>
      <c r="C14" s="10" t="s">
        <v>5</v>
      </c>
      <c r="D14" s="10"/>
      <c r="E14" s="11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5" customHeight="1">
      <c r="A15" s="9"/>
      <c r="B15" s="10"/>
      <c r="C15" s="10"/>
      <c r="D15" s="10" t="s">
        <v>30</v>
      </c>
      <c r="E15" s="11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" customHeight="1">
      <c r="A16" s="9"/>
      <c r="B16" s="10"/>
      <c r="C16" s="10"/>
      <c r="D16" s="10" t="s">
        <v>4</v>
      </c>
      <c r="E16" s="11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" customHeight="1">
      <c r="A17" s="9"/>
      <c r="B17" s="10"/>
      <c r="C17" s="10" t="s">
        <v>8</v>
      </c>
      <c r="D17" s="10"/>
      <c r="E17" s="11"/>
      <c r="F17" s="16">
        <f aca="true" t="shared" si="1" ref="F17:O17">SUM(F15:F16)</f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  <c r="N17" s="16">
        <f t="shared" si="1"/>
        <v>0</v>
      </c>
      <c r="O17" s="16">
        <f t="shared" si="1"/>
        <v>0</v>
      </c>
    </row>
    <row r="18" spans="1:15" ht="15" customHeight="1">
      <c r="A18" s="18"/>
      <c r="B18" s="19" t="s">
        <v>9</v>
      </c>
      <c r="C18" s="19"/>
      <c r="D18" s="19"/>
      <c r="E18" s="20"/>
      <c r="F18" s="21">
        <f aca="true" t="shared" si="2" ref="F18:O18">F13+F17</f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</row>
    <row r="19" spans="1:15" ht="15" customHeight="1">
      <c r="A19" s="9"/>
      <c r="B19" s="189" t="s">
        <v>64</v>
      </c>
      <c r="C19" s="189"/>
      <c r="D19" s="189"/>
      <c r="E19" s="190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5" customHeight="1">
      <c r="A20" s="9"/>
      <c r="B20" s="10"/>
      <c r="C20" s="10" t="s">
        <v>3</v>
      </c>
      <c r="D20" s="10"/>
      <c r="E20" s="11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" customHeight="1">
      <c r="A21" s="9"/>
      <c r="B21" s="10"/>
      <c r="C21" s="10"/>
      <c r="D21" s="10" t="s">
        <v>30</v>
      </c>
      <c r="E21" s="11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5" customHeight="1">
      <c r="A22" s="9"/>
      <c r="B22" s="10"/>
      <c r="C22" s="10"/>
      <c r="D22" s="10" t="s">
        <v>4</v>
      </c>
      <c r="E22" s="11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5" customHeight="1">
      <c r="A23" s="9"/>
      <c r="B23" s="10"/>
      <c r="C23" s="10" t="s">
        <v>7</v>
      </c>
      <c r="D23" s="10"/>
      <c r="E23" s="11"/>
      <c r="F23" s="16">
        <f aca="true" t="shared" si="3" ref="F23:O23">SUM(F21:F22)</f>
        <v>0</v>
      </c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</row>
    <row r="24" spans="1:15" ht="15" customHeight="1">
      <c r="A24" s="9"/>
      <c r="B24" s="10"/>
      <c r="C24" s="10" t="s">
        <v>5</v>
      </c>
      <c r="D24" s="10"/>
      <c r="E24" s="11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" customHeight="1">
      <c r="A25" s="9"/>
      <c r="B25" s="10"/>
      <c r="C25" s="10"/>
      <c r="D25" s="10" t="s">
        <v>30</v>
      </c>
      <c r="E25" s="11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" customHeight="1">
      <c r="A26" s="9"/>
      <c r="B26" s="10"/>
      <c r="C26" s="10"/>
      <c r="D26" s="10" t="s">
        <v>4</v>
      </c>
      <c r="E26" s="11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" customHeight="1">
      <c r="A27" s="9"/>
      <c r="B27" s="10"/>
      <c r="C27" s="10" t="s">
        <v>8</v>
      </c>
      <c r="D27" s="10"/>
      <c r="E27" s="11"/>
      <c r="F27" s="16">
        <f aca="true" t="shared" si="4" ref="F27:O27">SUM(F25:F26)</f>
        <v>0</v>
      </c>
      <c r="G27" s="16">
        <f t="shared" si="4"/>
        <v>0</v>
      </c>
      <c r="H27" s="16">
        <f t="shared" si="4"/>
        <v>0</v>
      </c>
      <c r="I27" s="16">
        <f t="shared" si="4"/>
        <v>0</v>
      </c>
      <c r="J27" s="16">
        <f t="shared" si="4"/>
        <v>0</v>
      </c>
      <c r="K27" s="16">
        <f t="shared" si="4"/>
        <v>0</v>
      </c>
      <c r="L27" s="16">
        <f t="shared" si="4"/>
        <v>0</v>
      </c>
      <c r="M27" s="16">
        <f t="shared" si="4"/>
        <v>0</v>
      </c>
      <c r="N27" s="16">
        <f t="shared" si="4"/>
        <v>0</v>
      </c>
      <c r="O27" s="16">
        <f t="shared" si="4"/>
        <v>0</v>
      </c>
    </row>
    <row r="28" spans="1:15" ht="15" customHeight="1">
      <c r="A28" s="18"/>
      <c r="B28" s="19" t="s">
        <v>65</v>
      </c>
      <c r="C28" s="19"/>
      <c r="D28" s="19"/>
      <c r="E28" s="20"/>
      <c r="F28" s="21">
        <f aca="true" t="shared" si="5" ref="F28:O28">F23+F27</f>
        <v>0</v>
      </c>
      <c r="G28" s="21">
        <f t="shared" si="5"/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</row>
    <row r="29" spans="1:15" ht="15" customHeight="1">
      <c r="A29" s="9"/>
      <c r="B29" s="176" t="s">
        <v>10</v>
      </c>
      <c r="C29" s="176"/>
      <c r="D29" s="176"/>
      <c r="E29" s="177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" customHeight="1">
      <c r="A30" s="9"/>
      <c r="B30" s="10"/>
      <c r="C30" s="10" t="s">
        <v>3</v>
      </c>
      <c r="D30" s="10"/>
      <c r="E30" s="11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" customHeight="1">
      <c r="A31" s="9"/>
      <c r="B31" s="10"/>
      <c r="C31" s="10"/>
      <c r="D31" s="10" t="s">
        <v>30</v>
      </c>
      <c r="E31" s="11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" customHeight="1">
      <c r="A32" s="9"/>
      <c r="B32" s="10"/>
      <c r="C32" s="10"/>
      <c r="D32" s="10" t="s">
        <v>4</v>
      </c>
      <c r="E32" s="11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" customHeight="1">
      <c r="A33" s="9"/>
      <c r="B33" s="10"/>
      <c r="C33" s="10" t="s">
        <v>7</v>
      </c>
      <c r="D33" s="10"/>
      <c r="E33" s="11"/>
      <c r="F33" s="16">
        <f aca="true" t="shared" si="6" ref="F33:O33">SUM(F31:F32)</f>
        <v>0</v>
      </c>
      <c r="G33" s="16">
        <f t="shared" si="6"/>
        <v>0</v>
      </c>
      <c r="H33" s="16">
        <f t="shared" si="6"/>
        <v>0</v>
      </c>
      <c r="I33" s="16">
        <f t="shared" si="6"/>
        <v>0</v>
      </c>
      <c r="J33" s="16">
        <f t="shared" si="6"/>
        <v>0</v>
      </c>
      <c r="K33" s="16">
        <f t="shared" si="6"/>
        <v>0</v>
      </c>
      <c r="L33" s="16">
        <f t="shared" si="6"/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</row>
    <row r="34" spans="1:15" ht="15" customHeight="1">
      <c r="A34" s="9"/>
      <c r="B34" s="10"/>
      <c r="C34" s="10" t="s">
        <v>5</v>
      </c>
      <c r="D34" s="10"/>
      <c r="E34" s="1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" customHeight="1">
      <c r="A35" s="9"/>
      <c r="B35" s="10"/>
      <c r="C35" s="10"/>
      <c r="D35" s="10" t="s">
        <v>30</v>
      </c>
      <c r="E35" s="11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" customHeight="1">
      <c r="A36" s="9"/>
      <c r="B36" s="10"/>
      <c r="C36" s="10"/>
      <c r="D36" s="10" t="s">
        <v>4</v>
      </c>
      <c r="E36" s="11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" customHeight="1">
      <c r="A37" s="9"/>
      <c r="B37" s="10"/>
      <c r="C37" s="10" t="s">
        <v>8</v>
      </c>
      <c r="D37" s="10"/>
      <c r="E37" s="11"/>
      <c r="F37" s="16">
        <f aca="true" t="shared" si="7" ref="F37:O37">SUM(F35:F36)</f>
        <v>0</v>
      </c>
      <c r="G37" s="16">
        <f t="shared" si="7"/>
        <v>0</v>
      </c>
      <c r="H37" s="16">
        <f t="shared" si="7"/>
        <v>0</v>
      </c>
      <c r="I37" s="16">
        <f t="shared" si="7"/>
        <v>0</v>
      </c>
      <c r="J37" s="16">
        <f t="shared" si="7"/>
        <v>0</v>
      </c>
      <c r="K37" s="16">
        <f t="shared" si="7"/>
        <v>0</v>
      </c>
      <c r="L37" s="16">
        <f t="shared" si="7"/>
        <v>0</v>
      </c>
      <c r="M37" s="16">
        <f t="shared" si="7"/>
        <v>0</v>
      </c>
      <c r="N37" s="16">
        <f t="shared" si="7"/>
        <v>0</v>
      </c>
      <c r="O37" s="16">
        <f t="shared" si="7"/>
        <v>0</v>
      </c>
    </row>
    <row r="38" spans="1:15" ht="15" customHeight="1">
      <c r="A38" s="18"/>
      <c r="B38" s="19" t="s">
        <v>11</v>
      </c>
      <c r="C38" s="19"/>
      <c r="D38" s="19"/>
      <c r="E38" s="20"/>
      <c r="F38" s="21">
        <f aca="true" t="shared" si="8" ref="F38:O38">F37+F33</f>
        <v>0</v>
      </c>
      <c r="G38" s="21">
        <f t="shared" si="8"/>
        <v>0</v>
      </c>
      <c r="H38" s="21">
        <f t="shared" si="8"/>
        <v>0</v>
      </c>
      <c r="I38" s="21">
        <f t="shared" si="8"/>
        <v>0</v>
      </c>
      <c r="J38" s="21">
        <f t="shared" si="8"/>
        <v>0</v>
      </c>
      <c r="K38" s="21">
        <f t="shared" si="8"/>
        <v>0</v>
      </c>
      <c r="L38" s="21">
        <f t="shared" si="8"/>
        <v>0</v>
      </c>
      <c r="M38" s="21">
        <f t="shared" si="8"/>
        <v>0</v>
      </c>
      <c r="N38" s="21">
        <f t="shared" si="8"/>
        <v>0</v>
      </c>
      <c r="O38" s="21">
        <f t="shared" si="8"/>
        <v>0</v>
      </c>
    </row>
    <row r="39" spans="1:15" ht="15" customHeight="1">
      <c r="A39" s="12" t="s">
        <v>84</v>
      </c>
      <c r="B39" s="13"/>
      <c r="C39" s="13"/>
      <c r="D39" s="13"/>
      <c r="E39" s="14"/>
      <c r="F39" s="17">
        <f aca="true" t="shared" si="9" ref="F39:O39">F18+F28+F38</f>
        <v>0</v>
      </c>
      <c r="G39" s="17">
        <f t="shared" si="9"/>
        <v>0</v>
      </c>
      <c r="H39" s="17">
        <f t="shared" si="9"/>
        <v>0</v>
      </c>
      <c r="I39" s="17">
        <f t="shared" si="9"/>
        <v>0</v>
      </c>
      <c r="J39" s="17">
        <f t="shared" si="9"/>
        <v>0</v>
      </c>
      <c r="K39" s="17">
        <f t="shared" si="9"/>
        <v>0</v>
      </c>
      <c r="L39" s="17">
        <f t="shared" si="9"/>
        <v>0</v>
      </c>
      <c r="M39" s="17">
        <f t="shared" si="9"/>
        <v>0</v>
      </c>
      <c r="N39" s="17">
        <f t="shared" si="9"/>
        <v>0</v>
      </c>
      <c r="O39" s="17">
        <f t="shared" si="9"/>
        <v>0</v>
      </c>
    </row>
  </sheetData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landscape" scale="77" r:id="rId1"/>
  <headerFooter alignWithMargins="0">
    <oddHeader>&amp;REnclosure 2</oddHeader>
    <oddFooter>&amp;LPage 15&amp;Rver 4 (12/2008)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9"/>
  <sheetViews>
    <sheetView zoomScale="80" zoomScaleNormal="80" workbookViewId="0" topLeftCell="A1">
      <selection activeCell="E11" sqref="E11"/>
    </sheetView>
  </sheetViews>
  <sheetFormatPr defaultColWidth="0" defaultRowHeight="12.75" zeroHeight="1"/>
  <cols>
    <col min="1" max="1" width="6.57421875" style="41" customWidth="1"/>
    <col min="2" max="2" width="7.57421875" style="41" customWidth="1"/>
    <col min="3" max="3" width="4.7109375" style="41" customWidth="1"/>
    <col min="4" max="4" width="3.7109375" style="41" customWidth="1"/>
    <col min="5" max="5" width="22.7109375" style="41" customWidth="1"/>
    <col min="6" max="6" width="16.8515625" style="41" customWidth="1"/>
    <col min="7" max="7" width="16.00390625" style="41" customWidth="1"/>
    <col min="8" max="8" width="17.8515625" style="41" customWidth="1"/>
    <col min="9" max="9" width="17.00390625" style="41" customWidth="1"/>
    <col min="10" max="10" width="13.8515625" style="41" customWidth="1"/>
    <col min="11" max="11" width="14.7109375" style="41" customWidth="1"/>
    <col min="12" max="12" width="19.7109375" style="41" customWidth="1"/>
    <col min="13" max="13" width="18.57421875" style="41" customWidth="1"/>
    <col min="14" max="14" width="14.8515625" style="41" customWidth="1"/>
    <col min="15" max="15" width="16.00390625" style="41" customWidth="1"/>
    <col min="16" max="18" width="12.7109375" style="0" hidden="1" customWidth="1"/>
    <col min="19" max="16384" width="9.140625" style="0" hidden="1" customWidth="1"/>
  </cols>
  <sheetData>
    <row r="1" spans="1:15" ht="53.25" customHeight="1">
      <c r="A1" s="139" t="s">
        <v>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ht="20.1" customHeight="1">
      <c r="A2" s="40" t="s">
        <v>25</v>
      </c>
      <c r="B2" s="40"/>
      <c r="C2" s="78"/>
      <c r="D2" s="156" t="str">
        <f>'C1-WP 1'!D2:E2</f>
        <v>Orange</v>
      </c>
      <c r="E2" s="156"/>
      <c r="F2" s="73"/>
      <c r="G2" s="73"/>
      <c r="H2" s="73"/>
      <c r="I2" s="73"/>
      <c r="J2" s="73"/>
      <c r="K2" s="73"/>
      <c r="L2" s="73"/>
      <c r="M2" s="73"/>
      <c r="N2" s="42" t="s">
        <v>26</v>
      </c>
      <c r="O2" s="43">
        <f ca="1">+TODAY()</f>
        <v>44138</v>
      </c>
    </row>
    <row r="3" spans="1:15" ht="20.1" customHeight="1" thickBot="1">
      <c r="A3" s="42" t="s">
        <v>116</v>
      </c>
      <c r="B3" s="40"/>
      <c r="C3" s="40"/>
      <c r="D3" s="44"/>
      <c r="E3" s="44"/>
      <c r="F3" s="73"/>
      <c r="G3" s="73"/>
      <c r="H3" s="73"/>
      <c r="I3" s="73"/>
      <c r="J3" s="73"/>
      <c r="K3" s="73"/>
      <c r="L3" s="46" t="s">
        <v>147</v>
      </c>
      <c r="M3" s="47"/>
      <c r="N3" s="48"/>
      <c r="O3" s="48"/>
    </row>
    <row r="4" spans="1:15" ht="16.5" thickBot="1">
      <c r="A4" s="42" t="s">
        <v>149</v>
      </c>
      <c r="E4" s="49" t="s">
        <v>150</v>
      </c>
      <c r="F4" s="73"/>
      <c r="G4" s="73"/>
      <c r="H4" s="73"/>
      <c r="I4" s="73"/>
      <c r="J4" s="73"/>
      <c r="K4" s="73"/>
      <c r="L4" s="50" t="s">
        <v>148</v>
      </c>
      <c r="M4" s="51"/>
      <c r="N4" s="47"/>
      <c r="O4" s="47"/>
    </row>
    <row r="5" spans="1:15" s="3" customFormat="1" ht="15" customHeight="1">
      <c r="A5" s="160" t="s">
        <v>27</v>
      </c>
      <c r="B5" s="161"/>
      <c r="C5" s="161"/>
      <c r="D5" s="161"/>
      <c r="E5" s="162"/>
      <c r="F5" s="70" t="s">
        <v>16</v>
      </c>
      <c r="G5" s="71" t="s">
        <v>17</v>
      </c>
      <c r="H5" s="71" t="s">
        <v>24</v>
      </c>
      <c r="I5" s="71" t="s">
        <v>18</v>
      </c>
      <c r="J5" s="71" t="s">
        <v>19</v>
      </c>
      <c r="K5" s="71" t="s">
        <v>20</v>
      </c>
      <c r="L5" s="71" t="s">
        <v>21</v>
      </c>
      <c r="M5" s="71" t="s">
        <v>22</v>
      </c>
      <c r="N5" s="72" t="s">
        <v>23</v>
      </c>
      <c r="O5" s="72" t="s">
        <v>51</v>
      </c>
    </row>
    <row r="6" spans="1:15" s="3" customFormat="1" ht="22.5" customHeight="1">
      <c r="A6" s="163"/>
      <c r="B6" s="164"/>
      <c r="C6" s="164"/>
      <c r="D6" s="164"/>
      <c r="E6" s="165"/>
      <c r="F6" s="154" t="s">
        <v>6</v>
      </c>
      <c r="G6" s="157" t="s">
        <v>29</v>
      </c>
      <c r="H6" s="158"/>
      <c r="I6" s="158"/>
      <c r="J6" s="158"/>
      <c r="K6" s="158"/>
      <c r="L6" s="158"/>
      <c r="M6" s="158"/>
      <c r="N6" s="158"/>
      <c r="O6" s="159"/>
    </row>
    <row r="7" spans="1:18" s="1" customFormat="1" ht="42" customHeight="1">
      <c r="A7" s="163"/>
      <c r="B7" s="156"/>
      <c r="C7" s="156"/>
      <c r="D7" s="156"/>
      <c r="E7" s="166"/>
      <c r="F7" s="155"/>
      <c r="G7" s="77" t="s">
        <v>0</v>
      </c>
      <c r="H7" s="77" t="s">
        <v>28</v>
      </c>
      <c r="I7" s="77" t="s">
        <v>15</v>
      </c>
      <c r="J7" s="77" t="s">
        <v>1</v>
      </c>
      <c r="K7" s="77" t="s">
        <v>12</v>
      </c>
      <c r="L7" s="77" t="s">
        <v>13</v>
      </c>
      <c r="M7" s="77" t="s">
        <v>2</v>
      </c>
      <c r="N7" s="77" t="s">
        <v>14</v>
      </c>
      <c r="O7" s="69" t="s">
        <v>50</v>
      </c>
      <c r="P7" s="2"/>
      <c r="Q7" s="2"/>
      <c r="R7" s="2"/>
    </row>
    <row r="8" spans="1:15" ht="15" customHeight="1">
      <c r="A8" s="75" t="s">
        <v>116</v>
      </c>
      <c r="B8" s="55"/>
      <c r="C8" s="55"/>
      <c r="D8" s="55"/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ht="15" customHeight="1">
      <c r="A9" s="58"/>
      <c r="B9" s="150" t="s">
        <v>71</v>
      </c>
      <c r="C9" s="150"/>
      <c r="D9" s="150"/>
      <c r="E9" s="151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15" ht="15" customHeight="1">
      <c r="A10" s="58"/>
      <c r="B10" s="60"/>
      <c r="C10" s="60" t="s">
        <v>3</v>
      </c>
      <c r="D10" s="60"/>
      <c r="E10" s="61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5" ht="15" customHeight="1">
      <c r="A11" s="58"/>
      <c r="B11" s="60"/>
      <c r="C11" s="60"/>
      <c r="D11" s="60" t="s">
        <v>30</v>
      </c>
      <c r="E11" s="61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5" ht="15" customHeight="1">
      <c r="A12" s="58"/>
      <c r="B12" s="60"/>
      <c r="C12" s="60"/>
      <c r="D12" s="60" t="s">
        <v>4</v>
      </c>
      <c r="E12" s="61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1:15" ht="15" customHeight="1">
      <c r="A13" s="58"/>
      <c r="B13" s="60"/>
      <c r="C13" s="60" t="s">
        <v>7</v>
      </c>
      <c r="D13" s="60"/>
      <c r="E13" s="61"/>
      <c r="F13" s="59">
        <f aca="true" t="shared" si="0" ref="F13:O13">SUM(F11:F12)</f>
        <v>0</v>
      </c>
      <c r="G13" s="59">
        <f t="shared" si="0"/>
        <v>0</v>
      </c>
      <c r="H13" s="59">
        <f t="shared" si="0"/>
        <v>0</v>
      </c>
      <c r="I13" s="59">
        <f t="shared" si="0"/>
        <v>0</v>
      </c>
      <c r="J13" s="59">
        <f t="shared" si="0"/>
        <v>0</v>
      </c>
      <c r="K13" s="59">
        <f t="shared" si="0"/>
        <v>0</v>
      </c>
      <c r="L13" s="59">
        <f t="shared" si="0"/>
        <v>0</v>
      </c>
      <c r="M13" s="59">
        <f t="shared" si="0"/>
        <v>0</v>
      </c>
      <c r="N13" s="59">
        <f t="shared" si="0"/>
        <v>0</v>
      </c>
      <c r="O13" s="59">
        <f t="shared" si="0"/>
        <v>0</v>
      </c>
    </row>
    <row r="14" spans="1:15" ht="15" customHeight="1">
      <c r="A14" s="58"/>
      <c r="B14" s="60"/>
      <c r="C14" s="60" t="s">
        <v>5</v>
      </c>
      <c r="D14" s="60"/>
      <c r="E14" s="61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15" ht="15" customHeight="1">
      <c r="A15" s="58"/>
      <c r="B15" s="60"/>
      <c r="C15" s="60"/>
      <c r="D15" s="60" t="s">
        <v>30</v>
      </c>
      <c r="E15" s="61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1:15" ht="15" customHeight="1">
      <c r="A16" s="58"/>
      <c r="B16" s="60"/>
      <c r="C16" s="60"/>
      <c r="D16" s="60" t="s">
        <v>4</v>
      </c>
      <c r="E16" s="61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1:15" ht="15" customHeight="1">
      <c r="A17" s="58"/>
      <c r="B17" s="60"/>
      <c r="C17" s="60" t="s">
        <v>8</v>
      </c>
      <c r="D17" s="60"/>
      <c r="E17" s="61"/>
      <c r="F17" s="59">
        <f aca="true" t="shared" si="1" ref="F17:O17">SUM(F15:F16)</f>
        <v>0</v>
      </c>
      <c r="G17" s="59">
        <f t="shared" si="1"/>
        <v>0</v>
      </c>
      <c r="H17" s="59">
        <f t="shared" si="1"/>
        <v>0</v>
      </c>
      <c r="I17" s="59">
        <f t="shared" si="1"/>
        <v>0</v>
      </c>
      <c r="J17" s="59">
        <f t="shared" si="1"/>
        <v>0</v>
      </c>
      <c r="K17" s="59">
        <f t="shared" si="1"/>
        <v>0</v>
      </c>
      <c r="L17" s="59">
        <f t="shared" si="1"/>
        <v>0</v>
      </c>
      <c r="M17" s="59">
        <f t="shared" si="1"/>
        <v>0</v>
      </c>
      <c r="N17" s="59">
        <f t="shared" si="1"/>
        <v>0</v>
      </c>
      <c r="O17" s="59">
        <f t="shared" si="1"/>
        <v>0</v>
      </c>
    </row>
    <row r="18" spans="1:15" ht="15" customHeight="1">
      <c r="A18" s="62"/>
      <c r="B18" s="63" t="s">
        <v>9</v>
      </c>
      <c r="C18" s="63"/>
      <c r="D18" s="63"/>
      <c r="E18" s="64"/>
      <c r="F18" s="65">
        <f aca="true" t="shared" si="2" ref="F18:O18">F13+F17</f>
        <v>0</v>
      </c>
      <c r="G18" s="65">
        <f t="shared" si="2"/>
        <v>0</v>
      </c>
      <c r="H18" s="65">
        <f t="shared" si="2"/>
        <v>0</v>
      </c>
      <c r="I18" s="65">
        <f t="shared" si="2"/>
        <v>0</v>
      </c>
      <c r="J18" s="65">
        <f t="shared" si="2"/>
        <v>0</v>
      </c>
      <c r="K18" s="65">
        <f t="shared" si="2"/>
        <v>0</v>
      </c>
      <c r="L18" s="65">
        <f t="shared" si="2"/>
        <v>0</v>
      </c>
      <c r="M18" s="65">
        <f t="shared" si="2"/>
        <v>0</v>
      </c>
      <c r="N18" s="65">
        <f t="shared" si="2"/>
        <v>0</v>
      </c>
      <c r="O18" s="65">
        <f t="shared" si="2"/>
        <v>0</v>
      </c>
    </row>
    <row r="19" spans="1:15" ht="15" customHeight="1">
      <c r="A19" s="58"/>
      <c r="B19" s="152" t="s">
        <v>64</v>
      </c>
      <c r="C19" s="152"/>
      <c r="D19" s="152"/>
      <c r="E19" s="153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15" ht="15" customHeight="1">
      <c r="A20" s="58"/>
      <c r="B20" s="60"/>
      <c r="C20" s="60" t="s">
        <v>3</v>
      </c>
      <c r="D20" s="60"/>
      <c r="E20" s="61"/>
      <c r="F20" s="59"/>
      <c r="G20" s="59"/>
      <c r="H20" s="59"/>
      <c r="I20" s="59"/>
      <c r="J20" s="59"/>
      <c r="K20" s="59"/>
      <c r="L20" s="59"/>
      <c r="M20" s="59"/>
      <c r="N20" s="59"/>
      <c r="O20" s="59"/>
    </row>
    <row r="21" spans="1:15" ht="15" customHeight="1">
      <c r="A21" s="58"/>
      <c r="B21" s="60"/>
      <c r="C21" s="60"/>
      <c r="D21" s="60" t="s">
        <v>30</v>
      </c>
      <c r="E21" s="61"/>
      <c r="F21" s="59"/>
      <c r="G21" s="59"/>
      <c r="H21" s="59"/>
      <c r="I21" s="59"/>
      <c r="J21" s="59"/>
      <c r="K21" s="59"/>
      <c r="L21" s="59"/>
      <c r="M21" s="59"/>
      <c r="N21" s="59"/>
      <c r="O21" s="59"/>
    </row>
    <row r="22" spans="1:15" ht="15" customHeight="1">
      <c r="A22" s="58"/>
      <c r="B22" s="60"/>
      <c r="C22" s="60"/>
      <c r="D22" s="60" t="s">
        <v>4</v>
      </c>
      <c r="E22" s="61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5" ht="15" customHeight="1">
      <c r="A23" s="58"/>
      <c r="B23" s="60"/>
      <c r="C23" s="60" t="s">
        <v>7</v>
      </c>
      <c r="D23" s="60"/>
      <c r="E23" s="61"/>
      <c r="F23" s="59">
        <f>SUM(F21:F22)</f>
        <v>0</v>
      </c>
      <c r="G23" s="59">
        <f aca="true" t="shared" si="3" ref="G23:O23">SUM(G21:G22)</f>
        <v>0</v>
      </c>
      <c r="H23" s="59">
        <f t="shared" si="3"/>
        <v>0</v>
      </c>
      <c r="I23" s="59">
        <f t="shared" si="3"/>
        <v>0</v>
      </c>
      <c r="J23" s="59">
        <f t="shared" si="3"/>
        <v>0</v>
      </c>
      <c r="K23" s="59">
        <f t="shared" si="3"/>
        <v>0</v>
      </c>
      <c r="L23" s="59">
        <f t="shared" si="3"/>
        <v>0</v>
      </c>
      <c r="M23" s="59">
        <f t="shared" si="3"/>
        <v>0</v>
      </c>
      <c r="N23" s="59">
        <f t="shared" si="3"/>
        <v>0</v>
      </c>
      <c r="O23" s="59">
        <f t="shared" si="3"/>
        <v>0</v>
      </c>
    </row>
    <row r="24" spans="1:15" ht="15" customHeight="1">
      <c r="A24" s="58"/>
      <c r="B24" s="60"/>
      <c r="C24" s="60" t="s">
        <v>5</v>
      </c>
      <c r="D24" s="60"/>
      <c r="E24" s="61"/>
      <c r="F24" s="59"/>
      <c r="G24" s="59"/>
      <c r="H24" s="59"/>
      <c r="I24" s="59"/>
      <c r="J24" s="59"/>
      <c r="K24" s="59"/>
      <c r="L24" s="59"/>
      <c r="M24" s="59"/>
      <c r="N24" s="59"/>
      <c r="O24" s="59"/>
    </row>
    <row r="25" spans="1:15" ht="15" customHeight="1">
      <c r="A25" s="58"/>
      <c r="B25" s="60"/>
      <c r="C25" s="60"/>
      <c r="D25" s="60" t="s">
        <v>30</v>
      </c>
      <c r="E25" s="61"/>
      <c r="F25" s="59"/>
      <c r="G25" s="59"/>
      <c r="H25" s="59"/>
      <c r="I25" s="59"/>
      <c r="J25" s="59"/>
      <c r="K25" s="59"/>
      <c r="L25" s="59"/>
      <c r="M25" s="59"/>
      <c r="N25" s="59"/>
      <c r="O25" s="59"/>
    </row>
    <row r="26" spans="1:15" ht="15" customHeight="1">
      <c r="A26" s="58"/>
      <c r="B26" s="60"/>
      <c r="C26" s="60"/>
      <c r="D26" s="60" t="s">
        <v>4</v>
      </c>
      <c r="E26" s="61"/>
      <c r="F26" s="59"/>
      <c r="G26" s="59"/>
      <c r="H26" s="59"/>
      <c r="I26" s="59"/>
      <c r="J26" s="59"/>
      <c r="K26" s="59"/>
      <c r="L26" s="59"/>
      <c r="M26" s="59"/>
      <c r="N26" s="59"/>
      <c r="O26" s="59"/>
    </row>
    <row r="27" spans="1:15" ht="15" customHeight="1">
      <c r="A27" s="58"/>
      <c r="B27" s="60"/>
      <c r="C27" s="60" t="s">
        <v>8</v>
      </c>
      <c r="D27" s="60"/>
      <c r="E27" s="61"/>
      <c r="F27" s="59">
        <f>SUM(F25:F26)</f>
        <v>0</v>
      </c>
      <c r="G27" s="59">
        <f aca="true" t="shared" si="4" ref="G27:O27">SUM(G25:G26)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9">
        <f t="shared" si="4"/>
        <v>0</v>
      </c>
      <c r="O27" s="59">
        <f t="shared" si="4"/>
        <v>0</v>
      </c>
    </row>
    <row r="28" spans="1:15" ht="15" customHeight="1">
      <c r="A28" s="62"/>
      <c r="B28" s="63" t="s">
        <v>65</v>
      </c>
      <c r="C28" s="63"/>
      <c r="D28" s="63"/>
      <c r="E28" s="64"/>
      <c r="F28" s="65">
        <f>F23+F27</f>
        <v>0</v>
      </c>
      <c r="G28" s="65">
        <f aca="true" t="shared" si="5" ref="G28:O28">G23+G27</f>
        <v>0</v>
      </c>
      <c r="H28" s="65">
        <f t="shared" si="5"/>
        <v>0</v>
      </c>
      <c r="I28" s="65">
        <f t="shared" si="5"/>
        <v>0</v>
      </c>
      <c r="J28" s="65">
        <f t="shared" si="5"/>
        <v>0</v>
      </c>
      <c r="K28" s="65">
        <f t="shared" si="5"/>
        <v>0</v>
      </c>
      <c r="L28" s="65">
        <f t="shared" si="5"/>
        <v>0</v>
      </c>
      <c r="M28" s="65">
        <f t="shared" si="5"/>
        <v>0</v>
      </c>
      <c r="N28" s="65">
        <f t="shared" si="5"/>
        <v>0</v>
      </c>
      <c r="O28" s="65">
        <f t="shared" si="5"/>
        <v>0</v>
      </c>
    </row>
    <row r="29" spans="1:15" ht="15" customHeight="1">
      <c r="A29" s="58"/>
      <c r="B29" s="140" t="s">
        <v>10</v>
      </c>
      <c r="C29" s="140"/>
      <c r="D29" s="140"/>
      <c r="E29" s="141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1:15" ht="15" customHeight="1">
      <c r="A30" s="58"/>
      <c r="B30" s="60"/>
      <c r="C30" s="60" t="s">
        <v>3</v>
      </c>
      <c r="D30" s="60"/>
      <c r="E30" s="61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15" ht="15" customHeight="1">
      <c r="A31" s="58"/>
      <c r="B31" s="60"/>
      <c r="C31" s="60"/>
      <c r="D31" s="60" t="s">
        <v>30</v>
      </c>
      <c r="E31" s="61"/>
      <c r="F31" s="59">
        <f>184436+1</f>
        <v>184437</v>
      </c>
      <c r="G31" s="59">
        <v>184437</v>
      </c>
      <c r="H31" s="59"/>
      <c r="I31" s="59"/>
      <c r="J31" s="59"/>
      <c r="K31" s="59"/>
      <c r="L31" s="59"/>
      <c r="M31" s="59"/>
      <c r="N31" s="59"/>
      <c r="O31" s="59">
        <v>0</v>
      </c>
    </row>
    <row r="32" spans="1:15" ht="15" customHeight="1">
      <c r="A32" s="58"/>
      <c r="B32" s="60"/>
      <c r="C32" s="60"/>
      <c r="D32" s="60" t="s">
        <v>4</v>
      </c>
      <c r="E32" s="61"/>
      <c r="F32" s="59">
        <f>20552-13</f>
        <v>20539</v>
      </c>
      <c r="G32" s="59">
        <f>20552-13</f>
        <v>20539</v>
      </c>
      <c r="H32" s="59"/>
      <c r="I32" s="59"/>
      <c r="J32" s="59"/>
      <c r="K32" s="59"/>
      <c r="L32" s="59"/>
      <c r="M32" s="59"/>
      <c r="N32" s="59"/>
      <c r="O32" s="59"/>
    </row>
    <row r="33" spans="1:15" ht="15" customHeight="1">
      <c r="A33" s="58"/>
      <c r="B33" s="60"/>
      <c r="C33" s="60" t="s">
        <v>7</v>
      </c>
      <c r="D33" s="60"/>
      <c r="E33" s="61"/>
      <c r="F33" s="59">
        <f aca="true" t="shared" si="6" ref="F33:O33">SUM(F31:F32)</f>
        <v>204976</v>
      </c>
      <c r="G33" s="59">
        <f t="shared" si="6"/>
        <v>204976</v>
      </c>
      <c r="H33" s="59">
        <f t="shared" si="6"/>
        <v>0</v>
      </c>
      <c r="I33" s="59">
        <f t="shared" si="6"/>
        <v>0</v>
      </c>
      <c r="J33" s="59">
        <f t="shared" si="6"/>
        <v>0</v>
      </c>
      <c r="K33" s="59">
        <f t="shared" si="6"/>
        <v>0</v>
      </c>
      <c r="L33" s="59">
        <f t="shared" si="6"/>
        <v>0</v>
      </c>
      <c r="M33" s="59">
        <f t="shared" si="6"/>
        <v>0</v>
      </c>
      <c r="N33" s="59">
        <f t="shared" si="6"/>
        <v>0</v>
      </c>
      <c r="O33" s="59">
        <f t="shared" si="6"/>
        <v>0</v>
      </c>
    </row>
    <row r="34" spans="1:15" ht="15" customHeight="1">
      <c r="A34" s="58"/>
      <c r="B34" s="60"/>
      <c r="C34" s="60" t="s">
        <v>5</v>
      </c>
      <c r="D34" s="60"/>
      <c r="E34" s="61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5" ht="15" customHeight="1">
      <c r="A35" s="58"/>
      <c r="B35" s="60"/>
      <c r="C35" s="60"/>
      <c r="D35" s="60" t="s">
        <v>30</v>
      </c>
      <c r="E35" s="61"/>
      <c r="F35" s="59">
        <f>6804+1284+6000+35004+7416+43048</f>
        <v>99556</v>
      </c>
      <c r="G35" s="59">
        <v>99556</v>
      </c>
      <c r="H35" s="59"/>
      <c r="I35" s="59"/>
      <c r="J35" s="59"/>
      <c r="K35" s="59"/>
      <c r="L35" s="59"/>
      <c r="M35" s="59"/>
      <c r="N35" s="59"/>
      <c r="O35" s="59"/>
    </row>
    <row r="36" spans="1:15" ht="15" customHeight="1">
      <c r="A36" s="58"/>
      <c r="B36" s="60"/>
      <c r="C36" s="60"/>
      <c r="D36" s="60" t="s">
        <v>4</v>
      </c>
      <c r="E36" s="61"/>
      <c r="F36" s="59">
        <f>46750</f>
        <v>46750</v>
      </c>
      <c r="G36" s="59">
        <v>46750</v>
      </c>
      <c r="H36" s="59"/>
      <c r="I36" s="59"/>
      <c r="J36" s="59"/>
      <c r="K36" s="59"/>
      <c r="L36" s="59"/>
      <c r="M36" s="59"/>
      <c r="N36" s="59"/>
      <c r="O36" s="59"/>
    </row>
    <row r="37" spans="1:15" ht="15" customHeight="1">
      <c r="A37" s="58"/>
      <c r="B37" s="60"/>
      <c r="C37" s="60" t="s">
        <v>8</v>
      </c>
      <c r="D37" s="60"/>
      <c r="E37" s="61"/>
      <c r="F37" s="59">
        <f aca="true" t="shared" si="7" ref="F37:O37">SUM(F35:F36)</f>
        <v>146306</v>
      </c>
      <c r="G37" s="59">
        <f t="shared" si="7"/>
        <v>146306</v>
      </c>
      <c r="H37" s="59">
        <f t="shared" si="7"/>
        <v>0</v>
      </c>
      <c r="I37" s="59">
        <f t="shared" si="7"/>
        <v>0</v>
      </c>
      <c r="J37" s="59">
        <f t="shared" si="7"/>
        <v>0</v>
      </c>
      <c r="K37" s="59">
        <f t="shared" si="7"/>
        <v>0</v>
      </c>
      <c r="L37" s="59">
        <f t="shared" si="7"/>
        <v>0</v>
      </c>
      <c r="M37" s="59">
        <f t="shared" si="7"/>
        <v>0</v>
      </c>
      <c r="N37" s="59">
        <f t="shared" si="7"/>
        <v>0</v>
      </c>
      <c r="O37" s="59">
        <f t="shared" si="7"/>
        <v>0</v>
      </c>
    </row>
    <row r="38" spans="1:15" ht="15" customHeight="1">
      <c r="A38" s="62"/>
      <c r="B38" s="63" t="s">
        <v>11</v>
      </c>
      <c r="C38" s="63"/>
      <c r="D38" s="63"/>
      <c r="E38" s="64"/>
      <c r="F38" s="65">
        <f aca="true" t="shared" si="8" ref="F38:O38">F37+F33</f>
        <v>351282</v>
      </c>
      <c r="G38" s="65">
        <f t="shared" si="8"/>
        <v>351282</v>
      </c>
      <c r="H38" s="65">
        <f t="shared" si="8"/>
        <v>0</v>
      </c>
      <c r="I38" s="65">
        <f t="shared" si="8"/>
        <v>0</v>
      </c>
      <c r="J38" s="65">
        <f t="shared" si="8"/>
        <v>0</v>
      </c>
      <c r="K38" s="65">
        <f t="shared" si="8"/>
        <v>0</v>
      </c>
      <c r="L38" s="65">
        <f t="shared" si="8"/>
        <v>0</v>
      </c>
      <c r="M38" s="65">
        <f t="shared" si="8"/>
        <v>0</v>
      </c>
      <c r="N38" s="65">
        <f t="shared" si="8"/>
        <v>0</v>
      </c>
      <c r="O38" s="65">
        <f t="shared" si="8"/>
        <v>0</v>
      </c>
    </row>
    <row r="39" spans="1:15" ht="15" customHeight="1">
      <c r="A39" s="76" t="s">
        <v>116</v>
      </c>
      <c r="B39" s="66"/>
      <c r="C39" s="66"/>
      <c r="D39" s="66"/>
      <c r="E39" s="67"/>
      <c r="F39" s="68">
        <f aca="true" t="shared" si="9" ref="F39:O39">F18+F28+F38</f>
        <v>351282</v>
      </c>
      <c r="G39" s="68">
        <f t="shared" si="9"/>
        <v>351282</v>
      </c>
      <c r="H39" s="68">
        <f t="shared" si="9"/>
        <v>0</v>
      </c>
      <c r="I39" s="68">
        <f t="shared" si="9"/>
        <v>0</v>
      </c>
      <c r="J39" s="68">
        <f t="shared" si="9"/>
        <v>0</v>
      </c>
      <c r="K39" s="68">
        <f t="shared" si="9"/>
        <v>0</v>
      </c>
      <c r="L39" s="68">
        <f t="shared" si="9"/>
        <v>0</v>
      </c>
      <c r="M39" s="68">
        <f t="shared" si="9"/>
        <v>0</v>
      </c>
      <c r="N39" s="68">
        <f t="shared" si="9"/>
        <v>0</v>
      </c>
      <c r="O39" s="68">
        <f t="shared" si="9"/>
        <v>0</v>
      </c>
    </row>
  </sheetData>
  <sheetProtection sheet="1" objects="1" scenarios="1" selectLockedCells="1"/>
  <mergeCells count="8">
    <mergeCell ref="A1:O1"/>
    <mergeCell ref="B29:E29"/>
    <mergeCell ref="A5:E7"/>
    <mergeCell ref="B9:E9"/>
    <mergeCell ref="B19:E19"/>
    <mergeCell ref="F6:F7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landscape" scale="77" r:id="rId1"/>
  <headerFooter alignWithMargins="0">
    <oddHeader>&amp;L&amp;"Arial,Bold"&amp;16This file was created using most current EXCEL version on file&amp;REnclosure 2</oddHeader>
    <oddFooter>&amp;CPage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R39"/>
  <sheetViews>
    <sheetView workbookViewId="0" topLeftCell="A1">
      <pane xSplit="5" ySplit="7" topLeftCell="F17" activePane="bottomRight" state="frozen"/>
      <selection pane="topLeft"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9.140625" defaultRowHeight="12.75"/>
  <cols>
    <col min="1" max="3" width="4.7109375" style="0" customWidth="1"/>
    <col min="4" max="4" width="3.7109375" style="0" customWidth="1"/>
    <col min="5" max="5" width="22.7109375" style="0" customWidth="1"/>
    <col min="6" max="18" width="12.7109375" style="0" customWidth="1"/>
  </cols>
  <sheetData>
    <row r="1" spans="1:15" ht="32.1" customHeight="1">
      <c r="A1" s="175" t="s">
        <v>78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20.1" customHeight="1">
      <c r="A2" s="22" t="s">
        <v>25</v>
      </c>
      <c r="B2" s="22"/>
      <c r="C2" s="22"/>
      <c r="D2" s="185" t="str">
        <f>'C1-WP 1'!D2:E2</f>
        <v>Orange</v>
      </c>
      <c r="E2" s="185"/>
      <c r="N2" s="23" t="s">
        <v>26</v>
      </c>
      <c r="O2" s="27">
        <f ca="1">TODAY()</f>
        <v>44138</v>
      </c>
    </row>
    <row r="3" spans="1:13" ht="20.1" customHeight="1" thickBot="1">
      <c r="A3" s="22" t="s">
        <v>85</v>
      </c>
      <c r="B3" s="22"/>
      <c r="C3" s="22"/>
      <c r="D3" s="193"/>
      <c r="E3" s="193"/>
      <c r="G3" s="32" t="s">
        <v>190</v>
      </c>
      <c r="L3" s="28" t="s">
        <v>142</v>
      </c>
      <c r="M3" s="30"/>
    </row>
    <row r="4" spans="12:13" ht="13.5" thickBot="1">
      <c r="L4" s="29" t="s">
        <v>143</v>
      </c>
      <c r="M4" s="31"/>
    </row>
    <row r="5" spans="1:15" s="3" customFormat="1" ht="15" customHeight="1">
      <c r="A5" s="178" t="s">
        <v>27</v>
      </c>
      <c r="B5" s="179"/>
      <c r="C5" s="179"/>
      <c r="D5" s="179"/>
      <c r="E5" s="180"/>
      <c r="F5" s="4" t="s">
        <v>16</v>
      </c>
      <c r="G5" s="25" t="s">
        <v>17</v>
      </c>
      <c r="H5" s="25" t="s">
        <v>24</v>
      </c>
      <c r="I5" s="25" t="s">
        <v>18</v>
      </c>
      <c r="J5" s="25" t="s">
        <v>19</v>
      </c>
      <c r="K5" s="25" t="s">
        <v>20</v>
      </c>
      <c r="L5" s="25" t="s">
        <v>21</v>
      </c>
      <c r="M5" s="25" t="s">
        <v>22</v>
      </c>
      <c r="N5" s="25" t="s">
        <v>23</v>
      </c>
      <c r="O5" s="25" t="s">
        <v>51</v>
      </c>
    </row>
    <row r="6" spans="1:15" s="3" customFormat="1" ht="15" customHeight="1">
      <c r="A6" s="181"/>
      <c r="B6" s="182"/>
      <c r="C6" s="182"/>
      <c r="D6" s="182"/>
      <c r="E6" s="183"/>
      <c r="F6" s="191" t="s">
        <v>6</v>
      </c>
      <c r="G6" s="194" t="s">
        <v>29</v>
      </c>
      <c r="H6" s="193"/>
      <c r="I6" s="193"/>
      <c r="J6" s="193"/>
      <c r="K6" s="193"/>
      <c r="L6" s="193"/>
      <c r="M6" s="193"/>
      <c r="N6" s="193"/>
      <c r="O6" s="195"/>
    </row>
    <row r="7" spans="1:18" s="1" customFormat="1" ht="42" customHeight="1">
      <c r="A7" s="184"/>
      <c r="B7" s="185"/>
      <c r="C7" s="185"/>
      <c r="D7" s="185"/>
      <c r="E7" s="186"/>
      <c r="F7" s="192"/>
      <c r="G7" s="24" t="s">
        <v>0</v>
      </c>
      <c r="H7" s="24" t="s">
        <v>28</v>
      </c>
      <c r="I7" s="24" t="s">
        <v>15</v>
      </c>
      <c r="J7" s="24" t="s">
        <v>1</v>
      </c>
      <c r="K7" s="24" t="s">
        <v>12</v>
      </c>
      <c r="L7" s="24" t="s">
        <v>13</v>
      </c>
      <c r="M7" s="24" t="s">
        <v>2</v>
      </c>
      <c r="N7" s="24" t="s">
        <v>14</v>
      </c>
      <c r="O7" s="5" t="s">
        <v>50</v>
      </c>
      <c r="P7" s="2"/>
      <c r="Q7" s="2"/>
      <c r="R7" s="2"/>
    </row>
    <row r="8" spans="1:15" ht="15" customHeight="1">
      <c r="A8" s="6" t="s">
        <v>86</v>
      </c>
      <c r="B8" s="7"/>
      <c r="C8" s="7"/>
      <c r="D8" s="7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5" customHeight="1">
      <c r="A9" s="9"/>
      <c r="B9" s="187" t="s">
        <v>71</v>
      </c>
      <c r="C9" s="187"/>
      <c r="D9" s="187"/>
      <c r="E9" s="188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" customHeight="1">
      <c r="A10" s="9"/>
      <c r="B10" s="10"/>
      <c r="C10" s="10" t="s">
        <v>3</v>
      </c>
      <c r="D10" s="10"/>
      <c r="E10" s="11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" customHeight="1">
      <c r="A11" s="9"/>
      <c r="B11" s="10"/>
      <c r="C11" s="10"/>
      <c r="D11" s="10" t="s">
        <v>30</v>
      </c>
      <c r="E11" s="11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" customHeight="1">
      <c r="A12" s="9"/>
      <c r="B12" s="10"/>
      <c r="C12" s="10"/>
      <c r="D12" s="10" t="s">
        <v>4</v>
      </c>
      <c r="E12" s="11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" customHeight="1">
      <c r="A13" s="9"/>
      <c r="B13" s="10"/>
      <c r="C13" s="10" t="s">
        <v>7</v>
      </c>
      <c r="D13" s="10"/>
      <c r="E13" s="11"/>
      <c r="F13" s="16">
        <f aca="true" t="shared" si="0" ref="F13:O13">SUM(F11:F12)</f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</row>
    <row r="14" spans="1:15" ht="15" customHeight="1">
      <c r="A14" s="9"/>
      <c r="B14" s="10"/>
      <c r="C14" s="10" t="s">
        <v>5</v>
      </c>
      <c r="D14" s="10"/>
      <c r="E14" s="11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5" customHeight="1">
      <c r="A15" s="9"/>
      <c r="B15" s="10"/>
      <c r="C15" s="10"/>
      <c r="D15" s="10" t="s">
        <v>30</v>
      </c>
      <c r="E15" s="11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" customHeight="1">
      <c r="A16" s="9"/>
      <c r="B16" s="10"/>
      <c r="C16" s="10"/>
      <c r="D16" s="10" t="s">
        <v>4</v>
      </c>
      <c r="E16" s="11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" customHeight="1">
      <c r="A17" s="9"/>
      <c r="B17" s="10"/>
      <c r="C17" s="10" t="s">
        <v>8</v>
      </c>
      <c r="D17" s="10"/>
      <c r="E17" s="11"/>
      <c r="F17" s="16">
        <f aca="true" t="shared" si="1" ref="F17:O17">SUM(F15:F16)</f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  <c r="N17" s="16">
        <f t="shared" si="1"/>
        <v>0</v>
      </c>
      <c r="O17" s="16">
        <f t="shared" si="1"/>
        <v>0</v>
      </c>
    </row>
    <row r="18" spans="1:15" ht="15" customHeight="1">
      <c r="A18" s="18"/>
      <c r="B18" s="19" t="s">
        <v>9</v>
      </c>
      <c r="C18" s="19"/>
      <c r="D18" s="19"/>
      <c r="E18" s="20"/>
      <c r="F18" s="21">
        <f aca="true" t="shared" si="2" ref="F18:O18">F13+F17</f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</row>
    <row r="19" spans="1:15" ht="15" customHeight="1">
      <c r="A19" s="9"/>
      <c r="B19" s="189" t="s">
        <v>64</v>
      </c>
      <c r="C19" s="189"/>
      <c r="D19" s="189"/>
      <c r="E19" s="190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5" customHeight="1">
      <c r="A20" s="9"/>
      <c r="B20" s="10"/>
      <c r="C20" s="10" t="s">
        <v>3</v>
      </c>
      <c r="D20" s="10"/>
      <c r="E20" s="11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" customHeight="1">
      <c r="A21" s="9"/>
      <c r="B21" s="10"/>
      <c r="C21" s="10"/>
      <c r="D21" s="10" t="s">
        <v>30</v>
      </c>
      <c r="E21" s="11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5" customHeight="1">
      <c r="A22" s="9"/>
      <c r="B22" s="10"/>
      <c r="C22" s="10"/>
      <c r="D22" s="10" t="s">
        <v>4</v>
      </c>
      <c r="E22" s="11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5" customHeight="1">
      <c r="A23" s="9"/>
      <c r="B23" s="10"/>
      <c r="C23" s="10" t="s">
        <v>7</v>
      </c>
      <c r="D23" s="10"/>
      <c r="E23" s="11"/>
      <c r="F23" s="16">
        <f aca="true" t="shared" si="3" ref="F23:O23">SUM(F21:F22)</f>
        <v>0</v>
      </c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</row>
    <row r="24" spans="1:15" ht="15" customHeight="1">
      <c r="A24" s="9"/>
      <c r="B24" s="10"/>
      <c r="C24" s="10" t="s">
        <v>5</v>
      </c>
      <c r="D24" s="10"/>
      <c r="E24" s="11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" customHeight="1">
      <c r="A25" s="9"/>
      <c r="B25" s="10"/>
      <c r="C25" s="10"/>
      <c r="D25" s="10" t="s">
        <v>30</v>
      </c>
      <c r="E25" s="11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" customHeight="1">
      <c r="A26" s="9"/>
      <c r="B26" s="10"/>
      <c r="C26" s="10"/>
      <c r="D26" s="10" t="s">
        <v>4</v>
      </c>
      <c r="E26" s="11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" customHeight="1">
      <c r="A27" s="9"/>
      <c r="B27" s="10"/>
      <c r="C27" s="10" t="s">
        <v>8</v>
      </c>
      <c r="D27" s="10"/>
      <c r="E27" s="11"/>
      <c r="F27" s="16">
        <f aca="true" t="shared" si="4" ref="F27:O27">SUM(F25:F26)</f>
        <v>0</v>
      </c>
      <c r="G27" s="16">
        <f t="shared" si="4"/>
        <v>0</v>
      </c>
      <c r="H27" s="16">
        <f t="shared" si="4"/>
        <v>0</v>
      </c>
      <c r="I27" s="16">
        <f t="shared" si="4"/>
        <v>0</v>
      </c>
      <c r="J27" s="16">
        <f t="shared" si="4"/>
        <v>0</v>
      </c>
      <c r="K27" s="16">
        <f t="shared" si="4"/>
        <v>0</v>
      </c>
      <c r="L27" s="16">
        <f t="shared" si="4"/>
        <v>0</v>
      </c>
      <c r="M27" s="16">
        <f t="shared" si="4"/>
        <v>0</v>
      </c>
      <c r="N27" s="16">
        <f t="shared" si="4"/>
        <v>0</v>
      </c>
      <c r="O27" s="16">
        <f t="shared" si="4"/>
        <v>0</v>
      </c>
    </row>
    <row r="28" spans="1:15" ht="15" customHeight="1">
      <c r="A28" s="18"/>
      <c r="B28" s="19" t="s">
        <v>65</v>
      </c>
      <c r="C28" s="19"/>
      <c r="D28" s="19"/>
      <c r="E28" s="20"/>
      <c r="F28" s="21">
        <f aca="true" t="shared" si="5" ref="F28:O28">F23+F27</f>
        <v>0</v>
      </c>
      <c r="G28" s="21">
        <f t="shared" si="5"/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</row>
    <row r="29" spans="1:15" ht="15" customHeight="1">
      <c r="A29" s="9"/>
      <c r="B29" s="176" t="s">
        <v>10</v>
      </c>
      <c r="C29" s="176"/>
      <c r="D29" s="176"/>
      <c r="E29" s="177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" customHeight="1">
      <c r="A30" s="9"/>
      <c r="B30" s="10"/>
      <c r="C30" s="10" t="s">
        <v>3</v>
      </c>
      <c r="D30" s="10"/>
      <c r="E30" s="11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" customHeight="1">
      <c r="A31" s="9"/>
      <c r="B31" s="10"/>
      <c r="C31" s="10"/>
      <c r="D31" s="10" t="s">
        <v>30</v>
      </c>
      <c r="E31" s="11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" customHeight="1">
      <c r="A32" s="9"/>
      <c r="B32" s="10"/>
      <c r="C32" s="10"/>
      <c r="D32" s="10" t="s">
        <v>4</v>
      </c>
      <c r="E32" s="11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" customHeight="1">
      <c r="A33" s="9"/>
      <c r="B33" s="10"/>
      <c r="C33" s="10" t="s">
        <v>7</v>
      </c>
      <c r="D33" s="10"/>
      <c r="E33" s="11"/>
      <c r="F33" s="16">
        <f aca="true" t="shared" si="6" ref="F33:O33">SUM(F31:F32)</f>
        <v>0</v>
      </c>
      <c r="G33" s="16">
        <f t="shared" si="6"/>
        <v>0</v>
      </c>
      <c r="H33" s="16">
        <f t="shared" si="6"/>
        <v>0</v>
      </c>
      <c r="I33" s="16">
        <f t="shared" si="6"/>
        <v>0</v>
      </c>
      <c r="J33" s="16">
        <f t="shared" si="6"/>
        <v>0</v>
      </c>
      <c r="K33" s="16">
        <f t="shared" si="6"/>
        <v>0</v>
      </c>
      <c r="L33" s="16">
        <f t="shared" si="6"/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</row>
    <row r="34" spans="1:15" ht="15" customHeight="1">
      <c r="A34" s="9"/>
      <c r="B34" s="10"/>
      <c r="C34" s="10" t="s">
        <v>5</v>
      </c>
      <c r="D34" s="10"/>
      <c r="E34" s="1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" customHeight="1">
      <c r="A35" s="9"/>
      <c r="B35" s="10"/>
      <c r="C35" s="10"/>
      <c r="D35" s="10" t="s">
        <v>30</v>
      </c>
      <c r="E35" s="11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" customHeight="1">
      <c r="A36" s="9"/>
      <c r="B36" s="10"/>
      <c r="C36" s="10"/>
      <c r="D36" s="10" t="s">
        <v>4</v>
      </c>
      <c r="E36" s="11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" customHeight="1">
      <c r="A37" s="9"/>
      <c r="B37" s="10"/>
      <c r="C37" s="10" t="s">
        <v>8</v>
      </c>
      <c r="D37" s="10"/>
      <c r="E37" s="11"/>
      <c r="F37" s="16">
        <f aca="true" t="shared" si="7" ref="F37:O37">SUM(F35:F36)</f>
        <v>0</v>
      </c>
      <c r="G37" s="16">
        <f t="shared" si="7"/>
        <v>0</v>
      </c>
      <c r="H37" s="16">
        <f t="shared" si="7"/>
        <v>0</v>
      </c>
      <c r="I37" s="16">
        <f t="shared" si="7"/>
        <v>0</v>
      </c>
      <c r="J37" s="16">
        <f t="shared" si="7"/>
        <v>0</v>
      </c>
      <c r="K37" s="16">
        <f t="shared" si="7"/>
        <v>0</v>
      </c>
      <c r="L37" s="16">
        <f t="shared" si="7"/>
        <v>0</v>
      </c>
      <c r="M37" s="16">
        <f t="shared" si="7"/>
        <v>0</v>
      </c>
      <c r="N37" s="16">
        <f t="shared" si="7"/>
        <v>0</v>
      </c>
      <c r="O37" s="16">
        <f t="shared" si="7"/>
        <v>0</v>
      </c>
    </row>
    <row r="38" spans="1:15" ht="15" customHeight="1">
      <c r="A38" s="18"/>
      <c r="B38" s="19" t="s">
        <v>11</v>
      </c>
      <c r="C38" s="19"/>
      <c r="D38" s="19"/>
      <c r="E38" s="20"/>
      <c r="F38" s="21">
        <f aca="true" t="shared" si="8" ref="F38:O38">F37+F33</f>
        <v>0</v>
      </c>
      <c r="G38" s="21">
        <f t="shared" si="8"/>
        <v>0</v>
      </c>
      <c r="H38" s="21">
        <f t="shared" si="8"/>
        <v>0</v>
      </c>
      <c r="I38" s="21">
        <f t="shared" si="8"/>
        <v>0</v>
      </c>
      <c r="J38" s="21">
        <f t="shared" si="8"/>
        <v>0</v>
      </c>
      <c r="K38" s="21">
        <f t="shared" si="8"/>
        <v>0</v>
      </c>
      <c r="L38" s="21">
        <f t="shared" si="8"/>
        <v>0</v>
      </c>
      <c r="M38" s="21">
        <f t="shared" si="8"/>
        <v>0</v>
      </c>
      <c r="N38" s="21">
        <f t="shared" si="8"/>
        <v>0</v>
      </c>
      <c r="O38" s="21">
        <f t="shared" si="8"/>
        <v>0</v>
      </c>
    </row>
    <row r="39" spans="1:15" ht="15" customHeight="1">
      <c r="A39" s="12" t="s">
        <v>87</v>
      </c>
      <c r="B39" s="13"/>
      <c r="C39" s="13"/>
      <c r="D39" s="13"/>
      <c r="E39" s="14"/>
      <c r="F39" s="17">
        <f aca="true" t="shared" si="9" ref="F39:O39">F18+F28+F38</f>
        <v>0</v>
      </c>
      <c r="G39" s="17">
        <f t="shared" si="9"/>
        <v>0</v>
      </c>
      <c r="H39" s="17">
        <f t="shared" si="9"/>
        <v>0</v>
      </c>
      <c r="I39" s="17">
        <f t="shared" si="9"/>
        <v>0</v>
      </c>
      <c r="J39" s="17">
        <f t="shared" si="9"/>
        <v>0</v>
      </c>
      <c r="K39" s="17">
        <f t="shared" si="9"/>
        <v>0</v>
      </c>
      <c r="L39" s="17">
        <f t="shared" si="9"/>
        <v>0</v>
      </c>
      <c r="M39" s="17">
        <f t="shared" si="9"/>
        <v>0</v>
      </c>
      <c r="N39" s="17">
        <f t="shared" si="9"/>
        <v>0</v>
      </c>
      <c r="O39" s="17">
        <f t="shared" si="9"/>
        <v>0</v>
      </c>
    </row>
  </sheetData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landscape" scale="77" r:id="rId1"/>
  <headerFooter alignWithMargins="0">
    <oddHeader>&amp;REnclosure 2</oddHeader>
    <oddFooter>&amp;LPage 15&amp;Rver 4 (12/2008)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R39"/>
  <sheetViews>
    <sheetView workbookViewId="0" topLeftCell="A1">
      <pane xSplit="5" ySplit="7" topLeftCell="F20" activePane="bottomRight" state="frozen"/>
      <selection pane="topLeft"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9.140625" defaultRowHeight="12.75"/>
  <cols>
    <col min="1" max="3" width="4.7109375" style="0" customWidth="1"/>
    <col min="4" max="4" width="3.7109375" style="0" customWidth="1"/>
    <col min="5" max="5" width="22.7109375" style="0" customWidth="1"/>
    <col min="6" max="18" width="12.7109375" style="0" customWidth="1"/>
  </cols>
  <sheetData>
    <row r="1" spans="1:15" ht="32.1" customHeight="1">
      <c r="A1" s="175" t="s">
        <v>78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20.1" customHeight="1">
      <c r="A2" s="22" t="s">
        <v>25</v>
      </c>
      <c r="B2" s="22"/>
      <c r="C2" s="22"/>
      <c r="D2" s="185" t="str">
        <f>'C1-WP 1'!D2:E2</f>
        <v>Orange</v>
      </c>
      <c r="E2" s="185"/>
      <c r="N2" s="23" t="s">
        <v>26</v>
      </c>
      <c r="O2" s="27">
        <f ca="1">TODAY()</f>
        <v>44138</v>
      </c>
    </row>
    <row r="3" spans="1:13" ht="20.1" customHeight="1" thickBot="1">
      <c r="A3" s="22" t="s">
        <v>89</v>
      </c>
      <c r="B3" s="22"/>
      <c r="C3" s="22"/>
      <c r="D3" s="193"/>
      <c r="E3" s="193"/>
      <c r="G3" s="32" t="s">
        <v>190</v>
      </c>
      <c r="L3" s="28" t="s">
        <v>142</v>
      </c>
      <c r="M3" s="30"/>
    </row>
    <row r="4" spans="12:13" ht="13.5" thickBot="1">
      <c r="L4" s="29" t="s">
        <v>143</v>
      </c>
      <c r="M4" s="31"/>
    </row>
    <row r="5" spans="1:15" s="3" customFormat="1" ht="15" customHeight="1">
      <c r="A5" s="178" t="s">
        <v>27</v>
      </c>
      <c r="B5" s="179"/>
      <c r="C5" s="179"/>
      <c r="D5" s="179"/>
      <c r="E5" s="180"/>
      <c r="F5" s="4" t="s">
        <v>16</v>
      </c>
      <c r="G5" s="25" t="s">
        <v>17</v>
      </c>
      <c r="H5" s="25" t="s">
        <v>24</v>
      </c>
      <c r="I5" s="25" t="s">
        <v>18</v>
      </c>
      <c r="J5" s="25" t="s">
        <v>19</v>
      </c>
      <c r="K5" s="25" t="s">
        <v>20</v>
      </c>
      <c r="L5" s="25" t="s">
        <v>21</v>
      </c>
      <c r="M5" s="25" t="s">
        <v>22</v>
      </c>
      <c r="N5" s="25" t="s">
        <v>23</v>
      </c>
      <c r="O5" s="25" t="s">
        <v>51</v>
      </c>
    </row>
    <row r="6" spans="1:15" s="3" customFormat="1" ht="15" customHeight="1">
      <c r="A6" s="181"/>
      <c r="B6" s="182"/>
      <c r="C6" s="182"/>
      <c r="D6" s="182"/>
      <c r="E6" s="183"/>
      <c r="F6" s="191" t="s">
        <v>6</v>
      </c>
      <c r="G6" s="194" t="s">
        <v>29</v>
      </c>
      <c r="H6" s="193"/>
      <c r="I6" s="193"/>
      <c r="J6" s="193"/>
      <c r="K6" s="193"/>
      <c r="L6" s="193"/>
      <c r="M6" s="193"/>
      <c r="N6" s="193"/>
      <c r="O6" s="195"/>
    </row>
    <row r="7" spans="1:18" s="1" customFormat="1" ht="42" customHeight="1">
      <c r="A7" s="184"/>
      <c r="B7" s="185"/>
      <c r="C7" s="185"/>
      <c r="D7" s="185"/>
      <c r="E7" s="186"/>
      <c r="F7" s="192"/>
      <c r="G7" s="24" t="s">
        <v>0</v>
      </c>
      <c r="H7" s="24" t="s">
        <v>28</v>
      </c>
      <c r="I7" s="24" t="s">
        <v>15</v>
      </c>
      <c r="J7" s="24" t="s">
        <v>1</v>
      </c>
      <c r="K7" s="24" t="s">
        <v>12</v>
      </c>
      <c r="L7" s="24" t="s">
        <v>13</v>
      </c>
      <c r="M7" s="24" t="s">
        <v>2</v>
      </c>
      <c r="N7" s="24" t="s">
        <v>14</v>
      </c>
      <c r="O7" s="5" t="s">
        <v>50</v>
      </c>
      <c r="P7" s="2"/>
      <c r="Q7" s="2"/>
      <c r="R7" s="2"/>
    </row>
    <row r="8" spans="1:15" ht="15" customHeight="1">
      <c r="A8" s="6" t="s">
        <v>90</v>
      </c>
      <c r="B8" s="7"/>
      <c r="C8" s="7"/>
      <c r="D8" s="7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5" customHeight="1">
      <c r="A9" s="9"/>
      <c r="B9" s="187" t="s">
        <v>71</v>
      </c>
      <c r="C9" s="187"/>
      <c r="D9" s="187"/>
      <c r="E9" s="188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" customHeight="1">
      <c r="A10" s="9"/>
      <c r="B10" s="10"/>
      <c r="C10" s="10" t="s">
        <v>3</v>
      </c>
      <c r="D10" s="10"/>
      <c r="E10" s="11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" customHeight="1">
      <c r="A11" s="9"/>
      <c r="B11" s="10"/>
      <c r="C11" s="10"/>
      <c r="D11" s="10" t="s">
        <v>30</v>
      </c>
      <c r="E11" s="11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" customHeight="1">
      <c r="A12" s="9"/>
      <c r="B12" s="10"/>
      <c r="C12" s="10"/>
      <c r="D12" s="10" t="s">
        <v>4</v>
      </c>
      <c r="E12" s="11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" customHeight="1">
      <c r="A13" s="9"/>
      <c r="B13" s="10"/>
      <c r="C13" s="10" t="s">
        <v>7</v>
      </c>
      <c r="D13" s="10"/>
      <c r="E13" s="11"/>
      <c r="F13" s="16">
        <f aca="true" t="shared" si="0" ref="F13:O13">SUM(F11:F12)</f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</row>
    <row r="14" spans="1:15" ht="15" customHeight="1">
      <c r="A14" s="9"/>
      <c r="B14" s="10"/>
      <c r="C14" s="10" t="s">
        <v>5</v>
      </c>
      <c r="D14" s="10"/>
      <c r="E14" s="11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5" customHeight="1">
      <c r="A15" s="9"/>
      <c r="B15" s="10"/>
      <c r="C15" s="10"/>
      <c r="D15" s="10" t="s">
        <v>30</v>
      </c>
      <c r="E15" s="11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" customHeight="1">
      <c r="A16" s="9"/>
      <c r="B16" s="10"/>
      <c r="C16" s="10"/>
      <c r="D16" s="10" t="s">
        <v>4</v>
      </c>
      <c r="E16" s="11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" customHeight="1">
      <c r="A17" s="9"/>
      <c r="B17" s="10"/>
      <c r="C17" s="10" t="s">
        <v>8</v>
      </c>
      <c r="D17" s="10"/>
      <c r="E17" s="11"/>
      <c r="F17" s="16">
        <f aca="true" t="shared" si="1" ref="F17:O17">SUM(F15:F16)</f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  <c r="N17" s="16">
        <f t="shared" si="1"/>
        <v>0</v>
      </c>
      <c r="O17" s="16">
        <f t="shared" si="1"/>
        <v>0</v>
      </c>
    </row>
    <row r="18" spans="1:15" ht="15" customHeight="1">
      <c r="A18" s="18"/>
      <c r="B18" s="19" t="s">
        <v>9</v>
      </c>
      <c r="C18" s="19"/>
      <c r="D18" s="19"/>
      <c r="E18" s="20"/>
      <c r="F18" s="21">
        <f aca="true" t="shared" si="2" ref="F18:O18">F13+F17</f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</row>
    <row r="19" spans="1:15" ht="15" customHeight="1">
      <c r="A19" s="9"/>
      <c r="B19" s="189" t="s">
        <v>64</v>
      </c>
      <c r="C19" s="189"/>
      <c r="D19" s="189"/>
      <c r="E19" s="190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5" customHeight="1">
      <c r="A20" s="9"/>
      <c r="B20" s="10"/>
      <c r="C20" s="10" t="s">
        <v>3</v>
      </c>
      <c r="D20" s="10"/>
      <c r="E20" s="11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" customHeight="1">
      <c r="A21" s="9"/>
      <c r="B21" s="10"/>
      <c r="C21" s="10"/>
      <c r="D21" s="10" t="s">
        <v>30</v>
      </c>
      <c r="E21" s="11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5" customHeight="1">
      <c r="A22" s="9"/>
      <c r="B22" s="10"/>
      <c r="C22" s="10"/>
      <c r="D22" s="10" t="s">
        <v>4</v>
      </c>
      <c r="E22" s="11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5" customHeight="1">
      <c r="A23" s="9"/>
      <c r="B23" s="10"/>
      <c r="C23" s="10" t="s">
        <v>7</v>
      </c>
      <c r="D23" s="10"/>
      <c r="E23" s="11"/>
      <c r="F23" s="16">
        <f aca="true" t="shared" si="3" ref="F23:O23">SUM(F21:F22)</f>
        <v>0</v>
      </c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</row>
    <row r="24" spans="1:15" ht="15" customHeight="1">
      <c r="A24" s="9"/>
      <c r="B24" s="10"/>
      <c r="C24" s="10" t="s">
        <v>5</v>
      </c>
      <c r="D24" s="10"/>
      <c r="E24" s="11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" customHeight="1">
      <c r="A25" s="9"/>
      <c r="B25" s="10"/>
      <c r="C25" s="10"/>
      <c r="D25" s="10" t="s">
        <v>30</v>
      </c>
      <c r="E25" s="11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" customHeight="1">
      <c r="A26" s="9"/>
      <c r="B26" s="10"/>
      <c r="C26" s="10"/>
      <c r="D26" s="10" t="s">
        <v>4</v>
      </c>
      <c r="E26" s="11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" customHeight="1">
      <c r="A27" s="9"/>
      <c r="B27" s="10"/>
      <c r="C27" s="10" t="s">
        <v>8</v>
      </c>
      <c r="D27" s="10"/>
      <c r="E27" s="11"/>
      <c r="F27" s="16">
        <f aca="true" t="shared" si="4" ref="F27:O27">SUM(F25:F26)</f>
        <v>0</v>
      </c>
      <c r="G27" s="16">
        <f t="shared" si="4"/>
        <v>0</v>
      </c>
      <c r="H27" s="16">
        <f t="shared" si="4"/>
        <v>0</v>
      </c>
      <c r="I27" s="16">
        <f t="shared" si="4"/>
        <v>0</v>
      </c>
      <c r="J27" s="16">
        <f t="shared" si="4"/>
        <v>0</v>
      </c>
      <c r="K27" s="16">
        <f t="shared" si="4"/>
        <v>0</v>
      </c>
      <c r="L27" s="16">
        <f t="shared" si="4"/>
        <v>0</v>
      </c>
      <c r="M27" s="16">
        <f t="shared" si="4"/>
        <v>0</v>
      </c>
      <c r="N27" s="16">
        <f t="shared" si="4"/>
        <v>0</v>
      </c>
      <c r="O27" s="16">
        <f t="shared" si="4"/>
        <v>0</v>
      </c>
    </row>
    <row r="28" spans="1:15" ht="15" customHeight="1">
      <c r="A28" s="18"/>
      <c r="B28" s="19" t="s">
        <v>65</v>
      </c>
      <c r="C28" s="19"/>
      <c r="D28" s="19"/>
      <c r="E28" s="20"/>
      <c r="F28" s="21">
        <f aca="true" t="shared" si="5" ref="F28:O28">F23+F27</f>
        <v>0</v>
      </c>
      <c r="G28" s="21">
        <f t="shared" si="5"/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</row>
    <row r="29" spans="1:15" ht="15" customHeight="1">
      <c r="A29" s="9"/>
      <c r="B29" s="176" t="s">
        <v>10</v>
      </c>
      <c r="C29" s="176"/>
      <c r="D29" s="176"/>
      <c r="E29" s="177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" customHeight="1">
      <c r="A30" s="9"/>
      <c r="B30" s="10"/>
      <c r="C30" s="10" t="s">
        <v>3</v>
      </c>
      <c r="D30" s="10"/>
      <c r="E30" s="11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" customHeight="1">
      <c r="A31" s="9"/>
      <c r="B31" s="10"/>
      <c r="C31" s="10"/>
      <c r="D31" s="10" t="s">
        <v>30</v>
      </c>
      <c r="E31" s="11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" customHeight="1">
      <c r="A32" s="9"/>
      <c r="B32" s="10"/>
      <c r="C32" s="10"/>
      <c r="D32" s="10" t="s">
        <v>4</v>
      </c>
      <c r="E32" s="11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" customHeight="1">
      <c r="A33" s="9"/>
      <c r="B33" s="10"/>
      <c r="C33" s="10" t="s">
        <v>7</v>
      </c>
      <c r="D33" s="10"/>
      <c r="E33" s="11"/>
      <c r="F33" s="16">
        <f aca="true" t="shared" si="6" ref="F33:O33">SUM(F31:F32)</f>
        <v>0</v>
      </c>
      <c r="G33" s="16">
        <f t="shared" si="6"/>
        <v>0</v>
      </c>
      <c r="H33" s="16">
        <f t="shared" si="6"/>
        <v>0</v>
      </c>
      <c r="I33" s="16">
        <f t="shared" si="6"/>
        <v>0</v>
      </c>
      <c r="J33" s="16">
        <f t="shared" si="6"/>
        <v>0</v>
      </c>
      <c r="K33" s="16">
        <f t="shared" si="6"/>
        <v>0</v>
      </c>
      <c r="L33" s="16">
        <f t="shared" si="6"/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</row>
    <row r="34" spans="1:15" ht="15" customHeight="1">
      <c r="A34" s="9"/>
      <c r="B34" s="10"/>
      <c r="C34" s="10" t="s">
        <v>5</v>
      </c>
      <c r="D34" s="10"/>
      <c r="E34" s="1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" customHeight="1">
      <c r="A35" s="9"/>
      <c r="B35" s="10"/>
      <c r="C35" s="10"/>
      <c r="D35" s="10" t="s">
        <v>30</v>
      </c>
      <c r="E35" s="11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" customHeight="1">
      <c r="A36" s="9"/>
      <c r="B36" s="10"/>
      <c r="C36" s="10"/>
      <c r="D36" s="10" t="s">
        <v>4</v>
      </c>
      <c r="E36" s="11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" customHeight="1">
      <c r="A37" s="9"/>
      <c r="B37" s="10"/>
      <c r="C37" s="10" t="s">
        <v>8</v>
      </c>
      <c r="D37" s="10"/>
      <c r="E37" s="11"/>
      <c r="F37" s="16">
        <f aca="true" t="shared" si="7" ref="F37:O37">SUM(F35:F36)</f>
        <v>0</v>
      </c>
      <c r="G37" s="16">
        <f t="shared" si="7"/>
        <v>0</v>
      </c>
      <c r="H37" s="16">
        <f t="shared" si="7"/>
        <v>0</v>
      </c>
      <c r="I37" s="16">
        <f t="shared" si="7"/>
        <v>0</v>
      </c>
      <c r="J37" s="16">
        <f t="shared" si="7"/>
        <v>0</v>
      </c>
      <c r="K37" s="16">
        <f t="shared" si="7"/>
        <v>0</v>
      </c>
      <c r="L37" s="16">
        <f t="shared" si="7"/>
        <v>0</v>
      </c>
      <c r="M37" s="16">
        <f t="shared" si="7"/>
        <v>0</v>
      </c>
      <c r="N37" s="16">
        <f t="shared" si="7"/>
        <v>0</v>
      </c>
      <c r="O37" s="16">
        <f t="shared" si="7"/>
        <v>0</v>
      </c>
    </row>
    <row r="38" spans="1:15" ht="15" customHeight="1">
      <c r="A38" s="18"/>
      <c r="B38" s="19" t="s">
        <v>11</v>
      </c>
      <c r="C38" s="19"/>
      <c r="D38" s="19"/>
      <c r="E38" s="20"/>
      <c r="F38" s="21">
        <f aca="true" t="shared" si="8" ref="F38:O38">F37+F33</f>
        <v>0</v>
      </c>
      <c r="G38" s="21">
        <f t="shared" si="8"/>
        <v>0</v>
      </c>
      <c r="H38" s="21">
        <f t="shared" si="8"/>
        <v>0</v>
      </c>
      <c r="I38" s="21">
        <f t="shared" si="8"/>
        <v>0</v>
      </c>
      <c r="J38" s="21">
        <f t="shared" si="8"/>
        <v>0</v>
      </c>
      <c r="K38" s="21">
        <f t="shared" si="8"/>
        <v>0</v>
      </c>
      <c r="L38" s="21">
        <f t="shared" si="8"/>
        <v>0</v>
      </c>
      <c r="M38" s="21">
        <f t="shared" si="8"/>
        <v>0</v>
      </c>
      <c r="N38" s="21">
        <f t="shared" si="8"/>
        <v>0</v>
      </c>
      <c r="O38" s="21">
        <f t="shared" si="8"/>
        <v>0</v>
      </c>
    </row>
    <row r="39" spans="1:15" ht="15" customHeight="1">
      <c r="A39" s="12" t="s">
        <v>88</v>
      </c>
      <c r="B39" s="13"/>
      <c r="C39" s="13"/>
      <c r="D39" s="13"/>
      <c r="E39" s="14"/>
      <c r="F39" s="17">
        <f aca="true" t="shared" si="9" ref="F39:O39">F18+F28+F38</f>
        <v>0</v>
      </c>
      <c r="G39" s="17">
        <f t="shared" si="9"/>
        <v>0</v>
      </c>
      <c r="H39" s="17">
        <f t="shared" si="9"/>
        <v>0</v>
      </c>
      <c r="I39" s="17">
        <f t="shared" si="9"/>
        <v>0</v>
      </c>
      <c r="J39" s="17">
        <f t="shared" si="9"/>
        <v>0</v>
      </c>
      <c r="K39" s="17">
        <f t="shared" si="9"/>
        <v>0</v>
      </c>
      <c r="L39" s="17">
        <f t="shared" si="9"/>
        <v>0</v>
      </c>
      <c r="M39" s="17">
        <f t="shared" si="9"/>
        <v>0</v>
      </c>
      <c r="N39" s="17">
        <f t="shared" si="9"/>
        <v>0</v>
      </c>
      <c r="O39" s="17">
        <f t="shared" si="9"/>
        <v>0</v>
      </c>
    </row>
  </sheetData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landscape" scale="77" r:id="rId1"/>
  <headerFooter alignWithMargins="0">
    <oddHeader>&amp;REnclosure 2</oddHeader>
    <oddFooter>&amp;LPage 15&amp;Rver 4 (12/2008)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R39"/>
  <sheetViews>
    <sheetView workbookViewId="0" topLeftCell="A1">
      <pane xSplit="5" ySplit="7" topLeftCell="F20" activePane="bottomRight" state="frozen"/>
      <selection pane="topLeft"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9.140625" defaultRowHeight="12.75"/>
  <cols>
    <col min="1" max="3" width="4.7109375" style="0" customWidth="1"/>
    <col min="4" max="4" width="3.7109375" style="0" customWidth="1"/>
    <col min="5" max="5" width="22.7109375" style="0" customWidth="1"/>
    <col min="6" max="18" width="12.7109375" style="0" customWidth="1"/>
  </cols>
  <sheetData>
    <row r="1" spans="1:15" ht="32.1" customHeight="1">
      <c r="A1" s="175" t="s">
        <v>78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20.1" customHeight="1">
      <c r="A2" s="22" t="s">
        <v>25</v>
      </c>
      <c r="B2" s="22"/>
      <c r="C2" s="22"/>
      <c r="D2" s="185" t="str">
        <f>'C1-WP 1'!D2:E2</f>
        <v>Orange</v>
      </c>
      <c r="E2" s="185"/>
      <c r="N2" s="23" t="s">
        <v>26</v>
      </c>
      <c r="O2" s="27">
        <f ca="1">TODAY()</f>
        <v>44138</v>
      </c>
    </row>
    <row r="3" spans="1:13" ht="20.1" customHeight="1" thickBot="1">
      <c r="A3" s="22" t="s">
        <v>91</v>
      </c>
      <c r="B3" s="22"/>
      <c r="C3" s="22"/>
      <c r="D3" s="193"/>
      <c r="E3" s="193"/>
      <c r="G3" s="32" t="s">
        <v>190</v>
      </c>
      <c r="L3" s="28" t="s">
        <v>142</v>
      </c>
      <c r="M3" s="30"/>
    </row>
    <row r="4" spans="12:13" ht="13.5" thickBot="1">
      <c r="L4" s="29" t="s">
        <v>143</v>
      </c>
      <c r="M4" s="31"/>
    </row>
    <row r="5" spans="1:15" s="3" customFormat="1" ht="15" customHeight="1">
      <c r="A5" s="178" t="s">
        <v>27</v>
      </c>
      <c r="B5" s="179"/>
      <c r="C5" s="179"/>
      <c r="D5" s="179"/>
      <c r="E5" s="180"/>
      <c r="F5" s="4" t="s">
        <v>16</v>
      </c>
      <c r="G5" s="25" t="s">
        <v>17</v>
      </c>
      <c r="H5" s="25" t="s">
        <v>24</v>
      </c>
      <c r="I5" s="25" t="s">
        <v>18</v>
      </c>
      <c r="J5" s="25" t="s">
        <v>19</v>
      </c>
      <c r="K5" s="25" t="s">
        <v>20</v>
      </c>
      <c r="L5" s="25" t="s">
        <v>21</v>
      </c>
      <c r="M5" s="25" t="s">
        <v>22</v>
      </c>
      <c r="N5" s="25" t="s">
        <v>23</v>
      </c>
      <c r="O5" s="25" t="s">
        <v>51</v>
      </c>
    </row>
    <row r="6" spans="1:15" s="3" customFormat="1" ht="15" customHeight="1">
      <c r="A6" s="181"/>
      <c r="B6" s="182"/>
      <c r="C6" s="182"/>
      <c r="D6" s="182"/>
      <c r="E6" s="183"/>
      <c r="F6" s="191" t="s">
        <v>6</v>
      </c>
      <c r="G6" s="194" t="s">
        <v>29</v>
      </c>
      <c r="H6" s="193"/>
      <c r="I6" s="193"/>
      <c r="J6" s="193"/>
      <c r="K6" s="193"/>
      <c r="L6" s="193"/>
      <c r="M6" s="193"/>
      <c r="N6" s="193"/>
      <c r="O6" s="195"/>
    </row>
    <row r="7" spans="1:18" s="1" customFormat="1" ht="42" customHeight="1">
      <c r="A7" s="184"/>
      <c r="B7" s="185"/>
      <c r="C7" s="185"/>
      <c r="D7" s="185"/>
      <c r="E7" s="186"/>
      <c r="F7" s="192"/>
      <c r="G7" s="24" t="s">
        <v>0</v>
      </c>
      <c r="H7" s="24" t="s">
        <v>28</v>
      </c>
      <c r="I7" s="24" t="s">
        <v>15</v>
      </c>
      <c r="J7" s="24" t="s">
        <v>1</v>
      </c>
      <c r="K7" s="24" t="s">
        <v>12</v>
      </c>
      <c r="L7" s="24" t="s">
        <v>13</v>
      </c>
      <c r="M7" s="24" t="s">
        <v>2</v>
      </c>
      <c r="N7" s="24" t="s">
        <v>14</v>
      </c>
      <c r="O7" s="5" t="s">
        <v>50</v>
      </c>
      <c r="P7" s="2"/>
      <c r="Q7" s="2"/>
      <c r="R7" s="2"/>
    </row>
    <row r="8" spans="1:15" ht="15" customHeight="1">
      <c r="A8" s="6" t="s">
        <v>92</v>
      </c>
      <c r="B8" s="7"/>
      <c r="C8" s="7"/>
      <c r="D8" s="7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5" customHeight="1">
      <c r="A9" s="9"/>
      <c r="B9" s="187" t="s">
        <v>71</v>
      </c>
      <c r="C9" s="187"/>
      <c r="D9" s="187"/>
      <c r="E9" s="188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" customHeight="1">
      <c r="A10" s="9"/>
      <c r="B10" s="10"/>
      <c r="C10" s="10" t="s">
        <v>3</v>
      </c>
      <c r="D10" s="10"/>
      <c r="E10" s="11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" customHeight="1">
      <c r="A11" s="9"/>
      <c r="B11" s="10"/>
      <c r="C11" s="10"/>
      <c r="D11" s="10" t="s">
        <v>30</v>
      </c>
      <c r="E11" s="11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" customHeight="1">
      <c r="A12" s="9"/>
      <c r="B12" s="10"/>
      <c r="C12" s="10"/>
      <c r="D12" s="10" t="s">
        <v>4</v>
      </c>
      <c r="E12" s="11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" customHeight="1">
      <c r="A13" s="9"/>
      <c r="B13" s="10"/>
      <c r="C13" s="10" t="s">
        <v>7</v>
      </c>
      <c r="D13" s="10"/>
      <c r="E13" s="11"/>
      <c r="F13" s="16">
        <f aca="true" t="shared" si="0" ref="F13:O13">SUM(F11:F12)</f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</row>
    <row r="14" spans="1:15" ht="15" customHeight="1">
      <c r="A14" s="9"/>
      <c r="B14" s="10"/>
      <c r="C14" s="10" t="s">
        <v>5</v>
      </c>
      <c r="D14" s="10"/>
      <c r="E14" s="11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5" customHeight="1">
      <c r="A15" s="9"/>
      <c r="B15" s="10"/>
      <c r="C15" s="10"/>
      <c r="D15" s="10" t="s">
        <v>30</v>
      </c>
      <c r="E15" s="11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" customHeight="1">
      <c r="A16" s="9"/>
      <c r="B16" s="10"/>
      <c r="C16" s="10"/>
      <c r="D16" s="10" t="s">
        <v>4</v>
      </c>
      <c r="E16" s="11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" customHeight="1">
      <c r="A17" s="9"/>
      <c r="B17" s="10"/>
      <c r="C17" s="10" t="s">
        <v>8</v>
      </c>
      <c r="D17" s="10"/>
      <c r="E17" s="11"/>
      <c r="F17" s="16">
        <f aca="true" t="shared" si="1" ref="F17:O17">SUM(F15:F16)</f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  <c r="N17" s="16">
        <f t="shared" si="1"/>
        <v>0</v>
      </c>
      <c r="O17" s="16">
        <f t="shared" si="1"/>
        <v>0</v>
      </c>
    </row>
    <row r="18" spans="1:15" ht="15" customHeight="1">
      <c r="A18" s="18"/>
      <c r="B18" s="19" t="s">
        <v>9</v>
      </c>
      <c r="C18" s="19"/>
      <c r="D18" s="19"/>
      <c r="E18" s="20"/>
      <c r="F18" s="21">
        <f aca="true" t="shared" si="2" ref="F18:O18">F13+F17</f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</row>
    <row r="19" spans="1:15" ht="15" customHeight="1">
      <c r="A19" s="9"/>
      <c r="B19" s="189" t="s">
        <v>64</v>
      </c>
      <c r="C19" s="189"/>
      <c r="D19" s="189"/>
      <c r="E19" s="190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5" customHeight="1">
      <c r="A20" s="9"/>
      <c r="B20" s="10"/>
      <c r="C20" s="10" t="s">
        <v>3</v>
      </c>
      <c r="D20" s="10"/>
      <c r="E20" s="11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" customHeight="1">
      <c r="A21" s="9"/>
      <c r="B21" s="10"/>
      <c r="C21" s="10"/>
      <c r="D21" s="10" t="s">
        <v>30</v>
      </c>
      <c r="E21" s="11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5" customHeight="1">
      <c r="A22" s="9"/>
      <c r="B22" s="10"/>
      <c r="C22" s="10"/>
      <c r="D22" s="10" t="s">
        <v>4</v>
      </c>
      <c r="E22" s="11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5" customHeight="1">
      <c r="A23" s="9"/>
      <c r="B23" s="10"/>
      <c r="C23" s="10" t="s">
        <v>7</v>
      </c>
      <c r="D23" s="10"/>
      <c r="E23" s="11"/>
      <c r="F23" s="16">
        <f aca="true" t="shared" si="3" ref="F23:O23">SUM(F21:F22)</f>
        <v>0</v>
      </c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</row>
    <row r="24" spans="1:15" ht="15" customHeight="1">
      <c r="A24" s="9"/>
      <c r="B24" s="10"/>
      <c r="C24" s="10" t="s">
        <v>5</v>
      </c>
      <c r="D24" s="10"/>
      <c r="E24" s="11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" customHeight="1">
      <c r="A25" s="9"/>
      <c r="B25" s="10"/>
      <c r="C25" s="10"/>
      <c r="D25" s="10" t="s">
        <v>30</v>
      </c>
      <c r="E25" s="11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" customHeight="1">
      <c r="A26" s="9"/>
      <c r="B26" s="10"/>
      <c r="C26" s="10"/>
      <c r="D26" s="10" t="s">
        <v>4</v>
      </c>
      <c r="E26" s="11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" customHeight="1">
      <c r="A27" s="9"/>
      <c r="B27" s="10"/>
      <c r="C27" s="10" t="s">
        <v>8</v>
      </c>
      <c r="D27" s="10"/>
      <c r="E27" s="11"/>
      <c r="F27" s="16">
        <f aca="true" t="shared" si="4" ref="F27:O27">SUM(F25:F26)</f>
        <v>0</v>
      </c>
      <c r="G27" s="16">
        <f t="shared" si="4"/>
        <v>0</v>
      </c>
      <c r="H27" s="16">
        <f t="shared" si="4"/>
        <v>0</v>
      </c>
      <c r="I27" s="16">
        <f t="shared" si="4"/>
        <v>0</v>
      </c>
      <c r="J27" s="16">
        <f t="shared" si="4"/>
        <v>0</v>
      </c>
      <c r="K27" s="16">
        <f t="shared" si="4"/>
        <v>0</v>
      </c>
      <c r="L27" s="16">
        <f t="shared" si="4"/>
        <v>0</v>
      </c>
      <c r="M27" s="16">
        <f t="shared" si="4"/>
        <v>0</v>
      </c>
      <c r="N27" s="16">
        <f t="shared" si="4"/>
        <v>0</v>
      </c>
      <c r="O27" s="16">
        <f t="shared" si="4"/>
        <v>0</v>
      </c>
    </row>
    <row r="28" spans="1:15" ht="15" customHeight="1">
      <c r="A28" s="18"/>
      <c r="B28" s="19" t="s">
        <v>65</v>
      </c>
      <c r="C28" s="19"/>
      <c r="D28" s="19"/>
      <c r="E28" s="20"/>
      <c r="F28" s="21">
        <f aca="true" t="shared" si="5" ref="F28:O28">F23+F27</f>
        <v>0</v>
      </c>
      <c r="G28" s="21">
        <f t="shared" si="5"/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</row>
    <row r="29" spans="1:15" ht="15" customHeight="1">
      <c r="A29" s="9"/>
      <c r="B29" s="176" t="s">
        <v>10</v>
      </c>
      <c r="C29" s="176"/>
      <c r="D29" s="176"/>
      <c r="E29" s="177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" customHeight="1">
      <c r="A30" s="9"/>
      <c r="B30" s="10"/>
      <c r="C30" s="10" t="s">
        <v>3</v>
      </c>
      <c r="D30" s="10"/>
      <c r="E30" s="11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" customHeight="1">
      <c r="A31" s="9"/>
      <c r="B31" s="10"/>
      <c r="C31" s="10"/>
      <c r="D31" s="10" t="s">
        <v>30</v>
      </c>
      <c r="E31" s="11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" customHeight="1">
      <c r="A32" s="9"/>
      <c r="B32" s="10"/>
      <c r="C32" s="10"/>
      <c r="D32" s="10" t="s">
        <v>4</v>
      </c>
      <c r="E32" s="11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" customHeight="1">
      <c r="A33" s="9"/>
      <c r="B33" s="10"/>
      <c r="C33" s="10" t="s">
        <v>7</v>
      </c>
      <c r="D33" s="10"/>
      <c r="E33" s="11"/>
      <c r="F33" s="16">
        <f aca="true" t="shared" si="6" ref="F33:O33">SUM(F31:F32)</f>
        <v>0</v>
      </c>
      <c r="G33" s="16">
        <f t="shared" si="6"/>
        <v>0</v>
      </c>
      <c r="H33" s="16">
        <f t="shared" si="6"/>
        <v>0</v>
      </c>
      <c r="I33" s="16">
        <f t="shared" si="6"/>
        <v>0</v>
      </c>
      <c r="J33" s="16">
        <f t="shared" si="6"/>
        <v>0</v>
      </c>
      <c r="K33" s="16">
        <f t="shared" si="6"/>
        <v>0</v>
      </c>
      <c r="L33" s="16">
        <f t="shared" si="6"/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</row>
    <row r="34" spans="1:15" ht="15" customHeight="1">
      <c r="A34" s="9"/>
      <c r="B34" s="10"/>
      <c r="C34" s="10" t="s">
        <v>5</v>
      </c>
      <c r="D34" s="10"/>
      <c r="E34" s="1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" customHeight="1">
      <c r="A35" s="9"/>
      <c r="B35" s="10"/>
      <c r="C35" s="10"/>
      <c r="D35" s="10" t="s">
        <v>30</v>
      </c>
      <c r="E35" s="11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" customHeight="1">
      <c r="A36" s="9"/>
      <c r="B36" s="10"/>
      <c r="C36" s="10"/>
      <c r="D36" s="10" t="s">
        <v>4</v>
      </c>
      <c r="E36" s="11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" customHeight="1">
      <c r="A37" s="9"/>
      <c r="B37" s="10"/>
      <c r="C37" s="10" t="s">
        <v>8</v>
      </c>
      <c r="D37" s="10"/>
      <c r="E37" s="11"/>
      <c r="F37" s="16">
        <f aca="true" t="shared" si="7" ref="F37:O37">SUM(F35:F36)</f>
        <v>0</v>
      </c>
      <c r="G37" s="16">
        <f t="shared" si="7"/>
        <v>0</v>
      </c>
      <c r="H37" s="16">
        <f t="shared" si="7"/>
        <v>0</v>
      </c>
      <c r="I37" s="16">
        <f t="shared" si="7"/>
        <v>0</v>
      </c>
      <c r="J37" s="16">
        <f t="shared" si="7"/>
        <v>0</v>
      </c>
      <c r="K37" s="16">
        <f t="shared" si="7"/>
        <v>0</v>
      </c>
      <c r="L37" s="16">
        <f t="shared" si="7"/>
        <v>0</v>
      </c>
      <c r="M37" s="16">
        <f t="shared" si="7"/>
        <v>0</v>
      </c>
      <c r="N37" s="16">
        <f t="shared" si="7"/>
        <v>0</v>
      </c>
      <c r="O37" s="16">
        <f t="shared" si="7"/>
        <v>0</v>
      </c>
    </row>
    <row r="38" spans="1:15" ht="15" customHeight="1">
      <c r="A38" s="18"/>
      <c r="B38" s="19" t="s">
        <v>11</v>
      </c>
      <c r="C38" s="19"/>
      <c r="D38" s="19"/>
      <c r="E38" s="20"/>
      <c r="F38" s="21">
        <f aca="true" t="shared" si="8" ref="F38:O38">F37+F33</f>
        <v>0</v>
      </c>
      <c r="G38" s="21">
        <f t="shared" si="8"/>
        <v>0</v>
      </c>
      <c r="H38" s="21">
        <f t="shared" si="8"/>
        <v>0</v>
      </c>
      <c r="I38" s="21">
        <f t="shared" si="8"/>
        <v>0</v>
      </c>
      <c r="J38" s="21">
        <f t="shared" si="8"/>
        <v>0</v>
      </c>
      <c r="K38" s="21">
        <f t="shared" si="8"/>
        <v>0</v>
      </c>
      <c r="L38" s="21">
        <f t="shared" si="8"/>
        <v>0</v>
      </c>
      <c r="M38" s="21">
        <f t="shared" si="8"/>
        <v>0</v>
      </c>
      <c r="N38" s="21">
        <f t="shared" si="8"/>
        <v>0</v>
      </c>
      <c r="O38" s="21">
        <f t="shared" si="8"/>
        <v>0</v>
      </c>
    </row>
    <row r="39" spans="1:15" ht="15" customHeight="1">
      <c r="A39" s="12" t="s">
        <v>93</v>
      </c>
      <c r="B39" s="13"/>
      <c r="C39" s="13"/>
      <c r="D39" s="13"/>
      <c r="E39" s="14"/>
      <c r="F39" s="17">
        <f aca="true" t="shared" si="9" ref="F39:O39">F18+F28+F38</f>
        <v>0</v>
      </c>
      <c r="G39" s="17">
        <f t="shared" si="9"/>
        <v>0</v>
      </c>
      <c r="H39" s="17">
        <f t="shared" si="9"/>
        <v>0</v>
      </c>
      <c r="I39" s="17">
        <f t="shared" si="9"/>
        <v>0</v>
      </c>
      <c r="J39" s="17">
        <f t="shared" si="9"/>
        <v>0</v>
      </c>
      <c r="K39" s="17">
        <f t="shared" si="9"/>
        <v>0</v>
      </c>
      <c r="L39" s="17">
        <f t="shared" si="9"/>
        <v>0</v>
      </c>
      <c r="M39" s="17">
        <f t="shared" si="9"/>
        <v>0</v>
      </c>
      <c r="N39" s="17">
        <f t="shared" si="9"/>
        <v>0</v>
      </c>
      <c r="O39" s="17">
        <f t="shared" si="9"/>
        <v>0</v>
      </c>
    </row>
  </sheetData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landscape" scale="77" r:id="rId1"/>
  <headerFooter alignWithMargins="0">
    <oddHeader>&amp;REnclosure 2</oddHeader>
    <oddFooter>&amp;LPage 15&amp;Rver 4 (12/2008)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R39"/>
  <sheetViews>
    <sheetView workbookViewId="0" topLeftCell="A1">
      <pane xSplit="5" ySplit="7" topLeftCell="F2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9.140625" defaultRowHeight="12.75"/>
  <cols>
    <col min="1" max="3" width="4.7109375" style="0" customWidth="1"/>
    <col min="4" max="4" width="3.7109375" style="0" customWidth="1"/>
    <col min="5" max="5" width="22.7109375" style="0" customWidth="1"/>
    <col min="6" max="18" width="12.7109375" style="0" customWidth="1"/>
  </cols>
  <sheetData>
    <row r="1" spans="1:15" ht="32.1" customHeight="1">
      <c r="A1" s="175" t="s">
        <v>78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20.1" customHeight="1">
      <c r="A2" s="22" t="s">
        <v>25</v>
      </c>
      <c r="B2" s="22"/>
      <c r="C2" s="22"/>
      <c r="D2" s="185" t="str">
        <f>'C1-WP 1'!D2:E2</f>
        <v>Orange</v>
      </c>
      <c r="E2" s="185"/>
      <c r="N2" s="23" t="s">
        <v>26</v>
      </c>
      <c r="O2" s="27">
        <f ca="1">TODAY()</f>
        <v>44138</v>
      </c>
    </row>
    <row r="3" spans="1:13" ht="20.1" customHeight="1" thickBot="1">
      <c r="A3" s="22" t="s">
        <v>94</v>
      </c>
      <c r="B3" s="22"/>
      <c r="C3" s="22"/>
      <c r="D3" s="193"/>
      <c r="E3" s="193"/>
      <c r="G3" s="32" t="s">
        <v>190</v>
      </c>
      <c r="L3" s="28" t="s">
        <v>142</v>
      </c>
      <c r="M3" s="30"/>
    </row>
    <row r="4" spans="12:13" ht="13.5" thickBot="1">
      <c r="L4" s="29" t="s">
        <v>143</v>
      </c>
      <c r="M4" s="31"/>
    </row>
    <row r="5" spans="1:15" s="3" customFormat="1" ht="15" customHeight="1">
      <c r="A5" s="178" t="s">
        <v>27</v>
      </c>
      <c r="B5" s="179"/>
      <c r="C5" s="179"/>
      <c r="D5" s="179"/>
      <c r="E5" s="180"/>
      <c r="F5" s="4" t="s">
        <v>16</v>
      </c>
      <c r="G5" s="25" t="s">
        <v>17</v>
      </c>
      <c r="H5" s="25" t="s">
        <v>24</v>
      </c>
      <c r="I5" s="25" t="s">
        <v>18</v>
      </c>
      <c r="J5" s="25" t="s">
        <v>19</v>
      </c>
      <c r="K5" s="25" t="s">
        <v>20</v>
      </c>
      <c r="L5" s="25" t="s">
        <v>21</v>
      </c>
      <c r="M5" s="25" t="s">
        <v>22</v>
      </c>
      <c r="N5" s="25" t="s">
        <v>23</v>
      </c>
      <c r="O5" s="25" t="s">
        <v>51</v>
      </c>
    </row>
    <row r="6" spans="1:15" s="3" customFormat="1" ht="15" customHeight="1">
      <c r="A6" s="181"/>
      <c r="B6" s="182"/>
      <c r="C6" s="182"/>
      <c r="D6" s="182"/>
      <c r="E6" s="183"/>
      <c r="F6" s="191" t="s">
        <v>6</v>
      </c>
      <c r="G6" s="194" t="s">
        <v>29</v>
      </c>
      <c r="H6" s="193"/>
      <c r="I6" s="193"/>
      <c r="J6" s="193"/>
      <c r="K6" s="193"/>
      <c r="L6" s="193"/>
      <c r="M6" s="193"/>
      <c r="N6" s="193"/>
      <c r="O6" s="195"/>
    </row>
    <row r="7" spans="1:18" s="1" customFormat="1" ht="42" customHeight="1">
      <c r="A7" s="184"/>
      <c r="B7" s="185"/>
      <c r="C7" s="185"/>
      <c r="D7" s="185"/>
      <c r="E7" s="186"/>
      <c r="F7" s="192"/>
      <c r="G7" s="24" t="s">
        <v>0</v>
      </c>
      <c r="H7" s="24" t="s">
        <v>28</v>
      </c>
      <c r="I7" s="24" t="s">
        <v>15</v>
      </c>
      <c r="J7" s="24" t="s">
        <v>1</v>
      </c>
      <c r="K7" s="24" t="s">
        <v>12</v>
      </c>
      <c r="L7" s="24" t="s">
        <v>13</v>
      </c>
      <c r="M7" s="24" t="s">
        <v>2</v>
      </c>
      <c r="N7" s="24" t="s">
        <v>14</v>
      </c>
      <c r="O7" s="5" t="s">
        <v>50</v>
      </c>
      <c r="P7" s="2"/>
      <c r="Q7" s="2"/>
      <c r="R7" s="2"/>
    </row>
    <row r="8" spans="1:15" ht="15" customHeight="1">
      <c r="A8" s="6" t="s">
        <v>95</v>
      </c>
      <c r="B8" s="7"/>
      <c r="C8" s="7"/>
      <c r="D8" s="7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5" customHeight="1">
      <c r="A9" s="9"/>
      <c r="B9" s="187" t="s">
        <v>71</v>
      </c>
      <c r="C9" s="187"/>
      <c r="D9" s="187"/>
      <c r="E9" s="188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" customHeight="1">
      <c r="A10" s="9"/>
      <c r="B10" s="10"/>
      <c r="C10" s="10" t="s">
        <v>3</v>
      </c>
      <c r="D10" s="10"/>
      <c r="E10" s="11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" customHeight="1">
      <c r="A11" s="9"/>
      <c r="B11" s="10"/>
      <c r="C11" s="10"/>
      <c r="D11" s="10" t="s">
        <v>30</v>
      </c>
      <c r="E11" s="11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" customHeight="1">
      <c r="A12" s="9"/>
      <c r="B12" s="10"/>
      <c r="C12" s="10"/>
      <c r="D12" s="10" t="s">
        <v>4</v>
      </c>
      <c r="E12" s="11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" customHeight="1">
      <c r="A13" s="9"/>
      <c r="B13" s="10"/>
      <c r="C13" s="10" t="s">
        <v>7</v>
      </c>
      <c r="D13" s="10"/>
      <c r="E13" s="11"/>
      <c r="F13" s="16">
        <f aca="true" t="shared" si="0" ref="F13:O13">SUM(F11:F12)</f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</row>
    <row r="14" spans="1:15" ht="15" customHeight="1">
      <c r="A14" s="9"/>
      <c r="B14" s="10"/>
      <c r="C14" s="10" t="s">
        <v>5</v>
      </c>
      <c r="D14" s="10"/>
      <c r="E14" s="11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5" customHeight="1">
      <c r="A15" s="9"/>
      <c r="B15" s="10"/>
      <c r="C15" s="10"/>
      <c r="D15" s="10" t="s">
        <v>30</v>
      </c>
      <c r="E15" s="11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" customHeight="1">
      <c r="A16" s="9"/>
      <c r="B16" s="10"/>
      <c r="C16" s="10"/>
      <c r="D16" s="10" t="s">
        <v>4</v>
      </c>
      <c r="E16" s="11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" customHeight="1">
      <c r="A17" s="9"/>
      <c r="B17" s="10"/>
      <c r="C17" s="10" t="s">
        <v>8</v>
      </c>
      <c r="D17" s="10"/>
      <c r="E17" s="11"/>
      <c r="F17" s="16">
        <f aca="true" t="shared" si="1" ref="F17:O17">SUM(F15:F16)</f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  <c r="N17" s="16">
        <f t="shared" si="1"/>
        <v>0</v>
      </c>
      <c r="O17" s="16">
        <f t="shared" si="1"/>
        <v>0</v>
      </c>
    </row>
    <row r="18" spans="1:15" ht="15" customHeight="1">
      <c r="A18" s="18"/>
      <c r="B18" s="19" t="s">
        <v>9</v>
      </c>
      <c r="C18" s="19"/>
      <c r="D18" s="19"/>
      <c r="E18" s="20"/>
      <c r="F18" s="21">
        <f aca="true" t="shared" si="2" ref="F18:O18">F13+F17</f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</row>
    <row r="19" spans="1:15" ht="15" customHeight="1">
      <c r="A19" s="9"/>
      <c r="B19" s="189" t="s">
        <v>64</v>
      </c>
      <c r="C19" s="189"/>
      <c r="D19" s="189"/>
      <c r="E19" s="190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5" customHeight="1">
      <c r="A20" s="9"/>
      <c r="B20" s="10"/>
      <c r="C20" s="10" t="s">
        <v>3</v>
      </c>
      <c r="D20" s="10"/>
      <c r="E20" s="11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" customHeight="1">
      <c r="A21" s="9"/>
      <c r="B21" s="10"/>
      <c r="C21" s="10"/>
      <c r="D21" s="10" t="s">
        <v>30</v>
      </c>
      <c r="E21" s="11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5" customHeight="1">
      <c r="A22" s="9"/>
      <c r="B22" s="10"/>
      <c r="C22" s="10"/>
      <c r="D22" s="10" t="s">
        <v>4</v>
      </c>
      <c r="E22" s="11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5" customHeight="1">
      <c r="A23" s="9"/>
      <c r="B23" s="10"/>
      <c r="C23" s="10" t="s">
        <v>7</v>
      </c>
      <c r="D23" s="10"/>
      <c r="E23" s="11"/>
      <c r="F23" s="16">
        <f aca="true" t="shared" si="3" ref="F23:O23">SUM(F21:F22)</f>
        <v>0</v>
      </c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</row>
    <row r="24" spans="1:15" ht="15" customHeight="1">
      <c r="A24" s="9"/>
      <c r="B24" s="10"/>
      <c r="C24" s="10" t="s">
        <v>5</v>
      </c>
      <c r="D24" s="10"/>
      <c r="E24" s="11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" customHeight="1">
      <c r="A25" s="9"/>
      <c r="B25" s="10"/>
      <c r="C25" s="10"/>
      <c r="D25" s="10" t="s">
        <v>30</v>
      </c>
      <c r="E25" s="11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" customHeight="1">
      <c r="A26" s="9"/>
      <c r="B26" s="10"/>
      <c r="C26" s="10"/>
      <c r="D26" s="10" t="s">
        <v>4</v>
      </c>
      <c r="E26" s="11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" customHeight="1">
      <c r="A27" s="9"/>
      <c r="B27" s="10"/>
      <c r="C27" s="10" t="s">
        <v>8</v>
      </c>
      <c r="D27" s="10"/>
      <c r="E27" s="11"/>
      <c r="F27" s="16">
        <f aca="true" t="shared" si="4" ref="F27:O27">SUM(F25:F26)</f>
        <v>0</v>
      </c>
      <c r="G27" s="16">
        <f t="shared" si="4"/>
        <v>0</v>
      </c>
      <c r="H27" s="16">
        <f t="shared" si="4"/>
        <v>0</v>
      </c>
      <c r="I27" s="16">
        <f t="shared" si="4"/>
        <v>0</v>
      </c>
      <c r="J27" s="16">
        <f t="shared" si="4"/>
        <v>0</v>
      </c>
      <c r="K27" s="16">
        <f t="shared" si="4"/>
        <v>0</v>
      </c>
      <c r="L27" s="16">
        <f t="shared" si="4"/>
        <v>0</v>
      </c>
      <c r="M27" s="16">
        <f t="shared" si="4"/>
        <v>0</v>
      </c>
      <c r="N27" s="16">
        <f t="shared" si="4"/>
        <v>0</v>
      </c>
      <c r="O27" s="16">
        <f t="shared" si="4"/>
        <v>0</v>
      </c>
    </row>
    <row r="28" spans="1:15" ht="15" customHeight="1">
      <c r="A28" s="18"/>
      <c r="B28" s="19" t="s">
        <v>65</v>
      </c>
      <c r="C28" s="19"/>
      <c r="D28" s="19"/>
      <c r="E28" s="20"/>
      <c r="F28" s="21">
        <f aca="true" t="shared" si="5" ref="F28:O28">F23+F27</f>
        <v>0</v>
      </c>
      <c r="G28" s="21">
        <f t="shared" si="5"/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</row>
    <row r="29" spans="1:15" ht="15" customHeight="1">
      <c r="A29" s="9"/>
      <c r="B29" s="176" t="s">
        <v>10</v>
      </c>
      <c r="C29" s="176"/>
      <c r="D29" s="176"/>
      <c r="E29" s="177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" customHeight="1">
      <c r="A30" s="9"/>
      <c r="B30" s="10"/>
      <c r="C30" s="10" t="s">
        <v>3</v>
      </c>
      <c r="D30" s="10"/>
      <c r="E30" s="11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" customHeight="1">
      <c r="A31" s="9"/>
      <c r="B31" s="10"/>
      <c r="C31" s="10"/>
      <c r="D31" s="10" t="s">
        <v>30</v>
      </c>
      <c r="E31" s="11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" customHeight="1">
      <c r="A32" s="9"/>
      <c r="B32" s="10"/>
      <c r="C32" s="10"/>
      <c r="D32" s="10" t="s">
        <v>4</v>
      </c>
      <c r="E32" s="11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" customHeight="1">
      <c r="A33" s="9"/>
      <c r="B33" s="10"/>
      <c r="C33" s="10" t="s">
        <v>7</v>
      </c>
      <c r="D33" s="10"/>
      <c r="E33" s="11"/>
      <c r="F33" s="16">
        <f aca="true" t="shared" si="6" ref="F33:O33">SUM(F31:F32)</f>
        <v>0</v>
      </c>
      <c r="G33" s="16">
        <f t="shared" si="6"/>
        <v>0</v>
      </c>
      <c r="H33" s="16">
        <f t="shared" si="6"/>
        <v>0</v>
      </c>
      <c r="I33" s="16">
        <f t="shared" si="6"/>
        <v>0</v>
      </c>
      <c r="J33" s="16">
        <f t="shared" si="6"/>
        <v>0</v>
      </c>
      <c r="K33" s="16">
        <f t="shared" si="6"/>
        <v>0</v>
      </c>
      <c r="L33" s="16">
        <f t="shared" si="6"/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</row>
    <row r="34" spans="1:15" ht="15" customHeight="1">
      <c r="A34" s="9"/>
      <c r="B34" s="10"/>
      <c r="C34" s="10" t="s">
        <v>5</v>
      </c>
      <c r="D34" s="10"/>
      <c r="E34" s="1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" customHeight="1">
      <c r="A35" s="9"/>
      <c r="B35" s="10"/>
      <c r="C35" s="10"/>
      <c r="D35" s="10" t="s">
        <v>30</v>
      </c>
      <c r="E35" s="11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" customHeight="1">
      <c r="A36" s="9"/>
      <c r="B36" s="10"/>
      <c r="C36" s="10"/>
      <c r="D36" s="10" t="s">
        <v>4</v>
      </c>
      <c r="E36" s="11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" customHeight="1">
      <c r="A37" s="9"/>
      <c r="B37" s="10"/>
      <c r="C37" s="10" t="s">
        <v>8</v>
      </c>
      <c r="D37" s="10"/>
      <c r="E37" s="11"/>
      <c r="F37" s="16">
        <f aca="true" t="shared" si="7" ref="F37:O37">SUM(F35:F36)</f>
        <v>0</v>
      </c>
      <c r="G37" s="16">
        <f t="shared" si="7"/>
        <v>0</v>
      </c>
      <c r="H37" s="16">
        <f t="shared" si="7"/>
        <v>0</v>
      </c>
      <c r="I37" s="16">
        <f t="shared" si="7"/>
        <v>0</v>
      </c>
      <c r="J37" s="16">
        <f t="shared" si="7"/>
        <v>0</v>
      </c>
      <c r="K37" s="16">
        <f t="shared" si="7"/>
        <v>0</v>
      </c>
      <c r="L37" s="16">
        <f t="shared" si="7"/>
        <v>0</v>
      </c>
      <c r="M37" s="16">
        <f t="shared" si="7"/>
        <v>0</v>
      </c>
      <c r="N37" s="16">
        <f t="shared" si="7"/>
        <v>0</v>
      </c>
      <c r="O37" s="16">
        <f t="shared" si="7"/>
        <v>0</v>
      </c>
    </row>
    <row r="38" spans="1:15" ht="15" customHeight="1">
      <c r="A38" s="18"/>
      <c r="B38" s="19" t="s">
        <v>11</v>
      </c>
      <c r="C38" s="19"/>
      <c r="D38" s="19"/>
      <c r="E38" s="20"/>
      <c r="F38" s="21">
        <f aca="true" t="shared" si="8" ref="F38:O38">F37+F33</f>
        <v>0</v>
      </c>
      <c r="G38" s="21">
        <f t="shared" si="8"/>
        <v>0</v>
      </c>
      <c r="H38" s="21">
        <f t="shared" si="8"/>
        <v>0</v>
      </c>
      <c r="I38" s="21">
        <f t="shared" si="8"/>
        <v>0</v>
      </c>
      <c r="J38" s="21">
        <f t="shared" si="8"/>
        <v>0</v>
      </c>
      <c r="K38" s="21">
        <f t="shared" si="8"/>
        <v>0</v>
      </c>
      <c r="L38" s="21">
        <f t="shared" si="8"/>
        <v>0</v>
      </c>
      <c r="M38" s="21">
        <f t="shared" si="8"/>
        <v>0</v>
      </c>
      <c r="N38" s="21">
        <f t="shared" si="8"/>
        <v>0</v>
      </c>
      <c r="O38" s="21">
        <f t="shared" si="8"/>
        <v>0</v>
      </c>
    </row>
    <row r="39" spans="1:15" ht="15" customHeight="1">
      <c r="A39" s="12" t="s">
        <v>96</v>
      </c>
      <c r="B39" s="13"/>
      <c r="C39" s="13"/>
      <c r="D39" s="13"/>
      <c r="E39" s="14"/>
      <c r="F39" s="17">
        <f aca="true" t="shared" si="9" ref="F39:O39">F18+F28+F38</f>
        <v>0</v>
      </c>
      <c r="G39" s="17">
        <f t="shared" si="9"/>
        <v>0</v>
      </c>
      <c r="H39" s="17">
        <f t="shared" si="9"/>
        <v>0</v>
      </c>
      <c r="I39" s="17">
        <f t="shared" si="9"/>
        <v>0</v>
      </c>
      <c r="J39" s="17">
        <f t="shared" si="9"/>
        <v>0</v>
      </c>
      <c r="K39" s="17">
        <f t="shared" si="9"/>
        <v>0</v>
      </c>
      <c r="L39" s="17">
        <f t="shared" si="9"/>
        <v>0</v>
      </c>
      <c r="M39" s="17">
        <f t="shared" si="9"/>
        <v>0</v>
      </c>
      <c r="N39" s="17">
        <f t="shared" si="9"/>
        <v>0</v>
      </c>
      <c r="O39" s="17">
        <f t="shared" si="9"/>
        <v>0</v>
      </c>
    </row>
  </sheetData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landscape" scale="77" r:id="rId1"/>
  <headerFooter alignWithMargins="0">
    <oddHeader>&amp;REnclosure 2</oddHeader>
    <oddFooter>&amp;LPage 15&amp;Rver 4 (12/2008)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R39"/>
  <sheetViews>
    <sheetView workbookViewId="0" topLeftCell="A1">
      <pane xSplit="5" ySplit="7" topLeftCell="F26" activePane="bottomRight" state="frozen"/>
      <selection pane="topLeft"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9.140625" defaultRowHeight="12.75"/>
  <cols>
    <col min="1" max="3" width="4.7109375" style="0" customWidth="1"/>
    <col min="4" max="4" width="3.7109375" style="0" customWidth="1"/>
    <col min="5" max="5" width="22.7109375" style="0" customWidth="1"/>
    <col min="6" max="18" width="12.7109375" style="0" customWidth="1"/>
  </cols>
  <sheetData>
    <row r="1" spans="1:15" ht="32.1" customHeight="1">
      <c r="A1" s="175" t="s">
        <v>78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20.1" customHeight="1">
      <c r="A2" s="22" t="s">
        <v>25</v>
      </c>
      <c r="B2" s="22"/>
      <c r="C2" s="22"/>
      <c r="D2" s="185" t="str">
        <f>'C1-WP 1'!D2:E2</f>
        <v>Orange</v>
      </c>
      <c r="E2" s="185"/>
      <c r="N2" s="23" t="s">
        <v>26</v>
      </c>
      <c r="O2" s="27">
        <f ca="1">TODAY()</f>
        <v>44138</v>
      </c>
    </row>
    <row r="3" spans="1:13" ht="20.1" customHeight="1" thickBot="1">
      <c r="A3" s="22" t="s">
        <v>98</v>
      </c>
      <c r="B3" s="22"/>
      <c r="C3" s="22"/>
      <c r="D3" s="193"/>
      <c r="E3" s="193"/>
      <c r="G3" s="32" t="s">
        <v>190</v>
      </c>
      <c r="L3" s="28" t="s">
        <v>142</v>
      </c>
      <c r="M3" s="30"/>
    </row>
    <row r="4" spans="12:13" ht="13.5" thickBot="1">
      <c r="L4" s="29" t="s">
        <v>143</v>
      </c>
      <c r="M4" s="31"/>
    </row>
    <row r="5" spans="1:15" s="3" customFormat="1" ht="15" customHeight="1">
      <c r="A5" s="178" t="s">
        <v>27</v>
      </c>
      <c r="B5" s="179"/>
      <c r="C5" s="179"/>
      <c r="D5" s="179"/>
      <c r="E5" s="180"/>
      <c r="F5" s="4" t="s">
        <v>16</v>
      </c>
      <c r="G5" s="25" t="s">
        <v>17</v>
      </c>
      <c r="H5" s="25" t="s">
        <v>24</v>
      </c>
      <c r="I5" s="25" t="s">
        <v>18</v>
      </c>
      <c r="J5" s="25" t="s">
        <v>19</v>
      </c>
      <c r="K5" s="25" t="s">
        <v>20</v>
      </c>
      <c r="L5" s="25" t="s">
        <v>21</v>
      </c>
      <c r="M5" s="25" t="s">
        <v>22</v>
      </c>
      <c r="N5" s="25" t="s">
        <v>23</v>
      </c>
      <c r="O5" s="25" t="s">
        <v>51</v>
      </c>
    </row>
    <row r="6" spans="1:15" s="3" customFormat="1" ht="15" customHeight="1">
      <c r="A6" s="181"/>
      <c r="B6" s="182"/>
      <c r="C6" s="182"/>
      <c r="D6" s="182"/>
      <c r="E6" s="183"/>
      <c r="F6" s="191" t="s">
        <v>6</v>
      </c>
      <c r="G6" s="194" t="s">
        <v>29</v>
      </c>
      <c r="H6" s="193"/>
      <c r="I6" s="193"/>
      <c r="J6" s="193"/>
      <c r="K6" s="193"/>
      <c r="L6" s="193"/>
      <c r="M6" s="193"/>
      <c r="N6" s="193"/>
      <c r="O6" s="195"/>
    </row>
    <row r="7" spans="1:18" s="1" customFormat="1" ht="42" customHeight="1">
      <c r="A7" s="184"/>
      <c r="B7" s="185"/>
      <c r="C7" s="185"/>
      <c r="D7" s="185"/>
      <c r="E7" s="186"/>
      <c r="F7" s="192"/>
      <c r="G7" s="24" t="s">
        <v>0</v>
      </c>
      <c r="H7" s="24" t="s">
        <v>28</v>
      </c>
      <c r="I7" s="24" t="s">
        <v>15</v>
      </c>
      <c r="J7" s="24" t="s">
        <v>1</v>
      </c>
      <c r="K7" s="24" t="s">
        <v>12</v>
      </c>
      <c r="L7" s="24" t="s">
        <v>13</v>
      </c>
      <c r="M7" s="24" t="s">
        <v>2</v>
      </c>
      <c r="N7" s="24" t="s">
        <v>14</v>
      </c>
      <c r="O7" s="5" t="s">
        <v>50</v>
      </c>
      <c r="P7" s="2"/>
      <c r="Q7" s="2"/>
      <c r="R7" s="2"/>
    </row>
    <row r="8" spans="1:15" ht="15" customHeight="1">
      <c r="A8" s="6" t="s">
        <v>97</v>
      </c>
      <c r="B8" s="7"/>
      <c r="C8" s="7"/>
      <c r="D8" s="7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5" customHeight="1">
      <c r="A9" s="9"/>
      <c r="B9" s="187" t="s">
        <v>71</v>
      </c>
      <c r="C9" s="187"/>
      <c r="D9" s="187"/>
      <c r="E9" s="188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" customHeight="1">
      <c r="A10" s="9"/>
      <c r="B10" s="10"/>
      <c r="C10" s="10" t="s">
        <v>3</v>
      </c>
      <c r="D10" s="10"/>
      <c r="E10" s="11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" customHeight="1">
      <c r="A11" s="9"/>
      <c r="B11" s="10"/>
      <c r="C11" s="10"/>
      <c r="D11" s="10" t="s">
        <v>30</v>
      </c>
      <c r="E11" s="11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" customHeight="1">
      <c r="A12" s="9"/>
      <c r="B12" s="10"/>
      <c r="C12" s="10"/>
      <c r="D12" s="10" t="s">
        <v>4</v>
      </c>
      <c r="E12" s="11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" customHeight="1">
      <c r="A13" s="9"/>
      <c r="B13" s="10"/>
      <c r="C13" s="10" t="s">
        <v>7</v>
      </c>
      <c r="D13" s="10"/>
      <c r="E13" s="11"/>
      <c r="F13" s="16">
        <f aca="true" t="shared" si="0" ref="F13:O13">SUM(F11:F12)</f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</row>
    <row r="14" spans="1:15" ht="15" customHeight="1">
      <c r="A14" s="9"/>
      <c r="B14" s="10"/>
      <c r="C14" s="10" t="s">
        <v>5</v>
      </c>
      <c r="D14" s="10"/>
      <c r="E14" s="11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5" customHeight="1">
      <c r="A15" s="9"/>
      <c r="B15" s="10"/>
      <c r="C15" s="10"/>
      <c r="D15" s="10" t="s">
        <v>30</v>
      </c>
      <c r="E15" s="11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" customHeight="1">
      <c r="A16" s="9"/>
      <c r="B16" s="10"/>
      <c r="C16" s="10"/>
      <c r="D16" s="10" t="s">
        <v>4</v>
      </c>
      <c r="E16" s="11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" customHeight="1">
      <c r="A17" s="9"/>
      <c r="B17" s="10"/>
      <c r="C17" s="10" t="s">
        <v>8</v>
      </c>
      <c r="D17" s="10"/>
      <c r="E17" s="11"/>
      <c r="F17" s="16">
        <f aca="true" t="shared" si="1" ref="F17:O17">SUM(F15:F16)</f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  <c r="N17" s="16">
        <f t="shared" si="1"/>
        <v>0</v>
      </c>
      <c r="O17" s="16">
        <f t="shared" si="1"/>
        <v>0</v>
      </c>
    </row>
    <row r="18" spans="1:15" ht="15" customHeight="1">
      <c r="A18" s="18"/>
      <c r="B18" s="19" t="s">
        <v>9</v>
      </c>
      <c r="C18" s="19"/>
      <c r="D18" s="19"/>
      <c r="E18" s="20"/>
      <c r="F18" s="21">
        <f aca="true" t="shared" si="2" ref="F18:O18">F13+F17</f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</row>
    <row r="19" spans="1:15" ht="15" customHeight="1">
      <c r="A19" s="9"/>
      <c r="B19" s="189" t="s">
        <v>64</v>
      </c>
      <c r="C19" s="189"/>
      <c r="D19" s="189"/>
      <c r="E19" s="190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5" customHeight="1">
      <c r="A20" s="9"/>
      <c r="B20" s="10"/>
      <c r="C20" s="10" t="s">
        <v>3</v>
      </c>
      <c r="D20" s="10"/>
      <c r="E20" s="11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" customHeight="1">
      <c r="A21" s="9"/>
      <c r="B21" s="10"/>
      <c r="C21" s="10"/>
      <c r="D21" s="10" t="s">
        <v>30</v>
      </c>
      <c r="E21" s="11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5" customHeight="1">
      <c r="A22" s="9"/>
      <c r="B22" s="10"/>
      <c r="C22" s="10"/>
      <c r="D22" s="10" t="s">
        <v>4</v>
      </c>
      <c r="E22" s="11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5" customHeight="1">
      <c r="A23" s="9"/>
      <c r="B23" s="10"/>
      <c r="C23" s="10" t="s">
        <v>7</v>
      </c>
      <c r="D23" s="10"/>
      <c r="E23" s="11"/>
      <c r="F23" s="16">
        <f aca="true" t="shared" si="3" ref="F23:O23">SUM(F21:F22)</f>
        <v>0</v>
      </c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</row>
    <row r="24" spans="1:15" ht="15" customHeight="1">
      <c r="A24" s="9"/>
      <c r="B24" s="10"/>
      <c r="C24" s="10" t="s">
        <v>5</v>
      </c>
      <c r="D24" s="10"/>
      <c r="E24" s="11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" customHeight="1">
      <c r="A25" s="9"/>
      <c r="B25" s="10"/>
      <c r="C25" s="10"/>
      <c r="D25" s="10" t="s">
        <v>30</v>
      </c>
      <c r="E25" s="11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" customHeight="1">
      <c r="A26" s="9"/>
      <c r="B26" s="10"/>
      <c r="C26" s="10"/>
      <c r="D26" s="10" t="s">
        <v>4</v>
      </c>
      <c r="E26" s="11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" customHeight="1">
      <c r="A27" s="9"/>
      <c r="B27" s="10"/>
      <c r="C27" s="10" t="s">
        <v>8</v>
      </c>
      <c r="D27" s="10"/>
      <c r="E27" s="11"/>
      <c r="F27" s="16">
        <f aca="true" t="shared" si="4" ref="F27:O27">SUM(F25:F26)</f>
        <v>0</v>
      </c>
      <c r="G27" s="16">
        <f t="shared" si="4"/>
        <v>0</v>
      </c>
      <c r="H27" s="16">
        <f t="shared" si="4"/>
        <v>0</v>
      </c>
      <c r="I27" s="16">
        <f t="shared" si="4"/>
        <v>0</v>
      </c>
      <c r="J27" s="16">
        <f t="shared" si="4"/>
        <v>0</v>
      </c>
      <c r="K27" s="16">
        <f t="shared" si="4"/>
        <v>0</v>
      </c>
      <c r="L27" s="16">
        <f t="shared" si="4"/>
        <v>0</v>
      </c>
      <c r="M27" s="16">
        <f t="shared" si="4"/>
        <v>0</v>
      </c>
      <c r="N27" s="16">
        <f t="shared" si="4"/>
        <v>0</v>
      </c>
      <c r="O27" s="16">
        <f t="shared" si="4"/>
        <v>0</v>
      </c>
    </row>
    <row r="28" spans="1:15" ht="15" customHeight="1">
      <c r="A28" s="18"/>
      <c r="B28" s="19" t="s">
        <v>65</v>
      </c>
      <c r="C28" s="19"/>
      <c r="D28" s="19"/>
      <c r="E28" s="20"/>
      <c r="F28" s="21">
        <f aca="true" t="shared" si="5" ref="F28:O28">F23+F27</f>
        <v>0</v>
      </c>
      <c r="G28" s="21">
        <f t="shared" si="5"/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</row>
    <row r="29" spans="1:15" ht="15" customHeight="1">
      <c r="A29" s="9"/>
      <c r="B29" s="176" t="s">
        <v>10</v>
      </c>
      <c r="C29" s="176"/>
      <c r="D29" s="176"/>
      <c r="E29" s="177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" customHeight="1">
      <c r="A30" s="9"/>
      <c r="B30" s="10"/>
      <c r="C30" s="10" t="s">
        <v>3</v>
      </c>
      <c r="D30" s="10"/>
      <c r="E30" s="11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" customHeight="1">
      <c r="A31" s="9"/>
      <c r="B31" s="10"/>
      <c r="C31" s="10"/>
      <c r="D31" s="10" t="s">
        <v>30</v>
      </c>
      <c r="E31" s="11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" customHeight="1">
      <c r="A32" s="9"/>
      <c r="B32" s="10"/>
      <c r="C32" s="10"/>
      <c r="D32" s="10" t="s">
        <v>4</v>
      </c>
      <c r="E32" s="11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" customHeight="1">
      <c r="A33" s="9"/>
      <c r="B33" s="10"/>
      <c r="C33" s="10" t="s">
        <v>7</v>
      </c>
      <c r="D33" s="10"/>
      <c r="E33" s="11"/>
      <c r="F33" s="16">
        <f aca="true" t="shared" si="6" ref="F33:O33">SUM(F31:F32)</f>
        <v>0</v>
      </c>
      <c r="G33" s="16">
        <f t="shared" si="6"/>
        <v>0</v>
      </c>
      <c r="H33" s="16">
        <f t="shared" si="6"/>
        <v>0</v>
      </c>
      <c r="I33" s="16">
        <f t="shared" si="6"/>
        <v>0</v>
      </c>
      <c r="J33" s="16">
        <f t="shared" si="6"/>
        <v>0</v>
      </c>
      <c r="K33" s="16">
        <f t="shared" si="6"/>
        <v>0</v>
      </c>
      <c r="L33" s="16">
        <f t="shared" si="6"/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</row>
    <row r="34" spans="1:15" ht="15" customHeight="1">
      <c r="A34" s="9"/>
      <c r="B34" s="10"/>
      <c r="C34" s="10" t="s">
        <v>5</v>
      </c>
      <c r="D34" s="10"/>
      <c r="E34" s="1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" customHeight="1">
      <c r="A35" s="9"/>
      <c r="B35" s="10"/>
      <c r="C35" s="10"/>
      <c r="D35" s="10" t="s">
        <v>30</v>
      </c>
      <c r="E35" s="11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" customHeight="1">
      <c r="A36" s="9"/>
      <c r="B36" s="10"/>
      <c r="C36" s="10"/>
      <c r="D36" s="10" t="s">
        <v>4</v>
      </c>
      <c r="E36" s="11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" customHeight="1">
      <c r="A37" s="9"/>
      <c r="B37" s="10"/>
      <c r="C37" s="10" t="s">
        <v>8</v>
      </c>
      <c r="D37" s="10"/>
      <c r="E37" s="11"/>
      <c r="F37" s="16">
        <f aca="true" t="shared" si="7" ref="F37:O37">SUM(F35:F36)</f>
        <v>0</v>
      </c>
      <c r="G37" s="16">
        <f t="shared" si="7"/>
        <v>0</v>
      </c>
      <c r="H37" s="16">
        <f t="shared" si="7"/>
        <v>0</v>
      </c>
      <c r="I37" s="16">
        <f t="shared" si="7"/>
        <v>0</v>
      </c>
      <c r="J37" s="16">
        <f t="shared" si="7"/>
        <v>0</v>
      </c>
      <c r="K37" s="16">
        <f t="shared" si="7"/>
        <v>0</v>
      </c>
      <c r="L37" s="16">
        <f t="shared" si="7"/>
        <v>0</v>
      </c>
      <c r="M37" s="16">
        <f t="shared" si="7"/>
        <v>0</v>
      </c>
      <c r="N37" s="16">
        <f t="shared" si="7"/>
        <v>0</v>
      </c>
      <c r="O37" s="16">
        <f t="shared" si="7"/>
        <v>0</v>
      </c>
    </row>
    <row r="38" spans="1:15" ht="15" customHeight="1">
      <c r="A38" s="18"/>
      <c r="B38" s="19" t="s">
        <v>11</v>
      </c>
      <c r="C38" s="19"/>
      <c r="D38" s="19"/>
      <c r="E38" s="20"/>
      <c r="F38" s="21">
        <f aca="true" t="shared" si="8" ref="F38:O38">F37+F33</f>
        <v>0</v>
      </c>
      <c r="G38" s="21">
        <f t="shared" si="8"/>
        <v>0</v>
      </c>
      <c r="H38" s="21">
        <f t="shared" si="8"/>
        <v>0</v>
      </c>
      <c r="I38" s="21">
        <f t="shared" si="8"/>
        <v>0</v>
      </c>
      <c r="J38" s="21">
        <f t="shared" si="8"/>
        <v>0</v>
      </c>
      <c r="K38" s="21">
        <f t="shared" si="8"/>
        <v>0</v>
      </c>
      <c r="L38" s="21">
        <f t="shared" si="8"/>
        <v>0</v>
      </c>
      <c r="M38" s="21">
        <f t="shared" si="8"/>
        <v>0</v>
      </c>
      <c r="N38" s="21">
        <f t="shared" si="8"/>
        <v>0</v>
      </c>
      <c r="O38" s="21">
        <f t="shared" si="8"/>
        <v>0</v>
      </c>
    </row>
    <row r="39" spans="1:15" ht="15" customHeight="1">
      <c r="A39" s="12" t="s">
        <v>99</v>
      </c>
      <c r="B39" s="13"/>
      <c r="C39" s="13"/>
      <c r="D39" s="13"/>
      <c r="E39" s="14"/>
      <c r="F39" s="17">
        <f aca="true" t="shared" si="9" ref="F39:O39">F18+F28+F38</f>
        <v>0</v>
      </c>
      <c r="G39" s="17">
        <f t="shared" si="9"/>
        <v>0</v>
      </c>
      <c r="H39" s="17">
        <f t="shared" si="9"/>
        <v>0</v>
      </c>
      <c r="I39" s="17">
        <f t="shared" si="9"/>
        <v>0</v>
      </c>
      <c r="J39" s="17">
        <f t="shared" si="9"/>
        <v>0</v>
      </c>
      <c r="K39" s="17">
        <f t="shared" si="9"/>
        <v>0</v>
      </c>
      <c r="L39" s="17">
        <f t="shared" si="9"/>
        <v>0</v>
      </c>
      <c r="M39" s="17">
        <f t="shared" si="9"/>
        <v>0</v>
      </c>
      <c r="N39" s="17">
        <f t="shared" si="9"/>
        <v>0</v>
      </c>
      <c r="O39" s="17">
        <f t="shared" si="9"/>
        <v>0</v>
      </c>
    </row>
  </sheetData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landscape" scale="77" r:id="rId1"/>
  <headerFooter alignWithMargins="0">
    <oddHeader>&amp;REnclosure 2</oddHeader>
    <oddFooter>&amp;LPage 15&amp;Rver 4 (12/2008)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R39"/>
  <sheetViews>
    <sheetView workbookViewId="0" topLeftCell="A1">
      <pane xSplit="5" ySplit="7" topLeftCell="F32" activePane="bottomRight" state="frozen"/>
      <selection pane="topLeft"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9.140625" defaultRowHeight="12.75"/>
  <cols>
    <col min="1" max="3" width="4.7109375" style="0" customWidth="1"/>
    <col min="4" max="4" width="3.7109375" style="0" customWidth="1"/>
    <col min="5" max="5" width="22.7109375" style="0" customWidth="1"/>
    <col min="6" max="18" width="12.7109375" style="0" customWidth="1"/>
  </cols>
  <sheetData>
    <row r="1" spans="1:15" ht="32.1" customHeight="1">
      <c r="A1" s="175" t="s">
        <v>78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20.1" customHeight="1">
      <c r="A2" s="22" t="s">
        <v>25</v>
      </c>
      <c r="B2" s="22"/>
      <c r="C2" s="22"/>
      <c r="D2" s="185" t="str">
        <f>'C1-WP 1'!D2:E2</f>
        <v>Orange</v>
      </c>
      <c r="E2" s="185"/>
      <c r="N2" s="23" t="s">
        <v>26</v>
      </c>
      <c r="O2" s="27">
        <f ca="1">TODAY()</f>
        <v>44138</v>
      </c>
    </row>
    <row r="3" spans="1:13" ht="20.1" customHeight="1" thickBot="1">
      <c r="A3" s="22" t="s">
        <v>100</v>
      </c>
      <c r="B3" s="22"/>
      <c r="C3" s="22"/>
      <c r="D3" s="193"/>
      <c r="E3" s="193"/>
      <c r="G3" s="32" t="s">
        <v>190</v>
      </c>
      <c r="L3" s="28" t="s">
        <v>142</v>
      </c>
      <c r="M3" s="30"/>
    </row>
    <row r="4" spans="12:13" ht="13.5" thickBot="1">
      <c r="L4" s="29" t="s">
        <v>143</v>
      </c>
      <c r="M4" s="31"/>
    </row>
    <row r="5" spans="1:15" s="3" customFormat="1" ht="15" customHeight="1">
      <c r="A5" s="178" t="s">
        <v>27</v>
      </c>
      <c r="B5" s="179"/>
      <c r="C5" s="179"/>
      <c r="D5" s="179"/>
      <c r="E5" s="180"/>
      <c r="F5" s="4" t="s">
        <v>16</v>
      </c>
      <c r="G5" s="25" t="s">
        <v>17</v>
      </c>
      <c r="H5" s="25" t="s">
        <v>24</v>
      </c>
      <c r="I5" s="25" t="s">
        <v>18</v>
      </c>
      <c r="J5" s="25" t="s">
        <v>19</v>
      </c>
      <c r="K5" s="25" t="s">
        <v>20</v>
      </c>
      <c r="L5" s="25" t="s">
        <v>21</v>
      </c>
      <c r="M5" s="25" t="s">
        <v>22</v>
      </c>
      <c r="N5" s="25" t="s">
        <v>23</v>
      </c>
      <c r="O5" s="25" t="s">
        <v>51</v>
      </c>
    </row>
    <row r="6" spans="1:15" s="3" customFormat="1" ht="15" customHeight="1">
      <c r="A6" s="181"/>
      <c r="B6" s="182"/>
      <c r="C6" s="182"/>
      <c r="D6" s="182"/>
      <c r="E6" s="183"/>
      <c r="F6" s="191" t="s">
        <v>6</v>
      </c>
      <c r="G6" s="194" t="s">
        <v>29</v>
      </c>
      <c r="H6" s="193"/>
      <c r="I6" s="193"/>
      <c r="J6" s="193"/>
      <c r="K6" s="193"/>
      <c r="L6" s="193"/>
      <c r="M6" s="193"/>
      <c r="N6" s="193"/>
      <c r="O6" s="195"/>
    </row>
    <row r="7" spans="1:18" s="1" customFormat="1" ht="42" customHeight="1">
      <c r="A7" s="184"/>
      <c r="B7" s="185"/>
      <c r="C7" s="185"/>
      <c r="D7" s="185"/>
      <c r="E7" s="186"/>
      <c r="F7" s="192"/>
      <c r="G7" s="24" t="s">
        <v>0</v>
      </c>
      <c r="H7" s="24" t="s">
        <v>28</v>
      </c>
      <c r="I7" s="24" t="s">
        <v>15</v>
      </c>
      <c r="J7" s="24" t="s">
        <v>1</v>
      </c>
      <c r="K7" s="24" t="s">
        <v>12</v>
      </c>
      <c r="L7" s="24" t="s">
        <v>13</v>
      </c>
      <c r="M7" s="24" t="s">
        <v>2</v>
      </c>
      <c r="N7" s="24" t="s">
        <v>14</v>
      </c>
      <c r="O7" s="5" t="s">
        <v>50</v>
      </c>
      <c r="P7" s="2"/>
      <c r="Q7" s="2"/>
      <c r="R7" s="2"/>
    </row>
    <row r="8" spans="1:15" ht="15" customHeight="1">
      <c r="A8" s="6" t="s">
        <v>101</v>
      </c>
      <c r="B8" s="7"/>
      <c r="C8" s="7"/>
      <c r="D8" s="7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5" customHeight="1">
      <c r="A9" s="9"/>
      <c r="B9" s="187" t="s">
        <v>71</v>
      </c>
      <c r="C9" s="187"/>
      <c r="D9" s="187"/>
      <c r="E9" s="188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" customHeight="1">
      <c r="A10" s="9"/>
      <c r="B10" s="10"/>
      <c r="C10" s="10" t="s">
        <v>3</v>
      </c>
      <c r="D10" s="10"/>
      <c r="E10" s="11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" customHeight="1">
      <c r="A11" s="9"/>
      <c r="B11" s="10"/>
      <c r="C11" s="10"/>
      <c r="D11" s="10" t="s">
        <v>30</v>
      </c>
      <c r="E11" s="11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" customHeight="1">
      <c r="A12" s="9"/>
      <c r="B12" s="10"/>
      <c r="C12" s="10"/>
      <c r="D12" s="10" t="s">
        <v>4</v>
      </c>
      <c r="E12" s="11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" customHeight="1">
      <c r="A13" s="9"/>
      <c r="B13" s="10"/>
      <c r="C13" s="10" t="s">
        <v>7</v>
      </c>
      <c r="D13" s="10"/>
      <c r="E13" s="11"/>
      <c r="F13" s="16">
        <f aca="true" t="shared" si="0" ref="F13:O13">SUM(F11:F12)</f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</row>
    <row r="14" spans="1:15" ht="15" customHeight="1">
      <c r="A14" s="9"/>
      <c r="B14" s="10"/>
      <c r="C14" s="10" t="s">
        <v>5</v>
      </c>
      <c r="D14" s="10"/>
      <c r="E14" s="11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5" customHeight="1">
      <c r="A15" s="9"/>
      <c r="B15" s="10"/>
      <c r="C15" s="10"/>
      <c r="D15" s="10" t="s">
        <v>30</v>
      </c>
      <c r="E15" s="11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" customHeight="1">
      <c r="A16" s="9"/>
      <c r="B16" s="10"/>
      <c r="C16" s="10"/>
      <c r="D16" s="10" t="s">
        <v>4</v>
      </c>
      <c r="E16" s="11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" customHeight="1">
      <c r="A17" s="9"/>
      <c r="B17" s="10"/>
      <c r="C17" s="10" t="s">
        <v>8</v>
      </c>
      <c r="D17" s="10"/>
      <c r="E17" s="11"/>
      <c r="F17" s="16">
        <f aca="true" t="shared" si="1" ref="F17:O17">SUM(F15:F16)</f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  <c r="N17" s="16">
        <f t="shared" si="1"/>
        <v>0</v>
      </c>
      <c r="O17" s="16">
        <f t="shared" si="1"/>
        <v>0</v>
      </c>
    </row>
    <row r="18" spans="1:15" ht="15" customHeight="1">
      <c r="A18" s="18"/>
      <c r="B18" s="19" t="s">
        <v>9</v>
      </c>
      <c r="C18" s="19"/>
      <c r="D18" s="19"/>
      <c r="E18" s="20"/>
      <c r="F18" s="21">
        <f aca="true" t="shared" si="2" ref="F18:O18">F13+F17</f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</row>
    <row r="19" spans="1:15" ht="15" customHeight="1">
      <c r="A19" s="9"/>
      <c r="B19" s="189" t="s">
        <v>64</v>
      </c>
      <c r="C19" s="189"/>
      <c r="D19" s="189"/>
      <c r="E19" s="190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5" customHeight="1">
      <c r="A20" s="9"/>
      <c r="B20" s="10"/>
      <c r="C20" s="10" t="s">
        <v>3</v>
      </c>
      <c r="D20" s="10"/>
      <c r="E20" s="11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" customHeight="1">
      <c r="A21" s="9"/>
      <c r="B21" s="10"/>
      <c r="C21" s="10"/>
      <c r="D21" s="10" t="s">
        <v>30</v>
      </c>
      <c r="E21" s="11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5" customHeight="1">
      <c r="A22" s="9"/>
      <c r="B22" s="10"/>
      <c r="C22" s="10"/>
      <c r="D22" s="10" t="s">
        <v>4</v>
      </c>
      <c r="E22" s="11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5" customHeight="1">
      <c r="A23" s="9"/>
      <c r="B23" s="10"/>
      <c r="C23" s="10" t="s">
        <v>7</v>
      </c>
      <c r="D23" s="10"/>
      <c r="E23" s="11"/>
      <c r="F23" s="16">
        <f aca="true" t="shared" si="3" ref="F23:O23">SUM(F21:F22)</f>
        <v>0</v>
      </c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</row>
    <row r="24" spans="1:15" ht="15" customHeight="1">
      <c r="A24" s="9"/>
      <c r="B24" s="10"/>
      <c r="C24" s="10" t="s">
        <v>5</v>
      </c>
      <c r="D24" s="10"/>
      <c r="E24" s="11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" customHeight="1">
      <c r="A25" s="9"/>
      <c r="B25" s="10"/>
      <c r="C25" s="10"/>
      <c r="D25" s="10" t="s">
        <v>30</v>
      </c>
      <c r="E25" s="11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" customHeight="1">
      <c r="A26" s="9"/>
      <c r="B26" s="10"/>
      <c r="C26" s="10"/>
      <c r="D26" s="10" t="s">
        <v>4</v>
      </c>
      <c r="E26" s="11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" customHeight="1">
      <c r="A27" s="9"/>
      <c r="B27" s="10"/>
      <c r="C27" s="10" t="s">
        <v>8</v>
      </c>
      <c r="D27" s="10"/>
      <c r="E27" s="11"/>
      <c r="F27" s="16">
        <f aca="true" t="shared" si="4" ref="F27:O27">SUM(F25:F26)</f>
        <v>0</v>
      </c>
      <c r="G27" s="16">
        <f t="shared" si="4"/>
        <v>0</v>
      </c>
      <c r="H27" s="16">
        <f t="shared" si="4"/>
        <v>0</v>
      </c>
      <c r="I27" s="16">
        <f t="shared" si="4"/>
        <v>0</v>
      </c>
      <c r="J27" s="16">
        <f t="shared" si="4"/>
        <v>0</v>
      </c>
      <c r="K27" s="16">
        <f t="shared" si="4"/>
        <v>0</v>
      </c>
      <c r="L27" s="16">
        <f t="shared" si="4"/>
        <v>0</v>
      </c>
      <c r="M27" s="16">
        <f t="shared" si="4"/>
        <v>0</v>
      </c>
      <c r="N27" s="16">
        <f t="shared" si="4"/>
        <v>0</v>
      </c>
      <c r="O27" s="16">
        <f t="shared" si="4"/>
        <v>0</v>
      </c>
    </row>
    <row r="28" spans="1:15" ht="15" customHeight="1">
      <c r="A28" s="18"/>
      <c r="B28" s="19" t="s">
        <v>65</v>
      </c>
      <c r="C28" s="19"/>
      <c r="D28" s="19"/>
      <c r="E28" s="20"/>
      <c r="F28" s="21">
        <f aca="true" t="shared" si="5" ref="F28:O28">F23+F27</f>
        <v>0</v>
      </c>
      <c r="G28" s="21">
        <f t="shared" si="5"/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</row>
    <row r="29" spans="1:15" ht="15" customHeight="1">
      <c r="A29" s="9"/>
      <c r="B29" s="176" t="s">
        <v>10</v>
      </c>
      <c r="C29" s="176"/>
      <c r="D29" s="176"/>
      <c r="E29" s="177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" customHeight="1">
      <c r="A30" s="9"/>
      <c r="B30" s="10"/>
      <c r="C30" s="10" t="s">
        <v>3</v>
      </c>
      <c r="D30" s="10"/>
      <c r="E30" s="11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" customHeight="1">
      <c r="A31" s="9"/>
      <c r="B31" s="10"/>
      <c r="C31" s="10"/>
      <c r="D31" s="10" t="s">
        <v>30</v>
      </c>
      <c r="E31" s="11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" customHeight="1">
      <c r="A32" s="9"/>
      <c r="B32" s="10"/>
      <c r="C32" s="10"/>
      <c r="D32" s="10" t="s">
        <v>4</v>
      </c>
      <c r="E32" s="11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" customHeight="1">
      <c r="A33" s="9"/>
      <c r="B33" s="10"/>
      <c r="C33" s="10" t="s">
        <v>7</v>
      </c>
      <c r="D33" s="10"/>
      <c r="E33" s="11"/>
      <c r="F33" s="16">
        <f aca="true" t="shared" si="6" ref="F33:O33">SUM(F31:F32)</f>
        <v>0</v>
      </c>
      <c r="G33" s="16">
        <f t="shared" si="6"/>
        <v>0</v>
      </c>
      <c r="H33" s="16">
        <f t="shared" si="6"/>
        <v>0</v>
      </c>
      <c r="I33" s="16">
        <f t="shared" si="6"/>
        <v>0</v>
      </c>
      <c r="J33" s="16">
        <f t="shared" si="6"/>
        <v>0</v>
      </c>
      <c r="K33" s="16">
        <f t="shared" si="6"/>
        <v>0</v>
      </c>
      <c r="L33" s="16">
        <f t="shared" si="6"/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</row>
    <row r="34" spans="1:15" ht="15" customHeight="1">
      <c r="A34" s="9"/>
      <c r="B34" s="10"/>
      <c r="C34" s="10" t="s">
        <v>5</v>
      </c>
      <c r="D34" s="10"/>
      <c r="E34" s="1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" customHeight="1">
      <c r="A35" s="9"/>
      <c r="B35" s="10"/>
      <c r="C35" s="10"/>
      <c r="D35" s="10" t="s">
        <v>30</v>
      </c>
      <c r="E35" s="11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" customHeight="1">
      <c r="A36" s="9"/>
      <c r="B36" s="10"/>
      <c r="C36" s="10"/>
      <c r="D36" s="10" t="s">
        <v>4</v>
      </c>
      <c r="E36" s="11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" customHeight="1">
      <c r="A37" s="9"/>
      <c r="B37" s="10"/>
      <c r="C37" s="10" t="s">
        <v>8</v>
      </c>
      <c r="D37" s="10"/>
      <c r="E37" s="11"/>
      <c r="F37" s="16">
        <f aca="true" t="shared" si="7" ref="F37:O37">SUM(F35:F36)</f>
        <v>0</v>
      </c>
      <c r="G37" s="16">
        <f t="shared" si="7"/>
        <v>0</v>
      </c>
      <c r="H37" s="16">
        <f t="shared" si="7"/>
        <v>0</v>
      </c>
      <c r="I37" s="16">
        <f t="shared" si="7"/>
        <v>0</v>
      </c>
      <c r="J37" s="16">
        <f t="shared" si="7"/>
        <v>0</v>
      </c>
      <c r="K37" s="16">
        <f t="shared" si="7"/>
        <v>0</v>
      </c>
      <c r="L37" s="16">
        <f t="shared" si="7"/>
        <v>0</v>
      </c>
      <c r="M37" s="16">
        <f t="shared" si="7"/>
        <v>0</v>
      </c>
      <c r="N37" s="16">
        <f t="shared" si="7"/>
        <v>0</v>
      </c>
      <c r="O37" s="16">
        <f t="shared" si="7"/>
        <v>0</v>
      </c>
    </row>
    <row r="38" spans="1:15" ht="15" customHeight="1">
      <c r="A38" s="18"/>
      <c r="B38" s="19" t="s">
        <v>11</v>
      </c>
      <c r="C38" s="19"/>
      <c r="D38" s="19"/>
      <c r="E38" s="20"/>
      <c r="F38" s="21">
        <f aca="true" t="shared" si="8" ref="F38:O38">F37+F33</f>
        <v>0</v>
      </c>
      <c r="G38" s="21">
        <f t="shared" si="8"/>
        <v>0</v>
      </c>
      <c r="H38" s="21">
        <f t="shared" si="8"/>
        <v>0</v>
      </c>
      <c r="I38" s="21">
        <f t="shared" si="8"/>
        <v>0</v>
      </c>
      <c r="J38" s="21">
        <f t="shared" si="8"/>
        <v>0</v>
      </c>
      <c r="K38" s="21">
        <f t="shared" si="8"/>
        <v>0</v>
      </c>
      <c r="L38" s="21">
        <f t="shared" si="8"/>
        <v>0</v>
      </c>
      <c r="M38" s="21">
        <f t="shared" si="8"/>
        <v>0</v>
      </c>
      <c r="N38" s="21">
        <f t="shared" si="8"/>
        <v>0</v>
      </c>
      <c r="O38" s="21">
        <f t="shared" si="8"/>
        <v>0</v>
      </c>
    </row>
    <row r="39" spans="1:15" ht="15" customHeight="1">
      <c r="A39" s="12" t="s">
        <v>102</v>
      </c>
      <c r="B39" s="13"/>
      <c r="C39" s="13"/>
      <c r="D39" s="13"/>
      <c r="E39" s="14"/>
      <c r="F39" s="17">
        <f aca="true" t="shared" si="9" ref="F39:O39">F18+F28+F38</f>
        <v>0</v>
      </c>
      <c r="G39" s="17">
        <f t="shared" si="9"/>
        <v>0</v>
      </c>
      <c r="H39" s="17">
        <f t="shared" si="9"/>
        <v>0</v>
      </c>
      <c r="I39" s="17">
        <f t="shared" si="9"/>
        <v>0</v>
      </c>
      <c r="J39" s="17">
        <f t="shared" si="9"/>
        <v>0</v>
      </c>
      <c r="K39" s="17">
        <f t="shared" si="9"/>
        <v>0</v>
      </c>
      <c r="L39" s="17">
        <f t="shared" si="9"/>
        <v>0</v>
      </c>
      <c r="M39" s="17">
        <f t="shared" si="9"/>
        <v>0</v>
      </c>
      <c r="N39" s="17">
        <f t="shared" si="9"/>
        <v>0</v>
      </c>
      <c r="O39" s="17">
        <f t="shared" si="9"/>
        <v>0</v>
      </c>
    </row>
  </sheetData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landscape" scale="77" r:id="rId1"/>
  <headerFooter alignWithMargins="0">
    <oddHeader>&amp;REnclosure 2</oddHeader>
    <oddFooter>&amp;LPage 15&amp;Rver 4 (12/2008)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S79"/>
  <sheetViews>
    <sheetView zoomScale="75" zoomScaleNormal="75" workbookViewId="0" topLeftCell="A1">
      <selection activeCell="A1" sqref="A1:O1"/>
    </sheetView>
  </sheetViews>
  <sheetFormatPr defaultColWidth="0" defaultRowHeight="12.75" zeroHeight="1"/>
  <cols>
    <col min="1" max="1" width="3.57421875" style="0" customWidth="1"/>
    <col min="2" max="2" width="5.57421875" style="0" customWidth="1"/>
    <col min="3" max="4" width="3.7109375" style="0" customWidth="1"/>
    <col min="5" max="5" width="31.140625" style="0" customWidth="1"/>
    <col min="6" max="6" width="16.57421875" style="0" customWidth="1"/>
    <col min="7" max="7" width="16.00390625" style="0" customWidth="1"/>
    <col min="8" max="8" width="15.140625" style="0" customWidth="1"/>
    <col min="9" max="9" width="18.28125" style="0" customWidth="1"/>
    <col min="10" max="10" width="12.7109375" style="0" customWidth="1"/>
    <col min="11" max="11" width="14.57421875" style="0" customWidth="1"/>
    <col min="12" max="12" width="17.8515625" style="0" customWidth="1"/>
    <col min="13" max="13" width="16.8515625" style="0" customWidth="1"/>
    <col min="14" max="14" width="17.00390625" style="0" customWidth="1"/>
    <col min="15" max="15" width="15.57421875" style="0" customWidth="1"/>
    <col min="16" max="16" width="16.140625" style="0" customWidth="1"/>
    <col min="17" max="17" width="13.28125" style="36" customWidth="1"/>
    <col min="18" max="18" width="14.00390625" style="0" customWidth="1"/>
    <col min="19" max="19" width="9.140625" style="0" customWidth="1"/>
    <col min="20" max="16384" width="9.140625" style="0" hidden="1" customWidth="1"/>
  </cols>
  <sheetData>
    <row r="1" spans="1:19" ht="53.25" customHeight="1">
      <c r="A1" s="139" t="s">
        <v>106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73"/>
      <c r="Q1" s="98"/>
      <c r="R1" s="73"/>
      <c r="S1" s="73"/>
    </row>
    <row r="2" spans="1:19" ht="20.1" customHeight="1">
      <c r="A2" s="40" t="s">
        <v>25</v>
      </c>
      <c r="B2" s="40"/>
      <c r="C2" s="40"/>
      <c r="D2" s="156" t="str">
        <f>'C1-WP 1'!D2:E2</f>
        <v>Orange</v>
      </c>
      <c r="E2" s="156"/>
      <c r="F2" s="73"/>
      <c r="G2" s="73"/>
      <c r="H2" s="73"/>
      <c r="I2" s="73"/>
      <c r="J2" s="73"/>
      <c r="K2" s="73"/>
      <c r="L2" s="73"/>
      <c r="M2" s="73"/>
      <c r="N2" s="42" t="s">
        <v>26</v>
      </c>
      <c r="O2" s="43">
        <f ca="1">TODAY()</f>
        <v>44138</v>
      </c>
      <c r="P2" s="73"/>
      <c r="Q2" s="98"/>
      <c r="R2" s="73"/>
      <c r="S2" s="73"/>
    </row>
    <row r="3" spans="1:19" ht="15" customHeight="1">
      <c r="A3" s="99"/>
      <c r="B3" s="99"/>
      <c r="C3" s="99"/>
      <c r="D3" s="196"/>
      <c r="E3" s="196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98"/>
      <c r="R3" s="73"/>
      <c r="S3" s="73"/>
    </row>
    <row r="4" spans="1:19" ht="1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98"/>
      <c r="R4" s="73"/>
      <c r="S4" s="73"/>
    </row>
    <row r="5" spans="1:19" s="3" customFormat="1" ht="24" customHeight="1">
      <c r="A5" s="160" t="s">
        <v>27</v>
      </c>
      <c r="B5" s="161"/>
      <c r="C5" s="161"/>
      <c r="D5" s="161"/>
      <c r="E5" s="162"/>
      <c r="F5" s="70" t="s">
        <v>16</v>
      </c>
      <c r="G5" s="71" t="s">
        <v>17</v>
      </c>
      <c r="H5" s="71" t="s">
        <v>24</v>
      </c>
      <c r="I5" s="71" t="s">
        <v>18</v>
      </c>
      <c r="J5" s="71" t="s">
        <v>19</v>
      </c>
      <c r="K5" s="71" t="s">
        <v>20</v>
      </c>
      <c r="L5" s="71" t="s">
        <v>21</v>
      </c>
      <c r="M5" s="71" t="s">
        <v>22</v>
      </c>
      <c r="N5" s="71" t="s">
        <v>23</v>
      </c>
      <c r="O5" s="71" t="s">
        <v>51</v>
      </c>
      <c r="P5" s="95"/>
      <c r="Q5" s="95"/>
      <c r="R5" s="95"/>
      <c r="S5" s="95"/>
    </row>
    <row r="6" spans="1:19" s="3" customFormat="1" ht="18" customHeight="1">
      <c r="A6" s="163"/>
      <c r="B6" s="164"/>
      <c r="C6" s="164"/>
      <c r="D6" s="164"/>
      <c r="E6" s="165"/>
      <c r="F6" s="154" t="s">
        <v>6</v>
      </c>
      <c r="G6" s="157" t="s">
        <v>29</v>
      </c>
      <c r="H6" s="158"/>
      <c r="I6" s="158"/>
      <c r="J6" s="158"/>
      <c r="K6" s="158"/>
      <c r="L6" s="158"/>
      <c r="M6" s="158"/>
      <c r="N6" s="158"/>
      <c r="O6" s="159"/>
      <c r="P6" s="95"/>
      <c r="Q6" s="95"/>
      <c r="R6" s="95"/>
      <c r="S6" s="95"/>
    </row>
    <row r="7" spans="1:19" s="1" customFormat="1" ht="42" customHeight="1">
      <c r="A7" s="171"/>
      <c r="B7" s="156"/>
      <c r="C7" s="156"/>
      <c r="D7" s="156"/>
      <c r="E7" s="166"/>
      <c r="F7" s="155"/>
      <c r="G7" s="69" t="s">
        <v>0</v>
      </c>
      <c r="H7" s="69" t="s">
        <v>28</v>
      </c>
      <c r="I7" s="69" t="s">
        <v>15</v>
      </c>
      <c r="J7" s="69" t="s">
        <v>1</v>
      </c>
      <c r="K7" s="69" t="s">
        <v>12</v>
      </c>
      <c r="L7" s="69" t="s">
        <v>13</v>
      </c>
      <c r="M7" s="69" t="s">
        <v>2</v>
      </c>
      <c r="N7" s="69" t="s">
        <v>14</v>
      </c>
      <c r="O7" s="69" t="s">
        <v>50</v>
      </c>
      <c r="P7" s="97" t="s">
        <v>193</v>
      </c>
      <c r="Q7" s="97" t="s">
        <v>194</v>
      </c>
      <c r="R7" s="97" t="s">
        <v>195</v>
      </c>
      <c r="S7" s="96"/>
    </row>
    <row r="8" spans="1:19" ht="15" customHeight="1">
      <c r="A8" s="89" t="s">
        <v>79</v>
      </c>
      <c r="B8" s="55"/>
      <c r="C8" s="55"/>
      <c r="D8" s="55"/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  <c r="P8" s="100"/>
      <c r="Q8" s="101"/>
      <c r="R8" s="100"/>
      <c r="S8" s="73"/>
    </row>
    <row r="9" spans="1:19" ht="15" customHeight="1">
      <c r="A9" s="58"/>
      <c r="B9" s="150" t="s">
        <v>71</v>
      </c>
      <c r="C9" s="150"/>
      <c r="D9" s="150"/>
      <c r="E9" s="151"/>
      <c r="F9" s="59"/>
      <c r="G9" s="59"/>
      <c r="H9" s="59"/>
      <c r="I9" s="59"/>
      <c r="J9" s="59"/>
      <c r="K9" s="59"/>
      <c r="L9" s="59"/>
      <c r="M9" s="59"/>
      <c r="N9" s="59"/>
      <c r="O9" s="59"/>
      <c r="P9" s="100"/>
      <c r="Q9" s="101"/>
      <c r="R9" s="100"/>
      <c r="S9" s="73"/>
    </row>
    <row r="10" spans="1:19" ht="15" customHeight="1">
      <c r="A10" s="58"/>
      <c r="B10" s="60"/>
      <c r="C10" s="60" t="s">
        <v>3</v>
      </c>
      <c r="D10" s="60"/>
      <c r="E10" s="61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00"/>
      <c r="Q10" s="101"/>
      <c r="R10" s="100"/>
      <c r="S10" s="73"/>
    </row>
    <row r="11" spans="1:19" ht="15" customHeight="1">
      <c r="A11" s="58"/>
      <c r="B11" s="60"/>
      <c r="C11" s="60"/>
      <c r="D11" s="60" t="s">
        <v>30</v>
      </c>
      <c r="E11" s="61"/>
      <c r="F11" s="59">
        <f>SUM('C1-WP 1:CSS WP 25'!F11)</f>
        <v>0</v>
      </c>
      <c r="G11" s="59">
        <f>SUM('C1-WP 1:CSS WP 25'!G11)</f>
        <v>0</v>
      </c>
      <c r="H11" s="59">
        <f>SUM('C1-WP 1:CSS WP 25'!H11)</f>
        <v>0</v>
      </c>
      <c r="I11" s="59">
        <f>SUM('C1-WP 1:CSS WP 25'!I11)</f>
        <v>0</v>
      </c>
      <c r="J11" s="59">
        <f>SUM('C1-WP 1:CSS WP 25'!J11)</f>
        <v>0</v>
      </c>
      <c r="K11" s="59">
        <f>SUM('C1-WP 1:CSS WP 25'!K11)</f>
        <v>0</v>
      </c>
      <c r="L11" s="59">
        <f>SUM('C1-WP 1:CSS WP 25'!L11)</f>
        <v>0</v>
      </c>
      <c r="M11" s="59">
        <f>SUM('C1-WP 1:CSS WP 25'!M11)</f>
        <v>0</v>
      </c>
      <c r="N11" s="59">
        <f>SUM('C1-WP 1:CSS WP 25'!N11)</f>
        <v>0</v>
      </c>
      <c r="O11" s="59">
        <f>SUM('C1-WP 1:CSS WP 25'!O11)</f>
        <v>0</v>
      </c>
      <c r="P11" s="92">
        <f>SUM(G11:O11)</f>
        <v>0</v>
      </c>
      <c r="Q11" s="91" t="b">
        <f>EXACT(P11,R11)</f>
        <v>1</v>
      </c>
      <c r="R11" s="92">
        <f>F11</f>
        <v>0</v>
      </c>
      <c r="S11" s="73"/>
    </row>
    <row r="12" spans="1:19" ht="15" customHeight="1">
      <c r="A12" s="58"/>
      <c r="B12" s="60"/>
      <c r="C12" s="60"/>
      <c r="D12" s="60" t="s">
        <v>4</v>
      </c>
      <c r="E12" s="61"/>
      <c r="F12" s="59">
        <f>SUM('C1-WP 1:CSS WP 25'!F12)</f>
        <v>0</v>
      </c>
      <c r="G12" s="59">
        <f>SUM('C1-WP 1:CSS WP 25'!G12)</f>
        <v>0</v>
      </c>
      <c r="H12" s="59">
        <f>SUM('C1-WP 1:CSS WP 25'!H12)</f>
        <v>0</v>
      </c>
      <c r="I12" s="59">
        <f>SUM('C1-WP 1:CSS WP 25'!I12)</f>
        <v>0</v>
      </c>
      <c r="J12" s="59">
        <f>SUM('C1-WP 1:CSS WP 25'!J12)</f>
        <v>0</v>
      </c>
      <c r="K12" s="59">
        <f>SUM('C1-WP 1:CSS WP 25'!K12)</f>
        <v>0</v>
      </c>
      <c r="L12" s="59">
        <f>SUM('C1-WP 1:CSS WP 25'!L12)</f>
        <v>0</v>
      </c>
      <c r="M12" s="59">
        <f>SUM('C1-WP 1:CSS WP 25'!M12)</f>
        <v>0</v>
      </c>
      <c r="N12" s="59">
        <f>SUM('C1-WP 1:CSS WP 25'!N12)</f>
        <v>0</v>
      </c>
      <c r="O12" s="59">
        <f>SUM('C1-WP 1:CSS WP 25'!O12)</f>
        <v>0</v>
      </c>
      <c r="P12" s="92">
        <f aca="true" t="shared" si="0" ref="P12:P39">SUM(G12:O12)</f>
        <v>0</v>
      </c>
      <c r="Q12" s="91" t="b">
        <f>EXACT(P12,R12)</f>
        <v>1</v>
      </c>
      <c r="R12" s="92">
        <f aca="true" t="shared" si="1" ref="R12:R39">F12</f>
        <v>0</v>
      </c>
      <c r="S12" s="73"/>
    </row>
    <row r="13" spans="1:19" ht="15" customHeight="1">
      <c r="A13" s="58"/>
      <c r="B13" s="60"/>
      <c r="C13" s="60" t="s">
        <v>7</v>
      </c>
      <c r="D13" s="60"/>
      <c r="E13" s="61"/>
      <c r="F13" s="59">
        <f aca="true" t="shared" si="2" ref="F13:O13">SUM(F11:F12)</f>
        <v>0</v>
      </c>
      <c r="G13" s="59">
        <f t="shared" si="2"/>
        <v>0</v>
      </c>
      <c r="H13" s="59">
        <f t="shared" si="2"/>
        <v>0</v>
      </c>
      <c r="I13" s="59">
        <f t="shared" si="2"/>
        <v>0</v>
      </c>
      <c r="J13" s="59">
        <f t="shared" si="2"/>
        <v>0</v>
      </c>
      <c r="K13" s="59">
        <f t="shared" si="2"/>
        <v>0</v>
      </c>
      <c r="L13" s="59">
        <f t="shared" si="2"/>
        <v>0</v>
      </c>
      <c r="M13" s="59">
        <f t="shared" si="2"/>
        <v>0</v>
      </c>
      <c r="N13" s="59">
        <f t="shared" si="2"/>
        <v>0</v>
      </c>
      <c r="O13" s="59">
        <f t="shared" si="2"/>
        <v>0</v>
      </c>
      <c r="P13" s="92">
        <f t="shared" si="0"/>
        <v>0</v>
      </c>
      <c r="Q13" s="91" t="b">
        <f>EXACT(P13,R13)</f>
        <v>1</v>
      </c>
      <c r="R13" s="92">
        <f t="shared" si="1"/>
        <v>0</v>
      </c>
      <c r="S13" s="73"/>
    </row>
    <row r="14" spans="1:19" ht="15" customHeight="1">
      <c r="A14" s="58"/>
      <c r="B14" s="60"/>
      <c r="C14" s="60" t="s">
        <v>5</v>
      </c>
      <c r="D14" s="60"/>
      <c r="E14" s="61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92">
        <f t="shared" si="0"/>
        <v>0</v>
      </c>
      <c r="Q14" s="91" t="b">
        <f>EXACT(P14,R14)</f>
        <v>1</v>
      </c>
      <c r="R14" s="92">
        <f t="shared" si="1"/>
        <v>0</v>
      </c>
      <c r="S14" s="73"/>
    </row>
    <row r="15" spans="1:19" ht="15" customHeight="1">
      <c r="A15" s="58"/>
      <c r="B15" s="60"/>
      <c r="C15" s="60"/>
      <c r="D15" s="60" t="s">
        <v>30</v>
      </c>
      <c r="E15" s="61"/>
      <c r="F15" s="59">
        <f>SUM('C1-WP 1:CSS WP 25'!F15)</f>
        <v>11038352</v>
      </c>
      <c r="G15" s="59">
        <f>SUM('C1-WP 1:CSS WP 25'!G15)</f>
        <v>9426474</v>
      </c>
      <c r="H15" s="59">
        <f>SUM('C1-WP 1:CSS WP 25'!H15)</f>
        <v>192419.09</v>
      </c>
      <c r="I15" s="59">
        <f>SUM('C1-WP 1:CSS WP 25'!I15)</f>
        <v>0</v>
      </c>
      <c r="J15" s="59">
        <f>SUM('C1-WP 1:CSS WP 25'!J15)</f>
        <v>1419459.28</v>
      </c>
      <c r="K15" s="59">
        <f>SUM('C1-WP 1:CSS WP 25'!K15)</f>
        <v>0</v>
      </c>
      <c r="L15" s="59">
        <f>SUM('C1-WP 1:CSS WP 25'!L15)</f>
        <v>0</v>
      </c>
      <c r="M15" s="59">
        <f>SUM('C1-WP 1:CSS WP 25'!M15)</f>
        <v>0</v>
      </c>
      <c r="N15" s="59">
        <f>SUM('C1-WP 1:CSS WP 25'!N15)</f>
        <v>0</v>
      </c>
      <c r="O15" s="59">
        <f>SUM('C1-WP 1:CSS WP 25'!O15)</f>
        <v>0</v>
      </c>
      <c r="P15" s="92">
        <f t="shared" si="0"/>
        <v>11038352.37</v>
      </c>
      <c r="Q15" s="91" t="s">
        <v>196</v>
      </c>
      <c r="R15" s="92">
        <f t="shared" si="1"/>
        <v>11038352</v>
      </c>
      <c r="S15" s="73"/>
    </row>
    <row r="16" spans="1:19" ht="15" customHeight="1">
      <c r="A16" s="58"/>
      <c r="B16" s="60"/>
      <c r="C16" s="60"/>
      <c r="D16" s="60" t="s">
        <v>4</v>
      </c>
      <c r="E16" s="61"/>
      <c r="F16" s="59">
        <f>SUM('C1-WP 1:CSS WP 25'!F16)</f>
        <v>6123421</v>
      </c>
      <c r="G16" s="59">
        <f>SUM('C1-WP 1:CSS WP 25'!G16)</f>
        <v>6123421</v>
      </c>
      <c r="H16" s="59">
        <f>SUM('C1-WP 1:CSS WP 25'!H16)</f>
        <v>0</v>
      </c>
      <c r="I16" s="59">
        <f>SUM('C1-WP 1:CSS WP 25'!I16)</f>
        <v>0</v>
      </c>
      <c r="J16" s="59">
        <f>SUM('C1-WP 1:CSS WP 25'!J16)</f>
        <v>0</v>
      </c>
      <c r="K16" s="59">
        <f>SUM('C1-WP 1:CSS WP 25'!K16)</f>
        <v>0</v>
      </c>
      <c r="L16" s="59">
        <f>SUM('C1-WP 1:CSS WP 25'!L16)</f>
        <v>0</v>
      </c>
      <c r="M16" s="59">
        <f>SUM('C1-WP 1:CSS WP 25'!M16)</f>
        <v>0</v>
      </c>
      <c r="N16" s="59">
        <f>SUM('C1-WP 1:CSS WP 25'!N16)</f>
        <v>0</v>
      </c>
      <c r="O16" s="59">
        <f>SUM('C1-WP 1:CSS WP 25'!O16)</f>
        <v>0</v>
      </c>
      <c r="P16" s="92">
        <f t="shared" si="0"/>
        <v>6123421</v>
      </c>
      <c r="Q16" s="91" t="b">
        <f>EXACT(P16,R16)</f>
        <v>1</v>
      </c>
      <c r="R16" s="92">
        <f t="shared" si="1"/>
        <v>6123421</v>
      </c>
      <c r="S16" s="73"/>
    </row>
    <row r="17" spans="1:19" ht="15" customHeight="1">
      <c r="A17" s="58"/>
      <c r="B17" s="60"/>
      <c r="C17" s="60" t="s">
        <v>8</v>
      </c>
      <c r="D17" s="60"/>
      <c r="E17" s="61"/>
      <c r="F17" s="59">
        <f aca="true" t="shared" si="3" ref="F17:O17">SUM(F15:F16)</f>
        <v>17161773</v>
      </c>
      <c r="G17" s="59">
        <f t="shared" si="3"/>
        <v>15549895</v>
      </c>
      <c r="H17" s="59">
        <f t="shared" si="3"/>
        <v>192419.09</v>
      </c>
      <c r="I17" s="59">
        <f t="shared" si="3"/>
        <v>0</v>
      </c>
      <c r="J17" s="59">
        <f t="shared" si="3"/>
        <v>1419459.28</v>
      </c>
      <c r="K17" s="59">
        <f t="shared" si="3"/>
        <v>0</v>
      </c>
      <c r="L17" s="59">
        <f t="shared" si="3"/>
        <v>0</v>
      </c>
      <c r="M17" s="59">
        <f t="shared" si="3"/>
        <v>0</v>
      </c>
      <c r="N17" s="59">
        <f t="shared" si="3"/>
        <v>0</v>
      </c>
      <c r="O17" s="59">
        <f t="shared" si="3"/>
        <v>0</v>
      </c>
      <c r="P17" s="92">
        <f t="shared" si="0"/>
        <v>17161773.37</v>
      </c>
      <c r="Q17" s="91" t="s">
        <v>196</v>
      </c>
      <c r="R17" s="92">
        <f t="shared" si="1"/>
        <v>17161773</v>
      </c>
      <c r="S17" s="73"/>
    </row>
    <row r="18" spans="1:19" ht="15" customHeight="1">
      <c r="A18" s="62"/>
      <c r="B18" s="63" t="s">
        <v>9</v>
      </c>
      <c r="C18" s="63"/>
      <c r="D18" s="63"/>
      <c r="E18" s="64"/>
      <c r="F18" s="65">
        <f aca="true" t="shared" si="4" ref="F18:O18">F13+F17</f>
        <v>17161773</v>
      </c>
      <c r="G18" s="65">
        <f t="shared" si="4"/>
        <v>15549895</v>
      </c>
      <c r="H18" s="65">
        <f t="shared" si="4"/>
        <v>192419.09</v>
      </c>
      <c r="I18" s="65">
        <f t="shared" si="4"/>
        <v>0</v>
      </c>
      <c r="J18" s="65">
        <f t="shared" si="4"/>
        <v>1419459.28</v>
      </c>
      <c r="K18" s="65">
        <f t="shared" si="4"/>
        <v>0</v>
      </c>
      <c r="L18" s="65">
        <f t="shared" si="4"/>
        <v>0</v>
      </c>
      <c r="M18" s="65">
        <f t="shared" si="4"/>
        <v>0</v>
      </c>
      <c r="N18" s="65">
        <f t="shared" si="4"/>
        <v>0</v>
      </c>
      <c r="O18" s="65">
        <f t="shared" si="4"/>
        <v>0</v>
      </c>
      <c r="P18" s="92">
        <f t="shared" si="0"/>
        <v>17161773.37</v>
      </c>
      <c r="Q18" s="91" t="s">
        <v>196</v>
      </c>
      <c r="R18" s="92">
        <f t="shared" si="1"/>
        <v>17161773</v>
      </c>
      <c r="S18" s="73"/>
    </row>
    <row r="19" spans="1:19" ht="15" customHeight="1">
      <c r="A19" s="58"/>
      <c r="B19" s="152" t="s">
        <v>64</v>
      </c>
      <c r="C19" s="152"/>
      <c r="D19" s="152"/>
      <c r="E19" s="153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92">
        <f t="shared" si="0"/>
        <v>0</v>
      </c>
      <c r="Q19" s="91" t="b">
        <f>EXACT(P19,R19)</f>
        <v>1</v>
      </c>
      <c r="R19" s="92">
        <f t="shared" si="1"/>
        <v>0</v>
      </c>
      <c r="S19" s="73"/>
    </row>
    <row r="20" spans="1:19" ht="15" customHeight="1">
      <c r="A20" s="58"/>
      <c r="B20" s="60"/>
      <c r="C20" s="60" t="s">
        <v>3</v>
      </c>
      <c r="D20" s="60"/>
      <c r="E20" s="61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92">
        <f t="shared" si="0"/>
        <v>0</v>
      </c>
      <c r="Q20" s="91" t="b">
        <f>EXACT(P20,R20)</f>
        <v>1</v>
      </c>
      <c r="R20" s="92">
        <f t="shared" si="1"/>
        <v>0</v>
      </c>
      <c r="S20" s="73"/>
    </row>
    <row r="21" spans="1:19" ht="15" customHeight="1">
      <c r="A21" s="58"/>
      <c r="B21" s="60"/>
      <c r="C21" s="60"/>
      <c r="D21" s="60" t="s">
        <v>30</v>
      </c>
      <c r="E21" s="61"/>
      <c r="F21" s="59">
        <f>SUM('C1-WP 1:CSS WP 25'!F21)</f>
        <v>2783575.0599999996</v>
      </c>
      <c r="G21" s="59">
        <f>SUM('C1-WP 1:CSS WP 25'!G21)</f>
        <v>2783426.87</v>
      </c>
      <c r="H21" s="59">
        <f>SUM('C1-WP 1:CSS WP 25'!H21)</f>
        <v>0</v>
      </c>
      <c r="I21" s="59">
        <f>SUM('C1-WP 1:CSS WP 25'!I21)</f>
        <v>0</v>
      </c>
      <c r="J21" s="59">
        <f>SUM('C1-WP 1:CSS WP 25'!J21)</f>
        <v>147.74</v>
      </c>
      <c r="K21" s="59">
        <f>SUM('C1-WP 1:CSS WP 25'!K21)</f>
        <v>0</v>
      </c>
      <c r="L21" s="59">
        <f>SUM('C1-WP 1:CSS WP 25'!L21)</f>
        <v>0</v>
      </c>
      <c r="M21" s="59">
        <f>SUM('C1-WP 1:CSS WP 25'!M21)</f>
        <v>0</v>
      </c>
      <c r="N21" s="59">
        <f>SUM('C1-WP 1:CSS WP 25'!N21)</f>
        <v>0</v>
      </c>
      <c r="O21" s="59">
        <f>SUM('C1-WP 1:CSS WP 25'!O21)</f>
        <v>0</v>
      </c>
      <c r="P21" s="92">
        <f t="shared" si="0"/>
        <v>2783574.6100000003</v>
      </c>
      <c r="Q21" s="91" t="s">
        <v>196</v>
      </c>
      <c r="R21" s="92">
        <f t="shared" si="1"/>
        <v>2783575.0599999996</v>
      </c>
      <c r="S21" s="73"/>
    </row>
    <row r="22" spans="1:19" ht="15" customHeight="1">
      <c r="A22" s="58"/>
      <c r="B22" s="60"/>
      <c r="C22" s="60"/>
      <c r="D22" s="60" t="s">
        <v>4</v>
      </c>
      <c r="E22" s="61"/>
      <c r="F22" s="59">
        <f>SUM('C1-WP 1:CSS WP 25'!F22)</f>
        <v>370236.83999999997</v>
      </c>
      <c r="G22" s="59">
        <f>SUM('C1-WP 1:CSS WP 25'!G22)</f>
        <v>370237.23</v>
      </c>
      <c r="H22" s="59">
        <f>SUM('C1-WP 1:CSS WP 25'!H22)</f>
        <v>0</v>
      </c>
      <c r="I22" s="59">
        <f>SUM('C1-WP 1:CSS WP 25'!I22)</f>
        <v>0</v>
      </c>
      <c r="J22" s="59">
        <f>SUM('C1-WP 1:CSS WP 25'!J22)</f>
        <v>0</v>
      </c>
      <c r="K22" s="59">
        <f>SUM('C1-WP 1:CSS WP 25'!K22)</f>
        <v>0</v>
      </c>
      <c r="L22" s="59">
        <f>SUM('C1-WP 1:CSS WP 25'!L22)</f>
        <v>0</v>
      </c>
      <c r="M22" s="59">
        <f>SUM('C1-WP 1:CSS WP 25'!M22)</f>
        <v>0</v>
      </c>
      <c r="N22" s="59">
        <f>SUM('C1-WP 1:CSS WP 25'!N22)</f>
        <v>0</v>
      </c>
      <c r="O22" s="59">
        <f>SUM('C1-WP 1:CSS WP 25'!O22)</f>
        <v>0</v>
      </c>
      <c r="P22" s="92">
        <f t="shared" si="0"/>
        <v>370237.23</v>
      </c>
      <c r="Q22" s="91" t="s">
        <v>196</v>
      </c>
      <c r="R22" s="92">
        <f t="shared" si="1"/>
        <v>370236.83999999997</v>
      </c>
      <c r="S22" s="73"/>
    </row>
    <row r="23" spans="1:19" ht="15" customHeight="1">
      <c r="A23" s="58"/>
      <c r="B23" s="60"/>
      <c r="C23" s="60" t="s">
        <v>7</v>
      </c>
      <c r="D23" s="60"/>
      <c r="E23" s="61"/>
      <c r="F23" s="59">
        <f>SUM(F21:F22)</f>
        <v>3153811.8999999994</v>
      </c>
      <c r="G23" s="59">
        <f aca="true" t="shared" si="5" ref="G23:O23">SUM(G21:G22)</f>
        <v>3153664.1</v>
      </c>
      <c r="H23" s="59">
        <f t="shared" si="5"/>
        <v>0</v>
      </c>
      <c r="I23" s="59">
        <f t="shared" si="5"/>
        <v>0</v>
      </c>
      <c r="J23" s="59">
        <f t="shared" si="5"/>
        <v>147.74</v>
      </c>
      <c r="K23" s="59">
        <f t="shared" si="5"/>
        <v>0</v>
      </c>
      <c r="L23" s="59">
        <f t="shared" si="5"/>
        <v>0</v>
      </c>
      <c r="M23" s="59">
        <f t="shared" si="5"/>
        <v>0</v>
      </c>
      <c r="N23" s="59">
        <f t="shared" si="5"/>
        <v>0</v>
      </c>
      <c r="O23" s="59">
        <f t="shared" si="5"/>
        <v>0</v>
      </c>
      <c r="P23" s="92">
        <f t="shared" si="0"/>
        <v>3153811.8400000003</v>
      </c>
      <c r="Q23" s="91" t="s">
        <v>196</v>
      </c>
      <c r="R23" s="92">
        <f t="shared" si="1"/>
        <v>3153811.8999999994</v>
      </c>
      <c r="S23" s="73"/>
    </row>
    <row r="24" spans="1:19" ht="15" customHeight="1">
      <c r="A24" s="58"/>
      <c r="B24" s="60"/>
      <c r="C24" s="60" t="s">
        <v>5</v>
      </c>
      <c r="D24" s="60"/>
      <c r="E24" s="61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92">
        <f t="shared" si="0"/>
        <v>0</v>
      </c>
      <c r="Q24" s="91" t="b">
        <f>EXACT(P24,R24)</f>
        <v>1</v>
      </c>
      <c r="R24" s="92">
        <f t="shared" si="1"/>
        <v>0</v>
      </c>
      <c r="S24" s="73"/>
    </row>
    <row r="25" spans="1:19" ht="15" customHeight="1">
      <c r="A25" s="58"/>
      <c r="B25" s="60"/>
      <c r="C25" s="60"/>
      <c r="D25" s="60" t="s">
        <v>30</v>
      </c>
      <c r="E25" s="61"/>
      <c r="F25" s="59">
        <f>SUM('C1-WP 1:CSS WP 25'!F25)</f>
        <v>2466226</v>
      </c>
      <c r="G25" s="59">
        <f>SUM('C1-WP 1:CSS WP 25'!G25)</f>
        <v>1850156</v>
      </c>
      <c r="H25" s="59">
        <f>SUM('C1-WP 1:CSS WP 25'!H25)</f>
        <v>238995</v>
      </c>
      <c r="I25" s="59">
        <f>SUM('C1-WP 1:CSS WP 25'!I25)</f>
        <v>0</v>
      </c>
      <c r="J25" s="59">
        <f>SUM('C1-WP 1:CSS WP 25'!J25)</f>
        <v>370847</v>
      </c>
      <c r="K25" s="59">
        <f>SUM('C1-WP 1:CSS WP 25'!K25)</f>
        <v>0</v>
      </c>
      <c r="L25" s="59">
        <f>SUM('C1-WP 1:CSS WP 25'!L25)</f>
        <v>0</v>
      </c>
      <c r="M25" s="59">
        <f>SUM('C1-WP 1:CSS WP 25'!M25)</f>
        <v>0</v>
      </c>
      <c r="N25" s="59">
        <f>SUM('C1-WP 1:CSS WP 25'!N25)</f>
        <v>0</v>
      </c>
      <c r="O25" s="59">
        <f>SUM('C1-WP 1:CSS WP 25'!O25)</f>
        <v>6227</v>
      </c>
      <c r="P25" s="92">
        <f t="shared" si="0"/>
        <v>2466225</v>
      </c>
      <c r="Q25" s="91" t="s">
        <v>196</v>
      </c>
      <c r="R25" s="92">
        <f t="shared" si="1"/>
        <v>2466226</v>
      </c>
      <c r="S25" s="73"/>
    </row>
    <row r="26" spans="1:19" ht="15" customHeight="1">
      <c r="A26" s="58"/>
      <c r="B26" s="60"/>
      <c r="C26" s="60"/>
      <c r="D26" s="60" t="s">
        <v>4</v>
      </c>
      <c r="E26" s="61"/>
      <c r="F26" s="59">
        <f>SUM('C1-WP 1:CSS WP 25'!F26)</f>
        <v>804757</v>
      </c>
      <c r="G26" s="59">
        <f>SUM('C1-WP 1:CSS WP 25'!G26)</f>
        <v>804759</v>
      </c>
      <c r="H26" s="59">
        <f>SUM('C1-WP 1:CSS WP 25'!H26)</f>
        <v>0</v>
      </c>
      <c r="I26" s="59">
        <f>SUM('C1-WP 1:CSS WP 25'!I26)</f>
        <v>0</v>
      </c>
      <c r="J26" s="59">
        <f>SUM('C1-WP 1:CSS WP 25'!J26)</f>
        <v>0</v>
      </c>
      <c r="K26" s="59">
        <f>SUM('C1-WP 1:CSS WP 25'!K26)</f>
        <v>0</v>
      </c>
      <c r="L26" s="59">
        <f>SUM('C1-WP 1:CSS WP 25'!L26)</f>
        <v>0</v>
      </c>
      <c r="M26" s="59">
        <f>SUM('C1-WP 1:CSS WP 25'!M26)</f>
        <v>0</v>
      </c>
      <c r="N26" s="59">
        <f>SUM('C1-WP 1:CSS WP 25'!N26)</f>
        <v>0</v>
      </c>
      <c r="O26" s="59">
        <f>SUM('C1-WP 1:CSS WP 25'!O26)</f>
        <v>0</v>
      </c>
      <c r="P26" s="92">
        <f t="shared" si="0"/>
        <v>804759</v>
      </c>
      <c r="Q26" s="91" t="b">
        <f>EXACT(P26,R26)</f>
        <v>0</v>
      </c>
      <c r="R26" s="92">
        <f t="shared" si="1"/>
        <v>804757</v>
      </c>
      <c r="S26" s="93">
        <f>R26-P26</f>
        <v>-2</v>
      </c>
    </row>
    <row r="27" spans="1:19" ht="15" customHeight="1">
      <c r="A27" s="58"/>
      <c r="B27" s="60"/>
      <c r="C27" s="60" t="s">
        <v>8</v>
      </c>
      <c r="D27" s="60"/>
      <c r="E27" s="61"/>
      <c r="F27" s="59">
        <f>SUM(F25:F26)</f>
        <v>3270983</v>
      </c>
      <c r="G27" s="59">
        <f aca="true" t="shared" si="6" ref="G27:O27">SUM(G25:G26)</f>
        <v>2654915</v>
      </c>
      <c r="H27" s="59">
        <f t="shared" si="6"/>
        <v>238995</v>
      </c>
      <c r="I27" s="59">
        <f t="shared" si="6"/>
        <v>0</v>
      </c>
      <c r="J27" s="59">
        <f t="shared" si="6"/>
        <v>370847</v>
      </c>
      <c r="K27" s="59">
        <f t="shared" si="6"/>
        <v>0</v>
      </c>
      <c r="L27" s="59">
        <f t="shared" si="6"/>
        <v>0</v>
      </c>
      <c r="M27" s="59">
        <f t="shared" si="6"/>
        <v>0</v>
      </c>
      <c r="N27" s="59">
        <f t="shared" si="6"/>
        <v>0</v>
      </c>
      <c r="O27" s="59">
        <f t="shared" si="6"/>
        <v>6227</v>
      </c>
      <c r="P27" s="92">
        <f t="shared" si="0"/>
        <v>3270984</v>
      </c>
      <c r="Q27" s="91" t="s">
        <v>196</v>
      </c>
      <c r="R27" s="92">
        <f t="shared" si="1"/>
        <v>3270983</v>
      </c>
      <c r="S27" s="73"/>
    </row>
    <row r="28" spans="1:19" ht="15" customHeight="1">
      <c r="A28" s="62"/>
      <c r="B28" s="63" t="s">
        <v>65</v>
      </c>
      <c r="C28" s="63"/>
      <c r="D28" s="63"/>
      <c r="E28" s="64"/>
      <c r="F28" s="65">
        <f>F23+F27</f>
        <v>6424794.899999999</v>
      </c>
      <c r="G28" s="65">
        <f aca="true" t="shared" si="7" ref="G28:O28">G23+G27</f>
        <v>5808579.1</v>
      </c>
      <c r="H28" s="65">
        <f t="shared" si="7"/>
        <v>238995</v>
      </c>
      <c r="I28" s="65">
        <f t="shared" si="7"/>
        <v>0</v>
      </c>
      <c r="J28" s="65">
        <f t="shared" si="7"/>
        <v>370994.74</v>
      </c>
      <c r="K28" s="65">
        <f t="shared" si="7"/>
        <v>0</v>
      </c>
      <c r="L28" s="65">
        <f t="shared" si="7"/>
        <v>0</v>
      </c>
      <c r="M28" s="65">
        <f t="shared" si="7"/>
        <v>0</v>
      </c>
      <c r="N28" s="65">
        <f t="shared" si="7"/>
        <v>0</v>
      </c>
      <c r="O28" s="65">
        <f t="shared" si="7"/>
        <v>6227</v>
      </c>
      <c r="P28" s="92">
        <f t="shared" si="0"/>
        <v>6424795.84</v>
      </c>
      <c r="Q28" s="91" t="s">
        <v>196</v>
      </c>
      <c r="R28" s="92">
        <f t="shared" si="1"/>
        <v>6424794.899999999</v>
      </c>
      <c r="S28" s="73"/>
    </row>
    <row r="29" spans="1:19" ht="15" customHeight="1">
      <c r="A29" s="58"/>
      <c r="B29" s="140" t="s">
        <v>10</v>
      </c>
      <c r="C29" s="140"/>
      <c r="D29" s="140"/>
      <c r="E29" s="141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92">
        <f t="shared" si="0"/>
        <v>0</v>
      </c>
      <c r="Q29" s="91" t="b">
        <f aca="true" t="shared" si="8" ref="Q29:Q38">EXACT(P29,R29)</f>
        <v>1</v>
      </c>
      <c r="R29" s="92">
        <f t="shared" si="1"/>
        <v>0</v>
      </c>
      <c r="S29" s="73"/>
    </row>
    <row r="30" spans="1:19" ht="15" customHeight="1">
      <c r="A30" s="58"/>
      <c r="B30" s="60"/>
      <c r="C30" s="60" t="s">
        <v>3</v>
      </c>
      <c r="D30" s="60"/>
      <c r="E30" s="61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92">
        <f t="shared" si="0"/>
        <v>0</v>
      </c>
      <c r="Q30" s="91" t="b">
        <f t="shared" si="8"/>
        <v>1</v>
      </c>
      <c r="R30" s="92">
        <f t="shared" si="1"/>
        <v>0</v>
      </c>
      <c r="S30" s="73"/>
    </row>
    <row r="31" spans="1:19" ht="15" customHeight="1">
      <c r="A31" s="58"/>
      <c r="B31" s="60"/>
      <c r="C31" s="60"/>
      <c r="D31" s="60" t="s">
        <v>30</v>
      </c>
      <c r="E31" s="61"/>
      <c r="F31" s="59">
        <f>SUM('C1-WP 1:CSS WP 25'!F31)</f>
        <v>999438</v>
      </c>
      <c r="G31" s="59">
        <f>SUM('C1-WP 1:CSS WP 25'!G31)</f>
        <v>999438</v>
      </c>
      <c r="H31" s="59">
        <f>SUM('C1-WP 1:CSS WP 25'!H31)</f>
        <v>0</v>
      </c>
      <c r="I31" s="59">
        <f>SUM('C1-WP 1:CSS WP 25'!I31)</f>
        <v>0</v>
      </c>
      <c r="J31" s="59">
        <f>SUM('C1-WP 1:CSS WP 25'!J31)</f>
        <v>0</v>
      </c>
      <c r="K31" s="59">
        <f>SUM('C1-WP 1:CSS WP 25'!K31)</f>
        <v>0</v>
      </c>
      <c r="L31" s="59">
        <f>SUM('C1-WP 1:CSS WP 25'!L31)</f>
        <v>0</v>
      </c>
      <c r="M31" s="59">
        <f>SUM('C1-WP 1:CSS WP 25'!M31)</f>
        <v>0</v>
      </c>
      <c r="N31" s="59">
        <f>SUM('C1-WP 1:CSS WP 25'!N31)</f>
        <v>0</v>
      </c>
      <c r="O31" s="59">
        <f>SUM('C1-WP 1:CSS WP 25'!O31)</f>
        <v>0</v>
      </c>
      <c r="P31" s="92">
        <f t="shared" si="0"/>
        <v>999438</v>
      </c>
      <c r="Q31" s="91" t="b">
        <f t="shared" si="8"/>
        <v>1</v>
      </c>
      <c r="R31" s="92">
        <f t="shared" si="1"/>
        <v>999438</v>
      </c>
      <c r="S31" s="73"/>
    </row>
    <row r="32" spans="1:19" ht="15" customHeight="1">
      <c r="A32" s="58"/>
      <c r="B32" s="60"/>
      <c r="C32" s="60"/>
      <c r="D32" s="60" t="s">
        <v>4</v>
      </c>
      <c r="E32" s="61"/>
      <c r="F32" s="59">
        <f>SUM('C1-WP 1:CSS WP 25'!F32)</f>
        <v>92717</v>
      </c>
      <c r="G32" s="59">
        <f>SUM('C1-WP 1:CSS WP 25'!G32)</f>
        <v>92717</v>
      </c>
      <c r="H32" s="59">
        <f>SUM('C1-WP 1:CSS WP 25'!H32)</f>
        <v>0</v>
      </c>
      <c r="I32" s="59">
        <f>SUM('C1-WP 1:CSS WP 25'!I32)</f>
        <v>0</v>
      </c>
      <c r="J32" s="59">
        <f>SUM('C1-WP 1:CSS WP 25'!J32)</f>
        <v>0</v>
      </c>
      <c r="K32" s="59">
        <f>SUM('C1-WP 1:CSS WP 25'!K32)</f>
        <v>0</v>
      </c>
      <c r="L32" s="59">
        <f>SUM('C1-WP 1:CSS WP 25'!L32)</f>
        <v>0</v>
      </c>
      <c r="M32" s="59">
        <f>SUM('C1-WP 1:CSS WP 25'!M32)</f>
        <v>0</v>
      </c>
      <c r="N32" s="59">
        <f>SUM('C1-WP 1:CSS WP 25'!N32)</f>
        <v>0</v>
      </c>
      <c r="O32" s="59">
        <f>SUM('C1-WP 1:CSS WP 25'!O32)</f>
        <v>0</v>
      </c>
      <c r="P32" s="92">
        <f t="shared" si="0"/>
        <v>92717</v>
      </c>
      <c r="Q32" s="91" t="b">
        <f t="shared" si="8"/>
        <v>1</v>
      </c>
      <c r="R32" s="92">
        <f t="shared" si="1"/>
        <v>92717</v>
      </c>
      <c r="S32" s="73"/>
    </row>
    <row r="33" spans="1:19" ht="15" customHeight="1">
      <c r="A33" s="58"/>
      <c r="B33" s="60"/>
      <c r="C33" s="60" t="s">
        <v>7</v>
      </c>
      <c r="D33" s="60"/>
      <c r="E33" s="61"/>
      <c r="F33" s="59">
        <f aca="true" t="shared" si="9" ref="F33:O33">SUM(F31:F32)</f>
        <v>1092155</v>
      </c>
      <c r="G33" s="59">
        <f t="shared" si="9"/>
        <v>1092155</v>
      </c>
      <c r="H33" s="59">
        <f t="shared" si="9"/>
        <v>0</v>
      </c>
      <c r="I33" s="59">
        <f t="shared" si="9"/>
        <v>0</v>
      </c>
      <c r="J33" s="59">
        <f t="shared" si="9"/>
        <v>0</v>
      </c>
      <c r="K33" s="59">
        <f t="shared" si="9"/>
        <v>0</v>
      </c>
      <c r="L33" s="59">
        <f t="shared" si="9"/>
        <v>0</v>
      </c>
      <c r="M33" s="59">
        <f t="shared" si="9"/>
        <v>0</v>
      </c>
      <c r="N33" s="59">
        <f t="shared" si="9"/>
        <v>0</v>
      </c>
      <c r="O33" s="59">
        <f t="shared" si="9"/>
        <v>0</v>
      </c>
      <c r="P33" s="92">
        <f t="shared" si="0"/>
        <v>1092155</v>
      </c>
      <c r="Q33" s="91" t="b">
        <f t="shared" si="8"/>
        <v>1</v>
      </c>
      <c r="R33" s="92">
        <f t="shared" si="1"/>
        <v>1092155</v>
      </c>
      <c r="S33" s="73"/>
    </row>
    <row r="34" spans="1:19" ht="15" customHeight="1">
      <c r="A34" s="58"/>
      <c r="B34" s="60"/>
      <c r="C34" s="60" t="s">
        <v>5</v>
      </c>
      <c r="D34" s="60"/>
      <c r="E34" s="61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92">
        <f t="shared" si="0"/>
        <v>0</v>
      </c>
      <c r="Q34" s="91" t="b">
        <f t="shared" si="8"/>
        <v>1</v>
      </c>
      <c r="R34" s="92">
        <f t="shared" si="1"/>
        <v>0</v>
      </c>
      <c r="S34" s="73"/>
    </row>
    <row r="35" spans="1:19" ht="15" customHeight="1">
      <c r="A35" s="58"/>
      <c r="B35" s="60"/>
      <c r="C35" s="60"/>
      <c r="D35" s="60" t="s">
        <v>30</v>
      </c>
      <c r="E35" s="61"/>
      <c r="F35" s="59">
        <f>SUM('C1-WP 1:CSS WP 25'!F35)</f>
        <v>518802</v>
      </c>
      <c r="G35" s="59">
        <f>SUM('C1-WP 1:CSS WP 25'!G35)</f>
        <v>518802</v>
      </c>
      <c r="H35" s="59">
        <f>SUM('C1-WP 1:CSS WP 25'!H35)</f>
        <v>0</v>
      </c>
      <c r="I35" s="59">
        <f>SUM('C1-WP 1:CSS WP 25'!I35)</f>
        <v>0</v>
      </c>
      <c r="J35" s="59">
        <f>SUM('C1-WP 1:CSS WP 25'!J35)</f>
        <v>0</v>
      </c>
      <c r="K35" s="59">
        <f>SUM('C1-WP 1:CSS WP 25'!K35)</f>
        <v>0</v>
      </c>
      <c r="L35" s="59">
        <f>SUM('C1-WP 1:CSS WP 25'!L35)</f>
        <v>0</v>
      </c>
      <c r="M35" s="59">
        <f>SUM('C1-WP 1:CSS WP 25'!M35)</f>
        <v>0</v>
      </c>
      <c r="N35" s="59">
        <f>SUM('C1-WP 1:CSS WP 25'!N35)</f>
        <v>0</v>
      </c>
      <c r="O35" s="59">
        <f>SUM('C1-WP 1:CSS WP 25'!O35)</f>
        <v>0</v>
      </c>
      <c r="P35" s="92">
        <f t="shared" si="0"/>
        <v>518802</v>
      </c>
      <c r="Q35" s="91" t="b">
        <f t="shared" si="8"/>
        <v>1</v>
      </c>
      <c r="R35" s="92">
        <f t="shared" si="1"/>
        <v>518802</v>
      </c>
      <c r="S35" s="73"/>
    </row>
    <row r="36" spans="1:19" ht="15" customHeight="1">
      <c r="A36" s="58"/>
      <c r="B36" s="60"/>
      <c r="C36" s="60"/>
      <c r="D36" s="60" t="s">
        <v>4</v>
      </c>
      <c r="E36" s="61"/>
      <c r="F36" s="59">
        <f>SUM('C1-WP 1:CSS WP 25'!F36)</f>
        <v>175272</v>
      </c>
      <c r="G36" s="59">
        <f>SUM('C1-WP 1:CSS WP 25'!G36)</f>
        <v>175272</v>
      </c>
      <c r="H36" s="59">
        <f>SUM('C1-WP 1:CSS WP 25'!H36)</f>
        <v>0</v>
      </c>
      <c r="I36" s="59">
        <f>SUM('C1-WP 1:CSS WP 25'!I36)</f>
        <v>0</v>
      </c>
      <c r="J36" s="59">
        <f>SUM('C1-WP 1:CSS WP 25'!J36)</f>
        <v>0</v>
      </c>
      <c r="K36" s="59">
        <f>SUM('C1-WP 1:CSS WP 25'!K36)</f>
        <v>0</v>
      </c>
      <c r="L36" s="59">
        <f>SUM('C1-WP 1:CSS WP 25'!L36)</f>
        <v>0</v>
      </c>
      <c r="M36" s="59">
        <f>SUM('C1-WP 1:CSS WP 25'!M36)</f>
        <v>0</v>
      </c>
      <c r="N36" s="59">
        <f>SUM('C1-WP 1:CSS WP 25'!N36)</f>
        <v>0</v>
      </c>
      <c r="O36" s="59">
        <f>SUM('C1-WP 1:CSS WP 25'!O36)</f>
        <v>0</v>
      </c>
      <c r="P36" s="92">
        <f t="shared" si="0"/>
        <v>175272</v>
      </c>
      <c r="Q36" s="91" t="b">
        <f t="shared" si="8"/>
        <v>1</v>
      </c>
      <c r="R36" s="92">
        <f t="shared" si="1"/>
        <v>175272</v>
      </c>
      <c r="S36" s="73"/>
    </row>
    <row r="37" spans="1:19" ht="15" customHeight="1">
      <c r="A37" s="58"/>
      <c r="B37" s="60"/>
      <c r="C37" s="60" t="s">
        <v>8</v>
      </c>
      <c r="D37" s="60"/>
      <c r="E37" s="61"/>
      <c r="F37" s="59">
        <f aca="true" t="shared" si="10" ref="F37:O37">SUM(F35:F36)</f>
        <v>694074</v>
      </c>
      <c r="G37" s="59">
        <f t="shared" si="10"/>
        <v>694074</v>
      </c>
      <c r="H37" s="59">
        <f t="shared" si="10"/>
        <v>0</v>
      </c>
      <c r="I37" s="59">
        <f t="shared" si="10"/>
        <v>0</v>
      </c>
      <c r="J37" s="59">
        <f t="shared" si="10"/>
        <v>0</v>
      </c>
      <c r="K37" s="59">
        <f t="shared" si="10"/>
        <v>0</v>
      </c>
      <c r="L37" s="59">
        <f t="shared" si="10"/>
        <v>0</v>
      </c>
      <c r="M37" s="59">
        <f t="shared" si="10"/>
        <v>0</v>
      </c>
      <c r="N37" s="59">
        <f t="shared" si="10"/>
        <v>0</v>
      </c>
      <c r="O37" s="59">
        <f t="shared" si="10"/>
        <v>0</v>
      </c>
      <c r="P37" s="92">
        <f t="shared" si="0"/>
        <v>694074</v>
      </c>
      <c r="Q37" s="91" t="b">
        <f t="shared" si="8"/>
        <v>1</v>
      </c>
      <c r="R37" s="92">
        <f t="shared" si="1"/>
        <v>694074</v>
      </c>
      <c r="S37" s="73"/>
    </row>
    <row r="38" spans="1:19" ht="15" customHeight="1">
      <c r="A38" s="62"/>
      <c r="B38" s="63" t="s">
        <v>11</v>
      </c>
      <c r="C38" s="63"/>
      <c r="D38" s="63"/>
      <c r="E38" s="64"/>
      <c r="F38" s="65">
        <f aca="true" t="shared" si="11" ref="F38:O38">F37+F33</f>
        <v>1786229</v>
      </c>
      <c r="G38" s="65">
        <f t="shared" si="11"/>
        <v>1786229</v>
      </c>
      <c r="H38" s="65">
        <f t="shared" si="11"/>
        <v>0</v>
      </c>
      <c r="I38" s="65">
        <f t="shared" si="11"/>
        <v>0</v>
      </c>
      <c r="J38" s="65">
        <f t="shared" si="11"/>
        <v>0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65">
        <f t="shared" si="11"/>
        <v>0</v>
      </c>
      <c r="O38" s="65">
        <f t="shared" si="11"/>
        <v>0</v>
      </c>
      <c r="P38" s="92">
        <f t="shared" si="0"/>
        <v>1786229</v>
      </c>
      <c r="Q38" s="91" t="b">
        <f t="shared" si="8"/>
        <v>1</v>
      </c>
      <c r="R38" s="92">
        <f t="shared" si="1"/>
        <v>1786229</v>
      </c>
      <c r="S38" s="73"/>
    </row>
    <row r="39" spans="1:19" ht="15" customHeight="1">
      <c r="A39" s="94" t="s">
        <v>81</v>
      </c>
      <c r="B39" s="66"/>
      <c r="C39" s="66"/>
      <c r="D39" s="66"/>
      <c r="E39" s="67"/>
      <c r="F39" s="68">
        <f>F18+F28+F38</f>
        <v>25372796.9</v>
      </c>
      <c r="G39" s="68">
        <f aca="true" t="shared" si="12" ref="G39:O39">G18+G28+G38</f>
        <v>23144703.1</v>
      </c>
      <c r="H39" s="68">
        <f t="shared" si="12"/>
        <v>431414.08999999997</v>
      </c>
      <c r="I39" s="68">
        <f t="shared" si="12"/>
        <v>0</v>
      </c>
      <c r="J39" s="68">
        <f t="shared" si="12"/>
        <v>1790454.02</v>
      </c>
      <c r="K39" s="68">
        <f t="shared" si="12"/>
        <v>0</v>
      </c>
      <c r="L39" s="68">
        <f t="shared" si="12"/>
        <v>0</v>
      </c>
      <c r="M39" s="68">
        <f t="shared" si="12"/>
        <v>0</v>
      </c>
      <c r="N39" s="68">
        <f t="shared" si="12"/>
        <v>0</v>
      </c>
      <c r="O39" s="68">
        <f t="shared" si="12"/>
        <v>6227</v>
      </c>
      <c r="P39" s="92">
        <f t="shared" si="0"/>
        <v>25372798.21</v>
      </c>
      <c r="Q39" s="91" t="s">
        <v>196</v>
      </c>
      <c r="R39" s="92">
        <f t="shared" si="1"/>
        <v>25372796.9</v>
      </c>
      <c r="S39" s="73"/>
    </row>
    <row r="40" spans="16:18" ht="12.75" hidden="1">
      <c r="P40" s="39"/>
      <c r="Q40" s="38"/>
      <c r="R40" s="39"/>
    </row>
    <row r="41" spans="16:18" ht="12.75" hidden="1">
      <c r="P41" s="39"/>
      <c r="Q41" s="38"/>
      <c r="R41" s="39"/>
    </row>
    <row r="42" spans="16:18" ht="12.75" hidden="1">
      <c r="P42" s="39"/>
      <c r="Q42" s="38"/>
      <c r="R42" s="39"/>
    </row>
    <row r="43" spans="16:18" ht="12.75" hidden="1">
      <c r="P43" s="39"/>
      <c r="Q43" s="38"/>
      <c r="R43" s="39"/>
    </row>
    <row r="44" spans="16:18" ht="12.75" hidden="1">
      <c r="P44" s="39"/>
      <c r="Q44" s="38"/>
      <c r="R44" s="39"/>
    </row>
    <row r="45" spans="16:18" ht="12.75" hidden="1">
      <c r="P45" s="39"/>
      <c r="Q45" s="38"/>
      <c r="R45" s="39"/>
    </row>
    <row r="46" spans="16:18" ht="12.75" hidden="1">
      <c r="P46" s="39"/>
      <c r="Q46" s="38"/>
      <c r="R46" s="39"/>
    </row>
    <row r="47" spans="16:18" ht="12.75" hidden="1">
      <c r="P47" s="39"/>
      <c r="Q47" s="38"/>
      <c r="R47" s="39"/>
    </row>
    <row r="48" spans="16:18" ht="12.75" hidden="1">
      <c r="P48" s="39"/>
      <c r="Q48" s="38"/>
      <c r="R48" s="39"/>
    </row>
    <row r="49" spans="16:18" ht="12.75" hidden="1">
      <c r="P49" s="39"/>
      <c r="Q49" s="38"/>
      <c r="R49" s="39"/>
    </row>
    <row r="50" spans="16:18" ht="12.75" hidden="1">
      <c r="P50" s="39"/>
      <c r="Q50" s="38"/>
      <c r="R50" s="39"/>
    </row>
    <row r="51" spans="16:18" ht="12.75" hidden="1">
      <c r="P51" s="39"/>
      <c r="Q51" s="38"/>
      <c r="R51" s="39"/>
    </row>
    <row r="52" spans="16:18" ht="12.75" hidden="1">
      <c r="P52" s="39"/>
      <c r="Q52" s="38"/>
      <c r="R52" s="39"/>
    </row>
    <row r="53" spans="16:18" ht="12.75" hidden="1">
      <c r="P53" s="39"/>
      <c r="Q53" s="38"/>
      <c r="R53" s="39"/>
    </row>
    <row r="54" spans="16:18" ht="12.75" hidden="1">
      <c r="P54" s="39"/>
      <c r="Q54" s="38"/>
      <c r="R54" s="39"/>
    </row>
    <row r="55" spans="16:18" ht="12.75" hidden="1">
      <c r="P55" s="39"/>
      <c r="Q55" s="38"/>
      <c r="R55" s="39"/>
    </row>
    <row r="56" spans="16:18" ht="12.75" hidden="1">
      <c r="P56" s="39"/>
      <c r="Q56" s="38"/>
      <c r="R56" s="39"/>
    </row>
    <row r="57" spans="16:18" ht="12.75" hidden="1">
      <c r="P57" s="39"/>
      <c r="Q57" s="38"/>
      <c r="R57" s="39"/>
    </row>
    <row r="58" spans="16:18" ht="12.75" hidden="1">
      <c r="P58" s="39"/>
      <c r="Q58" s="38"/>
      <c r="R58" s="39"/>
    </row>
    <row r="59" spans="16:18" ht="12.75" hidden="1">
      <c r="P59" s="39"/>
      <c r="Q59" s="38"/>
      <c r="R59" s="39"/>
    </row>
    <row r="60" spans="16:18" ht="12.75" hidden="1">
      <c r="P60" s="37"/>
      <c r="Q60" s="38"/>
      <c r="R60" s="37"/>
    </row>
    <row r="61" spans="16:18" ht="12.75" hidden="1">
      <c r="P61" s="37"/>
      <c r="Q61" s="38"/>
      <c r="R61" s="37"/>
    </row>
    <row r="62" spans="16:18" ht="12.75" hidden="1">
      <c r="P62" s="37"/>
      <c r="Q62" s="38"/>
      <c r="R62" s="37"/>
    </row>
    <row r="63" spans="16:18" ht="12.75" hidden="1">
      <c r="P63" s="37"/>
      <c r="Q63" s="38"/>
      <c r="R63" s="37"/>
    </row>
    <row r="64" spans="16:18" ht="12.75" hidden="1">
      <c r="P64" s="37"/>
      <c r="Q64" s="38"/>
      <c r="R64" s="37"/>
    </row>
    <row r="65" spans="16:18" ht="12.75" hidden="1">
      <c r="P65" s="37"/>
      <c r="Q65" s="38"/>
      <c r="R65" s="37"/>
    </row>
    <row r="66" spans="16:18" ht="12.75" hidden="1">
      <c r="P66" s="37"/>
      <c r="Q66" s="38"/>
      <c r="R66" s="37"/>
    </row>
    <row r="67" spans="16:18" ht="12.75" hidden="1">
      <c r="P67" s="37"/>
      <c r="Q67" s="38"/>
      <c r="R67" s="37"/>
    </row>
    <row r="68" spans="16:18" ht="12.75" hidden="1">
      <c r="P68" s="37"/>
      <c r="Q68" s="38"/>
      <c r="R68" s="37"/>
    </row>
    <row r="69" spans="16:18" ht="12.75" hidden="1">
      <c r="P69" s="37"/>
      <c r="Q69" s="38"/>
      <c r="R69" s="37"/>
    </row>
    <row r="70" spans="16:18" ht="12.75" hidden="1">
      <c r="P70" s="37"/>
      <c r="Q70" s="38"/>
      <c r="R70" s="37"/>
    </row>
    <row r="71" spans="16:18" ht="12.75" hidden="1">
      <c r="P71" s="37"/>
      <c r="Q71" s="38"/>
      <c r="R71" s="37"/>
    </row>
    <row r="72" spans="16:18" ht="12.75" hidden="1">
      <c r="P72" s="37"/>
      <c r="Q72" s="38"/>
      <c r="R72" s="37"/>
    </row>
    <row r="73" spans="16:18" ht="12.75" hidden="1">
      <c r="P73" s="37"/>
      <c r="Q73" s="38"/>
      <c r="R73" s="37"/>
    </row>
    <row r="74" spans="16:18" ht="12.75" hidden="1">
      <c r="P74" s="37"/>
      <c r="Q74" s="38"/>
      <c r="R74" s="37"/>
    </row>
    <row r="75" spans="16:18" ht="12.75" hidden="1">
      <c r="P75" s="37"/>
      <c r="Q75" s="38"/>
      <c r="R75" s="37"/>
    </row>
    <row r="76" spans="16:18" ht="12.75" hidden="1">
      <c r="P76" s="37"/>
      <c r="Q76" s="38"/>
      <c r="R76" s="37"/>
    </row>
    <row r="77" spans="16:18" ht="12.75" hidden="1">
      <c r="P77" s="37"/>
      <c r="Q77" s="38"/>
      <c r="R77" s="37"/>
    </row>
    <row r="78" spans="16:18" ht="12.75" hidden="1">
      <c r="P78" s="37"/>
      <c r="Q78" s="38"/>
      <c r="R78" s="37"/>
    </row>
    <row r="79" spans="16:18" ht="12.75" hidden="1">
      <c r="P79" s="37"/>
      <c r="Q79" s="38"/>
      <c r="R79" s="37"/>
    </row>
  </sheetData>
  <sheetProtection sheet="1" objects="1" scenarios="1" selectLockedCells="1"/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landscape" scale="79" r:id="rId1"/>
  <headerFooter alignWithMargins="0">
    <oddHeader>&amp;L&amp;"Arial,Bold"&amp;16This file was created using most current EXCEL version on file&amp;REnclosure 2</oddHeader>
    <oddFooter>&amp;CPage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R63"/>
  <sheetViews>
    <sheetView zoomScale="80" zoomScaleNormal="80" workbookViewId="0" topLeftCell="D1">
      <selection activeCell="F5" sqref="F5"/>
    </sheetView>
  </sheetViews>
  <sheetFormatPr defaultColWidth="0" defaultRowHeight="12.75" zeroHeight="1"/>
  <cols>
    <col min="1" max="4" width="3.7109375" style="41" customWidth="1"/>
    <col min="5" max="5" width="27.8515625" style="41" customWidth="1"/>
    <col min="6" max="6" width="18.28125" style="41" customWidth="1"/>
    <col min="7" max="7" width="14.140625" style="41" bestFit="1" customWidth="1"/>
    <col min="8" max="8" width="14.57421875" style="41" customWidth="1"/>
    <col min="9" max="9" width="14.7109375" style="41" customWidth="1"/>
    <col min="10" max="10" width="13.8515625" style="41" customWidth="1"/>
    <col min="11" max="11" width="14.00390625" style="41" customWidth="1"/>
    <col min="12" max="12" width="14.140625" style="41" customWidth="1"/>
    <col min="13" max="13" width="16.00390625" style="41" customWidth="1"/>
    <col min="14" max="14" width="13.421875" style="41" customWidth="1"/>
    <col min="15" max="15" width="14.00390625" style="41" customWidth="1"/>
    <col min="16" max="16" width="14.140625" style="41" bestFit="1" customWidth="1"/>
    <col min="17" max="17" width="12.7109375" style="88" customWidth="1"/>
    <col min="18" max="18" width="14.140625" style="41" bestFit="1" customWidth="1"/>
    <col min="19" max="16384" width="9.140625" style="0" hidden="1" customWidth="1"/>
  </cols>
  <sheetData>
    <row r="1" spans="1:18" ht="45" customHeight="1">
      <c r="A1" s="139" t="s">
        <v>72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73"/>
      <c r="Q1" s="98"/>
      <c r="R1" s="73"/>
    </row>
    <row r="2" spans="1:18" ht="20.1" customHeight="1">
      <c r="A2" s="40" t="s">
        <v>25</v>
      </c>
      <c r="B2" s="40"/>
      <c r="C2" s="40"/>
      <c r="D2" s="156" t="str">
        <f>'C1-WP 1'!D2:E2</f>
        <v>Orange</v>
      </c>
      <c r="E2" s="156"/>
      <c r="F2" s="73"/>
      <c r="G2" s="115"/>
      <c r="H2" s="73"/>
      <c r="I2" s="73"/>
      <c r="J2" s="73"/>
      <c r="K2" s="73"/>
      <c r="L2" s="73"/>
      <c r="M2" s="73"/>
      <c r="N2" s="42" t="s">
        <v>26</v>
      </c>
      <c r="O2" s="43">
        <f ca="1">TODAY()</f>
        <v>44138</v>
      </c>
      <c r="P2" s="73"/>
      <c r="Q2" s="98"/>
      <c r="R2" s="73"/>
    </row>
    <row r="3" spans="1:18" ht="15" customHeight="1">
      <c r="A3" s="99"/>
      <c r="B3" s="99"/>
      <c r="C3" s="99"/>
      <c r="D3" s="196"/>
      <c r="E3" s="196"/>
      <c r="F3" s="116"/>
      <c r="G3" s="116"/>
      <c r="H3" s="116"/>
      <c r="I3" s="116"/>
      <c r="J3" s="116"/>
      <c r="K3" s="73"/>
      <c r="L3" s="73"/>
      <c r="M3" s="73"/>
      <c r="N3" s="73"/>
      <c r="O3" s="73"/>
      <c r="P3" s="73"/>
      <c r="Q3" s="98"/>
      <c r="R3" s="73"/>
    </row>
    <row r="4" spans="1:18" ht="12.75">
      <c r="A4" s="73"/>
      <c r="B4" s="73"/>
      <c r="C4" s="73"/>
      <c r="D4" s="73"/>
      <c r="E4" s="73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73"/>
      <c r="Q4" s="98"/>
      <c r="R4" s="73"/>
    </row>
    <row r="5" spans="1:18" s="3" customFormat="1" ht="21" customHeight="1">
      <c r="A5" s="160"/>
      <c r="B5" s="161"/>
      <c r="C5" s="161"/>
      <c r="D5" s="161"/>
      <c r="E5" s="162"/>
      <c r="F5" s="70" t="s">
        <v>16</v>
      </c>
      <c r="G5" s="71" t="s">
        <v>17</v>
      </c>
      <c r="H5" s="71" t="s">
        <v>24</v>
      </c>
      <c r="I5" s="71" t="s">
        <v>18</v>
      </c>
      <c r="J5" s="71" t="s">
        <v>19</v>
      </c>
      <c r="K5" s="71" t="s">
        <v>20</v>
      </c>
      <c r="L5" s="71" t="s">
        <v>21</v>
      </c>
      <c r="M5" s="71" t="s">
        <v>22</v>
      </c>
      <c r="N5" s="71" t="s">
        <v>23</v>
      </c>
      <c r="O5" s="71" t="s">
        <v>51</v>
      </c>
      <c r="P5" s="95"/>
      <c r="Q5" s="95"/>
      <c r="R5" s="95"/>
    </row>
    <row r="6" spans="1:18" s="3" customFormat="1" ht="24.75" customHeight="1">
      <c r="A6" s="163"/>
      <c r="B6" s="164"/>
      <c r="C6" s="164"/>
      <c r="D6" s="164"/>
      <c r="E6" s="165"/>
      <c r="F6" s="154" t="s">
        <v>6</v>
      </c>
      <c r="G6" s="157" t="s">
        <v>29</v>
      </c>
      <c r="H6" s="158"/>
      <c r="I6" s="158"/>
      <c r="J6" s="158"/>
      <c r="K6" s="158"/>
      <c r="L6" s="158"/>
      <c r="M6" s="158"/>
      <c r="N6" s="158"/>
      <c r="O6" s="159"/>
      <c r="P6" s="95"/>
      <c r="Q6" s="95"/>
      <c r="R6" s="95"/>
    </row>
    <row r="7" spans="1:18" s="1" customFormat="1" ht="61.5" customHeight="1">
      <c r="A7" s="171"/>
      <c r="B7" s="156"/>
      <c r="C7" s="156"/>
      <c r="D7" s="156"/>
      <c r="E7" s="166"/>
      <c r="F7" s="155"/>
      <c r="G7" s="69" t="s">
        <v>0</v>
      </c>
      <c r="H7" s="69" t="s">
        <v>28</v>
      </c>
      <c r="I7" s="69" t="s">
        <v>15</v>
      </c>
      <c r="J7" s="69" t="s">
        <v>1</v>
      </c>
      <c r="K7" s="69" t="s">
        <v>12</v>
      </c>
      <c r="L7" s="69" t="s">
        <v>13</v>
      </c>
      <c r="M7" s="69" t="s">
        <v>2</v>
      </c>
      <c r="N7" s="69" t="s">
        <v>14</v>
      </c>
      <c r="O7" s="69" t="s">
        <v>50</v>
      </c>
      <c r="P7" s="97" t="s">
        <v>193</v>
      </c>
      <c r="Q7" s="97" t="s">
        <v>194</v>
      </c>
      <c r="R7" s="97" t="s">
        <v>195</v>
      </c>
    </row>
    <row r="8" spans="1:18" ht="15" customHeight="1">
      <c r="A8" s="200" t="s">
        <v>80</v>
      </c>
      <c r="B8" s="201"/>
      <c r="C8" s="201"/>
      <c r="D8" s="201"/>
      <c r="E8" s="202"/>
      <c r="F8" s="57"/>
      <c r="G8" s="57"/>
      <c r="H8" s="57"/>
      <c r="I8" s="57"/>
      <c r="J8" s="57"/>
      <c r="K8" s="57"/>
      <c r="L8" s="57"/>
      <c r="M8" s="57"/>
      <c r="N8" s="57"/>
      <c r="O8" s="57"/>
      <c r="P8" s="92">
        <f>SUM(G8:O8)</f>
        <v>0</v>
      </c>
      <c r="Q8" s="91" t="b">
        <f>EXACT(P8,R8)</f>
        <v>1</v>
      </c>
      <c r="R8" s="92">
        <f>F8</f>
        <v>0</v>
      </c>
    </row>
    <row r="9" spans="1:18" ht="15" customHeight="1">
      <c r="A9" s="58">
        <v>1</v>
      </c>
      <c r="B9" s="197" t="str">
        <f>CSS_Pgm1</f>
        <v>Children's Full Service/Wraparound Program</v>
      </c>
      <c r="C9" s="198"/>
      <c r="D9" s="198"/>
      <c r="E9" s="199"/>
      <c r="F9" s="104">
        <f>'C1-WP 1'!F$39</f>
        <v>3558418</v>
      </c>
      <c r="G9" s="59">
        <f>'C1-WP 1'!G$39</f>
        <v>3338297</v>
      </c>
      <c r="H9" s="59">
        <f>'C1-WP 1'!H$39</f>
        <v>90888</v>
      </c>
      <c r="I9" s="59">
        <f>'C1-WP 1'!I$39</f>
        <v>0</v>
      </c>
      <c r="J9" s="59">
        <f>'C1-WP 1'!J$39</f>
        <v>129233</v>
      </c>
      <c r="K9" s="59">
        <f>'C1-WP 1'!K$39</f>
        <v>0</v>
      </c>
      <c r="L9" s="59">
        <f>'C1-WP 1'!L$39</f>
        <v>0</v>
      </c>
      <c r="M9" s="59">
        <f>'C1-WP 1'!M$39</f>
        <v>0</v>
      </c>
      <c r="N9" s="59">
        <f>'C1-WP 1'!N$39</f>
        <v>0</v>
      </c>
      <c r="O9" s="59">
        <f>'C1-WP 1'!O$39</f>
        <v>0</v>
      </c>
      <c r="P9" s="92">
        <f>SUM(G9:O9)</f>
        <v>3558418</v>
      </c>
      <c r="Q9" s="91" t="b">
        <f aca="true" t="shared" si="0" ref="Q9:Q53">EXACT(P9,R9)</f>
        <v>1</v>
      </c>
      <c r="R9" s="92">
        <f>F9</f>
        <v>3558418</v>
      </c>
    </row>
    <row r="10" spans="1:18" ht="15" customHeight="1">
      <c r="A10" s="58">
        <v>2</v>
      </c>
      <c r="B10" s="197" t="str">
        <f>'C2-WP 2'!A3</f>
        <v>Children's Outreach &amp; Engagement</v>
      </c>
      <c r="C10" s="198"/>
      <c r="D10" s="198"/>
      <c r="E10" s="199"/>
      <c r="F10" s="104">
        <f>'C2-WP 2'!F$39</f>
        <v>351282</v>
      </c>
      <c r="G10" s="59">
        <f>'C2-WP 2'!G$39</f>
        <v>351282</v>
      </c>
      <c r="H10" s="59">
        <f>'C2-WP 2'!H$39</f>
        <v>0</v>
      </c>
      <c r="I10" s="59">
        <f>'C2-WP 2'!I$39</f>
        <v>0</v>
      </c>
      <c r="J10" s="59">
        <f>'C2-WP 2'!J$39</f>
        <v>0</v>
      </c>
      <c r="K10" s="59">
        <f>'C2-WP 2'!K$39</f>
        <v>0</v>
      </c>
      <c r="L10" s="59">
        <f>'C2-WP 2'!L$39</f>
        <v>0</v>
      </c>
      <c r="M10" s="59">
        <f>'C2-WP 2'!M$39</f>
        <v>0</v>
      </c>
      <c r="N10" s="59">
        <f>'C2-WP 2'!N$39</f>
        <v>0</v>
      </c>
      <c r="O10" s="59">
        <f>'C2-WP 2'!O$39</f>
        <v>0</v>
      </c>
      <c r="P10" s="92">
        <f>SUM(G10:O10)</f>
        <v>351282</v>
      </c>
      <c r="Q10" s="91" t="b">
        <f t="shared" si="0"/>
        <v>1</v>
      </c>
      <c r="R10" s="92">
        <f>F10</f>
        <v>351282</v>
      </c>
    </row>
    <row r="11" spans="1:18" ht="15" customHeight="1">
      <c r="A11" s="58">
        <v>3</v>
      </c>
      <c r="B11" s="197" t="str">
        <f>'C3- WP 3'!A8</f>
        <v>Children's In-Home Crisis Stabilization</v>
      </c>
      <c r="C11" s="198"/>
      <c r="D11" s="198"/>
      <c r="E11" s="199"/>
      <c r="F11" s="104">
        <f>'C3- WP 3'!F$39</f>
        <v>697858</v>
      </c>
      <c r="G11" s="59">
        <f>'C3- WP 3'!G$39</f>
        <v>203835</v>
      </c>
      <c r="H11" s="59">
        <f>'C3- WP 3'!H$39</f>
        <v>185730</v>
      </c>
      <c r="I11" s="59">
        <f>'C3- WP 3'!I$39</f>
        <v>0</v>
      </c>
      <c r="J11" s="59">
        <f>'C3- WP 3'!J$39</f>
        <v>308294</v>
      </c>
      <c r="K11" s="59">
        <f>'C3- WP 3'!K$39</f>
        <v>0</v>
      </c>
      <c r="L11" s="59">
        <f>'C3- WP 3'!L$39</f>
        <v>0</v>
      </c>
      <c r="M11" s="59">
        <f>'C3- WP 3'!M$39</f>
        <v>0</v>
      </c>
      <c r="N11" s="59">
        <f>'C3- WP 3'!N$39</f>
        <v>0</v>
      </c>
      <c r="O11" s="59">
        <f>'C3- WP 3'!O$39</f>
        <v>0</v>
      </c>
      <c r="P11" s="92">
        <f>SUM(G11:O11)</f>
        <v>697859</v>
      </c>
      <c r="Q11" s="91" t="s">
        <v>196</v>
      </c>
      <c r="R11" s="92">
        <f>F11</f>
        <v>697858</v>
      </c>
    </row>
    <row r="12" spans="1:18" ht="15" customHeight="1">
      <c r="A12" s="58">
        <v>4</v>
      </c>
      <c r="B12" s="197" t="str">
        <f>'C4 WP 4'!A8</f>
        <v>Children's Crisis Residential Program</v>
      </c>
      <c r="C12" s="198"/>
      <c r="D12" s="198"/>
      <c r="E12" s="199"/>
      <c r="F12" s="104">
        <f>'C4 WP 4'!F$39</f>
        <v>1047781</v>
      </c>
      <c r="G12" s="59">
        <f>'C4 WP 4'!G$39</f>
        <v>931963</v>
      </c>
      <c r="H12" s="59">
        <f>'C4 WP 4'!H$39</f>
        <v>53265</v>
      </c>
      <c r="I12" s="59">
        <f>'C4 WP 4'!I$39</f>
        <v>0</v>
      </c>
      <c r="J12" s="59">
        <f>'C4 WP 4'!J$39</f>
        <v>62553</v>
      </c>
      <c r="K12" s="59">
        <f>'C4 WP 4'!K$39</f>
        <v>0</v>
      </c>
      <c r="L12" s="59">
        <f>'C4 WP 4'!L$39</f>
        <v>0</v>
      </c>
      <c r="M12" s="59">
        <f>'C4 WP 4'!M$39</f>
        <v>0</v>
      </c>
      <c r="N12" s="59">
        <f>'C4 WP 4'!N$39</f>
        <v>0</v>
      </c>
      <c r="O12" s="59">
        <f>'C4 WP 4'!O$39</f>
        <v>0</v>
      </c>
      <c r="P12" s="92">
        <f aca="true" t="shared" si="1" ref="P12:P54">SUM(G12:O12)</f>
        <v>1047781</v>
      </c>
      <c r="Q12" s="91" t="b">
        <f t="shared" si="0"/>
        <v>1</v>
      </c>
      <c r="R12" s="92">
        <f aca="true" t="shared" si="2" ref="R12:R54">F12</f>
        <v>1047781</v>
      </c>
    </row>
    <row r="13" spans="1:18" ht="15" customHeight="1">
      <c r="A13" s="58">
        <v>5</v>
      </c>
      <c r="B13" s="105" t="str">
        <f>'C5 WP 5'!A8</f>
        <v>Mentoring Services for Children</v>
      </c>
      <c r="E13" s="61"/>
      <c r="F13" s="104">
        <f>'C5 WP 5'!F$39</f>
        <v>164947</v>
      </c>
      <c r="G13" s="59">
        <f>'C5 WP 5'!G$39</f>
        <v>164947</v>
      </c>
      <c r="H13" s="59"/>
      <c r="I13" s="59"/>
      <c r="J13" s="59"/>
      <c r="K13" s="59"/>
      <c r="L13" s="59"/>
      <c r="M13" s="59"/>
      <c r="N13" s="59"/>
      <c r="O13" s="59"/>
      <c r="P13" s="92">
        <f t="shared" si="1"/>
        <v>164947</v>
      </c>
      <c r="Q13" s="91" t="b">
        <f t="shared" si="0"/>
        <v>1</v>
      </c>
      <c r="R13" s="92">
        <f t="shared" si="2"/>
        <v>164947</v>
      </c>
    </row>
    <row r="14" spans="1:18" ht="15" customHeight="1">
      <c r="A14" s="58">
        <v>6</v>
      </c>
      <c r="B14" s="197" t="s">
        <v>119</v>
      </c>
      <c r="C14" s="198"/>
      <c r="D14" s="198"/>
      <c r="E14" s="199"/>
      <c r="F14" s="104">
        <f>'T1 WP 6'!F$39</f>
        <v>3391706</v>
      </c>
      <c r="G14" s="59">
        <f>'T1 WP 6'!G$39</f>
        <v>3239460</v>
      </c>
      <c r="H14" s="59">
        <f>'T1 WP 6'!H$39</f>
        <v>75950</v>
      </c>
      <c r="I14" s="59">
        <f>'T1 WP 6'!I$39</f>
        <v>0</v>
      </c>
      <c r="J14" s="59">
        <f>'T1 WP 6'!J$39</f>
        <v>76296</v>
      </c>
      <c r="K14" s="59">
        <f>'T1 WP 6'!K$39</f>
        <v>0</v>
      </c>
      <c r="L14" s="59">
        <f>'T1 WP 6'!L$39</f>
        <v>0</v>
      </c>
      <c r="M14" s="59">
        <f>'T1 WP 6'!M$39</f>
        <v>0</v>
      </c>
      <c r="N14" s="59">
        <f>'T1 WP 6'!N$39</f>
        <v>0</v>
      </c>
      <c r="O14" s="59">
        <f>'T1 WP 6'!O$39</f>
        <v>0</v>
      </c>
      <c r="P14" s="92">
        <f t="shared" si="1"/>
        <v>3391706</v>
      </c>
      <c r="Q14" s="91" t="b">
        <f t="shared" si="0"/>
        <v>1</v>
      </c>
      <c r="R14" s="92">
        <f t="shared" si="2"/>
        <v>3391706</v>
      </c>
    </row>
    <row r="15" spans="1:18" ht="15" customHeight="1">
      <c r="A15" s="58">
        <v>7</v>
      </c>
      <c r="B15" s="197" t="str">
        <f>'T2 WP 7'!A8</f>
        <v>TAY Outreach &amp; Engagement</v>
      </c>
      <c r="C15" s="198"/>
      <c r="D15" s="198"/>
      <c r="E15" s="199"/>
      <c r="F15" s="104">
        <f>'T2 WP 7'!F$39</f>
        <v>451778</v>
      </c>
      <c r="G15" s="59">
        <f>'T2 WP 7'!G$39</f>
        <v>451778</v>
      </c>
      <c r="H15" s="59">
        <f>'T2 WP 7'!H$39</f>
        <v>0</v>
      </c>
      <c r="I15" s="59">
        <f>'T2 WP 7'!I$39</f>
        <v>0</v>
      </c>
      <c r="J15" s="59">
        <f>'T2 WP 7'!J$39</f>
        <v>0</v>
      </c>
      <c r="K15" s="59">
        <f>'T2 WP 7'!K$39</f>
        <v>0</v>
      </c>
      <c r="L15" s="59">
        <f>'T2 WP 7'!L$39</f>
        <v>0</v>
      </c>
      <c r="M15" s="59">
        <f>'T2 WP 7'!M$39</f>
        <v>0</v>
      </c>
      <c r="N15" s="59">
        <f>'T2 WP 7'!N$39</f>
        <v>0</v>
      </c>
      <c r="O15" s="59">
        <f>'T2 WP 7'!O$39</f>
        <v>0</v>
      </c>
      <c r="P15" s="92">
        <f t="shared" si="1"/>
        <v>451778</v>
      </c>
      <c r="Q15" s="91" t="b">
        <f t="shared" si="0"/>
        <v>1</v>
      </c>
      <c r="R15" s="92">
        <f t="shared" si="2"/>
        <v>451778</v>
      </c>
    </row>
    <row r="16" spans="1:18" ht="15" customHeight="1">
      <c r="A16" s="58">
        <v>8</v>
      </c>
      <c r="B16" s="197" t="str">
        <f>'T3 WP 8'!A8</f>
        <v>TAY Crisis Residential Program</v>
      </c>
      <c r="C16" s="198"/>
      <c r="D16" s="198"/>
      <c r="E16" s="199"/>
      <c r="F16" s="104">
        <f>'T3 WP 8'!F$39</f>
        <v>656867</v>
      </c>
      <c r="G16" s="59">
        <f>'T3 WP 8'!G$39</f>
        <v>656867</v>
      </c>
      <c r="H16" s="59">
        <f>'T3 WP 8'!H$39</f>
        <v>0</v>
      </c>
      <c r="I16" s="59">
        <f>'T3 WP 8'!I$39</f>
        <v>0</v>
      </c>
      <c r="J16" s="59">
        <f>'T3 WP 8'!J$39</f>
        <v>0</v>
      </c>
      <c r="K16" s="59">
        <f>'T3 WP 8'!K$39</f>
        <v>0</v>
      </c>
      <c r="L16" s="59">
        <f>'T3 WP 8'!L$39</f>
        <v>0</v>
      </c>
      <c r="M16" s="59">
        <f>'T3 WP 8'!M$39</f>
        <v>0</v>
      </c>
      <c r="N16" s="59">
        <f>'T3 WP 8'!N$39</f>
        <v>0</v>
      </c>
      <c r="O16" s="59">
        <f>'T3 WP 8'!O$39</f>
        <v>0</v>
      </c>
      <c r="P16" s="92">
        <f t="shared" si="1"/>
        <v>656867</v>
      </c>
      <c r="Q16" s="91" t="b">
        <f t="shared" si="0"/>
        <v>1</v>
      </c>
      <c r="R16" s="92">
        <f t="shared" si="2"/>
        <v>656867</v>
      </c>
    </row>
    <row r="17" spans="1:18" ht="15" customHeight="1">
      <c r="A17" s="58">
        <v>9</v>
      </c>
      <c r="B17" s="105" t="str">
        <f>'T4 WP 9'!A8</f>
        <v>TAY Mentoring</v>
      </c>
      <c r="E17" s="61"/>
      <c r="F17" s="104">
        <f>'T4 WP 9'!F$39</f>
        <v>101096</v>
      </c>
      <c r="G17" s="59">
        <f>'T4 WP 9'!G$39</f>
        <v>101096</v>
      </c>
      <c r="H17" s="59"/>
      <c r="I17" s="59"/>
      <c r="J17" s="59"/>
      <c r="K17" s="59"/>
      <c r="L17" s="59"/>
      <c r="M17" s="59"/>
      <c r="N17" s="59"/>
      <c r="O17" s="59"/>
      <c r="P17" s="92">
        <f t="shared" si="1"/>
        <v>101096</v>
      </c>
      <c r="Q17" s="91" t="b">
        <f t="shared" si="0"/>
        <v>1</v>
      </c>
      <c r="R17" s="92">
        <f t="shared" si="2"/>
        <v>101096</v>
      </c>
    </row>
    <row r="18" spans="1:18" ht="15" customHeight="1">
      <c r="A18" s="58">
        <v>10</v>
      </c>
      <c r="B18" s="197" t="str">
        <f>'A1 WP 10'!A8</f>
        <v>Adult Integrated Service Program</v>
      </c>
      <c r="C18" s="198"/>
      <c r="D18" s="198"/>
      <c r="E18" s="199"/>
      <c r="F18" s="104">
        <f>'A1 WP 10'!F$39</f>
        <v>7809983</v>
      </c>
      <c r="G18" s="59">
        <f>'A1 WP 10'!G$39</f>
        <v>6677426</v>
      </c>
      <c r="H18" s="59">
        <f>'A1 WP 10'!H$39</f>
        <v>22333.09</v>
      </c>
      <c r="I18" s="59">
        <f>'A1 WP 10'!I$39</f>
        <v>0</v>
      </c>
      <c r="J18" s="59">
        <f>'A1 WP 10'!J$39</f>
        <v>1110224.28</v>
      </c>
      <c r="K18" s="59">
        <f>'A1 WP 10'!K$39</f>
        <v>0</v>
      </c>
      <c r="L18" s="59">
        <f>'A1 WP 10'!L$39</f>
        <v>0</v>
      </c>
      <c r="M18" s="59">
        <f>'A1 WP 10'!M$39</f>
        <v>0</v>
      </c>
      <c r="N18" s="59">
        <f>'A1 WP 10'!N$39</f>
        <v>0</v>
      </c>
      <c r="O18" s="59">
        <f>'A1 WP 10'!O$39</f>
        <v>0</v>
      </c>
      <c r="P18" s="92">
        <f t="shared" si="1"/>
        <v>7809983.37</v>
      </c>
      <c r="Q18" s="91" t="s">
        <v>196</v>
      </c>
      <c r="R18" s="92">
        <f t="shared" si="2"/>
        <v>7809983</v>
      </c>
    </row>
    <row r="19" spans="1:18" ht="15" customHeight="1">
      <c r="A19" s="58">
        <v>11</v>
      </c>
      <c r="B19" s="197" t="str">
        <f>'A2 WP 11'!A8</f>
        <v>CAT/PERT</v>
      </c>
      <c r="C19" s="198"/>
      <c r="D19" s="198"/>
      <c r="E19" s="199"/>
      <c r="F19" s="104">
        <f>'A2 WP 11'!F$39</f>
        <v>1368129.73</v>
      </c>
      <c r="G19" s="59">
        <f>'A2 WP 11'!G$39</f>
        <v>1368129.73</v>
      </c>
      <c r="H19" s="59">
        <f>'A2 WP 11'!H$39</f>
        <v>0</v>
      </c>
      <c r="I19" s="59">
        <f>'A2 WP 11'!I$39</f>
        <v>0</v>
      </c>
      <c r="J19" s="59">
        <f>'A2 WP 11'!J$39</f>
        <v>0</v>
      </c>
      <c r="K19" s="59">
        <f>'A2 WP 11'!K$39</f>
        <v>0</v>
      </c>
      <c r="L19" s="59">
        <f>'A2 WP 11'!L$39</f>
        <v>0</v>
      </c>
      <c r="M19" s="59">
        <f>'A2 WP 11'!M$39</f>
        <v>0</v>
      </c>
      <c r="N19" s="59">
        <f>'A2 WP 11'!N$39</f>
        <v>0</v>
      </c>
      <c r="O19" s="59">
        <f>'A2 WP 11'!O$39</f>
        <v>0</v>
      </c>
      <c r="P19" s="92">
        <f t="shared" si="1"/>
        <v>1368129.73</v>
      </c>
      <c r="Q19" s="91" t="b">
        <f t="shared" si="0"/>
        <v>1</v>
      </c>
      <c r="R19" s="92">
        <f t="shared" si="2"/>
        <v>1368129.73</v>
      </c>
    </row>
    <row r="20" spans="1:18" ht="15" customHeight="1">
      <c r="A20" s="58">
        <v>12</v>
      </c>
      <c r="B20" s="105" t="str">
        <f>'A3 WP 12'!A8</f>
        <v>Adult Crisis Residential</v>
      </c>
      <c r="E20" s="61"/>
      <c r="F20" s="104">
        <f>'A3 WP 12'!F$39</f>
        <v>13850</v>
      </c>
      <c r="G20" s="59">
        <f>'A3 WP 12'!G$39</f>
        <v>13850</v>
      </c>
      <c r="H20" s="59"/>
      <c r="I20" s="59"/>
      <c r="J20" s="59"/>
      <c r="K20" s="59"/>
      <c r="L20" s="59"/>
      <c r="M20" s="59"/>
      <c r="N20" s="59"/>
      <c r="O20" s="59"/>
      <c r="P20" s="92">
        <f t="shared" si="1"/>
        <v>13850</v>
      </c>
      <c r="Q20" s="91" t="b">
        <f t="shared" si="0"/>
        <v>1</v>
      </c>
      <c r="R20" s="92">
        <f t="shared" si="2"/>
        <v>13850</v>
      </c>
    </row>
    <row r="21" spans="1:18" ht="15" customHeight="1">
      <c r="A21" s="58">
        <v>13</v>
      </c>
      <c r="B21" s="197" t="str">
        <f>'A4 WP 13'!A8</f>
        <v>Supportive Employment Services</v>
      </c>
      <c r="C21" s="198"/>
      <c r="D21" s="198"/>
      <c r="E21" s="199"/>
      <c r="F21" s="104">
        <f>'A4 WP 13'!F$39</f>
        <v>602434</v>
      </c>
      <c r="G21" s="59">
        <f>'A4 WP 13'!G$39</f>
        <v>596207</v>
      </c>
      <c r="H21" s="59">
        <f>'A4 WP 13'!H$39</f>
        <v>0</v>
      </c>
      <c r="I21" s="59">
        <f>'A4 WP 13'!I$39</f>
        <v>0</v>
      </c>
      <c r="J21" s="59">
        <f>'A4 WP 13'!J$39</f>
        <v>0</v>
      </c>
      <c r="K21" s="59">
        <f>'A4 WP 13'!K$39</f>
        <v>0</v>
      </c>
      <c r="L21" s="59">
        <f>'A4 WP 13'!L$39</f>
        <v>0</v>
      </c>
      <c r="M21" s="59">
        <f>'A4 WP 13'!M$39</f>
        <v>0</v>
      </c>
      <c r="N21" s="59">
        <f>'A4 WP 13'!N$39</f>
        <v>0</v>
      </c>
      <c r="O21" s="59">
        <f>'A4 WP 13'!O$39</f>
        <v>6227</v>
      </c>
      <c r="P21" s="92">
        <f t="shared" si="1"/>
        <v>602434</v>
      </c>
      <c r="Q21" s="91" t="b">
        <f t="shared" si="0"/>
        <v>1</v>
      </c>
      <c r="R21" s="92">
        <f t="shared" si="2"/>
        <v>602434</v>
      </c>
    </row>
    <row r="22" spans="1:18" ht="15" customHeight="1">
      <c r="A22" s="58">
        <v>14</v>
      </c>
      <c r="B22" s="197" t="str">
        <f>'A5 WP 14'!A8</f>
        <v>Adult Outreach &amp; Engagement Services</v>
      </c>
      <c r="C22" s="198"/>
      <c r="D22" s="198"/>
      <c r="E22" s="199"/>
      <c r="F22" s="104">
        <f>'A5 WP 14'!F$39</f>
        <v>983169</v>
      </c>
      <c r="G22" s="59">
        <f>'A5 WP 14'!G$39</f>
        <v>983169</v>
      </c>
      <c r="H22" s="59">
        <f>'A5 WP 14'!H$39</f>
        <v>0</v>
      </c>
      <c r="I22" s="59">
        <f>'A5 WP 14'!I$39</f>
        <v>0</v>
      </c>
      <c r="J22" s="59">
        <f>'A5 WP 14'!J$39</f>
        <v>0</v>
      </c>
      <c r="K22" s="59">
        <f>'A5 WP 14'!K$39</f>
        <v>0</v>
      </c>
      <c r="L22" s="59">
        <f>'A5 WP 14'!L$39</f>
        <v>0</v>
      </c>
      <c r="M22" s="59">
        <f>'A5 WP 14'!M$39</f>
        <v>0</v>
      </c>
      <c r="N22" s="59">
        <f>'A5 WP 14'!N$39</f>
        <v>0</v>
      </c>
      <c r="O22" s="59">
        <f>'A5 WP 14'!O$39</f>
        <v>0</v>
      </c>
      <c r="P22" s="92">
        <f t="shared" si="1"/>
        <v>983169</v>
      </c>
      <c r="Q22" s="91" t="b">
        <f t="shared" si="0"/>
        <v>1</v>
      </c>
      <c r="R22" s="92">
        <f t="shared" si="2"/>
        <v>983169</v>
      </c>
    </row>
    <row r="23" spans="1:18" ht="15" customHeight="1">
      <c r="A23" s="58">
        <v>15</v>
      </c>
      <c r="B23" s="105" t="str">
        <f>'A6 WP 15'!A8</f>
        <v>Program of Assertive Community Treatment</v>
      </c>
      <c r="E23" s="61"/>
      <c r="F23" s="104">
        <f>'A6 WP 15'!F$39</f>
        <v>449882.92000000004</v>
      </c>
      <c r="G23" s="59">
        <f>'A6 WP 15'!G$39</f>
        <v>449882.92000000004</v>
      </c>
      <c r="H23" s="59"/>
      <c r="I23" s="59"/>
      <c r="J23" s="59"/>
      <c r="K23" s="59"/>
      <c r="L23" s="59"/>
      <c r="M23" s="59"/>
      <c r="N23" s="59"/>
      <c r="O23" s="59">
        <f>'A6 WP 15'!O$39</f>
        <v>0</v>
      </c>
      <c r="P23" s="92">
        <f t="shared" si="1"/>
        <v>449882.92000000004</v>
      </c>
      <c r="Q23" s="91" t="b">
        <f t="shared" si="0"/>
        <v>1</v>
      </c>
      <c r="R23" s="92">
        <f t="shared" si="2"/>
        <v>449882.92000000004</v>
      </c>
    </row>
    <row r="24" spans="1:18" ht="15" customHeight="1">
      <c r="A24" s="58">
        <v>16</v>
      </c>
      <c r="B24" s="105" t="str">
        <f>'A7 WP 16'!A8</f>
        <v>Wellness Center</v>
      </c>
      <c r="E24" s="61"/>
      <c r="F24" s="104">
        <f>'A7 WP 16'!F$39</f>
        <v>25365.73</v>
      </c>
      <c r="G24" s="59">
        <f>'A7 WP 16'!G$39</f>
        <v>25365.73</v>
      </c>
      <c r="H24" s="59"/>
      <c r="I24" s="59"/>
      <c r="J24" s="59"/>
      <c r="K24" s="59"/>
      <c r="L24" s="59"/>
      <c r="M24" s="59"/>
      <c r="N24" s="59"/>
      <c r="O24" s="59"/>
      <c r="P24" s="92">
        <f t="shared" si="1"/>
        <v>25365.73</v>
      </c>
      <c r="Q24" s="91" t="b">
        <f t="shared" si="0"/>
        <v>1</v>
      </c>
      <c r="R24" s="92">
        <f t="shared" si="2"/>
        <v>25365.73</v>
      </c>
    </row>
    <row r="25" spans="1:18" ht="15" customHeight="1">
      <c r="A25" s="58">
        <v>17</v>
      </c>
      <c r="B25" s="197" t="str">
        <f>'O1 WP 17'!A8</f>
        <v>OA Mental Health Recovery Program</v>
      </c>
      <c r="C25" s="198"/>
      <c r="D25" s="198"/>
      <c r="E25" s="199"/>
      <c r="F25" s="104">
        <f>'O1 WP 17'!F$39</f>
        <v>1296583.52</v>
      </c>
      <c r="G25" s="59">
        <f>'O1 WP 17'!G$39</f>
        <v>1296435.72</v>
      </c>
      <c r="H25" s="59">
        <f>'O1 WP 17'!H$39</f>
        <v>0</v>
      </c>
      <c r="I25" s="59">
        <f>'O1 WP 17'!I$39</f>
        <v>0</v>
      </c>
      <c r="J25" s="59">
        <f>'O1 WP 17'!J$39</f>
        <v>147.74</v>
      </c>
      <c r="K25" s="59">
        <f>'O1 WP 17'!K$39</f>
        <v>0</v>
      </c>
      <c r="L25" s="59">
        <f>'O1 WP 17'!L$39</f>
        <v>0</v>
      </c>
      <c r="M25" s="59">
        <f>'O1 WP 17'!M$39</f>
        <v>0</v>
      </c>
      <c r="N25" s="59">
        <f>'O1 WP 17'!N$39</f>
        <v>0</v>
      </c>
      <c r="O25" s="59">
        <f>'O1 WP 17'!O$39</f>
        <v>0</v>
      </c>
      <c r="P25" s="92">
        <f t="shared" si="1"/>
        <v>1296583.46</v>
      </c>
      <c r="Q25" s="91" t="s">
        <v>196</v>
      </c>
      <c r="R25" s="92">
        <f t="shared" si="2"/>
        <v>1296583.52</v>
      </c>
    </row>
    <row r="26" spans="1:18" ht="15" customHeight="1">
      <c r="A26" s="58">
        <v>18</v>
      </c>
      <c r="B26" s="197" t="str">
        <f>'O2 WP 18'!A8</f>
        <v>Older Adult Support &amp; Intervention System</v>
      </c>
      <c r="C26" s="198"/>
      <c r="D26" s="198"/>
      <c r="E26" s="199"/>
      <c r="F26" s="104">
        <f>'O2 WP 18'!F$39</f>
        <v>2401666</v>
      </c>
      <c r="G26" s="59">
        <f>'O2 WP 18'!G$39</f>
        <v>2294712</v>
      </c>
      <c r="H26" s="59">
        <f>'O2 WP 18'!H$39</f>
        <v>3248</v>
      </c>
      <c r="I26" s="59">
        <f>'O2 WP 18'!I$39</f>
        <v>0</v>
      </c>
      <c r="J26" s="59">
        <f>'O2 WP 18'!J$39</f>
        <v>103706</v>
      </c>
      <c r="K26" s="59">
        <f>'O2 WP 18'!K$39</f>
        <v>0</v>
      </c>
      <c r="L26" s="59">
        <f>'O2 WP 18'!L$39</f>
        <v>0</v>
      </c>
      <c r="M26" s="59">
        <f>'O2 WP 18'!M$39</f>
        <v>0</v>
      </c>
      <c r="N26" s="59">
        <f>'O2 WP 18'!N$39</f>
        <v>0</v>
      </c>
      <c r="O26" s="59">
        <f>'O2 WP 18'!O$39</f>
        <v>0</v>
      </c>
      <c r="P26" s="92">
        <f t="shared" si="1"/>
        <v>2401666</v>
      </c>
      <c r="Q26" s="91" t="b">
        <f t="shared" si="0"/>
        <v>1</v>
      </c>
      <c r="R26" s="92">
        <f t="shared" si="2"/>
        <v>2401666</v>
      </c>
    </row>
    <row r="27" spans="1:18" ht="15" customHeight="1">
      <c r="A27" s="58">
        <v>19</v>
      </c>
      <c r="B27" s="197">
        <f>'CSS WP 19'!D3</f>
        <v>0</v>
      </c>
      <c r="C27" s="198"/>
      <c r="D27" s="198"/>
      <c r="E27" s="199"/>
      <c r="F27" s="59">
        <f>'CSS WP 19'!F$39</f>
        <v>0</v>
      </c>
      <c r="G27" s="59">
        <f>'CSS WP 19'!G$39</f>
        <v>0</v>
      </c>
      <c r="H27" s="59">
        <f>'CSS WP 19'!H$39</f>
        <v>0</v>
      </c>
      <c r="I27" s="59">
        <f>'CSS WP 19'!I$39</f>
        <v>0</v>
      </c>
      <c r="J27" s="59">
        <f>'CSS WP 19'!J$39</f>
        <v>0</v>
      </c>
      <c r="K27" s="59">
        <f>'CSS WP 19'!K$39</f>
        <v>0</v>
      </c>
      <c r="L27" s="59">
        <f>'CSS WP 19'!L$39</f>
        <v>0</v>
      </c>
      <c r="M27" s="59">
        <f>'CSS WP 19'!M$39</f>
        <v>0</v>
      </c>
      <c r="N27" s="59">
        <f>'CSS WP 19'!N$39</f>
        <v>0</v>
      </c>
      <c r="O27" s="59">
        <f>'CSS WP 19'!O$39</f>
        <v>0</v>
      </c>
      <c r="P27" s="92">
        <f t="shared" si="1"/>
        <v>0</v>
      </c>
      <c r="Q27" s="91" t="b">
        <f t="shared" si="0"/>
        <v>1</v>
      </c>
      <c r="R27" s="92">
        <f t="shared" si="2"/>
        <v>0</v>
      </c>
    </row>
    <row r="28" spans="1:18" ht="15" customHeight="1">
      <c r="A28" s="58">
        <v>20</v>
      </c>
      <c r="B28" s="197">
        <f>'CSS WP 20'!D3</f>
        <v>0</v>
      </c>
      <c r="C28" s="198"/>
      <c r="D28" s="198"/>
      <c r="E28" s="199"/>
      <c r="F28" s="59">
        <f>'CSS WP 20'!F$39</f>
        <v>0</v>
      </c>
      <c r="G28" s="59">
        <f>'CSS WP 20'!G$39</f>
        <v>0</v>
      </c>
      <c r="H28" s="59">
        <f>'CSS WP 20'!H$39</f>
        <v>0</v>
      </c>
      <c r="I28" s="59">
        <f>'CSS WP 20'!I$39</f>
        <v>0</v>
      </c>
      <c r="J28" s="59">
        <f>'CSS WP 20'!J$39</f>
        <v>0</v>
      </c>
      <c r="K28" s="59">
        <f>'CSS WP 20'!K$39</f>
        <v>0</v>
      </c>
      <c r="L28" s="59">
        <f>'CSS WP 20'!L$39</f>
        <v>0</v>
      </c>
      <c r="M28" s="59">
        <f>'CSS WP 20'!M$39</f>
        <v>0</v>
      </c>
      <c r="N28" s="59">
        <f>'CSS WP 20'!N$39</f>
        <v>0</v>
      </c>
      <c r="O28" s="59">
        <f>'CSS WP 20'!O$39</f>
        <v>0</v>
      </c>
      <c r="P28" s="92">
        <f t="shared" si="1"/>
        <v>0</v>
      </c>
      <c r="Q28" s="91" t="b">
        <f t="shared" si="0"/>
        <v>1</v>
      </c>
      <c r="R28" s="92">
        <f t="shared" si="2"/>
        <v>0</v>
      </c>
    </row>
    <row r="29" spans="1:18" ht="15" customHeight="1">
      <c r="A29" s="58">
        <v>21</v>
      </c>
      <c r="B29" s="197">
        <f>'CSS WP 21'!D3</f>
        <v>0</v>
      </c>
      <c r="C29" s="198"/>
      <c r="D29" s="198"/>
      <c r="E29" s="199"/>
      <c r="F29" s="59">
        <f>'CSS WP 21'!F$39</f>
        <v>0</v>
      </c>
      <c r="G29" s="59">
        <f>'CSS WP 21'!G$39</f>
        <v>0</v>
      </c>
      <c r="H29" s="59">
        <f>'CSS WP 21'!H$39</f>
        <v>0</v>
      </c>
      <c r="I29" s="59">
        <f>'CSS WP 21'!I$39</f>
        <v>0</v>
      </c>
      <c r="J29" s="59">
        <f>'CSS WP 21'!J$39</f>
        <v>0</v>
      </c>
      <c r="K29" s="59">
        <f>'CSS WP 21'!K$39</f>
        <v>0</v>
      </c>
      <c r="L29" s="59">
        <f>'CSS WP 21'!L$39</f>
        <v>0</v>
      </c>
      <c r="M29" s="59">
        <f>'CSS WP 21'!M$39</f>
        <v>0</v>
      </c>
      <c r="N29" s="59">
        <f>'CSS WP 21'!N$39</f>
        <v>0</v>
      </c>
      <c r="O29" s="59">
        <f>'CSS WP 21'!O$39</f>
        <v>0</v>
      </c>
      <c r="P29" s="92">
        <f t="shared" si="1"/>
        <v>0</v>
      </c>
      <c r="Q29" s="91" t="b">
        <f t="shared" si="0"/>
        <v>1</v>
      </c>
      <c r="R29" s="92">
        <f t="shared" si="2"/>
        <v>0</v>
      </c>
    </row>
    <row r="30" spans="1:18" ht="15" customHeight="1">
      <c r="A30" s="58">
        <v>22</v>
      </c>
      <c r="B30" s="197">
        <f>'CSS WP 22'!D3</f>
        <v>0</v>
      </c>
      <c r="C30" s="198"/>
      <c r="D30" s="198"/>
      <c r="E30" s="199"/>
      <c r="F30" s="59">
        <f>'CSS WP 22'!F$39</f>
        <v>0</v>
      </c>
      <c r="G30" s="59">
        <f>'CSS WP 22'!G$39</f>
        <v>0</v>
      </c>
      <c r="H30" s="59">
        <f>'CSS WP 22'!H$39</f>
        <v>0</v>
      </c>
      <c r="I30" s="59">
        <f>'CSS WP 22'!I$39</f>
        <v>0</v>
      </c>
      <c r="J30" s="59">
        <f>'CSS WP 22'!J$39</f>
        <v>0</v>
      </c>
      <c r="K30" s="59">
        <f>'CSS WP 22'!K$39</f>
        <v>0</v>
      </c>
      <c r="L30" s="59">
        <f>'CSS WP 22'!L$39</f>
        <v>0</v>
      </c>
      <c r="M30" s="59">
        <f>'CSS WP 22'!M$39</f>
        <v>0</v>
      </c>
      <c r="N30" s="59">
        <f>'CSS WP 22'!N$39</f>
        <v>0</v>
      </c>
      <c r="O30" s="59">
        <f>'CSS WP 22'!O$39</f>
        <v>0</v>
      </c>
      <c r="P30" s="92">
        <f t="shared" si="1"/>
        <v>0</v>
      </c>
      <c r="Q30" s="91" t="b">
        <f t="shared" si="0"/>
        <v>1</v>
      </c>
      <c r="R30" s="92">
        <f t="shared" si="2"/>
        <v>0</v>
      </c>
    </row>
    <row r="31" spans="1:18" ht="15" customHeight="1">
      <c r="A31" s="58">
        <v>23</v>
      </c>
      <c r="B31" s="197">
        <f>'CSS WP 23'!D3</f>
        <v>0</v>
      </c>
      <c r="C31" s="198"/>
      <c r="D31" s="198"/>
      <c r="E31" s="199"/>
      <c r="F31" s="59">
        <f>'CSS WP 23'!F$39</f>
        <v>0</v>
      </c>
      <c r="G31" s="59">
        <f>'CSS WP 23'!G$39</f>
        <v>0</v>
      </c>
      <c r="H31" s="59">
        <f>'CSS WP 23'!H$39</f>
        <v>0</v>
      </c>
      <c r="I31" s="59">
        <f>'CSS WP 23'!I$39</f>
        <v>0</v>
      </c>
      <c r="J31" s="59">
        <f>'CSS WP 23'!J$39</f>
        <v>0</v>
      </c>
      <c r="K31" s="59">
        <f>'CSS WP 23'!K$39</f>
        <v>0</v>
      </c>
      <c r="L31" s="59">
        <f>'CSS WP 23'!L$39</f>
        <v>0</v>
      </c>
      <c r="M31" s="59">
        <f>'CSS WP 23'!M$39</f>
        <v>0</v>
      </c>
      <c r="N31" s="59">
        <f>'CSS WP 23'!N$39</f>
        <v>0</v>
      </c>
      <c r="O31" s="59">
        <f>'CSS WP 23'!O$39</f>
        <v>0</v>
      </c>
      <c r="P31" s="92">
        <f t="shared" si="1"/>
        <v>0</v>
      </c>
      <c r="Q31" s="91" t="b">
        <f t="shared" si="0"/>
        <v>1</v>
      </c>
      <c r="R31" s="92">
        <f t="shared" si="2"/>
        <v>0</v>
      </c>
    </row>
    <row r="32" spans="1:18" ht="15" customHeight="1">
      <c r="A32" s="58">
        <v>24</v>
      </c>
      <c r="B32" s="197">
        <f>'CSS WP 24'!D3</f>
        <v>0</v>
      </c>
      <c r="C32" s="198"/>
      <c r="D32" s="198"/>
      <c r="E32" s="199"/>
      <c r="F32" s="59">
        <f>'CSS WP 24'!F$39</f>
        <v>0</v>
      </c>
      <c r="G32" s="59">
        <f>'CSS WP 24'!G$39</f>
        <v>0</v>
      </c>
      <c r="H32" s="59">
        <f>'CSS WP 24'!H$39</f>
        <v>0</v>
      </c>
      <c r="I32" s="59">
        <f>'CSS WP 24'!I$39</f>
        <v>0</v>
      </c>
      <c r="J32" s="59">
        <f>'CSS WP 24'!J$39</f>
        <v>0</v>
      </c>
      <c r="K32" s="59">
        <f>'CSS WP 24'!K$39</f>
        <v>0</v>
      </c>
      <c r="L32" s="59">
        <f>'CSS WP 24'!L$39</f>
        <v>0</v>
      </c>
      <c r="M32" s="59">
        <f>'CSS WP 24'!M$39</f>
        <v>0</v>
      </c>
      <c r="N32" s="59">
        <f>'CSS WP 24'!N$39</f>
        <v>0</v>
      </c>
      <c r="O32" s="59">
        <f>'CSS WP 24'!O$39</f>
        <v>0</v>
      </c>
      <c r="P32" s="92">
        <f t="shared" si="1"/>
        <v>0</v>
      </c>
      <c r="Q32" s="91" t="b">
        <f t="shared" si="0"/>
        <v>1</v>
      </c>
      <c r="R32" s="92">
        <f t="shared" si="2"/>
        <v>0</v>
      </c>
    </row>
    <row r="33" spans="1:18" ht="15" customHeight="1">
      <c r="A33" s="58">
        <v>25</v>
      </c>
      <c r="B33" s="197">
        <f>'CSS WP 25'!D3</f>
        <v>0</v>
      </c>
      <c r="C33" s="198"/>
      <c r="D33" s="198"/>
      <c r="E33" s="199"/>
      <c r="F33" s="59">
        <f>'CSS WP 25'!F$39</f>
        <v>0</v>
      </c>
      <c r="G33" s="59">
        <f>'CSS WP 25'!G$39</f>
        <v>0</v>
      </c>
      <c r="H33" s="59">
        <f>'CSS WP 25'!H$39</f>
        <v>0</v>
      </c>
      <c r="I33" s="59">
        <f>'CSS WP 25'!I$39</f>
        <v>0</v>
      </c>
      <c r="J33" s="59">
        <f>'CSS WP 25'!J$39</f>
        <v>0</v>
      </c>
      <c r="K33" s="59">
        <f>'CSS WP 25'!K$39</f>
        <v>0</v>
      </c>
      <c r="L33" s="59">
        <f>'CSS WP 25'!L$39</f>
        <v>0</v>
      </c>
      <c r="M33" s="59">
        <f>'CSS WP 25'!M$39</f>
        <v>0</v>
      </c>
      <c r="N33" s="59">
        <f>'CSS WP 25'!N$39</f>
        <v>0</v>
      </c>
      <c r="O33" s="59">
        <f>'CSS WP 25'!O$39</f>
        <v>0</v>
      </c>
      <c r="P33" s="92">
        <f t="shared" si="1"/>
        <v>0</v>
      </c>
      <c r="Q33" s="91" t="b">
        <f t="shared" si="0"/>
        <v>1</v>
      </c>
      <c r="R33" s="92">
        <f t="shared" si="2"/>
        <v>0</v>
      </c>
    </row>
    <row r="34" spans="1:18" ht="15" customHeight="1">
      <c r="A34" s="62"/>
      <c r="B34" s="63" t="s">
        <v>81</v>
      </c>
      <c r="C34" s="63"/>
      <c r="D34" s="63"/>
      <c r="E34" s="64"/>
      <c r="F34" s="65">
        <f>SUM(F9:F33)</f>
        <v>25372796.900000002</v>
      </c>
      <c r="G34" s="65">
        <f aca="true" t="shared" si="3" ref="G34:O34">SUM(G9:G33)</f>
        <v>23144703.1</v>
      </c>
      <c r="H34" s="65">
        <f t="shared" si="3"/>
        <v>431414.09</v>
      </c>
      <c r="I34" s="65">
        <f t="shared" si="3"/>
        <v>0</v>
      </c>
      <c r="J34" s="65">
        <f t="shared" si="3"/>
        <v>1790454.02</v>
      </c>
      <c r="K34" s="65">
        <f t="shared" si="3"/>
        <v>0</v>
      </c>
      <c r="L34" s="65">
        <f t="shared" si="3"/>
        <v>0</v>
      </c>
      <c r="M34" s="65">
        <f t="shared" si="3"/>
        <v>0</v>
      </c>
      <c r="N34" s="65">
        <f t="shared" si="3"/>
        <v>0</v>
      </c>
      <c r="O34" s="65">
        <f t="shared" si="3"/>
        <v>6227</v>
      </c>
      <c r="P34" s="92">
        <f t="shared" si="1"/>
        <v>25372798.21</v>
      </c>
      <c r="Q34" s="91" t="s">
        <v>196</v>
      </c>
      <c r="R34" s="92">
        <f t="shared" si="2"/>
        <v>25372796.900000002</v>
      </c>
    </row>
    <row r="35" spans="1:18" ht="15" customHeight="1">
      <c r="A35" s="89" t="s">
        <v>66</v>
      </c>
      <c r="B35" s="55"/>
      <c r="C35" s="55"/>
      <c r="D35" s="55"/>
      <c r="E35" s="56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92">
        <f t="shared" si="1"/>
        <v>0</v>
      </c>
      <c r="Q35" s="91" t="b">
        <f t="shared" si="0"/>
        <v>1</v>
      </c>
      <c r="R35" s="92">
        <f t="shared" si="2"/>
        <v>0</v>
      </c>
    </row>
    <row r="36" spans="1:18" ht="15" customHeight="1">
      <c r="A36" s="106"/>
      <c r="B36" s="60" t="s">
        <v>67</v>
      </c>
      <c r="C36" s="60"/>
      <c r="D36" s="60"/>
      <c r="E36" s="61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92">
        <f t="shared" si="1"/>
        <v>0</v>
      </c>
      <c r="Q36" s="91" t="b">
        <f t="shared" si="0"/>
        <v>1</v>
      </c>
      <c r="R36" s="92">
        <f t="shared" si="2"/>
        <v>0</v>
      </c>
    </row>
    <row r="37" spans="1:18" ht="15" customHeight="1">
      <c r="A37" s="58"/>
      <c r="B37" s="60"/>
      <c r="C37" s="60" t="s">
        <v>30</v>
      </c>
      <c r="D37" s="60"/>
      <c r="E37" s="61"/>
      <c r="F37" s="59">
        <f>SUM(G37:O37)</f>
        <v>0</v>
      </c>
      <c r="G37" s="59"/>
      <c r="H37" s="59"/>
      <c r="I37" s="59"/>
      <c r="J37" s="59"/>
      <c r="K37" s="59"/>
      <c r="L37" s="59"/>
      <c r="M37" s="59"/>
      <c r="N37" s="59"/>
      <c r="O37" s="59"/>
      <c r="P37" s="92">
        <f t="shared" si="1"/>
        <v>0</v>
      </c>
      <c r="Q37" s="91" t="b">
        <f t="shared" si="0"/>
        <v>1</v>
      </c>
      <c r="R37" s="92">
        <f t="shared" si="2"/>
        <v>0</v>
      </c>
    </row>
    <row r="38" spans="1:18" ht="15" customHeight="1">
      <c r="A38" s="58"/>
      <c r="B38" s="107"/>
      <c r="C38" s="60" t="s">
        <v>48</v>
      </c>
      <c r="D38" s="60"/>
      <c r="E38" s="61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92">
        <f t="shared" si="1"/>
        <v>0</v>
      </c>
      <c r="Q38" s="91" t="b">
        <f t="shared" si="0"/>
        <v>1</v>
      </c>
      <c r="R38" s="92">
        <f t="shared" si="2"/>
        <v>0</v>
      </c>
    </row>
    <row r="39" spans="1:18" ht="15" customHeight="1">
      <c r="A39" s="58"/>
      <c r="B39" s="60"/>
      <c r="C39" s="60" t="s">
        <v>31</v>
      </c>
      <c r="D39" s="60"/>
      <c r="E39" s="61"/>
      <c r="F39" s="108">
        <f>SUM(G39:O39)</f>
        <v>0</v>
      </c>
      <c r="G39" s="108"/>
      <c r="H39" s="59"/>
      <c r="I39" s="59"/>
      <c r="J39" s="59"/>
      <c r="K39" s="59"/>
      <c r="L39" s="59"/>
      <c r="M39" s="59"/>
      <c r="N39" s="59"/>
      <c r="O39" s="59"/>
      <c r="P39" s="92">
        <f t="shared" si="1"/>
        <v>0</v>
      </c>
      <c r="Q39" s="91" t="b">
        <f t="shared" si="0"/>
        <v>1</v>
      </c>
      <c r="R39" s="92">
        <f t="shared" si="2"/>
        <v>0</v>
      </c>
    </row>
    <row r="40" spans="1:18" ht="15" customHeight="1">
      <c r="A40" s="58"/>
      <c r="B40" s="60"/>
      <c r="C40" s="107" t="s">
        <v>68</v>
      </c>
      <c r="D40" s="60"/>
      <c r="E40" s="61"/>
      <c r="F40" s="59">
        <f aca="true" t="shared" si="4" ref="F40:O40">SUM(F37:F39)</f>
        <v>0</v>
      </c>
      <c r="G40" s="59">
        <f t="shared" si="4"/>
        <v>0</v>
      </c>
      <c r="H40" s="59">
        <f t="shared" si="4"/>
        <v>0</v>
      </c>
      <c r="I40" s="59">
        <f t="shared" si="4"/>
        <v>0</v>
      </c>
      <c r="J40" s="59">
        <f t="shared" si="4"/>
        <v>0</v>
      </c>
      <c r="K40" s="59">
        <f t="shared" si="4"/>
        <v>0</v>
      </c>
      <c r="L40" s="59">
        <f t="shared" si="4"/>
        <v>0</v>
      </c>
      <c r="M40" s="59">
        <f t="shared" si="4"/>
        <v>0</v>
      </c>
      <c r="N40" s="59">
        <f t="shared" si="4"/>
        <v>0</v>
      </c>
      <c r="O40" s="59">
        <f t="shared" si="4"/>
        <v>0</v>
      </c>
      <c r="P40" s="92">
        <f t="shared" si="1"/>
        <v>0</v>
      </c>
      <c r="Q40" s="91" t="b">
        <f t="shared" si="0"/>
        <v>1</v>
      </c>
      <c r="R40" s="92">
        <f t="shared" si="2"/>
        <v>0</v>
      </c>
    </row>
    <row r="41" spans="1:18" ht="15" customHeight="1">
      <c r="A41" s="106"/>
      <c r="B41" s="60" t="s">
        <v>47</v>
      </c>
      <c r="C41" s="60"/>
      <c r="D41" s="60"/>
      <c r="E41" s="61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92">
        <f t="shared" si="1"/>
        <v>0</v>
      </c>
      <c r="Q41" s="91" t="b">
        <f t="shared" si="0"/>
        <v>1</v>
      </c>
      <c r="R41" s="92">
        <f t="shared" si="2"/>
        <v>0</v>
      </c>
    </row>
    <row r="42" spans="1:18" ht="15" customHeight="1">
      <c r="A42" s="58"/>
      <c r="B42" s="60"/>
      <c r="C42" s="60" t="s">
        <v>30</v>
      </c>
      <c r="D42" s="60"/>
      <c r="E42" s="61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92">
        <f t="shared" si="1"/>
        <v>0</v>
      </c>
      <c r="Q42" s="91" t="b">
        <f t="shared" si="0"/>
        <v>1</v>
      </c>
      <c r="R42" s="92">
        <f t="shared" si="2"/>
        <v>0</v>
      </c>
    </row>
    <row r="43" spans="1:18" ht="15" customHeight="1">
      <c r="A43" s="58"/>
      <c r="B43" s="107"/>
      <c r="C43" s="60" t="s">
        <v>48</v>
      </c>
      <c r="D43" s="60"/>
      <c r="E43" s="61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92">
        <f t="shared" si="1"/>
        <v>0</v>
      </c>
      <c r="Q43" s="91" t="b">
        <f t="shared" si="0"/>
        <v>1</v>
      </c>
      <c r="R43" s="92">
        <f t="shared" si="2"/>
        <v>0</v>
      </c>
    </row>
    <row r="44" spans="1:18" ht="15" customHeight="1">
      <c r="A44" s="58"/>
      <c r="B44" s="60"/>
      <c r="C44" s="60" t="s">
        <v>31</v>
      </c>
      <c r="D44" s="60"/>
      <c r="E44" s="61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92">
        <f t="shared" si="1"/>
        <v>0</v>
      </c>
      <c r="Q44" s="91" t="b">
        <f t="shared" si="0"/>
        <v>1</v>
      </c>
      <c r="R44" s="92">
        <f t="shared" si="2"/>
        <v>0</v>
      </c>
    </row>
    <row r="45" spans="1:18" ht="15" customHeight="1">
      <c r="A45" s="58"/>
      <c r="B45" s="60"/>
      <c r="C45" s="107" t="s">
        <v>55</v>
      </c>
      <c r="D45" s="60"/>
      <c r="E45" s="61"/>
      <c r="F45" s="59">
        <f>SUM(F42:F44)</f>
        <v>0</v>
      </c>
      <c r="G45" s="59">
        <f aca="true" t="shared" si="5" ref="G45:O45">SUM(G42:G44)</f>
        <v>0</v>
      </c>
      <c r="H45" s="59">
        <f t="shared" si="5"/>
        <v>0</v>
      </c>
      <c r="I45" s="59">
        <f t="shared" si="5"/>
        <v>0</v>
      </c>
      <c r="J45" s="59">
        <f t="shared" si="5"/>
        <v>0</v>
      </c>
      <c r="K45" s="59">
        <f t="shared" si="5"/>
        <v>0</v>
      </c>
      <c r="L45" s="59">
        <f t="shared" si="5"/>
        <v>0</v>
      </c>
      <c r="M45" s="59">
        <f t="shared" si="5"/>
        <v>0</v>
      </c>
      <c r="N45" s="59">
        <f t="shared" si="5"/>
        <v>0</v>
      </c>
      <c r="O45" s="59">
        <f t="shared" si="5"/>
        <v>0</v>
      </c>
      <c r="P45" s="92">
        <f t="shared" si="1"/>
        <v>0</v>
      </c>
      <c r="Q45" s="91" t="b">
        <f t="shared" si="0"/>
        <v>1</v>
      </c>
      <c r="R45" s="92">
        <f t="shared" si="2"/>
        <v>0</v>
      </c>
    </row>
    <row r="46" spans="1:18" ht="15" customHeight="1">
      <c r="A46" s="58"/>
      <c r="B46" s="60" t="s">
        <v>49</v>
      </c>
      <c r="C46" s="107"/>
      <c r="D46" s="60"/>
      <c r="E46" s="61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92">
        <f t="shared" si="1"/>
        <v>0</v>
      </c>
      <c r="Q46" s="91" t="b">
        <f t="shared" si="0"/>
        <v>1</v>
      </c>
      <c r="R46" s="92">
        <f t="shared" si="2"/>
        <v>0</v>
      </c>
    </row>
    <row r="47" spans="1:18" ht="15" customHeight="1">
      <c r="A47" s="58"/>
      <c r="B47" s="60"/>
      <c r="C47" s="60" t="s">
        <v>30</v>
      </c>
      <c r="D47" s="60"/>
      <c r="E47" s="61"/>
      <c r="F47" s="59">
        <f>1414709+465731+704746+229066+2477+10241.89</f>
        <v>2826970.89</v>
      </c>
      <c r="G47" s="59">
        <f>1414709+465731+704746+229066+2477+10241.89</f>
        <v>2826970.89</v>
      </c>
      <c r="H47" s="59"/>
      <c r="I47" s="59"/>
      <c r="J47" s="59"/>
      <c r="K47" s="59"/>
      <c r="L47" s="59"/>
      <c r="M47" s="59"/>
      <c r="N47" s="59"/>
      <c r="O47" s="59"/>
      <c r="P47" s="92">
        <f t="shared" si="1"/>
        <v>2826970.89</v>
      </c>
      <c r="Q47" s="91" t="b">
        <f t="shared" si="0"/>
        <v>1</v>
      </c>
      <c r="R47" s="92">
        <f t="shared" si="2"/>
        <v>2826970.89</v>
      </c>
    </row>
    <row r="48" spans="1:18" ht="15" customHeight="1">
      <c r="A48" s="58"/>
      <c r="B48" s="60"/>
      <c r="C48" s="60" t="s">
        <v>31</v>
      </c>
      <c r="D48" s="60"/>
      <c r="E48" s="61"/>
      <c r="F48" s="59">
        <f>331574+26563+313649+476+42893+172-466-1738-633-15</f>
        <v>712475</v>
      </c>
      <c r="G48" s="59">
        <f>715336-466-1738-633-15-9</f>
        <v>712475</v>
      </c>
      <c r="H48" s="59"/>
      <c r="I48" s="59"/>
      <c r="J48" s="59"/>
      <c r="K48" s="59"/>
      <c r="L48" s="59"/>
      <c r="M48" s="59"/>
      <c r="N48" s="59"/>
      <c r="O48" s="59"/>
      <c r="P48" s="92">
        <f t="shared" si="1"/>
        <v>712475</v>
      </c>
      <c r="Q48" s="91" t="b">
        <f t="shared" si="0"/>
        <v>1</v>
      </c>
      <c r="R48" s="92">
        <f t="shared" si="2"/>
        <v>712475</v>
      </c>
    </row>
    <row r="49" spans="1:18" ht="15" customHeight="1">
      <c r="A49" s="58"/>
      <c r="B49" s="107"/>
      <c r="C49" s="60" t="s">
        <v>33</v>
      </c>
      <c r="D49" s="60"/>
      <c r="E49" s="61"/>
      <c r="F49" s="59">
        <f>1573634+723022</f>
        <v>2296656</v>
      </c>
      <c r="G49" s="59">
        <v>2296656</v>
      </c>
      <c r="H49" s="59"/>
      <c r="I49" s="59"/>
      <c r="J49" s="59"/>
      <c r="K49" s="59"/>
      <c r="L49" s="59"/>
      <c r="M49" s="59"/>
      <c r="N49" s="59"/>
      <c r="O49" s="59"/>
      <c r="P49" s="92">
        <f t="shared" si="1"/>
        <v>2296656</v>
      </c>
      <c r="Q49" s="91" t="b">
        <f t="shared" si="0"/>
        <v>1</v>
      </c>
      <c r="R49" s="92">
        <f t="shared" si="2"/>
        <v>2296656</v>
      </c>
    </row>
    <row r="50" spans="1:18" ht="15" customHeight="1">
      <c r="A50" s="58"/>
      <c r="B50" s="107"/>
      <c r="C50" s="60" t="s">
        <v>197</v>
      </c>
      <c r="D50" s="60"/>
      <c r="E50" s="61"/>
      <c r="F50" s="59">
        <f>1028479+518508+31500+7172+20750+49700+31434+946.32</f>
        <v>1688489.32</v>
      </c>
      <c r="G50" s="59">
        <f>1677078+9000+1465+946.32</f>
        <v>1688489.32</v>
      </c>
      <c r="H50" s="59"/>
      <c r="I50" s="59"/>
      <c r="J50" s="59"/>
      <c r="K50" s="59"/>
      <c r="L50" s="59"/>
      <c r="M50" s="59"/>
      <c r="N50" s="59"/>
      <c r="O50" s="59"/>
      <c r="P50" s="92">
        <f t="shared" si="1"/>
        <v>1688489.32</v>
      </c>
      <c r="Q50" s="91" t="b">
        <f t="shared" si="0"/>
        <v>1</v>
      </c>
      <c r="R50" s="92">
        <f t="shared" si="2"/>
        <v>1688489.32</v>
      </c>
    </row>
    <row r="51" spans="1:18" ht="15" customHeight="1">
      <c r="A51" s="58"/>
      <c r="B51" s="107"/>
      <c r="C51" s="60" t="s">
        <v>198</v>
      </c>
      <c r="D51" s="60"/>
      <c r="E51" s="61"/>
      <c r="F51" s="59">
        <f>122840</f>
        <v>122840</v>
      </c>
      <c r="G51" s="59">
        <v>122840</v>
      </c>
      <c r="H51" s="59"/>
      <c r="I51" s="59"/>
      <c r="J51" s="59"/>
      <c r="K51" s="59"/>
      <c r="L51" s="59"/>
      <c r="M51" s="59"/>
      <c r="N51" s="59"/>
      <c r="O51" s="59"/>
      <c r="P51" s="92">
        <f t="shared" si="1"/>
        <v>122840</v>
      </c>
      <c r="Q51" s="91" t="b">
        <f t="shared" si="0"/>
        <v>1</v>
      </c>
      <c r="R51" s="92">
        <f t="shared" si="2"/>
        <v>122840</v>
      </c>
    </row>
    <row r="52" spans="1:18" ht="15" customHeight="1">
      <c r="A52" s="58"/>
      <c r="B52" s="107"/>
      <c r="C52" s="60" t="s">
        <v>34</v>
      </c>
      <c r="D52" s="60"/>
      <c r="E52" s="61"/>
      <c r="F52" s="59">
        <f>SUM(F47:F51)</f>
        <v>7647431.210000001</v>
      </c>
      <c r="G52" s="59">
        <f aca="true" t="shared" si="6" ref="G52:O52">SUM(G47:G51)</f>
        <v>7647431.210000001</v>
      </c>
      <c r="H52" s="59">
        <f t="shared" si="6"/>
        <v>0</v>
      </c>
      <c r="I52" s="59">
        <f t="shared" si="6"/>
        <v>0</v>
      </c>
      <c r="J52" s="59">
        <f t="shared" si="6"/>
        <v>0</v>
      </c>
      <c r="K52" s="59">
        <f t="shared" si="6"/>
        <v>0</v>
      </c>
      <c r="L52" s="59">
        <f t="shared" si="6"/>
        <v>0</v>
      </c>
      <c r="M52" s="59">
        <f t="shared" si="6"/>
        <v>0</v>
      </c>
      <c r="N52" s="59">
        <f t="shared" si="6"/>
        <v>0</v>
      </c>
      <c r="O52" s="59">
        <f t="shared" si="6"/>
        <v>0</v>
      </c>
      <c r="P52" s="92">
        <f t="shared" si="1"/>
        <v>7647431.210000001</v>
      </c>
      <c r="Q52" s="91" t="b">
        <f t="shared" si="0"/>
        <v>1</v>
      </c>
      <c r="R52" s="92">
        <f t="shared" si="2"/>
        <v>7647431.210000001</v>
      </c>
    </row>
    <row r="53" spans="1:18" ht="15" customHeight="1">
      <c r="A53" s="58"/>
      <c r="B53" s="107" t="s">
        <v>69</v>
      </c>
      <c r="C53" s="60"/>
      <c r="D53" s="60"/>
      <c r="E53" s="61"/>
      <c r="F53" s="59">
        <f>F40+F45+F52</f>
        <v>7647431.210000001</v>
      </c>
      <c r="G53" s="59">
        <f>G40+G45+G52</f>
        <v>7647431.210000001</v>
      </c>
      <c r="H53" s="59">
        <f aca="true" t="shared" si="7" ref="H53:O53">H40+H45+H52</f>
        <v>0</v>
      </c>
      <c r="I53" s="59">
        <f t="shared" si="7"/>
        <v>0</v>
      </c>
      <c r="J53" s="59">
        <f t="shared" si="7"/>
        <v>0</v>
      </c>
      <c r="K53" s="59">
        <f t="shared" si="7"/>
        <v>0</v>
      </c>
      <c r="L53" s="59">
        <f t="shared" si="7"/>
        <v>0</v>
      </c>
      <c r="M53" s="59">
        <f t="shared" si="7"/>
        <v>0</v>
      </c>
      <c r="N53" s="59">
        <f t="shared" si="7"/>
        <v>0</v>
      </c>
      <c r="O53" s="59">
        <f t="shared" si="7"/>
        <v>0</v>
      </c>
      <c r="P53" s="92">
        <f t="shared" si="1"/>
        <v>7647431.210000001</v>
      </c>
      <c r="Q53" s="91" t="b">
        <f t="shared" si="0"/>
        <v>1</v>
      </c>
      <c r="R53" s="92">
        <f t="shared" si="2"/>
        <v>7647431.210000001</v>
      </c>
    </row>
    <row r="54" spans="1:18" ht="15" customHeight="1">
      <c r="A54" s="109" t="s">
        <v>32</v>
      </c>
      <c r="B54" s="45"/>
      <c r="C54" s="45"/>
      <c r="D54" s="45"/>
      <c r="E54" s="110"/>
      <c r="F54" s="111">
        <f>F53+F34</f>
        <v>33020228.110000003</v>
      </c>
      <c r="G54" s="111">
        <f aca="true" t="shared" si="8" ref="G54:O54">G53+G34</f>
        <v>30792134.310000002</v>
      </c>
      <c r="H54" s="111">
        <f t="shared" si="8"/>
        <v>431414.09</v>
      </c>
      <c r="I54" s="111">
        <f t="shared" si="8"/>
        <v>0</v>
      </c>
      <c r="J54" s="111">
        <f t="shared" si="8"/>
        <v>1790454.02</v>
      </c>
      <c r="K54" s="111">
        <f t="shared" si="8"/>
        <v>0</v>
      </c>
      <c r="L54" s="111">
        <f t="shared" si="8"/>
        <v>0</v>
      </c>
      <c r="M54" s="111">
        <f t="shared" si="8"/>
        <v>0</v>
      </c>
      <c r="N54" s="111">
        <f t="shared" si="8"/>
        <v>0</v>
      </c>
      <c r="O54" s="111">
        <f t="shared" si="8"/>
        <v>6227</v>
      </c>
      <c r="P54" s="92">
        <f t="shared" si="1"/>
        <v>33020229.42</v>
      </c>
      <c r="Q54" s="91" t="s">
        <v>196</v>
      </c>
      <c r="R54" s="92">
        <f t="shared" si="2"/>
        <v>33020228.110000003</v>
      </c>
    </row>
    <row r="55" spans="16:18" ht="15" customHeight="1" hidden="1">
      <c r="P55" s="112"/>
      <c r="Q55" s="113"/>
      <c r="R55" s="112"/>
    </row>
    <row r="56" spans="16:18" ht="15" customHeight="1" hidden="1">
      <c r="P56" s="112"/>
      <c r="Q56" s="113"/>
      <c r="R56" s="112"/>
    </row>
    <row r="57" spans="16:18" ht="12.75" hidden="1">
      <c r="P57" s="112"/>
      <c r="Q57" s="113"/>
      <c r="R57" s="112"/>
    </row>
    <row r="58" spans="7:18" ht="12.75" hidden="1">
      <c r="G58" s="102"/>
      <c r="P58" s="112"/>
      <c r="Q58" s="113"/>
      <c r="R58" s="112"/>
    </row>
    <row r="59" spans="16:18" ht="12.75" hidden="1">
      <c r="P59" s="112"/>
      <c r="Q59" s="113"/>
      <c r="R59" s="112"/>
    </row>
    <row r="60" spans="16:18" ht="12.75" hidden="1">
      <c r="P60" s="112"/>
      <c r="Q60" s="113"/>
      <c r="R60" s="112"/>
    </row>
    <row r="61" spans="16:18" ht="12.75" hidden="1">
      <c r="P61" s="112"/>
      <c r="Q61" s="113"/>
      <c r="R61" s="112"/>
    </row>
    <row r="62" spans="16:18" ht="12.75" hidden="1">
      <c r="P62" s="114"/>
      <c r="Q62" s="113"/>
      <c r="R62" s="114"/>
    </row>
    <row r="63" spans="16:18" ht="12.75" hidden="1">
      <c r="P63" s="114"/>
      <c r="Q63" s="113"/>
      <c r="R63" s="114"/>
    </row>
  </sheetData>
  <sheetProtection sheet="1" objects="1" scenarios="1" selectLockedCells="1"/>
  <mergeCells count="27">
    <mergeCell ref="A1:O1"/>
    <mergeCell ref="A5:E7"/>
    <mergeCell ref="B9:E9"/>
    <mergeCell ref="F6:F7"/>
    <mergeCell ref="D3:E3"/>
    <mergeCell ref="D2:E2"/>
    <mergeCell ref="G6:O6"/>
    <mergeCell ref="B32:E32"/>
    <mergeCell ref="B12:E12"/>
    <mergeCell ref="B14:E14"/>
    <mergeCell ref="B15:E15"/>
    <mergeCell ref="B31:E31"/>
    <mergeCell ref="B16:E16"/>
    <mergeCell ref="B33:E33"/>
    <mergeCell ref="A8:E8"/>
    <mergeCell ref="B27:E27"/>
    <mergeCell ref="B28:E28"/>
    <mergeCell ref="B29:E29"/>
    <mergeCell ref="B30:E30"/>
    <mergeCell ref="B22:E22"/>
    <mergeCell ref="B25:E25"/>
    <mergeCell ref="B26:E26"/>
    <mergeCell ref="B11:E11"/>
    <mergeCell ref="B18:E18"/>
    <mergeCell ref="B19:E19"/>
    <mergeCell ref="B21:E21"/>
    <mergeCell ref="B10:E10"/>
  </mergeCells>
  <printOptions horizontalCentered="1"/>
  <pageMargins left="0.5" right="0.5" top="0.75" bottom="0.75" header="0.5" footer="0.5"/>
  <pageSetup fitToHeight="1" fitToWidth="1" horizontalDpi="600" verticalDpi="600" orientation="landscape" scale="58" r:id="rId3"/>
  <headerFooter alignWithMargins="0">
    <oddHeader>&amp;L&amp;"Arial,Bold"&amp;16This file was created using most current EXCEL version on file&amp;REnclosure 2</oddHeader>
    <oddFooter>&amp;CPage &amp;P of &amp;N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R10"/>
  <sheetViews>
    <sheetView zoomScale="80" zoomScaleNormal="80" workbookViewId="0" topLeftCell="A1">
      <selection activeCell="O10" sqref="O10"/>
    </sheetView>
  </sheetViews>
  <sheetFormatPr defaultColWidth="0" defaultRowHeight="12.75" zeroHeight="1"/>
  <cols>
    <col min="1" max="4" width="3.7109375" style="0" customWidth="1"/>
    <col min="5" max="5" width="26.140625" style="0" customWidth="1"/>
    <col min="6" max="6" width="16.57421875" style="0" customWidth="1"/>
    <col min="7" max="7" width="12.7109375" style="0" customWidth="1"/>
    <col min="8" max="8" width="16.57421875" style="0" customWidth="1"/>
    <col min="9" max="9" width="15.00390625" style="0" customWidth="1"/>
    <col min="10" max="11" width="12.7109375" style="0" customWidth="1"/>
    <col min="12" max="12" width="19.00390625" style="0" customWidth="1"/>
    <col min="13" max="13" width="16.00390625" style="0" customWidth="1"/>
    <col min="14" max="15" width="12.7109375" style="0" customWidth="1"/>
    <col min="16" max="18" width="12.7109375" style="0" hidden="1" customWidth="1"/>
    <col min="19" max="16384" width="9.140625" style="0" hidden="1" customWidth="1"/>
  </cols>
  <sheetData>
    <row r="1" spans="1:15" ht="44.25" customHeight="1">
      <c r="A1" s="139" t="s">
        <v>109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73"/>
    </row>
    <row r="2" spans="1:15" ht="20.1" customHeight="1">
      <c r="A2" s="40" t="s">
        <v>25</v>
      </c>
      <c r="B2" s="40"/>
      <c r="C2" s="40"/>
      <c r="D2" s="156" t="str">
        <f>'C1-WP 1'!D2:E2</f>
        <v>Orange</v>
      </c>
      <c r="E2" s="156"/>
      <c r="F2" s="73"/>
      <c r="G2" s="73"/>
      <c r="H2" s="73"/>
      <c r="I2" s="73"/>
      <c r="J2" s="73"/>
      <c r="K2" s="73"/>
      <c r="L2" s="73"/>
      <c r="M2" s="73"/>
      <c r="N2" s="42" t="s">
        <v>26</v>
      </c>
      <c r="O2" s="43">
        <f ca="1">TODAY()</f>
        <v>44138</v>
      </c>
    </row>
    <row r="3" spans="1:15" ht="15" customHeight="1" thickBot="1">
      <c r="A3" s="99"/>
      <c r="B3" s="99"/>
      <c r="C3" s="99"/>
      <c r="D3" s="196"/>
      <c r="E3" s="196"/>
      <c r="F3" s="73"/>
      <c r="G3" s="73"/>
      <c r="H3" s="73"/>
      <c r="I3" s="73"/>
      <c r="J3" s="73"/>
      <c r="K3" s="73"/>
      <c r="L3" s="46" t="s">
        <v>142</v>
      </c>
      <c r="M3" s="47" t="s">
        <v>175</v>
      </c>
      <c r="N3" s="74"/>
      <c r="O3" s="74"/>
    </row>
    <row r="4" spans="1:15" ht="16.5" thickBo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50" t="s">
        <v>143</v>
      </c>
      <c r="M4" s="51" t="s">
        <v>192</v>
      </c>
      <c r="N4" s="84"/>
      <c r="O4" s="84"/>
    </row>
    <row r="5" spans="1:15" s="3" customFormat="1" ht="22.5" customHeight="1">
      <c r="A5" s="160"/>
      <c r="B5" s="161"/>
      <c r="C5" s="161"/>
      <c r="D5" s="161"/>
      <c r="E5" s="162"/>
      <c r="F5" s="70" t="s">
        <v>16</v>
      </c>
      <c r="G5" s="70" t="s">
        <v>17</v>
      </c>
      <c r="H5" s="70" t="s">
        <v>24</v>
      </c>
      <c r="I5" s="70" t="s">
        <v>18</v>
      </c>
      <c r="J5" s="70" t="s">
        <v>19</v>
      </c>
      <c r="K5" s="70" t="s">
        <v>20</v>
      </c>
      <c r="L5" s="70" t="s">
        <v>21</v>
      </c>
      <c r="M5" s="70" t="s">
        <v>22</v>
      </c>
      <c r="N5" s="70" t="s">
        <v>23</v>
      </c>
      <c r="O5" s="70" t="s">
        <v>51</v>
      </c>
    </row>
    <row r="6" spans="1:15" s="3" customFormat="1" ht="21.75" customHeight="1">
      <c r="A6" s="163"/>
      <c r="B6" s="164"/>
      <c r="C6" s="164"/>
      <c r="D6" s="164"/>
      <c r="E6" s="165"/>
      <c r="F6" s="154" t="s">
        <v>6</v>
      </c>
      <c r="G6" s="157" t="s">
        <v>29</v>
      </c>
      <c r="H6" s="158"/>
      <c r="I6" s="158"/>
      <c r="J6" s="158"/>
      <c r="K6" s="158"/>
      <c r="L6" s="158"/>
      <c r="M6" s="158"/>
      <c r="N6" s="158"/>
      <c r="O6" s="159"/>
    </row>
    <row r="7" spans="1:18" s="1" customFormat="1" ht="42" customHeight="1">
      <c r="A7" s="171"/>
      <c r="B7" s="156"/>
      <c r="C7" s="156"/>
      <c r="D7" s="156"/>
      <c r="E7" s="166"/>
      <c r="F7" s="155"/>
      <c r="G7" s="69" t="s">
        <v>0</v>
      </c>
      <c r="H7" s="69" t="s">
        <v>28</v>
      </c>
      <c r="I7" s="69" t="s">
        <v>15</v>
      </c>
      <c r="J7" s="69" t="s">
        <v>1</v>
      </c>
      <c r="K7" s="69" t="s">
        <v>12</v>
      </c>
      <c r="L7" s="69" t="s">
        <v>13</v>
      </c>
      <c r="M7" s="69" t="s">
        <v>2</v>
      </c>
      <c r="N7" s="69" t="s">
        <v>14</v>
      </c>
      <c r="O7" s="69" t="s">
        <v>50</v>
      </c>
      <c r="P7" s="2"/>
      <c r="Q7" s="2"/>
      <c r="R7" s="2"/>
    </row>
    <row r="8" spans="1:15" ht="24.95" customHeight="1">
      <c r="A8" s="117" t="s">
        <v>30</v>
      </c>
      <c r="B8" s="55"/>
      <c r="C8" s="55"/>
      <c r="D8" s="55"/>
      <c r="E8" s="56"/>
      <c r="F8" s="57">
        <f>109042</f>
        <v>109042</v>
      </c>
      <c r="G8" s="57">
        <v>109042</v>
      </c>
      <c r="H8" s="57"/>
      <c r="I8" s="57"/>
      <c r="J8" s="57"/>
      <c r="K8" s="57"/>
      <c r="L8" s="57"/>
      <c r="M8" s="57"/>
      <c r="N8" s="57"/>
      <c r="O8" s="57"/>
    </row>
    <row r="9" spans="1:15" ht="24.95" customHeight="1">
      <c r="A9" s="62" t="s">
        <v>4</v>
      </c>
      <c r="B9" s="63"/>
      <c r="C9" s="63"/>
      <c r="D9" s="63"/>
      <c r="E9" s="64"/>
      <c r="F9" s="65">
        <v>84995</v>
      </c>
      <c r="G9" s="65">
        <v>84995</v>
      </c>
      <c r="H9" s="65"/>
      <c r="I9" s="65"/>
      <c r="J9" s="65"/>
      <c r="K9" s="65"/>
      <c r="L9" s="65"/>
      <c r="M9" s="65"/>
      <c r="N9" s="65"/>
      <c r="O9" s="65"/>
    </row>
    <row r="10" spans="1:15" ht="24.95" customHeight="1">
      <c r="A10" s="118" t="s">
        <v>110</v>
      </c>
      <c r="B10" s="66"/>
      <c r="C10" s="66"/>
      <c r="D10" s="66"/>
      <c r="E10" s="67"/>
      <c r="F10" s="68">
        <f aca="true" t="shared" si="0" ref="F10:O10">SUM(F8:F9)</f>
        <v>194037</v>
      </c>
      <c r="G10" s="68">
        <f t="shared" si="0"/>
        <v>194037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  <c r="M10" s="68">
        <f t="shared" si="0"/>
        <v>0</v>
      </c>
      <c r="N10" s="68">
        <f t="shared" si="0"/>
        <v>0</v>
      </c>
      <c r="O10" s="68">
        <f t="shared" si="0"/>
        <v>0</v>
      </c>
    </row>
  </sheetData>
  <sheetProtection sheet="1" objects="1" scenarios="1" selectLockedCells="1"/>
  <mergeCells count="6">
    <mergeCell ref="A1:N1"/>
    <mergeCell ref="A5:E7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landscape" scale="80" r:id="rId1"/>
  <headerFooter alignWithMargins="0">
    <oddHeader>&amp;L&amp;"Arial,Bold"&amp;16This file was created using most current EXCEL version on file&amp;REnclosure 2</oddHeader>
    <oddFooter>&amp;CPage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R79"/>
  <sheetViews>
    <sheetView zoomScale="70" zoomScaleNormal="70" workbookViewId="0" topLeftCell="A1">
      <selection activeCell="G6" sqref="G6:O6"/>
    </sheetView>
  </sheetViews>
  <sheetFormatPr defaultColWidth="0" defaultRowHeight="12.75" zeroHeight="1"/>
  <cols>
    <col min="1" max="4" width="3.7109375" style="41" customWidth="1"/>
    <col min="5" max="5" width="36.00390625" style="41" customWidth="1"/>
    <col min="6" max="6" width="19.00390625" style="41" customWidth="1"/>
    <col min="7" max="7" width="12.8515625" style="41" customWidth="1"/>
    <col min="8" max="8" width="17.57421875" style="41" customWidth="1"/>
    <col min="9" max="9" width="17.421875" style="41" customWidth="1"/>
    <col min="10" max="11" width="12.7109375" style="41" customWidth="1"/>
    <col min="12" max="12" width="17.421875" style="41" customWidth="1"/>
    <col min="13" max="13" width="17.00390625" style="41" customWidth="1"/>
    <col min="14" max="14" width="16.57421875" style="41" customWidth="1"/>
    <col min="15" max="15" width="15.57421875" style="41" customWidth="1"/>
    <col min="16" max="16" width="12.7109375" style="41" customWidth="1"/>
    <col min="17" max="17" width="12.7109375" style="88" customWidth="1"/>
    <col min="18" max="18" width="12.7109375" style="41" customWidth="1"/>
    <col min="19" max="16384" width="9.140625" style="0" hidden="1" customWidth="1"/>
  </cols>
  <sheetData>
    <row r="1" spans="1:18" ht="45.75" customHeight="1">
      <c r="A1" s="139" t="s">
        <v>107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73"/>
      <c r="P1" s="73"/>
      <c r="Q1" s="98"/>
      <c r="R1" s="73"/>
    </row>
    <row r="2" spans="1:18" ht="20.1" customHeight="1">
      <c r="A2" s="40" t="s">
        <v>25</v>
      </c>
      <c r="B2" s="40"/>
      <c r="C2" s="40"/>
      <c r="D2" s="156" t="str">
        <f>'C1-WP 1'!D2:E2</f>
        <v>Orange</v>
      </c>
      <c r="E2" s="156"/>
      <c r="F2" s="73"/>
      <c r="G2" s="73"/>
      <c r="H2" s="73"/>
      <c r="I2" s="73"/>
      <c r="J2" s="73"/>
      <c r="K2" s="73"/>
      <c r="L2" s="73"/>
      <c r="M2" s="73"/>
      <c r="N2" s="42" t="s">
        <v>26</v>
      </c>
      <c r="O2" s="43">
        <f ca="1">TODAY()</f>
        <v>44138</v>
      </c>
      <c r="P2" s="73"/>
      <c r="Q2" s="98"/>
      <c r="R2" s="73"/>
    </row>
    <row r="3" spans="1:18" ht="15" customHeight="1" thickBot="1">
      <c r="A3" s="99"/>
      <c r="B3" s="99"/>
      <c r="C3" s="99"/>
      <c r="D3" s="196"/>
      <c r="E3" s="196"/>
      <c r="F3" s="73"/>
      <c r="G3" s="73"/>
      <c r="H3" s="73"/>
      <c r="I3" s="73"/>
      <c r="J3" s="73"/>
      <c r="K3" s="73"/>
      <c r="L3" s="46" t="s">
        <v>142</v>
      </c>
      <c r="M3" s="47" t="s">
        <v>175</v>
      </c>
      <c r="N3" s="48"/>
      <c r="O3" s="74"/>
      <c r="P3" s="73"/>
      <c r="Q3" s="98"/>
      <c r="R3" s="73"/>
    </row>
    <row r="4" spans="1:18" ht="16.5" thickBo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50" t="s">
        <v>143</v>
      </c>
      <c r="M4" s="51" t="s">
        <v>191</v>
      </c>
      <c r="N4" s="51"/>
      <c r="O4" s="84"/>
      <c r="P4" s="73"/>
      <c r="Q4" s="98"/>
      <c r="R4" s="73"/>
    </row>
    <row r="5" spans="1:18" s="3" customFormat="1" ht="19.5" customHeight="1">
      <c r="A5" s="160" t="s">
        <v>35</v>
      </c>
      <c r="B5" s="161"/>
      <c r="C5" s="161"/>
      <c r="D5" s="161"/>
      <c r="E5" s="162"/>
      <c r="F5" s="70" t="s">
        <v>16</v>
      </c>
      <c r="G5" s="70" t="s">
        <v>17</v>
      </c>
      <c r="H5" s="70" t="s">
        <v>24</v>
      </c>
      <c r="I5" s="70" t="s">
        <v>18</v>
      </c>
      <c r="J5" s="70" t="s">
        <v>19</v>
      </c>
      <c r="K5" s="70" t="s">
        <v>20</v>
      </c>
      <c r="L5" s="70" t="s">
        <v>21</v>
      </c>
      <c r="M5" s="70" t="s">
        <v>22</v>
      </c>
      <c r="N5" s="119" t="s">
        <v>23</v>
      </c>
      <c r="O5" s="119" t="s">
        <v>51</v>
      </c>
      <c r="P5" s="95"/>
      <c r="Q5" s="95"/>
      <c r="R5" s="95"/>
    </row>
    <row r="6" spans="1:18" s="3" customFormat="1" ht="23.25" customHeight="1">
      <c r="A6" s="163"/>
      <c r="B6" s="164"/>
      <c r="C6" s="164"/>
      <c r="D6" s="164"/>
      <c r="E6" s="165"/>
      <c r="F6" s="154" t="s">
        <v>6</v>
      </c>
      <c r="G6" s="167" t="s">
        <v>29</v>
      </c>
      <c r="H6" s="168"/>
      <c r="I6" s="168"/>
      <c r="J6" s="168"/>
      <c r="K6" s="168"/>
      <c r="L6" s="168"/>
      <c r="M6" s="168"/>
      <c r="N6" s="168"/>
      <c r="O6" s="169"/>
      <c r="P6" s="95"/>
      <c r="Q6" s="95"/>
      <c r="R6" s="95"/>
    </row>
    <row r="7" spans="1:18" s="1" customFormat="1" ht="42" customHeight="1">
      <c r="A7" s="171"/>
      <c r="B7" s="156"/>
      <c r="C7" s="156"/>
      <c r="D7" s="156"/>
      <c r="E7" s="166"/>
      <c r="F7" s="155"/>
      <c r="G7" s="69" t="s">
        <v>0</v>
      </c>
      <c r="H7" s="69" t="s">
        <v>28</v>
      </c>
      <c r="I7" s="69" t="s">
        <v>15</v>
      </c>
      <c r="J7" s="69" t="s">
        <v>1</v>
      </c>
      <c r="K7" s="69" t="s">
        <v>12</v>
      </c>
      <c r="L7" s="69" t="s">
        <v>13</v>
      </c>
      <c r="M7" s="69" t="s">
        <v>2</v>
      </c>
      <c r="N7" s="69" t="s">
        <v>14</v>
      </c>
      <c r="O7" s="69" t="s">
        <v>50</v>
      </c>
      <c r="P7" s="97" t="s">
        <v>193</v>
      </c>
      <c r="Q7" s="97" t="s">
        <v>194</v>
      </c>
      <c r="R7" s="97" t="s">
        <v>195</v>
      </c>
    </row>
    <row r="8" spans="1:18" ht="24.95" customHeight="1">
      <c r="A8" s="89" t="s">
        <v>112</v>
      </c>
      <c r="B8" s="55"/>
      <c r="C8" s="55"/>
      <c r="D8" s="55"/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  <c r="P8" s="92">
        <f aca="true" t="shared" si="0" ref="P8:P22">SUM(G8:O8)</f>
        <v>0</v>
      </c>
      <c r="Q8" s="91" t="b">
        <f aca="true" t="shared" si="1" ref="Q8:Q22">EXACT(P8,R8)</f>
        <v>1</v>
      </c>
      <c r="R8" s="92">
        <f aca="true" t="shared" si="2" ref="R8:R22">F8</f>
        <v>0</v>
      </c>
    </row>
    <row r="9" spans="1:18" ht="24.95" customHeight="1">
      <c r="A9" s="58"/>
      <c r="B9" s="60" t="s">
        <v>36</v>
      </c>
      <c r="C9" s="60"/>
      <c r="D9" s="60"/>
      <c r="E9" s="61"/>
      <c r="F9" s="59">
        <v>426610.74</v>
      </c>
      <c r="G9" s="59">
        <v>426610.74</v>
      </c>
      <c r="H9" s="59"/>
      <c r="I9" s="59"/>
      <c r="J9" s="59"/>
      <c r="K9" s="59"/>
      <c r="L9" s="59"/>
      <c r="M9" s="59"/>
      <c r="N9" s="59"/>
      <c r="O9" s="59"/>
      <c r="P9" s="92">
        <f t="shared" si="0"/>
        <v>426610.74</v>
      </c>
      <c r="Q9" s="91" t="b">
        <f t="shared" si="1"/>
        <v>1</v>
      </c>
      <c r="R9" s="92">
        <f t="shared" si="2"/>
        <v>426610.74</v>
      </c>
    </row>
    <row r="10" spans="1:18" ht="24.95" customHeight="1">
      <c r="A10" s="58"/>
      <c r="B10" s="60" t="s">
        <v>37</v>
      </c>
      <c r="C10" s="60"/>
      <c r="D10" s="60"/>
      <c r="E10" s="61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92">
        <f t="shared" si="0"/>
        <v>0</v>
      </c>
      <c r="Q10" s="91" t="b">
        <f t="shared" si="1"/>
        <v>1</v>
      </c>
      <c r="R10" s="92">
        <f t="shared" si="2"/>
        <v>0</v>
      </c>
    </row>
    <row r="11" spans="1:18" ht="24.95" customHeight="1">
      <c r="A11" s="58"/>
      <c r="B11" s="60" t="s">
        <v>38</v>
      </c>
      <c r="C11" s="60"/>
      <c r="D11" s="60"/>
      <c r="E11" s="61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92">
        <f t="shared" si="0"/>
        <v>0</v>
      </c>
      <c r="Q11" s="91" t="b">
        <f t="shared" si="1"/>
        <v>1</v>
      </c>
      <c r="R11" s="92">
        <f t="shared" si="2"/>
        <v>0</v>
      </c>
    </row>
    <row r="12" spans="1:18" ht="24.95" customHeight="1">
      <c r="A12" s="58"/>
      <c r="B12" s="60" t="s">
        <v>39</v>
      </c>
      <c r="C12" s="60"/>
      <c r="D12" s="60"/>
      <c r="E12" s="61"/>
      <c r="G12" s="59"/>
      <c r="H12" s="59"/>
      <c r="I12" s="59"/>
      <c r="J12" s="59"/>
      <c r="K12" s="59"/>
      <c r="L12" s="59"/>
      <c r="M12" s="59"/>
      <c r="N12" s="59"/>
      <c r="O12" s="59"/>
      <c r="P12" s="92">
        <f t="shared" si="0"/>
        <v>0</v>
      </c>
      <c r="Q12" s="91" t="b">
        <f t="shared" si="1"/>
        <v>1</v>
      </c>
      <c r="R12" s="92">
        <f t="shared" si="2"/>
        <v>0</v>
      </c>
    </row>
    <row r="13" spans="1:18" ht="24.95" customHeight="1">
      <c r="A13" s="62"/>
      <c r="B13" s="63" t="s">
        <v>40</v>
      </c>
      <c r="C13" s="63"/>
      <c r="D13" s="63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92">
        <f t="shared" si="0"/>
        <v>0</v>
      </c>
      <c r="Q13" s="91" t="b">
        <f t="shared" si="1"/>
        <v>1</v>
      </c>
      <c r="R13" s="92">
        <f t="shared" si="2"/>
        <v>0</v>
      </c>
    </row>
    <row r="14" spans="1:18" ht="24.95" customHeight="1">
      <c r="A14" s="118" t="s">
        <v>113</v>
      </c>
      <c r="B14" s="66"/>
      <c r="C14" s="66"/>
      <c r="D14" s="66"/>
      <c r="E14" s="67"/>
      <c r="F14" s="68">
        <f>SUM(F9:F13)</f>
        <v>426610.74</v>
      </c>
      <c r="G14" s="68">
        <f aca="true" t="shared" si="3" ref="G14:O14">SUM(G9:G13)</f>
        <v>426610.74</v>
      </c>
      <c r="H14" s="68">
        <f t="shared" si="3"/>
        <v>0</v>
      </c>
      <c r="I14" s="68">
        <f t="shared" si="3"/>
        <v>0</v>
      </c>
      <c r="J14" s="68">
        <f t="shared" si="3"/>
        <v>0</v>
      </c>
      <c r="K14" s="68">
        <f t="shared" si="3"/>
        <v>0</v>
      </c>
      <c r="L14" s="68">
        <f t="shared" si="3"/>
        <v>0</v>
      </c>
      <c r="M14" s="68">
        <f t="shared" si="3"/>
        <v>0</v>
      </c>
      <c r="N14" s="68">
        <f t="shared" si="3"/>
        <v>0</v>
      </c>
      <c r="O14" s="68">
        <f t="shared" si="3"/>
        <v>0</v>
      </c>
      <c r="P14" s="92">
        <f t="shared" si="0"/>
        <v>426610.74</v>
      </c>
      <c r="Q14" s="91" t="b">
        <f t="shared" si="1"/>
        <v>1</v>
      </c>
      <c r="R14" s="92">
        <f t="shared" si="2"/>
        <v>426610.74</v>
      </c>
    </row>
    <row r="15" spans="1:18" ht="24.95" customHeight="1">
      <c r="A15" s="89" t="s">
        <v>103</v>
      </c>
      <c r="B15" s="55"/>
      <c r="C15" s="55"/>
      <c r="D15" s="55"/>
      <c r="E15" s="56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92">
        <f t="shared" si="0"/>
        <v>0</v>
      </c>
      <c r="Q15" s="91" t="b">
        <f t="shared" si="1"/>
        <v>1</v>
      </c>
      <c r="R15" s="92">
        <f t="shared" si="2"/>
        <v>0</v>
      </c>
    </row>
    <row r="16" spans="1:18" ht="24.95" customHeight="1">
      <c r="A16" s="58"/>
      <c r="B16" s="60" t="s">
        <v>36</v>
      </c>
      <c r="C16" s="60"/>
      <c r="D16" s="60"/>
      <c r="E16" s="61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92">
        <f t="shared" si="0"/>
        <v>0</v>
      </c>
      <c r="Q16" s="91" t="b">
        <f t="shared" si="1"/>
        <v>1</v>
      </c>
      <c r="R16" s="92">
        <f t="shared" si="2"/>
        <v>0</v>
      </c>
    </row>
    <row r="17" spans="1:18" ht="24.95" customHeight="1">
      <c r="A17" s="58"/>
      <c r="B17" s="60" t="s">
        <v>37</v>
      </c>
      <c r="C17" s="60"/>
      <c r="D17" s="60"/>
      <c r="E17" s="61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92">
        <f t="shared" si="0"/>
        <v>0</v>
      </c>
      <c r="Q17" s="91" t="b">
        <f t="shared" si="1"/>
        <v>1</v>
      </c>
      <c r="R17" s="92">
        <f t="shared" si="2"/>
        <v>0</v>
      </c>
    </row>
    <row r="18" spans="1:18" ht="24.95" customHeight="1">
      <c r="A18" s="58"/>
      <c r="B18" s="60" t="s">
        <v>38</v>
      </c>
      <c r="C18" s="60"/>
      <c r="D18" s="60"/>
      <c r="E18" s="61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92">
        <f t="shared" si="0"/>
        <v>0</v>
      </c>
      <c r="Q18" s="91" t="b">
        <f t="shared" si="1"/>
        <v>1</v>
      </c>
      <c r="R18" s="92">
        <f t="shared" si="2"/>
        <v>0</v>
      </c>
    </row>
    <row r="19" spans="1:18" ht="24.95" customHeight="1">
      <c r="A19" s="58"/>
      <c r="B19" s="60" t="s">
        <v>39</v>
      </c>
      <c r="C19" s="60"/>
      <c r="D19" s="60"/>
      <c r="E19" s="61"/>
      <c r="F19" s="59">
        <f>30536</f>
        <v>30536</v>
      </c>
      <c r="G19" s="59">
        <v>30536</v>
      </c>
      <c r="H19" s="59"/>
      <c r="I19" s="59"/>
      <c r="J19" s="59"/>
      <c r="K19" s="59"/>
      <c r="L19" s="59"/>
      <c r="M19" s="59"/>
      <c r="N19" s="59"/>
      <c r="O19" s="59"/>
      <c r="P19" s="92">
        <f t="shared" si="0"/>
        <v>30536</v>
      </c>
      <c r="Q19" s="91" t="b">
        <f t="shared" si="1"/>
        <v>1</v>
      </c>
      <c r="R19" s="92">
        <f t="shared" si="2"/>
        <v>30536</v>
      </c>
    </row>
    <row r="20" spans="1:18" ht="24.95" customHeight="1">
      <c r="A20" s="62"/>
      <c r="B20" s="63" t="s">
        <v>40</v>
      </c>
      <c r="C20" s="63"/>
      <c r="D20" s="63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92">
        <f t="shared" si="0"/>
        <v>0</v>
      </c>
      <c r="Q20" s="91" t="b">
        <f t="shared" si="1"/>
        <v>1</v>
      </c>
      <c r="R20" s="92">
        <f t="shared" si="2"/>
        <v>0</v>
      </c>
    </row>
    <row r="21" spans="1:18" ht="24.95" customHeight="1">
      <c r="A21" s="118" t="s">
        <v>104</v>
      </c>
      <c r="B21" s="66"/>
      <c r="C21" s="66"/>
      <c r="D21" s="66"/>
      <c r="E21" s="67"/>
      <c r="F21" s="68">
        <f aca="true" t="shared" si="4" ref="F21:O21">SUM(F16:F20)</f>
        <v>30536</v>
      </c>
      <c r="G21" s="68">
        <f t="shared" si="4"/>
        <v>30536</v>
      </c>
      <c r="H21" s="68">
        <f t="shared" si="4"/>
        <v>0</v>
      </c>
      <c r="I21" s="68">
        <f t="shared" si="4"/>
        <v>0</v>
      </c>
      <c r="J21" s="68">
        <f t="shared" si="4"/>
        <v>0</v>
      </c>
      <c r="K21" s="68">
        <f t="shared" si="4"/>
        <v>0</v>
      </c>
      <c r="L21" s="68">
        <f t="shared" si="4"/>
        <v>0</v>
      </c>
      <c r="M21" s="68">
        <f t="shared" si="4"/>
        <v>0</v>
      </c>
      <c r="N21" s="68">
        <f t="shared" si="4"/>
        <v>0</v>
      </c>
      <c r="O21" s="68">
        <f t="shared" si="4"/>
        <v>0</v>
      </c>
      <c r="P21" s="92">
        <f t="shared" si="0"/>
        <v>30536</v>
      </c>
      <c r="Q21" s="91" t="b">
        <f t="shared" si="1"/>
        <v>1</v>
      </c>
      <c r="R21" s="92">
        <f t="shared" si="2"/>
        <v>30536</v>
      </c>
    </row>
    <row r="22" spans="1:18" ht="24.95" customHeight="1">
      <c r="A22" s="118" t="s">
        <v>105</v>
      </c>
      <c r="B22" s="66"/>
      <c r="C22" s="66"/>
      <c r="D22" s="66"/>
      <c r="E22" s="67"/>
      <c r="F22" s="68">
        <f>F14+F21</f>
        <v>457146.74</v>
      </c>
      <c r="G22" s="68">
        <f aca="true" t="shared" si="5" ref="G22:O22">G14+G21</f>
        <v>457146.74</v>
      </c>
      <c r="H22" s="68">
        <f t="shared" si="5"/>
        <v>0</v>
      </c>
      <c r="I22" s="68">
        <f t="shared" si="5"/>
        <v>0</v>
      </c>
      <c r="J22" s="68">
        <f t="shared" si="5"/>
        <v>0</v>
      </c>
      <c r="K22" s="68">
        <f t="shared" si="5"/>
        <v>0</v>
      </c>
      <c r="L22" s="68">
        <f t="shared" si="5"/>
        <v>0</v>
      </c>
      <c r="M22" s="68">
        <f t="shared" si="5"/>
        <v>0</v>
      </c>
      <c r="N22" s="68">
        <f t="shared" si="5"/>
        <v>0</v>
      </c>
      <c r="O22" s="68">
        <f t="shared" si="5"/>
        <v>0</v>
      </c>
      <c r="P22" s="92">
        <f t="shared" si="0"/>
        <v>457146.74</v>
      </c>
      <c r="Q22" s="91" t="b">
        <f t="shared" si="1"/>
        <v>1</v>
      </c>
      <c r="R22" s="92">
        <f t="shared" si="2"/>
        <v>457146.74</v>
      </c>
    </row>
    <row r="23" spans="16:18" ht="12.75" hidden="1">
      <c r="P23" s="112"/>
      <c r="Q23" s="113"/>
      <c r="R23" s="112"/>
    </row>
    <row r="24" spans="16:18" ht="12.75" hidden="1">
      <c r="P24" s="112"/>
      <c r="Q24" s="113"/>
      <c r="R24" s="112"/>
    </row>
    <row r="25" spans="16:18" ht="12.75" hidden="1">
      <c r="P25" s="112"/>
      <c r="Q25" s="113"/>
      <c r="R25" s="112"/>
    </row>
    <row r="26" spans="16:18" ht="12.75" hidden="1">
      <c r="P26" s="112"/>
      <c r="Q26" s="113"/>
      <c r="R26" s="112"/>
    </row>
    <row r="27" spans="16:18" ht="12.75" hidden="1">
      <c r="P27" s="112"/>
      <c r="Q27" s="113"/>
      <c r="R27" s="112"/>
    </row>
    <row r="28" spans="16:18" ht="12.75" hidden="1">
      <c r="P28" s="112"/>
      <c r="Q28" s="113"/>
      <c r="R28" s="112"/>
    </row>
    <row r="29" spans="16:18" ht="12.75" hidden="1">
      <c r="P29" s="112"/>
      <c r="Q29" s="113"/>
      <c r="R29" s="112"/>
    </row>
    <row r="30" spans="16:18" ht="12.75" hidden="1">
      <c r="P30" s="112"/>
      <c r="Q30" s="113"/>
      <c r="R30" s="112"/>
    </row>
    <row r="31" spans="16:18" ht="12.75" hidden="1">
      <c r="P31" s="112"/>
      <c r="Q31" s="113"/>
      <c r="R31" s="112"/>
    </row>
    <row r="32" spans="16:18" ht="12.75" hidden="1">
      <c r="P32" s="112"/>
      <c r="Q32" s="113"/>
      <c r="R32" s="112"/>
    </row>
    <row r="33" spans="16:18" ht="12.75" hidden="1">
      <c r="P33" s="112"/>
      <c r="Q33" s="113"/>
      <c r="R33" s="112"/>
    </row>
    <row r="34" spans="16:18" ht="12.75" hidden="1">
      <c r="P34" s="112"/>
      <c r="Q34" s="113"/>
      <c r="R34" s="112"/>
    </row>
    <row r="35" spans="16:18" ht="12.75" hidden="1">
      <c r="P35" s="112"/>
      <c r="Q35" s="113"/>
      <c r="R35" s="112"/>
    </row>
    <row r="36" spans="16:18" ht="12.75" hidden="1">
      <c r="P36" s="112"/>
      <c r="Q36" s="113"/>
      <c r="R36" s="112"/>
    </row>
    <row r="37" spans="16:18" ht="12.75" hidden="1">
      <c r="P37" s="112"/>
      <c r="Q37" s="113"/>
      <c r="R37" s="112"/>
    </row>
    <row r="38" spans="16:18" ht="12.75" hidden="1">
      <c r="P38" s="112"/>
      <c r="Q38" s="113"/>
      <c r="R38" s="112"/>
    </row>
    <row r="39" spans="16:18" ht="12.75" hidden="1">
      <c r="P39" s="112"/>
      <c r="Q39" s="113"/>
      <c r="R39" s="112"/>
    </row>
    <row r="40" spans="16:18" ht="12.75" hidden="1">
      <c r="P40" s="112"/>
      <c r="Q40" s="113"/>
      <c r="R40" s="112"/>
    </row>
    <row r="41" spans="16:18" ht="12.75" hidden="1">
      <c r="P41" s="112"/>
      <c r="Q41" s="113"/>
      <c r="R41" s="112"/>
    </row>
    <row r="42" spans="16:18" ht="12.75" hidden="1">
      <c r="P42" s="112"/>
      <c r="Q42" s="113"/>
      <c r="R42" s="112"/>
    </row>
    <row r="43" spans="16:18" ht="12.75" hidden="1">
      <c r="P43" s="112"/>
      <c r="Q43" s="113"/>
      <c r="R43" s="112"/>
    </row>
    <row r="44" spans="16:18" ht="12.75" hidden="1">
      <c r="P44" s="112"/>
      <c r="Q44" s="113"/>
      <c r="R44" s="112"/>
    </row>
    <row r="45" spans="16:18" ht="12.75" hidden="1">
      <c r="P45" s="112"/>
      <c r="Q45" s="113"/>
      <c r="R45" s="112"/>
    </row>
    <row r="46" spans="16:18" ht="12.75" hidden="1">
      <c r="P46" s="112"/>
      <c r="Q46" s="113"/>
      <c r="R46" s="112"/>
    </row>
    <row r="47" spans="16:18" ht="12.75" hidden="1">
      <c r="P47" s="112"/>
      <c r="Q47" s="113"/>
      <c r="R47" s="112"/>
    </row>
    <row r="48" spans="16:18" ht="12.75" hidden="1">
      <c r="P48" s="112"/>
      <c r="Q48" s="113"/>
      <c r="R48" s="112"/>
    </row>
    <row r="49" spans="16:18" ht="12.75" hidden="1">
      <c r="P49" s="112"/>
      <c r="Q49" s="113"/>
      <c r="R49" s="112"/>
    </row>
    <row r="50" spans="16:18" ht="12.75" hidden="1">
      <c r="P50" s="112"/>
      <c r="Q50" s="113"/>
      <c r="R50" s="112"/>
    </row>
    <row r="51" spans="16:18" ht="12.75" hidden="1">
      <c r="P51" s="112"/>
      <c r="Q51" s="113"/>
      <c r="R51" s="112"/>
    </row>
    <row r="52" spans="16:18" ht="12.75" hidden="1">
      <c r="P52" s="112"/>
      <c r="Q52" s="113"/>
      <c r="R52" s="112"/>
    </row>
    <row r="53" spans="16:18" ht="12.75" hidden="1">
      <c r="P53" s="112"/>
      <c r="Q53" s="113"/>
      <c r="R53" s="112"/>
    </row>
    <row r="54" spans="16:18" ht="12.75" hidden="1">
      <c r="P54" s="112"/>
      <c r="Q54" s="113"/>
      <c r="R54" s="112"/>
    </row>
    <row r="55" spans="16:18" ht="12.75" hidden="1">
      <c r="P55" s="112"/>
      <c r="Q55" s="113"/>
      <c r="R55" s="112"/>
    </row>
    <row r="56" spans="16:18" ht="12.75" hidden="1">
      <c r="P56" s="112"/>
      <c r="Q56" s="113"/>
      <c r="R56" s="112"/>
    </row>
    <row r="57" spans="16:18" ht="12.75" hidden="1">
      <c r="P57" s="112"/>
      <c r="Q57" s="113"/>
      <c r="R57" s="112"/>
    </row>
    <row r="58" spans="16:18" ht="12.75" hidden="1">
      <c r="P58" s="112"/>
      <c r="Q58" s="113"/>
      <c r="R58" s="112"/>
    </row>
    <row r="59" spans="16:18" ht="12.75" hidden="1">
      <c r="P59" s="112"/>
      <c r="Q59" s="113"/>
      <c r="R59" s="112"/>
    </row>
    <row r="60" spans="16:18" ht="12.75" hidden="1">
      <c r="P60" s="114"/>
      <c r="Q60" s="113"/>
      <c r="R60" s="114"/>
    </row>
    <row r="61" spans="16:18" ht="12.75" hidden="1">
      <c r="P61" s="114"/>
      <c r="Q61" s="113"/>
      <c r="R61" s="114"/>
    </row>
    <row r="62" spans="16:18" ht="12.75" hidden="1">
      <c r="P62" s="114"/>
      <c r="Q62" s="113"/>
      <c r="R62" s="114"/>
    </row>
    <row r="63" spans="16:18" ht="12.75" hidden="1">
      <c r="P63" s="114"/>
      <c r="Q63" s="113"/>
      <c r="R63" s="114"/>
    </row>
    <row r="64" spans="16:18" ht="12.75" hidden="1">
      <c r="P64" s="114"/>
      <c r="Q64" s="113"/>
      <c r="R64" s="114"/>
    </row>
    <row r="65" spans="16:18" ht="12.75" hidden="1">
      <c r="P65" s="114"/>
      <c r="Q65" s="113"/>
      <c r="R65" s="114"/>
    </row>
    <row r="66" spans="16:18" ht="12.75" hidden="1">
      <c r="P66" s="114"/>
      <c r="Q66" s="113"/>
      <c r="R66" s="114"/>
    </row>
    <row r="67" spans="16:18" ht="12.75" hidden="1">
      <c r="P67" s="114"/>
      <c r="Q67" s="113"/>
      <c r="R67" s="114"/>
    </row>
    <row r="68" spans="16:18" ht="12.75" hidden="1">
      <c r="P68" s="114"/>
      <c r="Q68" s="113"/>
      <c r="R68" s="114"/>
    </row>
    <row r="69" spans="16:18" ht="12.75" hidden="1">
      <c r="P69" s="114"/>
      <c r="Q69" s="113"/>
      <c r="R69" s="114"/>
    </row>
    <row r="70" spans="16:18" ht="12.75" hidden="1">
      <c r="P70" s="114"/>
      <c r="Q70" s="113"/>
      <c r="R70" s="114"/>
    </row>
    <row r="71" spans="16:18" ht="12.75" hidden="1">
      <c r="P71" s="114"/>
      <c r="Q71" s="113"/>
      <c r="R71" s="114"/>
    </row>
    <row r="72" spans="16:18" ht="12.75" hidden="1">
      <c r="P72" s="114"/>
      <c r="Q72" s="113"/>
      <c r="R72" s="114"/>
    </row>
    <row r="73" spans="16:18" ht="12.75" hidden="1">
      <c r="P73" s="114"/>
      <c r="Q73" s="113"/>
      <c r="R73" s="114"/>
    </row>
    <row r="74" spans="16:18" ht="12.75" hidden="1">
      <c r="P74" s="114"/>
      <c r="Q74" s="113"/>
      <c r="R74" s="114"/>
    </row>
    <row r="75" spans="16:18" ht="12.75" hidden="1">
      <c r="P75" s="114"/>
      <c r="Q75" s="113"/>
      <c r="R75" s="114"/>
    </row>
    <row r="76" spans="16:18" ht="12.75" hidden="1">
      <c r="P76" s="114"/>
      <c r="Q76" s="113"/>
      <c r="R76" s="114"/>
    </row>
    <row r="77" spans="16:18" ht="12.75" hidden="1">
      <c r="P77" s="114"/>
      <c r="Q77" s="113"/>
      <c r="R77" s="114"/>
    </row>
    <row r="78" spans="16:18" ht="12.75" hidden="1">
      <c r="P78" s="114"/>
      <c r="Q78" s="113"/>
      <c r="R78" s="114"/>
    </row>
    <row r="79" spans="16:18" ht="12.75" hidden="1">
      <c r="P79" s="114"/>
      <c r="Q79" s="113"/>
      <c r="R79" s="114"/>
    </row>
  </sheetData>
  <sheetProtection sheet="1" objects="1" scenarios="1" selectLockedCells="1"/>
  <mergeCells count="6">
    <mergeCell ref="A1:N1"/>
    <mergeCell ref="A5:E7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landscape" scale="77" r:id="rId1"/>
  <headerFooter alignWithMargins="0">
    <oddHeader>&amp;L&amp;"Arial,Bold"&amp;16This file was created using most current EXCEL version on file&amp;REnclosure 2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39"/>
  <sheetViews>
    <sheetView zoomScale="80" zoomScaleNormal="80" workbookViewId="0" topLeftCell="A1">
      <selection activeCell="A1" sqref="A1:O1"/>
    </sheetView>
  </sheetViews>
  <sheetFormatPr defaultColWidth="0" defaultRowHeight="12.75" zeroHeight="1"/>
  <cols>
    <col min="1" max="3" width="4.7109375" style="41" customWidth="1"/>
    <col min="4" max="4" width="3.7109375" style="41" customWidth="1"/>
    <col min="5" max="5" width="29.140625" style="41" customWidth="1"/>
    <col min="6" max="6" width="16.8515625" style="41" customWidth="1"/>
    <col min="7" max="7" width="14.140625" style="41" customWidth="1"/>
    <col min="8" max="9" width="19.00390625" style="41" customWidth="1"/>
    <col min="10" max="10" width="15.28125" style="41" customWidth="1"/>
    <col min="11" max="11" width="14.57421875" style="41" customWidth="1"/>
    <col min="12" max="12" width="17.57421875" style="41" customWidth="1"/>
    <col min="13" max="13" width="16.7109375" style="41" customWidth="1"/>
    <col min="14" max="14" width="14.7109375" style="41" customWidth="1"/>
    <col min="15" max="15" width="12.7109375" style="41" customWidth="1"/>
    <col min="16" max="18" width="12.7109375" style="0" hidden="1" customWidth="1"/>
    <col min="19" max="16384" width="9.140625" style="0" hidden="1" customWidth="1"/>
  </cols>
  <sheetData>
    <row r="1" spans="1:15" ht="46.5" customHeight="1">
      <c r="A1" s="139" t="s">
        <v>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ht="20.1" customHeight="1">
      <c r="A2" s="40" t="s">
        <v>25</v>
      </c>
      <c r="B2" s="40"/>
      <c r="C2" s="78"/>
      <c r="D2" s="156" t="str">
        <f>'C1-WP 1'!D2:E2</f>
        <v>Orange</v>
      </c>
      <c r="E2" s="156"/>
      <c r="F2" s="73"/>
      <c r="G2" s="73"/>
      <c r="H2" s="73"/>
      <c r="I2" s="73"/>
      <c r="J2" s="73"/>
      <c r="K2" s="73"/>
      <c r="L2" s="73"/>
      <c r="M2" s="73"/>
      <c r="N2" s="42" t="s">
        <v>26</v>
      </c>
      <c r="O2" s="43">
        <f ca="1">TODAY()</f>
        <v>44138</v>
      </c>
    </row>
    <row r="3" spans="1:15" ht="20.1" customHeight="1" thickBot="1">
      <c r="A3" s="42" t="s">
        <v>117</v>
      </c>
      <c r="B3" s="42"/>
      <c r="C3" s="42"/>
      <c r="D3" s="80"/>
      <c r="E3" s="80"/>
      <c r="F3" s="73"/>
      <c r="G3" s="73"/>
      <c r="H3" s="73"/>
      <c r="I3" s="73"/>
      <c r="J3" s="73"/>
      <c r="K3" s="73"/>
      <c r="L3" s="46" t="s">
        <v>142</v>
      </c>
      <c r="M3" s="47" t="s">
        <v>153</v>
      </c>
      <c r="N3" s="48"/>
      <c r="O3" s="48"/>
    </row>
    <row r="4" spans="1:15" ht="16.5" thickBot="1">
      <c r="A4" s="42" t="s">
        <v>151</v>
      </c>
      <c r="E4" s="49" t="s">
        <v>152</v>
      </c>
      <c r="F4" s="73"/>
      <c r="G4" s="73"/>
      <c r="H4" s="73"/>
      <c r="I4" s="73"/>
      <c r="J4" s="73"/>
      <c r="K4" s="73"/>
      <c r="L4" s="50" t="s">
        <v>143</v>
      </c>
      <c r="M4" s="51" t="s">
        <v>154</v>
      </c>
      <c r="N4" s="81"/>
      <c r="O4" s="81"/>
    </row>
    <row r="5" spans="1:15" s="3" customFormat="1" ht="21" customHeight="1">
      <c r="A5" s="160" t="s">
        <v>27</v>
      </c>
      <c r="B5" s="161"/>
      <c r="C5" s="161"/>
      <c r="D5" s="161"/>
      <c r="E5" s="162"/>
      <c r="F5" s="52" t="s">
        <v>16</v>
      </c>
      <c r="G5" s="53" t="s">
        <v>17</v>
      </c>
      <c r="H5" s="53" t="s">
        <v>24</v>
      </c>
      <c r="I5" s="53" t="s">
        <v>18</v>
      </c>
      <c r="J5" s="53" t="s">
        <v>19</v>
      </c>
      <c r="K5" s="53" t="s">
        <v>20</v>
      </c>
      <c r="L5" s="53" t="s">
        <v>21</v>
      </c>
      <c r="M5" s="53" t="s">
        <v>22</v>
      </c>
      <c r="N5" s="54" t="s">
        <v>23</v>
      </c>
      <c r="O5" s="54" t="s">
        <v>51</v>
      </c>
    </row>
    <row r="6" spans="1:15" s="3" customFormat="1" ht="21.75" customHeight="1">
      <c r="A6" s="163"/>
      <c r="B6" s="164"/>
      <c r="C6" s="164"/>
      <c r="D6" s="164"/>
      <c r="E6" s="165"/>
      <c r="F6" s="154" t="s">
        <v>6</v>
      </c>
      <c r="G6" s="167" t="s">
        <v>29</v>
      </c>
      <c r="H6" s="168"/>
      <c r="I6" s="168"/>
      <c r="J6" s="168"/>
      <c r="K6" s="168"/>
      <c r="L6" s="168"/>
      <c r="M6" s="168"/>
      <c r="N6" s="168"/>
      <c r="O6" s="169"/>
    </row>
    <row r="7" spans="1:18" s="1" customFormat="1" ht="42" customHeight="1">
      <c r="A7" s="163"/>
      <c r="B7" s="156"/>
      <c r="C7" s="156"/>
      <c r="D7" s="156"/>
      <c r="E7" s="166"/>
      <c r="F7" s="155"/>
      <c r="G7" s="77" t="s">
        <v>0</v>
      </c>
      <c r="H7" s="77" t="s">
        <v>28</v>
      </c>
      <c r="I7" s="77" t="s">
        <v>15</v>
      </c>
      <c r="J7" s="77" t="s">
        <v>1</v>
      </c>
      <c r="K7" s="77" t="s">
        <v>12</v>
      </c>
      <c r="L7" s="77" t="s">
        <v>13</v>
      </c>
      <c r="M7" s="77" t="s">
        <v>2</v>
      </c>
      <c r="N7" s="77" t="s">
        <v>14</v>
      </c>
      <c r="O7" s="69" t="s">
        <v>50</v>
      </c>
      <c r="P7" s="2"/>
      <c r="Q7" s="2"/>
      <c r="R7" s="2"/>
    </row>
    <row r="8" spans="1:15" ht="15" customHeight="1">
      <c r="A8" s="75" t="s">
        <v>117</v>
      </c>
      <c r="B8" s="55"/>
      <c r="C8" s="55"/>
      <c r="D8" s="55"/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ht="15" customHeight="1">
      <c r="A9" s="58"/>
      <c r="B9" s="150" t="s">
        <v>71</v>
      </c>
      <c r="C9" s="150"/>
      <c r="D9" s="150"/>
      <c r="E9" s="151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15" ht="15" customHeight="1">
      <c r="A10" s="58"/>
      <c r="B10" s="60"/>
      <c r="C10" s="60" t="s">
        <v>3</v>
      </c>
      <c r="D10" s="60"/>
      <c r="E10" s="61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5" ht="15" customHeight="1">
      <c r="A11" s="58"/>
      <c r="B11" s="60"/>
      <c r="C11" s="60"/>
      <c r="D11" s="60" t="s">
        <v>30</v>
      </c>
      <c r="E11" s="61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5" ht="15" customHeight="1">
      <c r="A12" s="58"/>
      <c r="B12" s="60"/>
      <c r="C12" s="60"/>
      <c r="D12" s="60" t="s">
        <v>4</v>
      </c>
      <c r="E12" s="61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1:15" ht="15" customHeight="1">
      <c r="A13" s="58"/>
      <c r="B13" s="60"/>
      <c r="C13" s="60" t="s">
        <v>7</v>
      </c>
      <c r="D13" s="60"/>
      <c r="E13" s="61"/>
      <c r="F13" s="59">
        <f aca="true" t="shared" si="0" ref="F13:O13">SUM(F11:F12)</f>
        <v>0</v>
      </c>
      <c r="G13" s="59">
        <f t="shared" si="0"/>
        <v>0</v>
      </c>
      <c r="H13" s="59">
        <f t="shared" si="0"/>
        <v>0</v>
      </c>
      <c r="I13" s="59">
        <f t="shared" si="0"/>
        <v>0</v>
      </c>
      <c r="J13" s="59">
        <f t="shared" si="0"/>
        <v>0</v>
      </c>
      <c r="K13" s="59">
        <f t="shared" si="0"/>
        <v>0</v>
      </c>
      <c r="L13" s="59">
        <f t="shared" si="0"/>
        <v>0</v>
      </c>
      <c r="M13" s="59">
        <f t="shared" si="0"/>
        <v>0</v>
      </c>
      <c r="N13" s="59">
        <f t="shared" si="0"/>
        <v>0</v>
      </c>
      <c r="O13" s="59">
        <f t="shared" si="0"/>
        <v>0</v>
      </c>
    </row>
    <row r="14" spans="1:15" ht="15" customHeight="1">
      <c r="A14" s="58"/>
      <c r="B14" s="60"/>
      <c r="C14" s="60" t="s">
        <v>5</v>
      </c>
      <c r="D14" s="60"/>
      <c r="E14" s="61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15" ht="15" customHeight="1">
      <c r="A15" s="58"/>
      <c r="B15" s="60"/>
      <c r="C15" s="60"/>
      <c r="D15" s="60" t="s">
        <v>30</v>
      </c>
      <c r="E15" s="61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1:15" ht="15" customHeight="1">
      <c r="A16" s="58"/>
      <c r="B16" s="60"/>
      <c r="C16" s="60"/>
      <c r="D16" s="60" t="s">
        <v>4</v>
      </c>
      <c r="E16" s="61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1:15" ht="15" customHeight="1">
      <c r="A17" s="58"/>
      <c r="B17" s="60"/>
      <c r="C17" s="60" t="s">
        <v>8</v>
      </c>
      <c r="D17" s="60"/>
      <c r="E17" s="61"/>
      <c r="F17" s="59">
        <f aca="true" t="shared" si="1" ref="F17:O17">SUM(F15:F16)</f>
        <v>0</v>
      </c>
      <c r="G17" s="59">
        <f t="shared" si="1"/>
        <v>0</v>
      </c>
      <c r="H17" s="59">
        <f t="shared" si="1"/>
        <v>0</v>
      </c>
      <c r="I17" s="59">
        <f t="shared" si="1"/>
        <v>0</v>
      </c>
      <c r="J17" s="59">
        <f t="shared" si="1"/>
        <v>0</v>
      </c>
      <c r="K17" s="59">
        <f t="shared" si="1"/>
        <v>0</v>
      </c>
      <c r="L17" s="59">
        <f t="shared" si="1"/>
        <v>0</v>
      </c>
      <c r="M17" s="59">
        <f t="shared" si="1"/>
        <v>0</v>
      </c>
      <c r="N17" s="59">
        <f t="shared" si="1"/>
        <v>0</v>
      </c>
      <c r="O17" s="59">
        <f t="shared" si="1"/>
        <v>0</v>
      </c>
    </row>
    <row r="18" spans="1:15" ht="15" customHeight="1">
      <c r="A18" s="62"/>
      <c r="B18" s="63" t="s">
        <v>9</v>
      </c>
      <c r="C18" s="63"/>
      <c r="D18" s="63"/>
      <c r="E18" s="64"/>
      <c r="F18" s="65">
        <f aca="true" t="shared" si="2" ref="F18:O18">F13+F17</f>
        <v>0</v>
      </c>
      <c r="G18" s="65">
        <f t="shared" si="2"/>
        <v>0</v>
      </c>
      <c r="H18" s="65">
        <f t="shared" si="2"/>
        <v>0</v>
      </c>
      <c r="I18" s="65">
        <f t="shared" si="2"/>
        <v>0</v>
      </c>
      <c r="J18" s="65">
        <f t="shared" si="2"/>
        <v>0</v>
      </c>
      <c r="K18" s="65">
        <f t="shared" si="2"/>
        <v>0</v>
      </c>
      <c r="L18" s="65">
        <f t="shared" si="2"/>
        <v>0</v>
      </c>
      <c r="M18" s="65">
        <f t="shared" si="2"/>
        <v>0</v>
      </c>
      <c r="N18" s="65">
        <f t="shared" si="2"/>
        <v>0</v>
      </c>
      <c r="O18" s="65">
        <f t="shared" si="2"/>
        <v>0</v>
      </c>
    </row>
    <row r="19" spans="1:15" ht="15" customHeight="1">
      <c r="A19" s="58"/>
      <c r="B19" s="152" t="s">
        <v>64</v>
      </c>
      <c r="C19" s="152"/>
      <c r="D19" s="152"/>
      <c r="E19" s="153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15" ht="15" customHeight="1">
      <c r="A20" s="58"/>
      <c r="B20" s="60"/>
      <c r="C20" s="60" t="s">
        <v>3</v>
      </c>
      <c r="D20" s="60"/>
      <c r="E20" s="61"/>
      <c r="F20" s="59"/>
      <c r="G20" s="59"/>
      <c r="H20" s="59"/>
      <c r="I20" s="59"/>
      <c r="J20" s="59"/>
      <c r="K20" s="59"/>
      <c r="L20" s="59"/>
      <c r="M20" s="59"/>
      <c r="N20" s="59"/>
      <c r="O20" s="59"/>
    </row>
    <row r="21" spans="1:15" ht="15" customHeight="1">
      <c r="A21" s="58"/>
      <c r="B21" s="60"/>
      <c r="C21" s="60"/>
      <c r="D21" s="60" t="s">
        <v>30</v>
      </c>
      <c r="E21" s="61"/>
      <c r="F21" s="59"/>
      <c r="G21" s="59"/>
      <c r="H21" s="59"/>
      <c r="I21" s="59"/>
      <c r="J21" s="59"/>
      <c r="K21" s="59"/>
      <c r="L21" s="59"/>
      <c r="M21" s="59"/>
      <c r="N21" s="59"/>
      <c r="O21" s="59"/>
    </row>
    <row r="22" spans="1:15" ht="15" customHeight="1">
      <c r="A22" s="58"/>
      <c r="B22" s="60"/>
      <c r="C22" s="60"/>
      <c r="D22" s="60" t="s">
        <v>4</v>
      </c>
      <c r="E22" s="61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5" ht="15" customHeight="1">
      <c r="A23" s="58"/>
      <c r="B23" s="60"/>
      <c r="C23" s="60" t="s">
        <v>7</v>
      </c>
      <c r="D23" s="60"/>
      <c r="E23" s="61"/>
      <c r="F23" s="59">
        <f aca="true" t="shared" si="3" ref="F23:O23">SUM(F21:F22)</f>
        <v>0</v>
      </c>
      <c r="G23" s="59">
        <f t="shared" si="3"/>
        <v>0</v>
      </c>
      <c r="H23" s="59">
        <f t="shared" si="3"/>
        <v>0</v>
      </c>
      <c r="I23" s="59">
        <f t="shared" si="3"/>
        <v>0</v>
      </c>
      <c r="J23" s="59">
        <f t="shared" si="3"/>
        <v>0</v>
      </c>
      <c r="K23" s="59">
        <f t="shared" si="3"/>
        <v>0</v>
      </c>
      <c r="L23" s="59">
        <f t="shared" si="3"/>
        <v>0</v>
      </c>
      <c r="M23" s="59">
        <f t="shared" si="3"/>
        <v>0</v>
      </c>
      <c r="N23" s="59">
        <f t="shared" si="3"/>
        <v>0</v>
      </c>
      <c r="O23" s="59">
        <f t="shared" si="3"/>
        <v>0</v>
      </c>
    </row>
    <row r="24" spans="1:15" ht="15" customHeight="1">
      <c r="A24" s="58"/>
      <c r="B24" s="60"/>
      <c r="C24" s="60" t="s">
        <v>5</v>
      </c>
      <c r="D24" s="60"/>
      <c r="E24" s="61"/>
      <c r="F24" s="59"/>
      <c r="G24" s="59"/>
      <c r="H24" s="59"/>
      <c r="I24" s="59"/>
      <c r="J24" s="59"/>
      <c r="K24" s="59"/>
      <c r="L24" s="59"/>
      <c r="M24" s="59"/>
      <c r="N24" s="59"/>
      <c r="O24" s="59"/>
    </row>
    <row r="25" spans="1:15" ht="15" customHeight="1">
      <c r="A25" s="58"/>
      <c r="B25" s="60"/>
      <c r="C25" s="60"/>
      <c r="D25" s="60" t="s">
        <v>30</v>
      </c>
      <c r="E25" s="61"/>
      <c r="F25" s="59">
        <f>36302+410929+75822+1</f>
        <v>523054</v>
      </c>
      <c r="G25" s="59">
        <f>29029</f>
        <v>29029</v>
      </c>
      <c r="H25" s="59">
        <f>185730</f>
        <v>185730</v>
      </c>
      <c r="I25" s="59"/>
      <c r="J25" s="59">
        <v>308294</v>
      </c>
      <c r="K25" s="59"/>
      <c r="L25" s="59"/>
      <c r="M25" s="59"/>
      <c r="N25" s="59"/>
      <c r="O25" s="59"/>
    </row>
    <row r="26" spans="1:15" ht="15" customHeight="1">
      <c r="A26" s="58"/>
      <c r="B26" s="60"/>
      <c r="C26" s="60"/>
      <c r="D26" s="60" t="s">
        <v>4</v>
      </c>
      <c r="E26" s="61"/>
      <c r="F26" s="59">
        <f>174806-2</f>
        <v>174804</v>
      </c>
      <c r="G26" s="59">
        <v>174806</v>
      </c>
      <c r="H26" s="59"/>
      <c r="I26" s="59"/>
      <c r="J26" s="59"/>
      <c r="K26" s="59"/>
      <c r="L26" s="59"/>
      <c r="M26" s="59"/>
      <c r="N26" s="59"/>
      <c r="O26" s="59"/>
    </row>
    <row r="27" spans="1:15" ht="15" customHeight="1">
      <c r="A27" s="58"/>
      <c r="B27" s="60"/>
      <c r="C27" s="60" t="s">
        <v>8</v>
      </c>
      <c r="D27" s="60"/>
      <c r="E27" s="61"/>
      <c r="F27" s="59">
        <f aca="true" t="shared" si="4" ref="F27:O27">SUM(F25:F26)</f>
        <v>697858</v>
      </c>
      <c r="G27" s="59">
        <f t="shared" si="4"/>
        <v>203835</v>
      </c>
      <c r="H27" s="59">
        <f t="shared" si="4"/>
        <v>185730</v>
      </c>
      <c r="I27" s="59">
        <f t="shared" si="4"/>
        <v>0</v>
      </c>
      <c r="J27" s="59">
        <f t="shared" si="4"/>
        <v>308294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9">
        <f t="shared" si="4"/>
        <v>0</v>
      </c>
      <c r="O27" s="59">
        <f t="shared" si="4"/>
        <v>0</v>
      </c>
    </row>
    <row r="28" spans="1:15" ht="15" customHeight="1">
      <c r="A28" s="62"/>
      <c r="B28" s="63" t="s">
        <v>65</v>
      </c>
      <c r="C28" s="63"/>
      <c r="D28" s="63"/>
      <c r="E28" s="64"/>
      <c r="F28" s="65">
        <f>F23+F27</f>
        <v>697858</v>
      </c>
      <c r="G28" s="65">
        <f aca="true" t="shared" si="5" ref="G28:O28">G23+G27</f>
        <v>203835</v>
      </c>
      <c r="H28" s="65">
        <f t="shared" si="5"/>
        <v>185730</v>
      </c>
      <c r="I28" s="65">
        <f t="shared" si="5"/>
        <v>0</v>
      </c>
      <c r="J28" s="65">
        <f t="shared" si="5"/>
        <v>308294</v>
      </c>
      <c r="K28" s="65">
        <f t="shared" si="5"/>
        <v>0</v>
      </c>
      <c r="L28" s="65">
        <f t="shared" si="5"/>
        <v>0</v>
      </c>
      <c r="M28" s="65">
        <f t="shared" si="5"/>
        <v>0</v>
      </c>
      <c r="N28" s="65">
        <f t="shared" si="5"/>
        <v>0</v>
      </c>
      <c r="O28" s="65">
        <f t="shared" si="5"/>
        <v>0</v>
      </c>
    </row>
    <row r="29" spans="1:15" ht="15" customHeight="1">
      <c r="A29" s="58"/>
      <c r="B29" s="140" t="s">
        <v>10</v>
      </c>
      <c r="C29" s="140"/>
      <c r="D29" s="140"/>
      <c r="E29" s="141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1:15" ht="15" customHeight="1">
      <c r="A30" s="58"/>
      <c r="B30" s="60"/>
      <c r="C30" s="60" t="s">
        <v>3</v>
      </c>
      <c r="D30" s="60"/>
      <c r="E30" s="61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15" ht="15" customHeight="1">
      <c r="A31" s="58"/>
      <c r="B31" s="60"/>
      <c r="C31" s="60"/>
      <c r="D31" s="60" t="s">
        <v>30</v>
      </c>
      <c r="E31" s="61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2" spans="1:15" ht="15" customHeight="1">
      <c r="A32" s="58"/>
      <c r="B32" s="60"/>
      <c r="C32" s="60"/>
      <c r="D32" s="60" t="s">
        <v>4</v>
      </c>
      <c r="E32" s="61"/>
      <c r="F32" s="59"/>
      <c r="G32" s="59"/>
      <c r="H32" s="59"/>
      <c r="I32" s="59"/>
      <c r="J32" s="59"/>
      <c r="K32" s="59"/>
      <c r="L32" s="59"/>
      <c r="M32" s="59"/>
      <c r="N32" s="59"/>
      <c r="O32" s="59"/>
    </row>
    <row r="33" spans="1:15" ht="15" customHeight="1">
      <c r="A33" s="58"/>
      <c r="B33" s="60"/>
      <c r="C33" s="60" t="s">
        <v>7</v>
      </c>
      <c r="D33" s="60"/>
      <c r="E33" s="61"/>
      <c r="F33" s="59">
        <f aca="true" t="shared" si="6" ref="F33:O33">SUM(F31:F32)</f>
        <v>0</v>
      </c>
      <c r="G33" s="59">
        <f t="shared" si="6"/>
        <v>0</v>
      </c>
      <c r="H33" s="59">
        <f t="shared" si="6"/>
        <v>0</v>
      </c>
      <c r="I33" s="59">
        <f t="shared" si="6"/>
        <v>0</v>
      </c>
      <c r="J33" s="59">
        <f t="shared" si="6"/>
        <v>0</v>
      </c>
      <c r="K33" s="59">
        <f t="shared" si="6"/>
        <v>0</v>
      </c>
      <c r="L33" s="59">
        <f t="shared" si="6"/>
        <v>0</v>
      </c>
      <c r="M33" s="59">
        <f t="shared" si="6"/>
        <v>0</v>
      </c>
      <c r="N33" s="59">
        <f t="shared" si="6"/>
        <v>0</v>
      </c>
      <c r="O33" s="59">
        <f t="shared" si="6"/>
        <v>0</v>
      </c>
    </row>
    <row r="34" spans="1:15" ht="15" customHeight="1">
      <c r="A34" s="58"/>
      <c r="B34" s="60"/>
      <c r="C34" s="60" t="s">
        <v>5</v>
      </c>
      <c r="D34" s="60"/>
      <c r="E34" s="61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5" ht="15" customHeight="1">
      <c r="A35" s="58"/>
      <c r="B35" s="60"/>
      <c r="C35" s="60"/>
      <c r="D35" s="60" t="s">
        <v>30</v>
      </c>
      <c r="E35" s="61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5" ht="15" customHeight="1">
      <c r="A36" s="58"/>
      <c r="B36" s="60"/>
      <c r="C36" s="60"/>
      <c r="D36" s="60" t="s">
        <v>4</v>
      </c>
      <c r="E36" s="61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ht="15" customHeight="1">
      <c r="A37" s="58"/>
      <c r="B37" s="60"/>
      <c r="C37" s="60" t="s">
        <v>8</v>
      </c>
      <c r="D37" s="60"/>
      <c r="E37" s="61"/>
      <c r="F37" s="59">
        <f aca="true" t="shared" si="7" ref="F37:O37">SUM(F35:F36)</f>
        <v>0</v>
      </c>
      <c r="G37" s="59">
        <f t="shared" si="7"/>
        <v>0</v>
      </c>
      <c r="H37" s="59">
        <f t="shared" si="7"/>
        <v>0</v>
      </c>
      <c r="I37" s="59">
        <f t="shared" si="7"/>
        <v>0</v>
      </c>
      <c r="J37" s="59">
        <f t="shared" si="7"/>
        <v>0</v>
      </c>
      <c r="K37" s="59">
        <f t="shared" si="7"/>
        <v>0</v>
      </c>
      <c r="L37" s="59">
        <f t="shared" si="7"/>
        <v>0</v>
      </c>
      <c r="M37" s="59">
        <f t="shared" si="7"/>
        <v>0</v>
      </c>
      <c r="N37" s="59">
        <f t="shared" si="7"/>
        <v>0</v>
      </c>
      <c r="O37" s="59">
        <f t="shared" si="7"/>
        <v>0</v>
      </c>
    </row>
    <row r="38" spans="1:15" ht="15" customHeight="1">
      <c r="A38" s="62"/>
      <c r="B38" s="63" t="s">
        <v>11</v>
      </c>
      <c r="C38" s="63"/>
      <c r="D38" s="63"/>
      <c r="E38" s="64"/>
      <c r="F38" s="65">
        <f aca="true" t="shared" si="8" ref="F38:O38">F37+F33</f>
        <v>0</v>
      </c>
      <c r="G38" s="65">
        <f t="shared" si="8"/>
        <v>0</v>
      </c>
      <c r="H38" s="65">
        <f t="shared" si="8"/>
        <v>0</v>
      </c>
      <c r="I38" s="65">
        <f t="shared" si="8"/>
        <v>0</v>
      </c>
      <c r="J38" s="65">
        <f t="shared" si="8"/>
        <v>0</v>
      </c>
      <c r="K38" s="65">
        <f t="shared" si="8"/>
        <v>0</v>
      </c>
      <c r="L38" s="65">
        <f t="shared" si="8"/>
        <v>0</v>
      </c>
      <c r="M38" s="65">
        <f t="shared" si="8"/>
        <v>0</v>
      </c>
      <c r="N38" s="65">
        <f t="shared" si="8"/>
        <v>0</v>
      </c>
      <c r="O38" s="65">
        <f t="shared" si="8"/>
        <v>0</v>
      </c>
    </row>
    <row r="39" spans="1:15" ht="15" customHeight="1">
      <c r="A39" s="76" t="s">
        <v>117</v>
      </c>
      <c r="B39" s="66"/>
      <c r="C39" s="66"/>
      <c r="D39" s="66"/>
      <c r="E39" s="67"/>
      <c r="F39" s="68">
        <f aca="true" t="shared" si="9" ref="F39:O39">F18+F28+F38</f>
        <v>697858</v>
      </c>
      <c r="G39" s="68">
        <f t="shared" si="9"/>
        <v>203835</v>
      </c>
      <c r="H39" s="68">
        <f t="shared" si="9"/>
        <v>185730</v>
      </c>
      <c r="I39" s="68">
        <f t="shared" si="9"/>
        <v>0</v>
      </c>
      <c r="J39" s="68">
        <f t="shared" si="9"/>
        <v>308294</v>
      </c>
      <c r="K39" s="68">
        <f t="shared" si="9"/>
        <v>0</v>
      </c>
      <c r="L39" s="68">
        <f t="shared" si="9"/>
        <v>0</v>
      </c>
      <c r="M39" s="68">
        <f t="shared" si="9"/>
        <v>0</v>
      </c>
      <c r="N39" s="68">
        <f t="shared" si="9"/>
        <v>0</v>
      </c>
      <c r="O39" s="68">
        <f t="shared" si="9"/>
        <v>0</v>
      </c>
    </row>
  </sheetData>
  <sheetProtection sheet="1" objects="1" scenarios="1" selectLockedCells="1"/>
  <mergeCells count="8">
    <mergeCell ref="A1:O1"/>
    <mergeCell ref="B29:E29"/>
    <mergeCell ref="A5:E7"/>
    <mergeCell ref="B9:E9"/>
    <mergeCell ref="B19:E19"/>
    <mergeCell ref="F6:F7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landscape" scale="77" r:id="rId3"/>
  <headerFooter alignWithMargins="0">
    <oddHeader>&amp;L&amp;"Arial,Bold"&amp;16This file was created using most current EXCEL version on file&amp;REnclosure 2</oddHeader>
    <oddFooter>&amp;CPage &amp;P of &amp;N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R13"/>
  <sheetViews>
    <sheetView zoomScale="75" zoomScaleNormal="75" workbookViewId="0" topLeftCell="A1">
      <selection activeCell="A1" sqref="A1:N1"/>
    </sheetView>
  </sheetViews>
  <sheetFormatPr defaultColWidth="0" defaultRowHeight="12.75" zeroHeight="1"/>
  <cols>
    <col min="1" max="1" width="3.7109375" style="0" customWidth="1"/>
    <col min="2" max="2" width="6.421875" style="0" customWidth="1"/>
    <col min="3" max="4" width="3.7109375" style="0" customWidth="1"/>
    <col min="5" max="5" width="19.7109375" style="0" customWidth="1"/>
    <col min="6" max="6" width="19.00390625" style="0" customWidth="1"/>
    <col min="7" max="7" width="14.421875" style="0" customWidth="1"/>
    <col min="8" max="8" width="16.8515625" style="0" customWidth="1"/>
    <col min="9" max="9" width="16.421875" style="0" customWidth="1"/>
    <col min="10" max="10" width="12.7109375" style="0" customWidth="1"/>
    <col min="11" max="11" width="13.7109375" style="0" customWidth="1"/>
    <col min="12" max="12" width="16.8515625" style="0" customWidth="1"/>
    <col min="13" max="13" width="16.00390625" style="0" customWidth="1"/>
    <col min="14" max="14" width="15.140625" style="0" customWidth="1"/>
    <col min="15" max="15" width="16.00390625" style="0" customWidth="1"/>
    <col min="16" max="18" width="12.7109375" style="0" hidden="1" customWidth="1"/>
    <col min="19" max="16384" width="9.140625" style="0" hidden="1" customWidth="1"/>
  </cols>
  <sheetData>
    <row r="1" spans="1:15" ht="51" customHeight="1">
      <c r="A1" s="139" t="s">
        <v>111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73"/>
    </row>
    <row r="2" spans="1:15" ht="20.1" customHeight="1">
      <c r="A2" s="40" t="s">
        <v>25</v>
      </c>
      <c r="B2" s="40"/>
      <c r="C2" s="40"/>
      <c r="D2" s="156" t="str">
        <f>'C1-WP 1'!D2:E2</f>
        <v>Orange</v>
      </c>
      <c r="E2" s="156"/>
      <c r="F2" s="73"/>
      <c r="G2" s="73"/>
      <c r="H2" s="73"/>
      <c r="I2" s="73"/>
      <c r="J2" s="73"/>
      <c r="K2" s="73"/>
      <c r="L2" s="73"/>
      <c r="M2" s="73"/>
      <c r="N2" s="42" t="s">
        <v>26</v>
      </c>
      <c r="O2" s="43">
        <f ca="1">TODAY()</f>
        <v>44138</v>
      </c>
    </row>
    <row r="3" spans="1:15" ht="15" customHeight="1">
      <c r="A3" s="99"/>
      <c r="B3" s="99"/>
      <c r="C3" s="99"/>
      <c r="D3" s="196"/>
      <c r="E3" s="196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s="3" customFormat="1" ht="15" customHeight="1">
      <c r="A5" s="160"/>
      <c r="B5" s="161"/>
      <c r="C5" s="161"/>
      <c r="D5" s="161"/>
      <c r="E5" s="162"/>
      <c r="F5" s="70" t="s">
        <v>16</v>
      </c>
      <c r="G5" s="70" t="s">
        <v>17</v>
      </c>
      <c r="H5" s="70" t="s">
        <v>24</v>
      </c>
      <c r="I5" s="70" t="s">
        <v>18</v>
      </c>
      <c r="J5" s="70" t="s">
        <v>19</v>
      </c>
      <c r="K5" s="70" t="s">
        <v>20</v>
      </c>
      <c r="L5" s="70" t="s">
        <v>21</v>
      </c>
      <c r="M5" s="70" t="s">
        <v>22</v>
      </c>
      <c r="N5" s="70" t="s">
        <v>23</v>
      </c>
      <c r="O5" s="70" t="s">
        <v>51</v>
      </c>
    </row>
    <row r="6" spans="1:15" s="3" customFormat="1" ht="20.25" customHeight="1">
      <c r="A6" s="163"/>
      <c r="B6" s="164"/>
      <c r="C6" s="164"/>
      <c r="D6" s="164"/>
      <c r="E6" s="165"/>
      <c r="F6" s="154" t="s">
        <v>6</v>
      </c>
      <c r="G6" s="157" t="s">
        <v>29</v>
      </c>
      <c r="H6" s="158"/>
      <c r="I6" s="158"/>
      <c r="J6" s="158"/>
      <c r="K6" s="158"/>
      <c r="L6" s="158"/>
      <c r="M6" s="158"/>
      <c r="N6" s="158"/>
      <c r="O6" s="159"/>
    </row>
    <row r="7" spans="1:18" s="1" customFormat="1" ht="42" customHeight="1">
      <c r="A7" s="171"/>
      <c r="B7" s="156"/>
      <c r="C7" s="156"/>
      <c r="D7" s="156"/>
      <c r="E7" s="166"/>
      <c r="F7" s="155"/>
      <c r="G7" s="69" t="s">
        <v>0</v>
      </c>
      <c r="H7" s="69" t="s">
        <v>28</v>
      </c>
      <c r="I7" s="69" t="s">
        <v>15</v>
      </c>
      <c r="J7" s="69" t="s">
        <v>1</v>
      </c>
      <c r="K7" s="69" t="s">
        <v>12</v>
      </c>
      <c r="L7" s="69" t="s">
        <v>13</v>
      </c>
      <c r="M7" s="69" t="s">
        <v>2</v>
      </c>
      <c r="N7" s="69" t="s">
        <v>14</v>
      </c>
      <c r="O7" s="69" t="s">
        <v>50</v>
      </c>
      <c r="P7" s="2"/>
      <c r="Q7" s="2"/>
      <c r="R7" s="2"/>
    </row>
    <row r="8" spans="1:15" ht="24.95" customHeight="1">
      <c r="A8" s="117" t="s">
        <v>30</v>
      </c>
      <c r="B8" s="55"/>
      <c r="C8" s="55"/>
      <c r="D8" s="55"/>
      <c r="E8" s="56"/>
      <c r="F8" s="59">
        <v>52123.8</v>
      </c>
      <c r="G8" s="57">
        <v>52124</v>
      </c>
      <c r="H8" s="57"/>
      <c r="I8" s="57"/>
      <c r="J8" s="57"/>
      <c r="K8" s="57"/>
      <c r="L8" s="57"/>
      <c r="M8" s="57"/>
      <c r="N8" s="57"/>
      <c r="O8" s="57"/>
    </row>
    <row r="9" spans="1:15" ht="24.95" customHeight="1">
      <c r="A9" s="62" t="s">
        <v>4</v>
      </c>
      <c r="B9" s="63"/>
      <c r="C9" s="63"/>
      <c r="D9" s="63"/>
      <c r="E9" s="64"/>
      <c r="F9" s="108">
        <v>-190.74</v>
      </c>
      <c r="G9" s="65">
        <f>-190.74</f>
        <v>-190.74</v>
      </c>
      <c r="H9" s="65"/>
      <c r="I9" s="65"/>
      <c r="J9" s="65"/>
      <c r="K9" s="65"/>
      <c r="L9" s="65"/>
      <c r="M9" s="65"/>
      <c r="N9" s="65"/>
      <c r="O9" s="65"/>
    </row>
    <row r="10" spans="1:15" ht="24.95" customHeight="1">
      <c r="A10" s="118" t="s">
        <v>59</v>
      </c>
      <c r="B10" s="66"/>
      <c r="C10" s="66"/>
      <c r="D10" s="66"/>
      <c r="E10" s="67"/>
      <c r="F10" s="68">
        <f aca="true" t="shared" si="0" ref="F10:O10">SUM(F8:F9)</f>
        <v>51933.060000000005</v>
      </c>
      <c r="G10" s="68">
        <f t="shared" si="0"/>
        <v>51933.26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  <c r="M10" s="68">
        <f t="shared" si="0"/>
        <v>0</v>
      </c>
      <c r="N10" s="68">
        <f t="shared" si="0"/>
        <v>0</v>
      </c>
      <c r="O10" s="68">
        <f t="shared" si="0"/>
        <v>0</v>
      </c>
    </row>
    <row r="13" ht="12.75" hidden="1">
      <c r="A13" s="35"/>
    </row>
  </sheetData>
  <sheetProtection sheet="1" objects="1" scenarios="1" selectLockedCells="1"/>
  <mergeCells count="6">
    <mergeCell ref="A1:N1"/>
    <mergeCell ref="A5:E7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landscape" scale="80" r:id="rId1"/>
  <headerFooter alignWithMargins="0">
    <oddHeader>&amp;L&amp;"Arial,Bold"&amp;16This file was created using most current EXCEL version on file&amp;REnclosure 2</oddHeader>
    <oddFooter>&amp;CPage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R63"/>
  <sheetViews>
    <sheetView zoomScale="70" zoomScaleNormal="70" workbookViewId="0" topLeftCell="A1">
      <selection activeCell="H16" sqref="H16"/>
    </sheetView>
  </sheetViews>
  <sheetFormatPr defaultColWidth="0" defaultRowHeight="12.75" zeroHeight="1" outlineLevelCol="1"/>
  <cols>
    <col min="1" max="1" width="3.7109375" style="41" customWidth="1"/>
    <col min="2" max="2" width="5.140625" style="41" customWidth="1"/>
    <col min="3" max="4" width="3.7109375" style="41" customWidth="1"/>
    <col min="5" max="5" width="43.421875" style="41" customWidth="1"/>
    <col min="6" max="6" width="21.140625" style="41" customWidth="1"/>
    <col min="7" max="7" width="17.421875" style="41" customWidth="1"/>
    <col min="8" max="8" width="18.421875" style="41" customWidth="1"/>
    <col min="9" max="9" width="16.421875" style="41" customWidth="1"/>
    <col min="10" max="10" width="18.421875" style="41" customWidth="1"/>
    <col min="11" max="11" width="12.7109375" style="41" customWidth="1" outlineLevel="1"/>
    <col min="12" max="12" width="19.00390625" style="41" customWidth="1" outlineLevel="1"/>
    <col min="13" max="13" width="22.57421875" style="41" customWidth="1" outlineLevel="1"/>
    <col min="14" max="14" width="12.7109375" style="41" customWidth="1" outlineLevel="1"/>
    <col min="15" max="15" width="15.421875" style="41" customWidth="1"/>
    <col min="16" max="16" width="16.8515625" style="41" customWidth="1"/>
    <col min="17" max="17" width="14.28125" style="88" customWidth="1"/>
    <col min="18" max="18" width="15.421875" style="0" customWidth="1"/>
    <col min="19" max="16384" width="9.140625" style="0" hidden="1" customWidth="1"/>
  </cols>
  <sheetData>
    <row r="1" spans="1:18" ht="47.25" customHeight="1">
      <c r="A1" s="139" t="s">
        <v>73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73"/>
      <c r="Q1" s="98"/>
      <c r="R1" s="73"/>
    </row>
    <row r="2" spans="1:18" ht="20.1" customHeight="1">
      <c r="A2" s="40" t="s">
        <v>25</v>
      </c>
      <c r="B2" s="40"/>
      <c r="C2" s="40"/>
      <c r="D2" s="156" t="str">
        <f>'C1-WP 1'!D2:E2</f>
        <v>Orange</v>
      </c>
      <c r="E2" s="156"/>
      <c r="F2" s="73"/>
      <c r="G2" s="73"/>
      <c r="H2" s="73"/>
      <c r="I2" s="73"/>
      <c r="J2" s="73"/>
      <c r="K2" s="73"/>
      <c r="L2" s="73"/>
      <c r="M2" s="73"/>
      <c r="N2" s="42" t="s">
        <v>26</v>
      </c>
      <c r="O2" s="43">
        <f ca="1">TODAY()</f>
        <v>44138</v>
      </c>
      <c r="P2" s="73"/>
      <c r="Q2" s="98"/>
      <c r="R2" s="73"/>
    </row>
    <row r="3" spans="1:18" ht="15" customHeight="1">
      <c r="A3" s="99"/>
      <c r="B3" s="99"/>
      <c r="C3" s="99"/>
      <c r="D3" s="196"/>
      <c r="E3" s="196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98"/>
      <c r="R3" s="73"/>
    </row>
    <row r="4" spans="1:18" ht="12.7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98"/>
      <c r="R4" s="73"/>
    </row>
    <row r="5" spans="1:18" s="3" customFormat="1" ht="23.25" customHeight="1">
      <c r="A5" s="160"/>
      <c r="B5" s="161"/>
      <c r="C5" s="161"/>
      <c r="D5" s="161"/>
      <c r="E5" s="162"/>
      <c r="F5" s="70" t="s">
        <v>16</v>
      </c>
      <c r="G5" s="71" t="s">
        <v>17</v>
      </c>
      <c r="H5" s="71" t="s">
        <v>24</v>
      </c>
      <c r="I5" s="71" t="s">
        <v>18</v>
      </c>
      <c r="J5" s="71" t="s">
        <v>19</v>
      </c>
      <c r="K5" s="71" t="s">
        <v>20</v>
      </c>
      <c r="L5" s="71" t="s">
        <v>21</v>
      </c>
      <c r="M5" s="71" t="s">
        <v>22</v>
      </c>
      <c r="N5" s="71" t="s">
        <v>23</v>
      </c>
      <c r="O5" s="71" t="s">
        <v>51</v>
      </c>
      <c r="P5" s="95"/>
      <c r="Q5" s="95"/>
      <c r="R5" s="95"/>
    </row>
    <row r="6" spans="1:18" s="3" customFormat="1" ht="21.75" customHeight="1">
      <c r="A6" s="163"/>
      <c r="B6" s="164"/>
      <c r="C6" s="164"/>
      <c r="D6" s="164"/>
      <c r="E6" s="165"/>
      <c r="F6" s="154" t="s">
        <v>6</v>
      </c>
      <c r="G6" s="157" t="s">
        <v>29</v>
      </c>
      <c r="H6" s="158"/>
      <c r="I6" s="158"/>
      <c r="J6" s="158"/>
      <c r="K6" s="158"/>
      <c r="L6" s="158"/>
      <c r="M6" s="158"/>
      <c r="N6" s="158"/>
      <c r="O6" s="159"/>
      <c r="P6" s="95"/>
      <c r="Q6" s="95"/>
      <c r="R6" s="95"/>
    </row>
    <row r="7" spans="1:18" s="1" customFormat="1" ht="42" customHeight="1">
      <c r="A7" s="171"/>
      <c r="B7" s="156"/>
      <c r="C7" s="156"/>
      <c r="D7" s="156"/>
      <c r="E7" s="166"/>
      <c r="F7" s="155"/>
      <c r="G7" s="69" t="s">
        <v>0</v>
      </c>
      <c r="H7" s="69" t="s">
        <v>28</v>
      </c>
      <c r="I7" s="69" t="s">
        <v>15</v>
      </c>
      <c r="J7" s="69" t="s">
        <v>1</v>
      </c>
      <c r="K7" s="69" t="s">
        <v>12</v>
      </c>
      <c r="L7" s="69" t="s">
        <v>13</v>
      </c>
      <c r="M7" s="69" t="s">
        <v>2</v>
      </c>
      <c r="N7" s="69" t="s">
        <v>14</v>
      </c>
      <c r="O7" s="69" t="s">
        <v>50</v>
      </c>
      <c r="P7" s="97" t="s">
        <v>193</v>
      </c>
      <c r="Q7" s="97" t="s">
        <v>194</v>
      </c>
      <c r="R7" s="97" t="s">
        <v>195</v>
      </c>
    </row>
    <row r="8" spans="1:18" ht="24.95" customHeight="1">
      <c r="A8" s="200" t="s">
        <v>199</v>
      </c>
      <c r="B8" s="203"/>
      <c r="C8" s="203"/>
      <c r="D8" s="203"/>
      <c r="E8" s="204"/>
      <c r="F8" s="57"/>
      <c r="G8" s="57"/>
      <c r="H8" s="57"/>
      <c r="I8" s="57"/>
      <c r="J8" s="57"/>
      <c r="K8" s="57"/>
      <c r="L8" s="57"/>
      <c r="M8" s="57"/>
      <c r="N8" s="57"/>
      <c r="O8" s="57"/>
      <c r="P8" s="92">
        <f aca="true" t="shared" si="0" ref="P8:P17">SUM(G8:O8)</f>
        <v>0</v>
      </c>
      <c r="Q8" s="91" t="b">
        <f aca="true" t="shared" si="1" ref="Q8:Q16">EXACT(P8,R8)</f>
        <v>1</v>
      </c>
      <c r="R8" s="92">
        <f aca="true" t="shared" si="2" ref="R8:R17">F8</f>
        <v>0</v>
      </c>
    </row>
    <row r="9" spans="1:18" ht="24.95" customHeight="1">
      <c r="A9" s="120">
        <v>1</v>
      </c>
      <c r="B9" s="105" t="s">
        <v>200</v>
      </c>
      <c r="C9" s="105"/>
      <c r="D9" s="105"/>
      <c r="E9" s="121"/>
      <c r="F9" s="59">
        <f>CPP!F10</f>
        <v>51933.060000000005</v>
      </c>
      <c r="G9" s="59">
        <f>CPP!G10</f>
        <v>51933.26</v>
      </c>
      <c r="H9" s="59">
        <f>CPP!H10</f>
        <v>0</v>
      </c>
      <c r="I9" s="59">
        <f>CPP!I10</f>
        <v>0</v>
      </c>
      <c r="J9" s="59">
        <f>CPP!J10</f>
        <v>0</v>
      </c>
      <c r="K9" s="59">
        <f>CPP!K10</f>
        <v>0</v>
      </c>
      <c r="L9" s="59">
        <f>CPP!L10</f>
        <v>0</v>
      </c>
      <c r="M9" s="59">
        <f>CPP!M10</f>
        <v>0</v>
      </c>
      <c r="N9" s="59">
        <f>CPP!N10</f>
        <v>0</v>
      </c>
      <c r="O9" s="59">
        <f>CPP!O10</f>
        <v>0</v>
      </c>
      <c r="P9" s="92">
        <f t="shared" si="0"/>
        <v>51933.26</v>
      </c>
      <c r="Q9" s="91" t="s">
        <v>196</v>
      </c>
      <c r="R9" s="92">
        <f t="shared" si="2"/>
        <v>51933.060000000005</v>
      </c>
    </row>
    <row r="10" spans="1:18" ht="24.95" customHeight="1">
      <c r="A10" s="120">
        <v>2</v>
      </c>
      <c r="B10" s="197" t="s">
        <v>41</v>
      </c>
      <c r="C10" s="197"/>
      <c r="D10" s="197"/>
      <c r="E10" s="205"/>
      <c r="F10" s="59">
        <f>'CSS Summary'!F54</f>
        <v>33020228.110000003</v>
      </c>
      <c r="G10" s="59">
        <f>'CSS Summary'!G54</f>
        <v>30792134.310000002</v>
      </c>
      <c r="H10" s="59">
        <f>'CSS Summary'!H54</f>
        <v>431414.09</v>
      </c>
      <c r="I10" s="59">
        <f>'CSS Summary'!I54</f>
        <v>0</v>
      </c>
      <c r="J10" s="59">
        <f>'CSS Summary'!J54</f>
        <v>1790454.02</v>
      </c>
      <c r="K10" s="59">
        <f>'CSS Summary'!K54</f>
        <v>0</v>
      </c>
      <c r="L10" s="59">
        <f>'CSS Summary'!L54</f>
        <v>0</v>
      </c>
      <c r="M10" s="59">
        <f>'CSS Summary'!M54</f>
        <v>0</v>
      </c>
      <c r="N10" s="59">
        <f>'CSS Summary'!N54</f>
        <v>0</v>
      </c>
      <c r="O10" s="59">
        <f>'CSS Summary'!O54</f>
        <v>6227</v>
      </c>
      <c r="P10" s="92">
        <f t="shared" si="0"/>
        <v>33020229.42</v>
      </c>
      <c r="Q10" s="91" t="s">
        <v>196</v>
      </c>
      <c r="R10" s="92">
        <f t="shared" si="2"/>
        <v>33020228.110000003</v>
      </c>
    </row>
    <row r="11" spans="1:18" ht="24.95" customHeight="1">
      <c r="A11" s="120">
        <v>3</v>
      </c>
      <c r="B11" s="197" t="s">
        <v>42</v>
      </c>
      <c r="C11" s="197"/>
      <c r="D11" s="197"/>
      <c r="E11" s="205"/>
      <c r="F11" s="59">
        <f>'WET Summary'!F22</f>
        <v>457146.74</v>
      </c>
      <c r="G11" s="59">
        <f>'WET Summary'!G22</f>
        <v>457146.74</v>
      </c>
      <c r="H11" s="59">
        <f>'WET Summary'!H22</f>
        <v>0</v>
      </c>
      <c r="I11" s="59">
        <f>'WET Summary'!I22</f>
        <v>0</v>
      </c>
      <c r="J11" s="59">
        <f>'WET Summary'!J22</f>
        <v>0</v>
      </c>
      <c r="K11" s="59">
        <f>'WET Summary'!K22</f>
        <v>0</v>
      </c>
      <c r="L11" s="59">
        <f>'WET Summary'!L22</f>
        <v>0</v>
      </c>
      <c r="M11" s="59">
        <f>'WET Summary'!M22</f>
        <v>0</v>
      </c>
      <c r="N11" s="59">
        <f>'WET Summary'!N22</f>
        <v>0</v>
      </c>
      <c r="O11" s="59">
        <f>'WET Summary'!O22</f>
        <v>0</v>
      </c>
      <c r="P11" s="92">
        <f t="shared" si="0"/>
        <v>457146.74</v>
      </c>
      <c r="Q11" s="91" t="b">
        <f t="shared" si="1"/>
        <v>1</v>
      </c>
      <c r="R11" s="92">
        <f t="shared" si="2"/>
        <v>457146.74</v>
      </c>
    </row>
    <row r="12" spans="1:18" ht="24.95" customHeight="1">
      <c r="A12" s="120">
        <v>4</v>
      </c>
      <c r="B12" s="197" t="s">
        <v>44</v>
      </c>
      <c r="C12" s="197"/>
      <c r="D12" s="197"/>
      <c r="E12" s="205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92">
        <f t="shared" si="0"/>
        <v>0</v>
      </c>
      <c r="Q12" s="91" t="b">
        <f t="shared" si="1"/>
        <v>1</v>
      </c>
      <c r="R12" s="92">
        <f t="shared" si="2"/>
        <v>0</v>
      </c>
    </row>
    <row r="13" spans="1:18" ht="24.95" customHeight="1">
      <c r="A13" s="120">
        <v>5</v>
      </c>
      <c r="B13" s="197" t="s">
        <v>43</v>
      </c>
      <c r="C13" s="197"/>
      <c r="D13" s="197"/>
      <c r="E13" s="205"/>
      <c r="F13" s="59">
        <f>'PEI Planning'!F10</f>
        <v>194037</v>
      </c>
      <c r="G13" s="59">
        <f>'PEI Planning'!G10</f>
        <v>194037</v>
      </c>
      <c r="H13" s="59">
        <f>'PEI Planning'!H10</f>
        <v>0</v>
      </c>
      <c r="I13" s="59">
        <f>'PEI Planning'!I10</f>
        <v>0</v>
      </c>
      <c r="J13" s="59">
        <f>'PEI Planning'!J10</f>
        <v>0</v>
      </c>
      <c r="K13" s="59">
        <f>'PEI Planning'!K10</f>
        <v>0</v>
      </c>
      <c r="L13" s="59">
        <f>'PEI Planning'!L10</f>
        <v>0</v>
      </c>
      <c r="M13" s="59">
        <f>'PEI Planning'!M10</f>
        <v>0</v>
      </c>
      <c r="N13" s="59">
        <f>'PEI Planning'!N10</f>
        <v>0</v>
      </c>
      <c r="O13" s="59">
        <f>'PEI Planning'!O10</f>
        <v>0</v>
      </c>
      <c r="P13" s="92">
        <f t="shared" si="0"/>
        <v>194037</v>
      </c>
      <c r="Q13" s="91" t="b">
        <f t="shared" si="1"/>
        <v>1</v>
      </c>
      <c r="R13" s="92">
        <f t="shared" si="2"/>
        <v>194037</v>
      </c>
    </row>
    <row r="14" spans="1:18" ht="24.95" customHeight="1">
      <c r="A14" s="122"/>
      <c r="B14" s="63" t="s">
        <v>201</v>
      </c>
      <c r="C14" s="63"/>
      <c r="D14" s="63"/>
      <c r="E14" s="64"/>
      <c r="F14" s="65">
        <f>SUM(F9:F13)</f>
        <v>33723344.91</v>
      </c>
      <c r="G14" s="65">
        <f aca="true" t="shared" si="3" ref="G14:O14">SUM(G9:G13)</f>
        <v>31495251.310000002</v>
      </c>
      <c r="H14" s="65">
        <f t="shared" si="3"/>
        <v>431414.09</v>
      </c>
      <c r="I14" s="65">
        <f t="shared" si="3"/>
        <v>0</v>
      </c>
      <c r="J14" s="65">
        <f t="shared" si="3"/>
        <v>1790454.02</v>
      </c>
      <c r="K14" s="65">
        <f t="shared" si="3"/>
        <v>0</v>
      </c>
      <c r="L14" s="65">
        <f t="shared" si="3"/>
        <v>0</v>
      </c>
      <c r="M14" s="65">
        <f t="shared" si="3"/>
        <v>0</v>
      </c>
      <c r="N14" s="65">
        <f t="shared" si="3"/>
        <v>0</v>
      </c>
      <c r="O14" s="123">
        <f t="shared" si="3"/>
        <v>6227</v>
      </c>
      <c r="P14" s="92">
        <f t="shared" si="0"/>
        <v>33723346.42</v>
      </c>
      <c r="Q14" s="91" t="s">
        <v>196</v>
      </c>
      <c r="R14" s="92">
        <f t="shared" si="2"/>
        <v>33723344.91</v>
      </c>
    </row>
    <row r="15" spans="1:18" ht="24.95" customHeight="1">
      <c r="A15" s="89" t="s">
        <v>57</v>
      </c>
      <c r="B15" s="55"/>
      <c r="C15" s="55"/>
      <c r="D15" s="55"/>
      <c r="E15" s="56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92">
        <f t="shared" si="0"/>
        <v>0</v>
      </c>
      <c r="Q15" s="91" t="b">
        <f t="shared" si="1"/>
        <v>1</v>
      </c>
      <c r="R15" s="92">
        <f t="shared" si="2"/>
        <v>0</v>
      </c>
    </row>
    <row r="16" spans="1:18" ht="24.95" customHeight="1">
      <c r="A16" s="106"/>
      <c r="B16" s="60" t="s">
        <v>60</v>
      </c>
      <c r="C16" s="60"/>
      <c r="D16" s="60"/>
      <c r="E16" s="61"/>
      <c r="F16" s="59">
        <f>SUM(G16:O16)</f>
        <v>172593481.89</v>
      </c>
      <c r="G16" s="136"/>
      <c r="H16" s="59">
        <f>2140563+15055725-H14</f>
        <v>16764873.91</v>
      </c>
      <c r="I16" s="59">
        <f>5092037-I14</f>
        <v>5092037</v>
      </c>
      <c r="J16" s="59">
        <f>32185336-J14</f>
        <v>30394881.98</v>
      </c>
      <c r="K16" s="59">
        <v>43913</v>
      </c>
      <c r="L16" s="59">
        <v>991351</v>
      </c>
      <c r="M16" s="59">
        <v>90529254</v>
      </c>
      <c r="N16" s="59">
        <v>3510805</v>
      </c>
      <c r="O16" s="59">
        <f>2976230+155669+41432+2222029+19877233-O14</f>
        <v>25266366</v>
      </c>
      <c r="P16" s="92">
        <f t="shared" si="0"/>
        <v>172593481.89</v>
      </c>
      <c r="Q16" s="91" t="b">
        <f t="shared" si="1"/>
        <v>1</v>
      </c>
      <c r="R16" s="92">
        <f t="shared" si="2"/>
        <v>172593481.89</v>
      </c>
    </row>
    <row r="17" spans="1:18" ht="24.95" customHeight="1">
      <c r="A17" s="109" t="s">
        <v>56</v>
      </c>
      <c r="B17" s="45"/>
      <c r="C17" s="45"/>
      <c r="D17" s="45"/>
      <c r="E17" s="110"/>
      <c r="F17" s="111">
        <f>F14+F16</f>
        <v>206316826.79999998</v>
      </c>
      <c r="G17" s="111">
        <f aca="true" t="shared" si="4" ref="G17:O17">G14+G16</f>
        <v>31495251.310000002</v>
      </c>
      <c r="H17" s="111">
        <f t="shared" si="4"/>
        <v>17196288</v>
      </c>
      <c r="I17" s="111">
        <f t="shared" si="4"/>
        <v>5092037</v>
      </c>
      <c r="J17" s="111">
        <f t="shared" si="4"/>
        <v>32185336</v>
      </c>
      <c r="K17" s="111">
        <f t="shared" si="4"/>
        <v>43913</v>
      </c>
      <c r="L17" s="111">
        <f t="shared" si="4"/>
        <v>991351</v>
      </c>
      <c r="M17" s="111">
        <f t="shared" si="4"/>
        <v>90529254</v>
      </c>
      <c r="N17" s="111">
        <f t="shared" si="4"/>
        <v>3510805</v>
      </c>
      <c r="O17" s="111">
        <f t="shared" si="4"/>
        <v>25272593</v>
      </c>
      <c r="P17" s="92">
        <f t="shared" si="0"/>
        <v>206316828.31</v>
      </c>
      <c r="Q17" s="91" t="s">
        <v>196</v>
      </c>
      <c r="R17" s="92">
        <f t="shared" si="2"/>
        <v>206316826.79999998</v>
      </c>
    </row>
    <row r="18" spans="16:18" ht="20.1" customHeight="1" hidden="1">
      <c r="P18" s="112"/>
      <c r="Q18" s="113"/>
      <c r="R18" s="39"/>
    </row>
    <row r="19" spans="6:18" ht="12.75" hidden="1">
      <c r="F19" s="103"/>
      <c r="G19" s="103"/>
      <c r="O19" s="102"/>
      <c r="P19" s="112"/>
      <c r="Q19" s="113"/>
      <c r="R19" s="39"/>
    </row>
    <row r="20" spans="6:18" ht="12.75" hidden="1">
      <c r="F20" s="102"/>
      <c r="G20" s="102"/>
      <c r="H20" s="102"/>
      <c r="P20" s="112"/>
      <c r="Q20" s="113"/>
      <c r="R20" s="39"/>
    </row>
    <row r="21" spans="8:18" ht="12.75" hidden="1">
      <c r="H21" s="102"/>
      <c r="P21" s="112"/>
      <c r="Q21" s="113"/>
      <c r="R21" s="39"/>
    </row>
    <row r="22" spans="16:18" ht="12.75" hidden="1">
      <c r="P22" s="112"/>
      <c r="Q22" s="113"/>
      <c r="R22" s="39"/>
    </row>
    <row r="23" spans="6:18" ht="12.75" hidden="1">
      <c r="F23" s="102"/>
      <c r="G23" s="102"/>
      <c r="P23" s="112"/>
      <c r="Q23" s="113"/>
      <c r="R23" s="39"/>
    </row>
    <row r="24" spans="9:18" ht="12.75" hidden="1">
      <c r="I24" s="102"/>
      <c r="P24" s="112"/>
      <c r="Q24" s="113"/>
      <c r="R24" s="39"/>
    </row>
    <row r="25" spans="7:18" ht="12.75" hidden="1">
      <c r="G25" s="102"/>
      <c r="P25" s="112"/>
      <c r="Q25" s="113"/>
      <c r="R25" s="39"/>
    </row>
    <row r="26" spans="16:18" ht="12.75" hidden="1">
      <c r="P26" s="112"/>
      <c r="Q26" s="113"/>
      <c r="R26" s="39"/>
    </row>
    <row r="27" spans="16:18" ht="12.75" hidden="1">
      <c r="P27" s="112"/>
      <c r="Q27" s="113"/>
      <c r="R27" s="39"/>
    </row>
    <row r="28" spans="16:18" ht="12.75" hidden="1">
      <c r="P28" s="112"/>
      <c r="Q28" s="113"/>
      <c r="R28" s="39"/>
    </row>
    <row r="29" spans="16:18" ht="12.75" hidden="1">
      <c r="P29" s="112"/>
      <c r="Q29" s="113"/>
      <c r="R29" s="39"/>
    </row>
    <row r="30" spans="16:18" ht="12.75" hidden="1">
      <c r="P30" s="112"/>
      <c r="Q30" s="113"/>
      <c r="R30" s="39"/>
    </row>
    <row r="31" spans="16:18" ht="12.75" hidden="1">
      <c r="P31" s="112"/>
      <c r="Q31" s="113"/>
      <c r="R31" s="39"/>
    </row>
    <row r="32" spans="16:18" ht="12.75" hidden="1">
      <c r="P32" s="112"/>
      <c r="Q32" s="113"/>
      <c r="R32" s="39"/>
    </row>
    <row r="33" spans="16:18" ht="12.75" hidden="1">
      <c r="P33" s="112"/>
      <c r="Q33" s="113"/>
      <c r="R33" s="39"/>
    </row>
    <row r="34" spans="16:18" ht="12.75" hidden="1">
      <c r="P34" s="112"/>
      <c r="Q34" s="113"/>
      <c r="R34" s="39"/>
    </row>
    <row r="35" spans="16:18" ht="12.75" hidden="1">
      <c r="P35" s="112"/>
      <c r="Q35" s="113"/>
      <c r="R35" s="39"/>
    </row>
    <row r="36" spans="16:18" ht="12.75" hidden="1">
      <c r="P36" s="112"/>
      <c r="Q36" s="113"/>
      <c r="R36" s="39"/>
    </row>
    <row r="37" spans="16:18" ht="12.75" hidden="1">
      <c r="P37" s="112"/>
      <c r="Q37" s="113"/>
      <c r="R37" s="39"/>
    </row>
    <row r="38" spans="16:18" ht="12.75" hidden="1">
      <c r="P38" s="112"/>
      <c r="Q38" s="113"/>
      <c r="R38" s="39"/>
    </row>
    <row r="39" spans="16:18" ht="12.75" hidden="1">
      <c r="P39" s="112"/>
      <c r="Q39" s="113"/>
      <c r="R39" s="39"/>
    </row>
    <row r="40" spans="16:18" ht="12.75" hidden="1">
      <c r="P40" s="112"/>
      <c r="Q40" s="113"/>
      <c r="R40" s="39"/>
    </row>
    <row r="41" spans="16:18" ht="12.75" hidden="1">
      <c r="P41" s="112"/>
      <c r="Q41" s="113"/>
      <c r="R41" s="39"/>
    </row>
    <row r="42" spans="16:18" ht="12.75" hidden="1">
      <c r="P42" s="112"/>
      <c r="Q42" s="113"/>
      <c r="R42" s="39"/>
    </row>
    <row r="43" spans="16:18" ht="12.75" hidden="1">
      <c r="P43" s="112"/>
      <c r="Q43" s="113"/>
      <c r="R43" s="39"/>
    </row>
    <row r="44" spans="16:18" ht="12.75" hidden="1">
      <c r="P44" s="112"/>
      <c r="Q44" s="113"/>
      <c r="R44" s="39"/>
    </row>
    <row r="45" spans="16:18" ht="12.75" hidden="1">
      <c r="P45" s="112"/>
      <c r="Q45" s="113"/>
      <c r="R45" s="39"/>
    </row>
    <row r="46" spans="16:18" ht="12.75" hidden="1">
      <c r="P46" s="112"/>
      <c r="Q46" s="113"/>
      <c r="R46" s="39"/>
    </row>
    <row r="47" spans="16:18" ht="12.75" hidden="1">
      <c r="P47" s="112"/>
      <c r="Q47" s="113"/>
      <c r="R47" s="39"/>
    </row>
    <row r="48" spans="16:18" ht="12.75" hidden="1">
      <c r="P48" s="112"/>
      <c r="Q48" s="113"/>
      <c r="R48" s="39"/>
    </row>
    <row r="49" spans="16:18" ht="12.75" hidden="1">
      <c r="P49" s="112"/>
      <c r="Q49" s="113"/>
      <c r="R49" s="39"/>
    </row>
    <row r="50" spans="16:18" ht="12.75" hidden="1">
      <c r="P50" s="112"/>
      <c r="Q50" s="113"/>
      <c r="R50" s="39"/>
    </row>
    <row r="51" spans="16:18" ht="12.75" hidden="1">
      <c r="P51" s="112"/>
      <c r="Q51" s="113"/>
      <c r="R51" s="39"/>
    </row>
    <row r="52" spans="16:18" ht="12.75" hidden="1">
      <c r="P52" s="112"/>
      <c r="Q52" s="113"/>
      <c r="R52" s="39"/>
    </row>
    <row r="53" spans="16:18" ht="12.75" hidden="1">
      <c r="P53" s="112"/>
      <c r="Q53" s="113"/>
      <c r="R53" s="39"/>
    </row>
    <row r="54" spans="16:18" ht="12.75" hidden="1">
      <c r="P54" s="112"/>
      <c r="Q54" s="113"/>
      <c r="R54" s="39"/>
    </row>
    <row r="55" spans="16:18" ht="12.75" hidden="1">
      <c r="P55" s="112"/>
      <c r="Q55" s="113"/>
      <c r="R55" s="39"/>
    </row>
    <row r="56" spans="16:18" ht="12.75" hidden="1">
      <c r="P56" s="112"/>
      <c r="Q56" s="113"/>
      <c r="R56" s="39"/>
    </row>
    <row r="57" spans="16:18" ht="12.75" hidden="1">
      <c r="P57" s="112"/>
      <c r="Q57" s="113"/>
      <c r="R57" s="39"/>
    </row>
    <row r="58" spans="16:18" ht="12.75" hidden="1">
      <c r="P58" s="112"/>
      <c r="Q58" s="113"/>
      <c r="R58" s="39"/>
    </row>
    <row r="59" spans="16:18" ht="12.75" hidden="1">
      <c r="P59" s="112"/>
      <c r="Q59" s="113"/>
      <c r="R59" s="39"/>
    </row>
    <row r="60" spans="16:18" ht="12.75" hidden="1">
      <c r="P60" s="114"/>
      <c r="Q60" s="113"/>
      <c r="R60" s="37"/>
    </row>
    <row r="61" spans="16:18" ht="12.75" hidden="1">
      <c r="P61" s="114"/>
      <c r="Q61" s="113"/>
      <c r="R61" s="37"/>
    </row>
    <row r="62" spans="16:18" ht="12.75" hidden="1">
      <c r="P62" s="114"/>
      <c r="Q62" s="113"/>
      <c r="R62" s="37"/>
    </row>
    <row r="63" spans="16:18" ht="12.75" hidden="1">
      <c r="P63" s="114"/>
      <c r="Q63" s="113"/>
      <c r="R63" s="37"/>
    </row>
  </sheetData>
  <sheetProtection sheet="1" objects="1" scenarios="1" selectLockedCells="1"/>
  <mergeCells count="11">
    <mergeCell ref="A1:O1"/>
    <mergeCell ref="A5:E7"/>
    <mergeCell ref="B10:E10"/>
    <mergeCell ref="F6:F7"/>
    <mergeCell ref="D3:E3"/>
    <mergeCell ref="D2:E2"/>
    <mergeCell ref="A8:E8"/>
    <mergeCell ref="B12:E12"/>
    <mergeCell ref="B13:E13"/>
    <mergeCell ref="B11:E11"/>
    <mergeCell ref="G6:O6"/>
  </mergeCells>
  <printOptions horizontalCentered="1"/>
  <pageMargins left="0.5" right="0.5" top="0.75" bottom="0.75" header="0.5" footer="0.5"/>
  <pageSetup fitToHeight="1" fitToWidth="1" horizontalDpi="600" verticalDpi="600" orientation="landscape" scale="73" r:id="rId1"/>
  <headerFooter alignWithMargins="0">
    <oddHeader>&amp;L&amp;"Arial,Bold"&amp;16This file was created using most current EXCEL version on file&amp;REnclosure 2</oddHeader>
    <oddFooter>&amp;CPage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Q32"/>
  <sheetViews>
    <sheetView zoomScale="80" zoomScaleNormal="80" workbookViewId="0" topLeftCell="A1">
      <selection activeCell="A1" sqref="A1:K1"/>
    </sheetView>
  </sheetViews>
  <sheetFormatPr defaultColWidth="0" defaultRowHeight="12.75" zeroHeight="1"/>
  <cols>
    <col min="1" max="4" width="3.7109375" style="41" customWidth="1"/>
    <col min="5" max="5" width="54.57421875" style="41" customWidth="1"/>
    <col min="6" max="6" width="15.28125" style="41" customWidth="1"/>
    <col min="7" max="7" width="17.140625" style="41" customWidth="1"/>
    <col min="8" max="8" width="18.00390625" style="41" customWidth="1"/>
    <col min="9" max="9" width="22.421875" style="41" customWidth="1"/>
    <col min="10" max="10" width="17.00390625" style="41" customWidth="1"/>
    <col min="11" max="11" width="16.57421875" style="41" customWidth="1"/>
    <col min="12" max="12" width="14.28125" style="41" customWidth="1"/>
    <col min="13" max="13" width="11.8515625" style="41" customWidth="1"/>
    <col min="14" max="14" width="16.00390625" style="41" customWidth="1"/>
    <col min="15" max="15" width="14.00390625" style="0" hidden="1" customWidth="1"/>
    <col min="16" max="17" width="0" style="0" hidden="1" customWidth="1"/>
    <col min="18" max="16384" width="9.140625" style="0" hidden="1" customWidth="1"/>
  </cols>
  <sheetData>
    <row r="1" spans="1:14" ht="57" customHeight="1">
      <c r="A1" s="139" t="s">
        <v>74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73"/>
      <c r="M1" s="73"/>
      <c r="N1" s="73"/>
    </row>
    <row r="2" spans="1:14" ht="20.1" customHeight="1">
      <c r="A2" s="40" t="s">
        <v>25</v>
      </c>
      <c r="B2" s="40"/>
      <c r="C2" s="40"/>
      <c r="D2" s="156" t="str">
        <f>'C1-WP 1'!D2:E2</f>
        <v>Orange</v>
      </c>
      <c r="E2" s="156"/>
      <c r="F2" s="73"/>
      <c r="G2" s="73"/>
      <c r="H2" s="73"/>
      <c r="I2" s="73"/>
      <c r="J2" s="42" t="s">
        <v>26</v>
      </c>
      <c r="K2" s="43">
        <f ca="1">TODAY()</f>
        <v>44138</v>
      </c>
      <c r="L2" s="73"/>
      <c r="M2" s="73"/>
      <c r="N2" s="73"/>
    </row>
    <row r="3" spans="1:14" ht="15" customHeight="1">
      <c r="A3" s="99"/>
      <c r="B3" s="99"/>
      <c r="C3" s="99"/>
      <c r="D3" s="196"/>
      <c r="E3" s="196"/>
      <c r="F3" s="73"/>
      <c r="G3" s="73"/>
      <c r="H3" s="73"/>
      <c r="I3" s="73"/>
      <c r="J3" s="73"/>
      <c r="K3" s="73"/>
      <c r="L3" s="73"/>
      <c r="M3" s="73"/>
      <c r="N3" s="73"/>
    </row>
    <row r="4" spans="1:14" ht="12.7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s="3" customFormat="1" ht="23.25" customHeight="1">
      <c r="A5" s="142" t="s">
        <v>75</v>
      </c>
      <c r="B5" s="143"/>
      <c r="C5" s="143"/>
      <c r="D5" s="143"/>
      <c r="E5" s="144"/>
      <c r="F5" s="70" t="s">
        <v>16</v>
      </c>
      <c r="G5" s="70" t="s">
        <v>17</v>
      </c>
      <c r="H5" s="70" t="s">
        <v>24</v>
      </c>
      <c r="I5" s="70" t="s">
        <v>18</v>
      </c>
      <c r="J5" s="70" t="s">
        <v>19</v>
      </c>
      <c r="K5" s="70" t="s">
        <v>20</v>
      </c>
      <c r="L5" s="95"/>
      <c r="M5" s="95"/>
      <c r="N5" s="95"/>
    </row>
    <row r="6" spans="1:14" s="3" customFormat="1" ht="23.25" customHeight="1">
      <c r="A6" s="145"/>
      <c r="B6" s="146"/>
      <c r="C6" s="146"/>
      <c r="D6" s="146"/>
      <c r="E6" s="147"/>
      <c r="F6" s="154" t="s">
        <v>46</v>
      </c>
      <c r="G6" s="154" t="s">
        <v>41</v>
      </c>
      <c r="H6" s="154" t="s">
        <v>42</v>
      </c>
      <c r="I6" s="154" t="s">
        <v>44</v>
      </c>
      <c r="J6" s="154" t="s">
        <v>43</v>
      </c>
      <c r="K6" s="154" t="s">
        <v>45</v>
      </c>
      <c r="L6" s="95"/>
      <c r="M6" s="95"/>
      <c r="N6" s="95"/>
    </row>
    <row r="7" spans="1:15" s="1" customFormat="1" ht="42" customHeight="1">
      <c r="A7" s="206"/>
      <c r="B7" s="148"/>
      <c r="C7" s="148"/>
      <c r="D7" s="148"/>
      <c r="E7" s="149"/>
      <c r="F7" s="155"/>
      <c r="G7" s="155"/>
      <c r="H7" s="155"/>
      <c r="I7" s="155"/>
      <c r="J7" s="155"/>
      <c r="K7" s="155"/>
      <c r="L7" s="97" t="s">
        <v>193</v>
      </c>
      <c r="M7" s="97" t="s">
        <v>194</v>
      </c>
      <c r="N7" s="97" t="s">
        <v>195</v>
      </c>
      <c r="O7" s="2"/>
    </row>
    <row r="8" spans="1:14" ht="24.95" customHeight="1">
      <c r="A8" s="106" t="s">
        <v>63</v>
      </c>
      <c r="B8" s="60"/>
      <c r="C8" s="60"/>
      <c r="D8" s="60"/>
      <c r="E8" s="61"/>
      <c r="F8" s="59"/>
      <c r="G8" s="59"/>
      <c r="H8" s="59"/>
      <c r="I8" s="59"/>
      <c r="J8" s="59"/>
      <c r="K8" s="59"/>
      <c r="L8" s="100"/>
      <c r="M8" s="100"/>
      <c r="N8" s="100"/>
    </row>
    <row r="9" spans="1:16" ht="24.95" customHeight="1">
      <c r="A9" s="62"/>
      <c r="B9" s="63" t="s">
        <v>62</v>
      </c>
      <c r="C9" s="63"/>
      <c r="D9" s="63"/>
      <c r="E9" s="64"/>
      <c r="F9" s="65"/>
      <c r="G9" s="65">
        <f>+'[1]Unspent'!$G$17</f>
        <v>32325004.299999997</v>
      </c>
      <c r="H9" s="135"/>
      <c r="I9" s="135"/>
      <c r="J9" s="135"/>
      <c r="K9" s="65">
        <f>SUM(F9:J9)</f>
        <v>32325004.299999997</v>
      </c>
      <c r="L9" s="92">
        <f>SUM(F9:J9)</f>
        <v>32325004.299999997</v>
      </c>
      <c r="M9" s="90" t="b">
        <f>EXACT(L9,N9)</f>
        <v>1</v>
      </c>
      <c r="N9" s="92">
        <f>K9</f>
        <v>32325004.299999997</v>
      </c>
      <c r="O9" s="26"/>
      <c r="P9" s="26"/>
    </row>
    <row r="10" spans="1:16" ht="24.95" customHeight="1">
      <c r="A10" s="106" t="s">
        <v>76</v>
      </c>
      <c r="B10" s="60"/>
      <c r="C10" s="60"/>
      <c r="D10" s="60"/>
      <c r="E10" s="61"/>
      <c r="F10" s="136"/>
      <c r="G10" s="136"/>
      <c r="H10" s="136"/>
      <c r="I10" s="136"/>
      <c r="J10" s="136"/>
      <c r="K10" s="59"/>
      <c r="L10" s="92">
        <f aca="true" t="shared" si="0" ref="L10:L17">SUM(F10:J10)</f>
        <v>0</v>
      </c>
      <c r="M10" s="90" t="b">
        <f aca="true" t="shared" si="1" ref="M10:M17">EXACT(L10,N10)</f>
        <v>1</v>
      </c>
      <c r="N10" s="92">
        <f aca="true" t="shared" si="2" ref="N10:N17">K10</f>
        <v>0</v>
      </c>
      <c r="P10" s="26"/>
    </row>
    <row r="11" spans="1:14" ht="24.95" customHeight="1">
      <c r="A11" s="58"/>
      <c r="B11" s="60" t="s">
        <v>52</v>
      </c>
      <c r="C11" s="60"/>
      <c r="D11" s="60"/>
      <c r="E11" s="61"/>
      <c r="F11" s="59"/>
      <c r="G11" s="59">
        <f>42306523-H11-J11</f>
        <v>39625026</v>
      </c>
      <c r="H11" s="59">
        <f>651797</f>
        <v>651797</v>
      </c>
      <c r="I11" s="136"/>
      <c r="J11" s="59">
        <v>2029700</v>
      </c>
      <c r="K11" s="59">
        <f aca="true" t="shared" si="3" ref="K11:K17">SUM(F11:J11)</f>
        <v>42306523</v>
      </c>
      <c r="L11" s="92">
        <f t="shared" si="0"/>
        <v>42306523</v>
      </c>
      <c r="M11" s="90" t="b">
        <f t="shared" si="1"/>
        <v>1</v>
      </c>
      <c r="N11" s="92">
        <f t="shared" si="2"/>
        <v>42306523</v>
      </c>
    </row>
    <row r="12" spans="1:14" ht="24.95" customHeight="1">
      <c r="A12" s="58"/>
      <c r="B12" s="60" t="s">
        <v>53</v>
      </c>
      <c r="C12" s="60"/>
      <c r="D12" s="60"/>
      <c r="E12" s="61"/>
      <c r="F12" s="59"/>
      <c r="G12" s="59">
        <v>1736053</v>
      </c>
      <c r="H12" s="59"/>
      <c r="I12" s="136"/>
      <c r="J12" s="59"/>
      <c r="K12" s="59">
        <f t="shared" si="3"/>
        <v>1736053</v>
      </c>
      <c r="L12" s="92">
        <f t="shared" si="0"/>
        <v>1736053</v>
      </c>
      <c r="M12" s="90" t="b">
        <f t="shared" si="1"/>
        <v>1</v>
      </c>
      <c r="N12" s="92">
        <f t="shared" si="2"/>
        <v>1736053</v>
      </c>
    </row>
    <row r="13" spans="1:14" ht="24.95" customHeight="1">
      <c r="A13" s="62"/>
      <c r="B13" s="124" t="s">
        <v>54</v>
      </c>
      <c r="C13" s="124"/>
      <c r="D13" s="63"/>
      <c r="E13" s="64"/>
      <c r="F13" s="65">
        <f>SUM(F11:F12)</f>
        <v>0</v>
      </c>
      <c r="G13" s="65">
        <f>SUM(G11:G12)</f>
        <v>41361079</v>
      </c>
      <c r="H13" s="65">
        <f>SUM(H11:H12)</f>
        <v>651797</v>
      </c>
      <c r="I13" s="135"/>
      <c r="J13" s="65">
        <f>SUM(J11:J12)</f>
        <v>2029700</v>
      </c>
      <c r="K13" s="65">
        <f t="shared" si="3"/>
        <v>44042576</v>
      </c>
      <c r="L13" s="92">
        <f t="shared" si="0"/>
        <v>44042576</v>
      </c>
      <c r="M13" s="90" t="b">
        <f t="shared" si="1"/>
        <v>1</v>
      </c>
      <c r="N13" s="92">
        <f t="shared" si="2"/>
        <v>44042576</v>
      </c>
    </row>
    <row r="14" spans="1:16" ht="24.95" customHeight="1">
      <c r="A14" s="125" t="s">
        <v>77</v>
      </c>
      <c r="B14" s="126"/>
      <c r="C14" s="126"/>
      <c r="D14" s="126"/>
      <c r="E14" s="127"/>
      <c r="F14" s="128">
        <f>'County Summary'!G9</f>
        <v>51933.26</v>
      </c>
      <c r="G14" s="128">
        <f>'County Summary'!G10</f>
        <v>30792134.310000002</v>
      </c>
      <c r="H14" s="128">
        <f>'County Summary'!G11</f>
        <v>457146.74</v>
      </c>
      <c r="I14" s="137"/>
      <c r="J14" s="128">
        <f>'County Summary'!G13</f>
        <v>194037</v>
      </c>
      <c r="K14" s="128">
        <f t="shared" si="3"/>
        <v>31495251.310000002</v>
      </c>
      <c r="L14" s="92">
        <f t="shared" si="0"/>
        <v>31495251.310000002</v>
      </c>
      <c r="M14" s="90" t="b">
        <f t="shared" si="1"/>
        <v>1</v>
      </c>
      <c r="N14" s="92">
        <f t="shared" si="2"/>
        <v>31495251.310000002</v>
      </c>
      <c r="O14" s="34"/>
      <c r="P14" s="33"/>
    </row>
    <row r="15" spans="1:17" ht="24.95" customHeight="1">
      <c r="A15" s="125" t="s">
        <v>108</v>
      </c>
      <c r="B15" s="126"/>
      <c r="C15" s="126"/>
      <c r="D15" s="126"/>
      <c r="E15" s="127"/>
      <c r="F15" s="137"/>
      <c r="G15" s="129">
        <f>10129958+7761107</f>
        <v>17891065</v>
      </c>
      <c r="H15" s="137"/>
      <c r="I15" s="137"/>
      <c r="J15" s="137"/>
      <c r="K15" s="128">
        <f t="shared" si="3"/>
        <v>17891065</v>
      </c>
      <c r="L15" s="92">
        <f t="shared" si="0"/>
        <v>17891065</v>
      </c>
      <c r="M15" s="90" t="b">
        <f t="shared" si="1"/>
        <v>1</v>
      </c>
      <c r="N15" s="92">
        <f t="shared" si="2"/>
        <v>17891065</v>
      </c>
      <c r="P15" s="33"/>
      <c r="Q15" s="26"/>
    </row>
    <row r="16" spans="1:14" ht="24.95" customHeight="1">
      <c r="A16" s="106" t="s">
        <v>58</v>
      </c>
      <c r="B16" s="60"/>
      <c r="C16" s="60"/>
      <c r="D16" s="60"/>
      <c r="E16" s="61"/>
      <c r="F16" s="59"/>
      <c r="G16" s="59"/>
      <c r="H16" s="136"/>
      <c r="I16" s="136"/>
      <c r="J16" s="136"/>
      <c r="K16" s="59">
        <f t="shared" si="3"/>
        <v>0</v>
      </c>
      <c r="L16" s="92">
        <f t="shared" si="0"/>
        <v>0</v>
      </c>
      <c r="M16" s="90" t="b">
        <f t="shared" si="1"/>
        <v>1</v>
      </c>
      <c r="N16" s="92">
        <f t="shared" si="2"/>
        <v>0</v>
      </c>
    </row>
    <row r="17" spans="1:15" ht="24.95" customHeight="1">
      <c r="A17" s="109" t="s">
        <v>61</v>
      </c>
      <c r="B17" s="45"/>
      <c r="C17" s="45"/>
      <c r="D17" s="45"/>
      <c r="E17" s="110"/>
      <c r="F17" s="111">
        <f>F9+F13-F14-F15-F16</f>
        <v>-51933.26</v>
      </c>
      <c r="G17" s="111">
        <f>G9+G13-G14-G15-G16</f>
        <v>25002883.989999995</v>
      </c>
      <c r="H17" s="130">
        <f>H9+H13-H14-H15-H16</f>
        <v>194650.26</v>
      </c>
      <c r="I17" s="138">
        <f>I9+I13-I14-I15-I16</f>
        <v>0</v>
      </c>
      <c r="J17" s="130">
        <f>J9+J13-J14-J15-J16</f>
        <v>1835663</v>
      </c>
      <c r="K17" s="111">
        <f t="shared" si="3"/>
        <v>26981263.989999995</v>
      </c>
      <c r="L17" s="92">
        <f t="shared" si="0"/>
        <v>26981263.989999995</v>
      </c>
      <c r="M17" s="90" t="b">
        <f t="shared" si="1"/>
        <v>1</v>
      </c>
      <c r="N17" s="92">
        <f t="shared" si="2"/>
        <v>26981263.989999995</v>
      </c>
      <c r="O17" s="33"/>
    </row>
    <row r="18" ht="12.75" hidden="1">
      <c r="K18" s="102"/>
    </row>
    <row r="20" ht="12.75" hidden="1">
      <c r="I20" s="103"/>
    </row>
    <row r="21" spans="8:11" ht="12.75" hidden="1">
      <c r="H21" s="60"/>
      <c r="I21" s="131"/>
      <c r="J21" s="60"/>
      <c r="K21" s="102"/>
    </row>
    <row r="22" spans="8:15" ht="12.75" hidden="1">
      <c r="H22" s="60"/>
      <c r="I22" s="131"/>
      <c r="J22" s="60"/>
      <c r="O22" s="26"/>
    </row>
    <row r="23" spans="8:10" ht="12.75" hidden="1">
      <c r="H23" s="60"/>
      <c r="I23" s="131"/>
      <c r="J23" s="60"/>
    </row>
    <row r="24" spans="8:10" ht="12.75" hidden="1">
      <c r="H24" s="60"/>
      <c r="I24" s="131"/>
      <c r="J24" s="60"/>
    </row>
    <row r="25" spans="8:11" ht="12.75" hidden="1">
      <c r="H25" s="60"/>
      <c r="I25" s="60"/>
      <c r="J25" s="132"/>
      <c r="K25" s="133"/>
    </row>
    <row r="26" spans="8:10" ht="12.75" hidden="1">
      <c r="H26" s="60"/>
      <c r="I26" s="60"/>
      <c r="J26" s="60"/>
    </row>
    <row r="27" spans="8:11" ht="12.75" hidden="1">
      <c r="H27" s="60"/>
      <c r="I27" s="60"/>
      <c r="J27" s="60"/>
      <c r="K27" s="134"/>
    </row>
    <row r="28" spans="8:10" ht="12.75" hidden="1">
      <c r="H28" s="60"/>
      <c r="I28" s="60"/>
      <c r="J28" s="60"/>
    </row>
    <row r="29" spans="8:10" ht="12.75" hidden="1">
      <c r="H29" s="60"/>
      <c r="I29" s="60"/>
      <c r="J29" s="60"/>
    </row>
    <row r="30" spans="8:10" ht="12.75" hidden="1">
      <c r="H30" s="60"/>
      <c r="I30" s="60"/>
      <c r="J30" s="60"/>
    </row>
    <row r="31" spans="8:10" ht="12.75" hidden="1">
      <c r="H31" s="60"/>
      <c r="I31" s="60"/>
      <c r="J31" s="60"/>
    </row>
    <row r="32" spans="8:10" ht="12.75" hidden="1">
      <c r="H32" s="60"/>
      <c r="I32" s="60"/>
      <c r="J32" s="60"/>
    </row>
  </sheetData>
  <sheetProtection sheet="1" objects="1" scenarios="1" selectLockedCells="1"/>
  <mergeCells count="10">
    <mergeCell ref="I6:I7"/>
    <mergeCell ref="J6:J7"/>
    <mergeCell ref="K6:K7"/>
    <mergeCell ref="A1:K1"/>
    <mergeCell ref="H6:H7"/>
    <mergeCell ref="F6:F7"/>
    <mergeCell ref="A5:E7"/>
    <mergeCell ref="G6:G7"/>
    <mergeCell ref="D3:E3"/>
    <mergeCell ref="D2:E2"/>
  </mergeCells>
  <printOptions horizontalCentered="1"/>
  <pageMargins left="0.5" right="0.5" top="0.75" bottom="0.75" header="0.5" footer="0.5"/>
  <pageSetup fitToHeight="1" fitToWidth="1" horizontalDpi="600" verticalDpi="600" orientation="landscape" scale="85" r:id="rId3"/>
  <headerFooter alignWithMargins="0">
    <oddHeader>&amp;L&amp;"Arial,Bold"&amp;16This file was created using most current EXCEL version on file&amp;REnclosure 2</oddHeader>
    <oddFooter>&amp;CPage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42"/>
  <sheetViews>
    <sheetView zoomScale="80" zoomScaleNormal="80" workbookViewId="0" topLeftCell="A1">
      <selection activeCell="A1" sqref="A1:O1"/>
    </sheetView>
  </sheetViews>
  <sheetFormatPr defaultColWidth="0" defaultRowHeight="12.75" zeroHeight="1"/>
  <cols>
    <col min="1" max="3" width="4.7109375" style="0" customWidth="1"/>
    <col min="4" max="4" width="3.7109375" style="0" customWidth="1"/>
    <col min="5" max="5" width="30.00390625" style="0" customWidth="1"/>
    <col min="6" max="6" width="17.140625" style="0" customWidth="1"/>
    <col min="7" max="7" width="12.7109375" style="0" customWidth="1"/>
    <col min="8" max="8" width="17.8515625" style="0" customWidth="1"/>
    <col min="9" max="9" width="16.00390625" style="0" customWidth="1"/>
    <col min="10" max="10" width="15.28125" style="0" customWidth="1"/>
    <col min="11" max="11" width="15.57421875" style="0" customWidth="1"/>
    <col min="12" max="12" width="19.7109375" style="0" customWidth="1"/>
    <col min="13" max="13" width="18.28125" style="0" customWidth="1"/>
    <col min="14" max="14" width="15.421875" style="0" customWidth="1"/>
    <col min="15" max="15" width="16.7109375" style="0" customWidth="1"/>
    <col min="16" max="18" width="12.7109375" style="0" hidden="1" customWidth="1"/>
    <col min="19" max="16384" width="9.140625" style="0" hidden="1" customWidth="1"/>
  </cols>
  <sheetData>
    <row r="1" spans="1:15" ht="53.25" customHeight="1">
      <c r="A1" s="139" t="s">
        <v>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ht="20.1" customHeight="1">
      <c r="A2" s="40" t="s">
        <v>25</v>
      </c>
      <c r="B2" s="40"/>
      <c r="C2" s="78"/>
      <c r="D2" s="156" t="str">
        <f>'C1-WP 1'!D2:E2</f>
        <v>Orange</v>
      </c>
      <c r="E2" s="156"/>
      <c r="F2" s="73"/>
      <c r="G2" s="73"/>
      <c r="H2" s="73"/>
      <c r="I2" s="73"/>
      <c r="J2" s="73"/>
      <c r="K2" s="73"/>
      <c r="L2" s="73"/>
      <c r="M2" s="73"/>
      <c r="N2" s="42" t="s">
        <v>26</v>
      </c>
      <c r="O2" s="43">
        <f ca="1">TODAY()</f>
        <v>44138</v>
      </c>
    </row>
    <row r="3" spans="1:15" ht="20.1" customHeight="1" thickBot="1">
      <c r="A3" s="40" t="s">
        <v>118</v>
      </c>
      <c r="B3" s="40"/>
      <c r="C3" s="40"/>
      <c r="D3" s="44"/>
      <c r="E3" s="44"/>
      <c r="F3" s="73"/>
      <c r="G3" s="73"/>
      <c r="H3" s="73"/>
      <c r="I3" s="73"/>
      <c r="J3" s="73"/>
      <c r="K3" s="73"/>
      <c r="L3" s="46" t="s">
        <v>142</v>
      </c>
      <c r="M3" s="47" t="s">
        <v>156</v>
      </c>
      <c r="N3" s="48"/>
      <c r="O3" s="74"/>
    </row>
    <row r="4" spans="1:15" ht="16.5" thickBot="1">
      <c r="A4" s="40" t="s">
        <v>141</v>
      </c>
      <c r="B4" s="41"/>
      <c r="C4" s="41"/>
      <c r="D4" s="41"/>
      <c r="E4" s="49" t="s">
        <v>155</v>
      </c>
      <c r="F4" s="73"/>
      <c r="G4" s="73"/>
      <c r="H4" s="73"/>
      <c r="I4" s="73"/>
      <c r="J4" s="73"/>
      <c r="K4" s="73"/>
      <c r="L4" s="50" t="s">
        <v>143</v>
      </c>
      <c r="M4" s="51" t="s">
        <v>157</v>
      </c>
      <c r="N4" s="81"/>
      <c r="O4" s="81"/>
    </row>
    <row r="5" spans="1:15" s="3" customFormat="1" ht="27.75" customHeight="1">
      <c r="A5" s="142" t="s">
        <v>27</v>
      </c>
      <c r="B5" s="143"/>
      <c r="C5" s="143"/>
      <c r="D5" s="143"/>
      <c r="E5" s="144"/>
      <c r="F5" s="70" t="s">
        <v>16</v>
      </c>
      <c r="G5" s="71" t="s">
        <v>17</v>
      </c>
      <c r="H5" s="71" t="s">
        <v>24</v>
      </c>
      <c r="I5" s="71" t="s">
        <v>18</v>
      </c>
      <c r="J5" s="71" t="s">
        <v>19</v>
      </c>
      <c r="K5" s="71" t="s">
        <v>20</v>
      </c>
      <c r="L5" s="71" t="s">
        <v>21</v>
      </c>
      <c r="M5" s="71" t="s">
        <v>22</v>
      </c>
      <c r="N5" s="72" t="s">
        <v>23</v>
      </c>
      <c r="O5" s="72" t="s">
        <v>51</v>
      </c>
    </row>
    <row r="6" spans="1:15" s="3" customFormat="1" ht="26.25" customHeight="1">
      <c r="A6" s="145"/>
      <c r="B6" s="146"/>
      <c r="C6" s="146"/>
      <c r="D6" s="146"/>
      <c r="E6" s="147"/>
      <c r="F6" s="154" t="s">
        <v>6</v>
      </c>
      <c r="G6" s="157" t="s">
        <v>29</v>
      </c>
      <c r="H6" s="158"/>
      <c r="I6" s="158"/>
      <c r="J6" s="158"/>
      <c r="K6" s="158"/>
      <c r="L6" s="158"/>
      <c r="M6" s="158"/>
      <c r="N6" s="158"/>
      <c r="O6" s="159"/>
    </row>
    <row r="7" spans="1:18" s="1" customFormat="1" ht="42" customHeight="1">
      <c r="A7" s="145"/>
      <c r="B7" s="148"/>
      <c r="C7" s="148"/>
      <c r="D7" s="148"/>
      <c r="E7" s="149"/>
      <c r="F7" s="155"/>
      <c r="G7" s="77" t="s">
        <v>0</v>
      </c>
      <c r="H7" s="77" t="s">
        <v>28</v>
      </c>
      <c r="I7" s="77" t="s">
        <v>15</v>
      </c>
      <c r="J7" s="77" t="s">
        <v>1</v>
      </c>
      <c r="K7" s="77" t="s">
        <v>12</v>
      </c>
      <c r="L7" s="77" t="s">
        <v>13</v>
      </c>
      <c r="M7" s="77" t="s">
        <v>2</v>
      </c>
      <c r="N7" s="77" t="s">
        <v>14</v>
      </c>
      <c r="O7" s="69" t="s">
        <v>50</v>
      </c>
      <c r="P7" s="2"/>
      <c r="Q7" s="2"/>
      <c r="R7" s="2"/>
    </row>
    <row r="8" spans="1:15" ht="15" customHeight="1">
      <c r="A8" s="82" t="s">
        <v>118</v>
      </c>
      <c r="B8" s="55"/>
      <c r="C8" s="55"/>
      <c r="D8" s="55"/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ht="15" customHeight="1">
      <c r="A9" s="58"/>
      <c r="B9" s="150" t="s">
        <v>71</v>
      </c>
      <c r="C9" s="150"/>
      <c r="D9" s="150"/>
      <c r="E9" s="151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15" ht="15" customHeight="1">
      <c r="A10" s="58"/>
      <c r="B10" s="60"/>
      <c r="C10" s="60" t="s">
        <v>3</v>
      </c>
      <c r="D10" s="60"/>
      <c r="E10" s="61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5" ht="15" customHeight="1">
      <c r="A11" s="58"/>
      <c r="B11" s="60"/>
      <c r="C11" s="60"/>
      <c r="D11" s="60" t="s">
        <v>30</v>
      </c>
      <c r="E11" s="61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5" ht="15" customHeight="1">
      <c r="A12" s="58"/>
      <c r="B12" s="60"/>
      <c r="C12" s="60"/>
      <c r="D12" s="60" t="s">
        <v>4</v>
      </c>
      <c r="E12" s="61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1:15" ht="15" customHeight="1">
      <c r="A13" s="58"/>
      <c r="B13" s="60"/>
      <c r="C13" s="60" t="s">
        <v>7</v>
      </c>
      <c r="D13" s="60"/>
      <c r="E13" s="61"/>
      <c r="F13" s="59">
        <f aca="true" t="shared" si="0" ref="F13:O13">SUM(F11:F12)</f>
        <v>0</v>
      </c>
      <c r="G13" s="59">
        <f t="shared" si="0"/>
        <v>0</v>
      </c>
      <c r="H13" s="59">
        <f t="shared" si="0"/>
        <v>0</v>
      </c>
      <c r="I13" s="59">
        <f t="shared" si="0"/>
        <v>0</v>
      </c>
      <c r="J13" s="59">
        <f t="shared" si="0"/>
        <v>0</v>
      </c>
      <c r="K13" s="59">
        <f t="shared" si="0"/>
        <v>0</v>
      </c>
      <c r="L13" s="59">
        <f t="shared" si="0"/>
        <v>0</v>
      </c>
      <c r="M13" s="59">
        <f t="shared" si="0"/>
        <v>0</v>
      </c>
      <c r="N13" s="59">
        <f t="shared" si="0"/>
        <v>0</v>
      </c>
      <c r="O13" s="59">
        <f t="shared" si="0"/>
        <v>0</v>
      </c>
    </row>
    <row r="14" spans="1:15" ht="15" customHeight="1">
      <c r="A14" s="58"/>
      <c r="B14" s="60"/>
      <c r="C14" s="60" t="s">
        <v>5</v>
      </c>
      <c r="D14" s="60"/>
      <c r="E14" s="61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15" ht="15" customHeight="1">
      <c r="A15" s="58"/>
      <c r="B15" s="60"/>
      <c r="C15" s="60"/>
      <c r="D15" s="60" t="s">
        <v>30</v>
      </c>
      <c r="E15" s="61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1:15" ht="15" customHeight="1">
      <c r="A16" s="58"/>
      <c r="B16" s="60"/>
      <c r="C16" s="60"/>
      <c r="D16" s="60" t="s">
        <v>4</v>
      </c>
      <c r="E16" s="61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1:15" ht="15" customHeight="1">
      <c r="A17" s="58"/>
      <c r="B17" s="60"/>
      <c r="C17" s="60" t="s">
        <v>8</v>
      </c>
      <c r="D17" s="60"/>
      <c r="E17" s="61"/>
      <c r="F17" s="59">
        <f aca="true" t="shared" si="1" ref="F17:O17">SUM(F15:F16)</f>
        <v>0</v>
      </c>
      <c r="G17" s="59">
        <f t="shared" si="1"/>
        <v>0</v>
      </c>
      <c r="H17" s="59">
        <f t="shared" si="1"/>
        <v>0</v>
      </c>
      <c r="I17" s="59">
        <f t="shared" si="1"/>
        <v>0</v>
      </c>
      <c r="J17" s="59">
        <f t="shared" si="1"/>
        <v>0</v>
      </c>
      <c r="K17" s="59">
        <f t="shared" si="1"/>
        <v>0</v>
      </c>
      <c r="L17" s="59">
        <f t="shared" si="1"/>
        <v>0</v>
      </c>
      <c r="M17" s="59">
        <f t="shared" si="1"/>
        <v>0</v>
      </c>
      <c r="N17" s="59">
        <f t="shared" si="1"/>
        <v>0</v>
      </c>
      <c r="O17" s="59">
        <f t="shared" si="1"/>
        <v>0</v>
      </c>
    </row>
    <row r="18" spans="1:15" ht="15" customHeight="1">
      <c r="A18" s="62"/>
      <c r="B18" s="63" t="s">
        <v>9</v>
      </c>
      <c r="C18" s="63"/>
      <c r="D18" s="63"/>
      <c r="E18" s="64"/>
      <c r="F18" s="65">
        <f aca="true" t="shared" si="2" ref="F18:O18">F13+F17</f>
        <v>0</v>
      </c>
      <c r="G18" s="65">
        <f t="shared" si="2"/>
        <v>0</v>
      </c>
      <c r="H18" s="65">
        <f t="shared" si="2"/>
        <v>0</v>
      </c>
      <c r="I18" s="65">
        <f t="shared" si="2"/>
        <v>0</v>
      </c>
      <c r="J18" s="65">
        <f t="shared" si="2"/>
        <v>0</v>
      </c>
      <c r="K18" s="65">
        <f t="shared" si="2"/>
        <v>0</v>
      </c>
      <c r="L18" s="65">
        <f t="shared" si="2"/>
        <v>0</v>
      </c>
      <c r="M18" s="65">
        <f t="shared" si="2"/>
        <v>0</v>
      </c>
      <c r="N18" s="65">
        <f t="shared" si="2"/>
        <v>0</v>
      </c>
      <c r="O18" s="65">
        <f t="shared" si="2"/>
        <v>0</v>
      </c>
    </row>
    <row r="19" spans="1:15" ht="15" customHeight="1">
      <c r="A19" s="58"/>
      <c r="B19" s="152" t="s">
        <v>64</v>
      </c>
      <c r="C19" s="152"/>
      <c r="D19" s="152"/>
      <c r="E19" s="153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15" ht="15" customHeight="1">
      <c r="A20" s="58"/>
      <c r="B20" s="60"/>
      <c r="C20" s="60" t="s">
        <v>3</v>
      </c>
      <c r="D20" s="60"/>
      <c r="E20" s="61"/>
      <c r="F20" s="59"/>
      <c r="G20" s="59"/>
      <c r="H20" s="59"/>
      <c r="I20" s="59"/>
      <c r="J20" s="59"/>
      <c r="K20" s="59"/>
      <c r="L20" s="59"/>
      <c r="M20" s="59"/>
      <c r="N20" s="59"/>
      <c r="O20" s="59"/>
    </row>
    <row r="21" spans="1:15" ht="15" customHeight="1">
      <c r="A21" s="58"/>
      <c r="B21" s="60"/>
      <c r="C21" s="60"/>
      <c r="D21" s="60" t="s">
        <v>30</v>
      </c>
      <c r="E21" s="61"/>
      <c r="F21" s="59"/>
      <c r="G21" s="59"/>
      <c r="H21" s="59"/>
      <c r="I21" s="59"/>
      <c r="J21" s="59"/>
      <c r="K21" s="59"/>
      <c r="L21" s="59"/>
      <c r="M21" s="59"/>
      <c r="N21" s="59"/>
      <c r="O21" s="59"/>
    </row>
    <row r="22" spans="1:15" ht="15" customHeight="1">
      <c r="A22" s="58"/>
      <c r="B22" s="60"/>
      <c r="C22" s="60"/>
      <c r="D22" s="60" t="s">
        <v>4</v>
      </c>
      <c r="E22" s="61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5" ht="15" customHeight="1">
      <c r="A23" s="58"/>
      <c r="B23" s="60"/>
      <c r="C23" s="60" t="s">
        <v>7</v>
      </c>
      <c r="D23" s="60"/>
      <c r="E23" s="61"/>
      <c r="F23" s="59">
        <f aca="true" t="shared" si="3" ref="F23:O23">SUM(F21:F22)</f>
        <v>0</v>
      </c>
      <c r="G23" s="59">
        <f t="shared" si="3"/>
        <v>0</v>
      </c>
      <c r="H23" s="59">
        <f t="shared" si="3"/>
        <v>0</v>
      </c>
      <c r="I23" s="59">
        <f t="shared" si="3"/>
        <v>0</v>
      </c>
      <c r="J23" s="59">
        <f t="shared" si="3"/>
        <v>0</v>
      </c>
      <c r="K23" s="59">
        <f t="shared" si="3"/>
        <v>0</v>
      </c>
      <c r="L23" s="59">
        <f t="shared" si="3"/>
        <v>0</v>
      </c>
      <c r="M23" s="59">
        <f t="shared" si="3"/>
        <v>0</v>
      </c>
      <c r="N23" s="59">
        <f t="shared" si="3"/>
        <v>0</v>
      </c>
      <c r="O23" s="59">
        <f t="shared" si="3"/>
        <v>0</v>
      </c>
    </row>
    <row r="24" spans="1:15" ht="15" customHeight="1">
      <c r="A24" s="58"/>
      <c r="B24" s="60"/>
      <c r="C24" s="60" t="s">
        <v>5</v>
      </c>
      <c r="D24" s="60"/>
      <c r="E24" s="61"/>
      <c r="F24" s="59"/>
      <c r="G24" s="59"/>
      <c r="H24" s="59"/>
      <c r="I24" s="59"/>
      <c r="J24" s="59"/>
      <c r="K24" s="59"/>
      <c r="L24" s="59"/>
      <c r="M24" s="59"/>
      <c r="N24" s="59"/>
      <c r="O24" s="59"/>
    </row>
    <row r="25" spans="1:15" ht="15" customHeight="1">
      <c r="A25" s="58"/>
      <c r="B25" s="60"/>
      <c r="C25" s="60"/>
      <c r="D25" s="60" t="s">
        <v>30</v>
      </c>
      <c r="E25" s="61"/>
      <c r="F25" s="59">
        <f>72188+18467+626073+176065-1</f>
        <v>892792</v>
      </c>
      <c r="G25" s="59">
        <f>776974</f>
        <v>776974</v>
      </c>
      <c r="H25" s="59">
        <f>53265</f>
        <v>53265</v>
      </c>
      <c r="I25" s="59"/>
      <c r="J25" s="59">
        <v>62553</v>
      </c>
      <c r="K25" s="59"/>
      <c r="L25" s="59"/>
      <c r="M25" s="59"/>
      <c r="N25" s="59"/>
      <c r="O25" s="59">
        <v>0</v>
      </c>
    </row>
    <row r="26" spans="1:15" ht="15" customHeight="1">
      <c r="A26" s="58"/>
      <c r="B26" s="60"/>
      <c r="C26" s="60"/>
      <c r="D26" s="60" t="s">
        <v>4</v>
      </c>
      <c r="E26" s="61"/>
      <c r="F26" s="59">
        <f>16343+138646</f>
        <v>154989</v>
      </c>
      <c r="G26" s="59">
        <v>154989</v>
      </c>
      <c r="H26" s="59"/>
      <c r="I26" s="59"/>
      <c r="J26" s="59"/>
      <c r="K26" s="59"/>
      <c r="L26" s="59"/>
      <c r="M26" s="59"/>
      <c r="N26" s="59"/>
      <c r="O26" s="59"/>
    </row>
    <row r="27" spans="1:15" ht="15" customHeight="1">
      <c r="A27" s="58"/>
      <c r="B27" s="60"/>
      <c r="C27" s="60" t="s">
        <v>8</v>
      </c>
      <c r="D27" s="60"/>
      <c r="E27" s="61"/>
      <c r="F27" s="59">
        <f aca="true" t="shared" si="4" ref="F27:O27">SUM(F25:F26)</f>
        <v>1047781</v>
      </c>
      <c r="G27" s="59">
        <f t="shared" si="4"/>
        <v>931963</v>
      </c>
      <c r="H27" s="59">
        <f t="shared" si="4"/>
        <v>53265</v>
      </c>
      <c r="I27" s="59">
        <f t="shared" si="4"/>
        <v>0</v>
      </c>
      <c r="J27" s="59">
        <f t="shared" si="4"/>
        <v>62553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9">
        <f t="shared" si="4"/>
        <v>0</v>
      </c>
      <c r="O27" s="59">
        <f t="shared" si="4"/>
        <v>0</v>
      </c>
    </row>
    <row r="28" spans="1:15" ht="15" customHeight="1">
      <c r="A28" s="62"/>
      <c r="B28" s="63" t="s">
        <v>65</v>
      </c>
      <c r="C28" s="63"/>
      <c r="D28" s="63"/>
      <c r="E28" s="64"/>
      <c r="F28" s="65">
        <f>F23+F27</f>
        <v>1047781</v>
      </c>
      <c r="G28" s="65">
        <f aca="true" t="shared" si="5" ref="G28:O28">G23+G27</f>
        <v>931963</v>
      </c>
      <c r="H28" s="65">
        <f t="shared" si="5"/>
        <v>53265</v>
      </c>
      <c r="I28" s="65">
        <f t="shared" si="5"/>
        <v>0</v>
      </c>
      <c r="J28" s="65">
        <f t="shared" si="5"/>
        <v>62553</v>
      </c>
      <c r="K28" s="65">
        <f t="shared" si="5"/>
        <v>0</v>
      </c>
      <c r="L28" s="65">
        <f t="shared" si="5"/>
        <v>0</v>
      </c>
      <c r="M28" s="65">
        <f t="shared" si="5"/>
        <v>0</v>
      </c>
      <c r="N28" s="65">
        <f t="shared" si="5"/>
        <v>0</v>
      </c>
      <c r="O28" s="65">
        <f t="shared" si="5"/>
        <v>0</v>
      </c>
    </row>
    <row r="29" spans="1:15" ht="15" customHeight="1">
      <c r="A29" s="58"/>
      <c r="B29" s="140" t="s">
        <v>10</v>
      </c>
      <c r="C29" s="140"/>
      <c r="D29" s="140"/>
      <c r="E29" s="141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1:15" ht="15" customHeight="1">
      <c r="A30" s="58"/>
      <c r="B30" s="60"/>
      <c r="C30" s="60" t="s">
        <v>3</v>
      </c>
      <c r="D30" s="60"/>
      <c r="E30" s="61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15" ht="15" customHeight="1">
      <c r="A31" s="58"/>
      <c r="B31" s="60"/>
      <c r="C31" s="60"/>
      <c r="D31" s="60" t="s">
        <v>30</v>
      </c>
      <c r="E31" s="61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2" spans="1:15" ht="15" customHeight="1">
      <c r="A32" s="58"/>
      <c r="B32" s="60"/>
      <c r="C32" s="60"/>
      <c r="D32" s="60" t="s">
        <v>4</v>
      </c>
      <c r="E32" s="61"/>
      <c r="F32" s="59"/>
      <c r="G32" s="59"/>
      <c r="H32" s="59"/>
      <c r="I32" s="59"/>
      <c r="J32" s="59"/>
      <c r="K32" s="59"/>
      <c r="L32" s="59"/>
      <c r="M32" s="59"/>
      <c r="N32" s="59"/>
      <c r="O32" s="59"/>
    </row>
    <row r="33" spans="1:15" ht="15" customHeight="1">
      <c r="A33" s="58"/>
      <c r="B33" s="60"/>
      <c r="C33" s="60" t="s">
        <v>7</v>
      </c>
      <c r="D33" s="60"/>
      <c r="E33" s="61"/>
      <c r="F33" s="59">
        <f aca="true" t="shared" si="6" ref="F33:O33">SUM(F31:F32)</f>
        <v>0</v>
      </c>
      <c r="G33" s="59">
        <f t="shared" si="6"/>
        <v>0</v>
      </c>
      <c r="H33" s="59">
        <f t="shared" si="6"/>
        <v>0</v>
      </c>
      <c r="I33" s="59">
        <f t="shared" si="6"/>
        <v>0</v>
      </c>
      <c r="J33" s="59">
        <f t="shared" si="6"/>
        <v>0</v>
      </c>
      <c r="K33" s="59">
        <f t="shared" si="6"/>
        <v>0</v>
      </c>
      <c r="L33" s="59">
        <f t="shared" si="6"/>
        <v>0</v>
      </c>
      <c r="M33" s="59">
        <f t="shared" si="6"/>
        <v>0</v>
      </c>
      <c r="N33" s="59">
        <f t="shared" si="6"/>
        <v>0</v>
      </c>
      <c r="O33" s="59">
        <f t="shared" si="6"/>
        <v>0</v>
      </c>
    </row>
    <row r="34" spans="1:15" ht="15" customHeight="1">
      <c r="A34" s="58"/>
      <c r="B34" s="60"/>
      <c r="C34" s="60" t="s">
        <v>5</v>
      </c>
      <c r="D34" s="60"/>
      <c r="E34" s="61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5" ht="15" customHeight="1">
      <c r="A35" s="58"/>
      <c r="B35" s="60"/>
      <c r="C35" s="60"/>
      <c r="D35" s="60" t="s">
        <v>30</v>
      </c>
      <c r="E35" s="61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5" ht="15" customHeight="1">
      <c r="A36" s="58"/>
      <c r="B36" s="60"/>
      <c r="C36" s="60"/>
      <c r="D36" s="60" t="s">
        <v>4</v>
      </c>
      <c r="E36" s="61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ht="15" customHeight="1">
      <c r="A37" s="58"/>
      <c r="B37" s="60"/>
      <c r="C37" s="60" t="s">
        <v>8</v>
      </c>
      <c r="D37" s="60"/>
      <c r="E37" s="61"/>
      <c r="F37" s="59">
        <f aca="true" t="shared" si="7" ref="F37:O37">SUM(F35:F36)</f>
        <v>0</v>
      </c>
      <c r="G37" s="59">
        <f t="shared" si="7"/>
        <v>0</v>
      </c>
      <c r="H37" s="59">
        <f t="shared" si="7"/>
        <v>0</v>
      </c>
      <c r="I37" s="59">
        <f t="shared" si="7"/>
        <v>0</v>
      </c>
      <c r="J37" s="59">
        <f t="shared" si="7"/>
        <v>0</v>
      </c>
      <c r="K37" s="59">
        <f t="shared" si="7"/>
        <v>0</v>
      </c>
      <c r="L37" s="59">
        <f t="shared" si="7"/>
        <v>0</v>
      </c>
      <c r="M37" s="59">
        <f t="shared" si="7"/>
        <v>0</v>
      </c>
      <c r="N37" s="59">
        <f t="shared" si="7"/>
        <v>0</v>
      </c>
      <c r="O37" s="59">
        <f t="shared" si="7"/>
        <v>0</v>
      </c>
    </row>
    <row r="38" spans="1:15" ht="15" customHeight="1">
      <c r="A38" s="62"/>
      <c r="B38" s="63" t="s">
        <v>11</v>
      </c>
      <c r="C38" s="63"/>
      <c r="D38" s="63"/>
      <c r="E38" s="64"/>
      <c r="F38" s="65">
        <f aca="true" t="shared" si="8" ref="F38:O38">F37+F33</f>
        <v>0</v>
      </c>
      <c r="G38" s="65">
        <f t="shared" si="8"/>
        <v>0</v>
      </c>
      <c r="H38" s="65">
        <f t="shared" si="8"/>
        <v>0</v>
      </c>
      <c r="I38" s="65">
        <f t="shared" si="8"/>
        <v>0</v>
      </c>
      <c r="J38" s="65">
        <f t="shared" si="8"/>
        <v>0</v>
      </c>
      <c r="K38" s="65">
        <f t="shared" si="8"/>
        <v>0</v>
      </c>
      <c r="L38" s="65">
        <f t="shared" si="8"/>
        <v>0</v>
      </c>
      <c r="M38" s="65">
        <f t="shared" si="8"/>
        <v>0</v>
      </c>
      <c r="N38" s="65">
        <f t="shared" si="8"/>
        <v>0</v>
      </c>
      <c r="O38" s="65">
        <f t="shared" si="8"/>
        <v>0</v>
      </c>
    </row>
    <row r="39" spans="1:15" ht="15" customHeight="1">
      <c r="A39" s="83" t="s">
        <v>118</v>
      </c>
      <c r="B39" s="66"/>
      <c r="C39" s="66"/>
      <c r="D39" s="66"/>
      <c r="E39" s="67"/>
      <c r="F39" s="68">
        <f aca="true" t="shared" si="9" ref="F39:O39">F18+F28+F38</f>
        <v>1047781</v>
      </c>
      <c r="G39" s="68">
        <f t="shared" si="9"/>
        <v>931963</v>
      </c>
      <c r="H39" s="68">
        <f t="shared" si="9"/>
        <v>53265</v>
      </c>
      <c r="I39" s="68">
        <f t="shared" si="9"/>
        <v>0</v>
      </c>
      <c r="J39" s="68">
        <f t="shared" si="9"/>
        <v>62553</v>
      </c>
      <c r="K39" s="68">
        <f t="shared" si="9"/>
        <v>0</v>
      </c>
      <c r="L39" s="68">
        <f t="shared" si="9"/>
        <v>0</v>
      </c>
      <c r="M39" s="68">
        <f t="shared" si="9"/>
        <v>0</v>
      </c>
      <c r="N39" s="68">
        <f t="shared" si="9"/>
        <v>0</v>
      </c>
      <c r="O39" s="68">
        <f t="shared" si="9"/>
        <v>0</v>
      </c>
    </row>
    <row r="40" spans="1:15" ht="15" hidden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5" hidden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5" hidden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</sheetData>
  <sheetProtection sheet="1" objects="1" scenarios="1" selectLockedCells="1"/>
  <mergeCells count="8">
    <mergeCell ref="A1:O1"/>
    <mergeCell ref="B29:E29"/>
    <mergeCell ref="A5:E7"/>
    <mergeCell ref="B9:E9"/>
    <mergeCell ref="B19:E19"/>
    <mergeCell ref="F6:F7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landscape" scale="77" r:id="rId3"/>
  <headerFooter alignWithMargins="0">
    <oddHeader>&amp;L&amp;"Arial,Bold"&amp;16This file was created using most current EXCEL version on file&amp;REnclosure 2</oddHeader>
    <oddFooter>&amp;CPage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39"/>
  <sheetViews>
    <sheetView zoomScale="80" zoomScaleNormal="80" workbookViewId="0" topLeftCell="A1">
      <selection activeCell="A1" sqref="A1:O1"/>
    </sheetView>
  </sheetViews>
  <sheetFormatPr defaultColWidth="0" defaultRowHeight="12.75" zeroHeight="1"/>
  <cols>
    <col min="1" max="3" width="4.7109375" style="41" customWidth="1"/>
    <col min="4" max="4" width="3.7109375" style="41" customWidth="1"/>
    <col min="5" max="5" width="27.7109375" style="41" customWidth="1"/>
    <col min="6" max="6" width="18.140625" style="41" customWidth="1"/>
    <col min="7" max="7" width="14.57421875" style="41" customWidth="1"/>
    <col min="8" max="8" width="18.57421875" style="41" customWidth="1"/>
    <col min="9" max="9" width="17.57421875" style="41" customWidth="1"/>
    <col min="10" max="10" width="14.28125" style="41" customWidth="1"/>
    <col min="11" max="11" width="15.57421875" style="41" customWidth="1"/>
    <col min="12" max="12" width="16.140625" style="41" customWidth="1"/>
    <col min="13" max="13" width="17.421875" style="41" customWidth="1"/>
    <col min="14" max="14" width="14.8515625" style="41" customWidth="1"/>
    <col min="15" max="15" width="15.421875" style="41" customWidth="1"/>
    <col min="16" max="18" width="12.7109375" style="0" hidden="1" customWidth="1"/>
    <col min="19" max="16384" width="9.140625" style="0" hidden="1" customWidth="1"/>
  </cols>
  <sheetData>
    <row r="1" spans="1:15" ht="48.75" customHeight="1">
      <c r="A1" s="139" t="s">
        <v>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ht="20.1" customHeight="1">
      <c r="A2" s="40" t="s">
        <v>25</v>
      </c>
      <c r="B2" s="40"/>
      <c r="C2" s="78"/>
      <c r="D2" s="156" t="str">
        <f>'C1-WP 1'!D2:E2</f>
        <v>Orange</v>
      </c>
      <c r="E2" s="156"/>
      <c r="F2" s="73"/>
      <c r="G2" s="73"/>
      <c r="H2" s="73"/>
      <c r="I2" s="73"/>
      <c r="J2" s="73"/>
      <c r="K2" s="73"/>
      <c r="L2" s="73"/>
      <c r="M2" s="73"/>
      <c r="N2" s="42" t="s">
        <v>26</v>
      </c>
      <c r="O2" s="43">
        <f ca="1">+TODAY()</f>
        <v>44138</v>
      </c>
    </row>
    <row r="3" spans="1:15" ht="20.1" customHeight="1" thickBot="1">
      <c r="A3" s="40" t="s">
        <v>129</v>
      </c>
      <c r="B3" s="40"/>
      <c r="C3" s="40"/>
      <c r="D3" s="44"/>
      <c r="E3" s="44"/>
      <c r="F3" s="73"/>
      <c r="G3" s="73"/>
      <c r="H3" s="73"/>
      <c r="I3" s="73"/>
      <c r="J3" s="73"/>
      <c r="K3" s="73"/>
      <c r="L3" s="73"/>
      <c r="M3" s="46" t="s">
        <v>142</v>
      </c>
      <c r="N3" s="47" t="s">
        <v>159</v>
      </c>
      <c r="O3" s="48"/>
    </row>
    <row r="4" spans="1:15" ht="16.5" thickBot="1">
      <c r="A4" s="40" t="s">
        <v>141</v>
      </c>
      <c r="E4" s="49" t="s">
        <v>158</v>
      </c>
      <c r="F4" s="73"/>
      <c r="G4" s="73"/>
      <c r="H4" s="73"/>
      <c r="I4" s="73"/>
      <c r="J4" s="73"/>
      <c r="K4" s="73"/>
      <c r="L4" s="73"/>
      <c r="M4" s="50" t="s">
        <v>143</v>
      </c>
      <c r="N4" s="51" t="s">
        <v>170</v>
      </c>
      <c r="O4" s="47"/>
    </row>
    <row r="5" spans="1:15" s="3" customFormat="1" ht="18.75" customHeight="1">
      <c r="A5" s="160" t="s">
        <v>27</v>
      </c>
      <c r="B5" s="161"/>
      <c r="C5" s="161"/>
      <c r="D5" s="161"/>
      <c r="E5" s="162"/>
      <c r="F5" s="70" t="s">
        <v>16</v>
      </c>
      <c r="G5" s="71" t="s">
        <v>17</v>
      </c>
      <c r="H5" s="71" t="s">
        <v>24</v>
      </c>
      <c r="I5" s="71" t="s">
        <v>18</v>
      </c>
      <c r="J5" s="71" t="s">
        <v>19</v>
      </c>
      <c r="K5" s="71" t="s">
        <v>20</v>
      </c>
      <c r="L5" s="71" t="s">
        <v>21</v>
      </c>
      <c r="M5" s="71" t="s">
        <v>22</v>
      </c>
      <c r="N5" s="71" t="s">
        <v>23</v>
      </c>
      <c r="O5" s="72" t="s">
        <v>51</v>
      </c>
    </row>
    <row r="6" spans="1:15" s="3" customFormat="1" ht="25.5" customHeight="1">
      <c r="A6" s="163"/>
      <c r="B6" s="164"/>
      <c r="C6" s="164"/>
      <c r="D6" s="164"/>
      <c r="E6" s="165"/>
      <c r="F6" s="154" t="s">
        <v>6</v>
      </c>
      <c r="G6" s="157" t="s">
        <v>29</v>
      </c>
      <c r="H6" s="158"/>
      <c r="I6" s="158"/>
      <c r="J6" s="158"/>
      <c r="K6" s="158"/>
      <c r="L6" s="158"/>
      <c r="M6" s="158"/>
      <c r="N6" s="158"/>
      <c r="O6" s="159"/>
    </row>
    <row r="7" spans="1:18" s="1" customFormat="1" ht="61.5" customHeight="1">
      <c r="A7" s="163"/>
      <c r="B7" s="156"/>
      <c r="C7" s="156"/>
      <c r="D7" s="156"/>
      <c r="E7" s="166"/>
      <c r="F7" s="155"/>
      <c r="G7" s="77" t="s">
        <v>0</v>
      </c>
      <c r="H7" s="77" t="s">
        <v>28</v>
      </c>
      <c r="I7" s="77" t="s">
        <v>15</v>
      </c>
      <c r="J7" s="77" t="s">
        <v>1</v>
      </c>
      <c r="K7" s="77" t="s">
        <v>12</v>
      </c>
      <c r="L7" s="77" t="s">
        <v>13</v>
      </c>
      <c r="M7" s="77" t="s">
        <v>2</v>
      </c>
      <c r="N7" s="77" t="s">
        <v>14</v>
      </c>
      <c r="O7" s="69" t="s">
        <v>50</v>
      </c>
      <c r="P7" s="2"/>
      <c r="Q7" s="2"/>
      <c r="R7" s="2"/>
    </row>
    <row r="8" spans="1:15" ht="15" customHeight="1">
      <c r="A8" s="82" t="s">
        <v>129</v>
      </c>
      <c r="B8" s="55"/>
      <c r="C8" s="55"/>
      <c r="D8" s="55"/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ht="15" customHeight="1">
      <c r="A9" s="58"/>
      <c r="B9" s="150" t="s">
        <v>71</v>
      </c>
      <c r="C9" s="150"/>
      <c r="D9" s="150"/>
      <c r="E9" s="151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15" ht="15" customHeight="1">
      <c r="A10" s="58"/>
      <c r="B10" s="60"/>
      <c r="C10" s="60" t="s">
        <v>3</v>
      </c>
      <c r="D10" s="60"/>
      <c r="E10" s="61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5" ht="15" customHeight="1">
      <c r="A11" s="58"/>
      <c r="B11" s="60"/>
      <c r="C11" s="60"/>
      <c r="D11" s="60" t="s">
        <v>30</v>
      </c>
      <c r="E11" s="61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5" ht="15" customHeight="1">
      <c r="A12" s="58"/>
      <c r="B12" s="60"/>
      <c r="C12" s="60"/>
      <c r="D12" s="60" t="s">
        <v>4</v>
      </c>
      <c r="E12" s="61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1:15" ht="15" customHeight="1">
      <c r="A13" s="58"/>
      <c r="B13" s="60"/>
      <c r="C13" s="60" t="s">
        <v>7</v>
      </c>
      <c r="D13" s="60"/>
      <c r="E13" s="61"/>
      <c r="F13" s="59">
        <f aca="true" t="shared" si="0" ref="F13:O13">SUM(F11:F12)</f>
        <v>0</v>
      </c>
      <c r="G13" s="59">
        <f t="shared" si="0"/>
        <v>0</v>
      </c>
      <c r="H13" s="59">
        <f t="shared" si="0"/>
        <v>0</v>
      </c>
      <c r="I13" s="59">
        <f t="shared" si="0"/>
        <v>0</v>
      </c>
      <c r="J13" s="59">
        <f t="shared" si="0"/>
        <v>0</v>
      </c>
      <c r="K13" s="59">
        <f t="shared" si="0"/>
        <v>0</v>
      </c>
      <c r="L13" s="59">
        <f t="shared" si="0"/>
        <v>0</v>
      </c>
      <c r="M13" s="59">
        <f t="shared" si="0"/>
        <v>0</v>
      </c>
      <c r="N13" s="59">
        <f t="shared" si="0"/>
        <v>0</v>
      </c>
      <c r="O13" s="59">
        <f t="shared" si="0"/>
        <v>0</v>
      </c>
    </row>
    <row r="14" spans="1:15" ht="15" customHeight="1">
      <c r="A14" s="58"/>
      <c r="B14" s="60"/>
      <c r="C14" s="60" t="s">
        <v>5</v>
      </c>
      <c r="D14" s="60"/>
      <c r="E14" s="61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15" ht="15" customHeight="1">
      <c r="A15" s="58"/>
      <c r="B15" s="60"/>
      <c r="C15" s="60"/>
      <c r="D15" s="60" t="s">
        <v>30</v>
      </c>
      <c r="E15" s="61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1:15" ht="15" customHeight="1">
      <c r="A16" s="58"/>
      <c r="B16" s="60"/>
      <c r="C16" s="60"/>
      <c r="D16" s="60" t="s">
        <v>4</v>
      </c>
      <c r="E16" s="61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1:15" ht="15" customHeight="1">
      <c r="A17" s="58"/>
      <c r="B17" s="60"/>
      <c r="C17" s="60" t="s">
        <v>8</v>
      </c>
      <c r="D17" s="60"/>
      <c r="E17" s="61"/>
      <c r="F17" s="59">
        <f aca="true" t="shared" si="1" ref="F17:O17">SUM(F15:F16)</f>
        <v>0</v>
      </c>
      <c r="G17" s="59">
        <f t="shared" si="1"/>
        <v>0</v>
      </c>
      <c r="H17" s="59">
        <f t="shared" si="1"/>
        <v>0</v>
      </c>
      <c r="I17" s="59">
        <f t="shared" si="1"/>
        <v>0</v>
      </c>
      <c r="J17" s="59">
        <f t="shared" si="1"/>
        <v>0</v>
      </c>
      <c r="K17" s="59">
        <f t="shared" si="1"/>
        <v>0</v>
      </c>
      <c r="L17" s="59">
        <f t="shared" si="1"/>
        <v>0</v>
      </c>
      <c r="M17" s="59">
        <f t="shared" si="1"/>
        <v>0</v>
      </c>
      <c r="N17" s="59">
        <f t="shared" si="1"/>
        <v>0</v>
      </c>
      <c r="O17" s="59">
        <f t="shared" si="1"/>
        <v>0</v>
      </c>
    </row>
    <row r="18" spans="1:15" ht="15" customHeight="1">
      <c r="A18" s="62"/>
      <c r="B18" s="63" t="s">
        <v>9</v>
      </c>
      <c r="C18" s="63"/>
      <c r="D18" s="63"/>
      <c r="E18" s="64"/>
      <c r="F18" s="65">
        <f aca="true" t="shared" si="2" ref="F18:O18">F13+F17</f>
        <v>0</v>
      </c>
      <c r="G18" s="65">
        <f t="shared" si="2"/>
        <v>0</v>
      </c>
      <c r="H18" s="65">
        <f t="shared" si="2"/>
        <v>0</v>
      </c>
      <c r="I18" s="65">
        <f t="shared" si="2"/>
        <v>0</v>
      </c>
      <c r="J18" s="65">
        <f t="shared" si="2"/>
        <v>0</v>
      </c>
      <c r="K18" s="65">
        <f t="shared" si="2"/>
        <v>0</v>
      </c>
      <c r="L18" s="65">
        <f t="shared" si="2"/>
        <v>0</v>
      </c>
      <c r="M18" s="65">
        <f t="shared" si="2"/>
        <v>0</v>
      </c>
      <c r="N18" s="65">
        <f t="shared" si="2"/>
        <v>0</v>
      </c>
      <c r="O18" s="65">
        <f t="shared" si="2"/>
        <v>0</v>
      </c>
    </row>
    <row r="19" spans="1:15" ht="15" customHeight="1">
      <c r="A19" s="58"/>
      <c r="B19" s="152" t="s">
        <v>64</v>
      </c>
      <c r="C19" s="152"/>
      <c r="D19" s="152"/>
      <c r="E19" s="153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15" ht="15" customHeight="1">
      <c r="A20" s="58"/>
      <c r="B20" s="60"/>
      <c r="C20" s="60" t="s">
        <v>3</v>
      </c>
      <c r="D20" s="60"/>
      <c r="E20" s="61"/>
      <c r="F20" s="59"/>
      <c r="G20" s="59"/>
      <c r="H20" s="59"/>
      <c r="I20" s="59"/>
      <c r="J20" s="59"/>
      <c r="K20" s="59"/>
      <c r="L20" s="59"/>
      <c r="M20" s="59"/>
      <c r="N20" s="59"/>
      <c r="O20" s="59"/>
    </row>
    <row r="21" spans="1:15" ht="15" customHeight="1">
      <c r="A21" s="58"/>
      <c r="B21" s="60"/>
      <c r="C21" s="60"/>
      <c r="D21" s="60" t="s">
        <v>30</v>
      </c>
      <c r="E21" s="61"/>
      <c r="F21" s="59"/>
      <c r="G21" s="59"/>
      <c r="H21" s="59"/>
      <c r="I21" s="59"/>
      <c r="J21" s="59"/>
      <c r="K21" s="59"/>
      <c r="L21" s="59"/>
      <c r="M21" s="59"/>
      <c r="N21" s="59"/>
      <c r="O21" s="59"/>
    </row>
    <row r="22" spans="1:15" ht="15" customHeight="1">
      <c r="A22" s="58"/>
      <c r="B22" s="60"/>
      <c r="C22" s="60"/>
      <c r="D22" s="60" t="s">
        <v>4</v>
      </c>
      <c r="E22" s="61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5" ht="15" customHeight="1">
      <c r="A23" s="58"/>
      <c r="B23" s="60"/>
      <c r="C23" s="60" t="s">
        <v>7</v>
      </c>
      <c r="D23" s="60"/>
      <c r="E23" s="61"/>
      <c r="F23" s="59">
        <f aca="true" t="shared" si="3" ref="F23:O23">SUM(F21:F22)</f>
        <v>0</v>
      </c>
      <c r="G23" s="59">
        <f t="shared" si="3"/>
        <v>0</v>
      </c>
      <c r="H23" s="59">
        <f t="shared" si="3"/>
        <v>0</v>
      </c>
      <c r="I23" s="59">
        <f t="shared" si="3"/>
        <v>0</v>
      </c>
      <c r="J23" s="59">
        <f t="shared" si="3"/>
        <v>0</v>
      </c>
      <c r="K23" s="59">
        <f t="shared" si="3"/>
        <v>0</v>
      </c>
      <c r="L23" s="59">
        <f t="shared" si="3"/>
        <v>0</v>
      </c>
      <c r="M23" s="59">
        <f t="shared" si="3"/>
        <v>0</v>
      </c>
      <c r="N23" s="59">
        <f t="shared" si="3"/>
        <v>0</v>
      </c>
      <c r="O23" s="59">
        <f t="shared" si="3"/>
        <v>0</v>
      </c>
    </row>
    <row r="24" spans="1:15" ht="15" customHeight="1">
      <c r="A24" s="58"/>
      <c r="B24" s="60"/>
      <c r="C24" s="60" t="s">
        <v>5</v>
      </c>
      <c r="D24" s="60"/>
      <c r="E24" s="61"/>
      <c r="F24" s="59"/>
      <c r="G24" s="59"/>
      <c r="H24" s="59"/>
      <c r="I24" s="59"/>
      <c r="J24" s="59"/>
      <c r="K24" s="59"/>
      <c r="L24" s="59"/>
      <c r="M24" s="59"/>
      <c r="N24" s="59"/>
      <c r="O24" s="59"/>
    </row>
    <row r="25" spans="1:15" ht="15" customHeight="1">
      <c r="A25" s="58"/>
      <c r="B25" s="60"/>
      <c r="C25" s="60"/>
      <c r="D25" s="60" t="s">
        <v>30</v>
      </c>
      <c r="E25" s="61"/>
      <c r="F25" s="59">
        <f>80989</f>
        <v>80989</v>
      </c>
      <c r="G25" s="59">
        <v>80989</v>
      </c>
      <c r="H25" s="59"/>
      <c r="I25" s="59"/>
      <c r="J25" s="59"/>
      <c r="K25" s="59"/>
      <c r="L25" s="59"/>
      <c r="M25" s="59"/>
      <c r="N25" s="59"/>
      <c r="O25" s="59"/>
    </row>
    <row r="26" spans="1:15" ht="15" customHeight="1">
      <c r="A26" s="58"/>
      <c r="B26" s="60"/>
      <c r="C26" s="60"/>
      <c r="D26" s="60" t="s">
        <v>4</v>
      </c>
      <c r="E26" s="61"/>
      <c r="F26" s="59">
        <f>83959-1</f>
        <v>83958</v>
      </c>
      <c r="G26" s="59">
        <v>83958</v>
      </c>
      <c r="H26" s="59"/>
      <c r="I26" s="59"/>
      <c r="J26" s="59"/>
      <c r="K26" s="59"/>
      <c r="L26" s="59"/>
      <c r="M26" s="59"/>
      <c r="N26" s="59"/>
      <c r="O26" s="59"/>
    </row>
    <row r="27" spans="1:15" ht="15" customHeight="1">
      <c r="A27" s="58"/>
      <c r="B27" s="60"/>
      <c r="C27" s="60" t="s">
        <v>8</v>
      </c>
      <c r="D27" s="60"/>
      <c r="E27" s="61"/>
      <c r="F27" s="59">
        <f aca="true" t="shared" si="4" ref="F27:O27">SUM(F25:F26)</f>
        <v>164947</v>
      </c>
      <c r="G27" s="59">
        <f t="shared" si="4"/>
        <v>164947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9">
        <f t="shared" si="4"/>
        <v>0</v>
      </c>
      <c r="O27" s="59">
        <f t="shared" si="4"/>
        <v>0</v>
      </c>
    </row>
    <row r="28" spans="1:15" ht="15" customHeight="1">
      <c r="A28" s="62"/>
      <c r="B28" s="63" t="s">
        <v>65</v>
      </c>
      <c r="C28" s="63"/>
      <c r="D28" s="63"/>
      <c r="E28" s="64"/>
      <c r="F28" s="65">
        <f>F23+F27</f>
        <v>164947</v>
      </c>
      <c r="G28" s="65">
        <f aca="true" t="shared" si="5" ref="G28:O28">G23+G27</f>
        <v>164947</v>
      </c>
      <c r="H28" s="65">
        <f t="shared" si="5"/>
        <v>0</v>
      </c>
      <c r="I28" s="65">
        <f t="shared" si="5"/>
        <v>0</v>
      </c>
      <c r="J28" s="65">
        <f t="shared" si="5"/>
        <v>0</v>
      </c>
      <c r="K28" s="65">
        <f t="shared" si="5"/>
        <v>0</v>
      </c>
      <c r="L28" s="65">
        <f t="shared" si="5"/>
        <v>0</v>
      </c>
      <c r="M28" s="65">
        <f t="shared" si="5"/>
        <v>0</v>
      </c>
      <c r="N28" s="65">
        <f t="shared" si="5"/>
        <v>0</v>
      </c>
      <c r="O28" s="65">
        <f t="shared" si="5"/>
        <v>0</v>
      </c>
    </row>
    <row r="29" spans="1:15" ht="15" customHeight="1">
      <c r="A29" s="58"/>
      <c r="B29" s="140" t="s">
        <v>10</v>
      </c>
      <c r="C29" s="140"/>
      <c r="D29" s="140"/>
      <c r="E29" s="141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1:15" ht="15" customHeight="1">
      <c r="A30" s="58"/>
      <c r="B30" s="60"/>
      <c r="C30" s="60" t="s">
        <v>3</v>
      </c>
      <c r="D30" s="60"/>
      <c r="E30" s="61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15" ht="15" customHeight="1">
      <c r="A31" s="58"/>
      <c r="B31" s="60"/>
      <c r="C31" s="60"/>
      <c r="D31" s="60" t="s">
        <v>30</v>
      </c>
      <c r="E31" s="61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2" spans="1:15" ht="15" customHeight="1">
      <c r="A32" s="58"/>
      <c r="B32" s="60"/>
      <c r="C32" s="60"/>
      <c r="D32" s="60" t="s">
        <v>4</v>
      </c>
      <c r="E32" s="61"/>
      <c r="F32" s="59"/>
      <c r="G32" s="59"/>
      <c r="H32" s="59"/>
      <c r="I32" s="59"/>
      <c r="J32" s="59"/>
      <c r="K32" s="59"/>
      <c r="L32" s="59"/>
      <c r="M32" s="59"/>
      <c r="N32" s="59"/>
      <c r="O32" s="59"/>
    </row>
    <row r="33" spans="1:15" ht="15" customHeight="1">
      <c r="A33" s="58"/>
      <c r="B33" s="60"/>
      <c r="C33" s="60" t="s">
        <v>7</v>
      </c>
      <c r="D33" s="60"/>
      <c r="E33" s="61"/>
      <c r="F33" s="59">
        <f aca="true" t="shared" si="6" ref="F33:O33">SUM(F31:F32)</f>
        <v>0</v>
      </c>
      <c r="G33" s="59">
        <f t="shared" si="6"/>
        <v>0</v>
      </c>
      <c r="H33" s="59">
        <f t="shared" si="6"/>
        <v>0</v>
      </c>
      <c r="I33" s="59">
        <f t="shared" si="6"/>
        <v>0</v>
      </c>
      <c r="J33" s="59">
        <f t="shared" si="6"/>
        <v>0</v>
      </c>
      <c r="K33" s="59">
        <f t="shared" si="6"/>
        <v>0</v>
      </c>
      <c r="L33" s="59">
        <f t="shared" si="6"/>
        <v>0</v>
      </c>
      <c r="M33" s="59">
        <f t="shared" si="6"/>
        <v>0</v>
      </c>
      <c r="N33" s="59">
        <f t="shared" si="6"/>
        <v>0</v>
      </c>
      <c r="O33" s="59">
        <f t="shared" si="6"/>
        <v>0</v>
      </c>
    </row>
    <row r="34" spans="1:15" ht="15" customHeight="1">
      <c r="A34" s="58"/>
      <c r="B34" s="60"/>
      <c r="C34" s="60" t="s">
        <v>5</v>
      </c>
      <c r="D34" s="60"/>
      <c r="E34" s="61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5" ht="15" customHeight="1">
      <c r="A35" s="58"/>
      <c r="B35" s="60"/>
      <c r="C35" s="60"/>
      <c r="D35" s="60" t="s">
        <v>30</v>
      </c>
      <c r="E35" s="61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5" ht="15" customHeight="1">
      <c r="A36" s="58"/>
      <c r="B36" s="60"/>
      <c r="C36" s="60"/>
      <c r="D36" s="60" t="s">
        <v>4</v>
      </c>
      <c r="E36" s="61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ht="15" customHeight="1">
      <c r="A37" s="58"/>
      <c r="B37" s="60"/>
      <c r="C37" s="60" t="s">
        <v>8</v>
      </c>
      <c r="D37" s="60"/>
      <c r="E37" s="61"/>
      <c r="F37" s="59">
        <f aca="true" t="shared" si="7" ref="F37:O37">SUM(F35:F36)</f>
        <v>0</v>
      </c>
      <c r="G37" s="59">
        <f t="shared" si="7"/>
        <v>0</v>
      </c>
      <c r="H37" s="59">
        <f t="shared" si="7"/>
        <v>0</v>
      </c>
      <c r="I37" s="59">
        <f t="shared" si="7"/>
        <v>0</v>
      </c>
      <c r="J37" s="59">
        <f t="shared" si="7"/>
        <v>0</v>
      </c>
      <c r="K37" s="59">
        <f t="shared" si="7"/>
        <v>0</v>
      </c>
      <c r="L37" s="59">
        <f t="shared" si="7"/>
        <v>0</v>
      </c>
      <c r="M37" s="59">
        <f t="shared" si="7"/>
        <v>0</v>
      </c>
      <c r="N37" s="59">
        <f t="shared" si="7"/>
        <v>0</v>
      </c>
      <c r="O37" s="59">
        <f t="shared" si="7"/>
        <v>0</v>
      </c>
    </row>
    <row r="38" spans="1:15" ht="15" customHeight="1">
      <c r="A38" s="62"/>
      <c r="B38" s="63" t="s">
        <v>11</v>
      </c>
      <c r="C38" s="63"/>
      <c r="D38" s="63"/>
      <c r="E38" s="64"/>
      <c r="F38" s="65">
        <f aca="true" t="shared" si="8" ref="F38:O38">F37+F33</f>
        <v>0</v>
      </c>
      <c r="G38" s="65">
        <f t="shared" si="8"/>
        <v>0</v>
      </c>
      <c r="H38" s="65">
        <f t="shared" si="8"/>
        <v>0</v>
      </c>
      <c r="I38" s="65">
        <f t="shared" si="8"/>
        <v>0</v>
      </c>
      <c r="J38" s="65">
        <f t="shared" si="8"/>
        <v>0</v>
      </c>
      <c r="K38" s="65">
        <f t="shared" si="8"/>
        <v>0</v>
      </c>
      <c r="L38" s="65">
        <f t="shared" si="8"/>
        <v>0</v>
      </c>
      <c r="M38" s="65">
        <f t="shared" si="8"/>
        <v>0</v>
      </c>
      <c r="N38" s="65">
        <f t="shared" si="8"/>
        <v>0</v>
      </c>
      <c r="O38" s="65">
        <f t="shared" si="8"/>
        <v>0</v>
      </c>
    </row>
    <row r="39" spans="1:15" ht="15" customHeight="1">
      <c r="A39" s="40" t="s">
        <v>129</v>
      </c>
      <c r="B39" s="66"/>
      <c r="C39" s="66"/>
      <c r="D39" s="66"/>
      <c r="E39" s="67"/>
      <c r="F39" s="68">
        <f aca="true" t="shared" si="9" ref="F39:O39">F18+F28+F38</f>
        <v>164947</v>
      </c>
      <c r="G39" s="68">
        <f t="shared" si="9"/>
        <v>164947</v>
      </c>
      <c r="H39" s="68">
        <f t="shared" si="9"/>
        <v>0</v>
      </c>
      <c r="I39" s="68">
        <f t="shared" si="9"/>
        <v>0</v>
      </c>
      <c r="J39" s="68">
        <f t="shared" si="9"/>
        <v>0</v>
      </c>
      <c r="K39" s="68">
        <f t="shared" si="9"/>
        <v>0</v>
      </c>
      <c r="L39" s="68">
        <f t="shared" si="9"/>
        <v>0</v>
      </c>
      <c r="M39" s="68">
        <f t="shared" si="9"/>
        <v>0</v>
      </c>
      <c r="N39" s="68">
        <f t="shared" si="9"/>
        <v>0</v>
      </c>
      <c r="O39" s="68">
        <f t="shared" si="9"/>
        <v>0</v>
      </c>
    </row>
  </sheetData>
  <sheetProtection sheet="1" objects="1" scenarios="1" selectLockedCells="1"/>
  <mergeCells count="8">
    <mergeCell ref="A1:O1"/>
    <mergeCell ref="B29:E29"/>
    <mergeCell ref="A5:E7"/>
    <mergeCell ref="B9:E9"/>
    <mergeCell ref="B19:E19"/>
    <mergeCell ref="F6:F7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landscape" scale="77" r:id="rId1"/>
  <headerFooter alignWithMargins="0">
    <oddHeader>&amp;L&amp;"Arial,Bold"&amp;16This file was created using most current EXCEL version on file&amp;REnclosure 2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39"/>
  <sheetViews>
    <sheetView zoomScale="80" zoomScaleNormal="80" workbookViewId="0" topLeftCell="A1">
      <selection activeCell="A8" sqref="A8"/>
    </sheetView>
  </sheetViews>
  <sheetFormatPr defaultColWidth="0" defaultRowHeight="12.75" zeroHeight="1"/>
  <cols>
    <col min="1" max="3" width="4.7109375" style="0" customWidth="1"/>
    <col min="4" max="4" width="3.7109375" style="0" customWidth="1"/>
    <col min="5" max="5" width="28.00390625" style="0" customWidth="1"/>
    <col min="6" max="6" width="17.7109375" style="0" customWidth="1"/>
    <col min="7" max="7" width="14.7109375" style="0" customWidth="1"/>
    <col min="8" max="8" width="17.57421875" style="0" customWidth="1"/>
    <col min="9" max="9" width="16.57421875" style="0" customWidth="1"/>
    <col min="10" max="10" width="14.140625" style="0" customWidth="1"/>
    <col min="11" max="11" width="16.28125" style="0" customWidth="1"/>
    <col min="12" max="12" width="17.7109375" style="0" customWidth="1"/>
    <col min="13" max="13" width="16.57421875" style="0" customWidth="1"/>
    <col min="14" max="14" width="18.00390625" style="0" customWidth="1"/>
    <col min="15" max="15" width="21.8515625" style="0" customWidth="1"/>
    <col min="16" max="18" width="12.7109375" style="0" hidden="1" customWidth="1"/>
    <col min="19" max="16384" width="9.140625" style="0" hidden="1" customWidth="1"/>
  </cols>
  <sheetData>
    <row r="1" spans="1:15" ht="43.5" customHeight="1">
      <c r="A1" s="139" t="s">
        <v>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ht="20.1" customHeight="1">
      <c r="A2" s="40" t="s">
        <v>25</v>
      </c>
      <c r="B2" s="40"/>
      <c r="C2" s="78"/>
      <c r="D2" s="156" t="str">
        <f>'C1-WP 1'!D2:E2</f>
        <v>Orange</v>
      </c>
      <c r="E2" s="156"/>
      <c r="F2" s="73"/>
      <c r="G2" s="73"/>
      <c r="H2" s="73"/>
      <c r="I2" s="73"/>
      <c r="J2" s="73"/>
      <c r="K2" s="73"/>
      <c r="L2" s="73"/>
      <c r="M2" s="73"/>
      <c r="N2" s="42" t="s">
        <v>26</v>
      </c>
      <c r="O2" s="43">
        <f ca="1">TODAY()</f>
        <v>44138</v>
      </c>
    </row>
    <row r="3" spans="1:15" ht="20.1" customHeight="1" thickBot="1">
      <c r="A3" s="40" t="s">
        <v>119</v>
      </c>
      <c r="B3" s="40"/>
      <c r="C3" s="40"/>
      <c r="D3" s="44"/>
      <c r="E3" s="44"/>
      <c r="F3" s="73"/>
      <c r="G3" s="73"/>
      <c r="H3" s="73"/>
      <c r="I3" s="73"/>
      <c r="J3" s="73"/>
      <c r="K3" s="73"/>
      <c r="L3" s="46" t="s">
        <v>142</v>
      </c>
      <c r="M3" s="47" t="s">
        <v>160</v>
      </c>
      <c r="N3" s="48"/>
      <c r="O3" s="48"/>
    </row>
    <row r="4" spans="1:15" ht="16.5" thickBot="1">
      <c r="A4" s="40" t="s">
        <v>141</v>
      </c>
      <c r="B4" s="41"/>
      <c r="C4" s="41"/>
      <c r="D4" s="41"/>
      <c r="E4" s="49" t="s">
        <v>146</v>
      </c>
      <c r="F4" s="73"/>
      <c r="G4" s="73"/>
      <c r="H4" s="73"/>
      <c r="I4" s="73"/>
      <c r="J4" s="73"/>
      <c r="K4" s="73"/>
      <c r="L4" s="50" t="s">
        <v>143</v>
      </c>
      <c r="M4" s="51" t="s">
        <v>161</v>
      </c>
      <c r="N4" s="51"/>
      <c r="O4" s="51"/>
    </row>
    <row r="5" spans="1:15" s="3" customFormat="1" ht="18.75" customHeight="1">
      <c r="A5" s="160" t="s">
        <v>27</v>
      </c>
      <c r="B5" s="161"/>
      <c r="C5" s="161"/>
      <c r="D5" s="161"/>
      <c r="E5" s="162"/>
      <c r="F5" s="70" t="s">
        <v>16</v>
      </c>
      <c r="G5" s="71" t="s">
        <v>17</v>
      </c>
      <c r="H5" s="71" t="s">
        <v>24</v>
      </c>
      <c r="I5" s="71" t="s">
        <v>18</v>
      </c>
      <c r="J5" s="71" t="s">
        <v>19</v>
      </c>
      <c r="K5" s="71" t="s">
        <v>20</v>
      </c>
      <c r="L5" s="71" t="s">
        <v>21</v>
      </c>
      <c r="M5" s="71" t="s">
        <v>22</v>
      </c>
      <c r="N5" s="72" t="s">
        <v>23</v>
      </c>
      <c r="O5" s="72" t="s">
        <v>51</v>
      </c>
    </row>
    <row r="6" spans="1:15" s="3" customFormat="1" ht="27" customHeight="1">
      <c r="A6" s="163"/>
      <c r="B6" s="164"/>
      <c r="C6" s="164"/>
      <c r="D6" s="164"/>
      <c r="E6" s="165"/>
      <c r="F6" s="154" t="s">
        <v>6</v>
      </c>
      <c r="G6" s="157" t="s">
        <v>29</v>
      </c>
      <c r="H6" s="158"/>
      <c r="I6" s="158"/>
      <c r="J6" s="158"/>
      <c r="K6" s="158"/>
      <c r="L6" s="158"/>
      <c r="M6" s="158"/>
      <c r="N6" s="158"/>
      <c r="O6" s="159"/>
    </row>
    <row r="7" spans="1:18" s="1" customFormat="1" ht="42" customHeight="1">
      <c r="A7" s="163"/>
      <c r="B7" s="156"/>
      <c r="C7" s="156"/>
      <c r="D7" s="156"/>
      <c r="E7" s="166"/>
      <c r="F7" s="155"/>
      <c r="G7" s="77" t="s">
        <v>0</v>
      </c>
      <c r="H7" s="77" t="s">
        <v>28</v>
      </c>
      <c r="I7" s="77" t="s">
        <v>15</v>
      </c>
      <c r="J7" s="77" t="s">
        <v>1</v>
      </c>
      <c r="K7" s="77" t="s">
        <v>12</v>
      </c>
      <c r="L7" s="77" t="s">
        <v>13</v>
      </c>
      <c r="M7" s="77" t="s">
        <v>2</v>
      </c>
      <c r="N7" s="77" t="s">
        <v>14</v>
      </c>
      <c r="O7" s="69" t="s">
        <v>50</v>
      </c>
      <c r="P7" s="2"/>
      <c r="Q7" s="2"/>
      <c r="R7" s="2"/>
    </row>
    <row r="8" spans="1:15" ht="21" customHeight="1">
      <c r="A8" s="82" t="s">
        <v>119</v>
      </c>
      <c r="B8" s="55"/>
      <c r="C8" s="55"/>
      <c r="D8" s="55"/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ht="15" customHeight="1">
      <c r="A9" s="58"/>
      <c r="B9" s="150" t="s">
        <v>71</v>
      </c>
      <c r="C9" s="150"/>
      <c r="D9" s="150"/>
      <c r="E9" s="151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15" ht="15" customHeight="1">
      <c r="A10" s="58"/>
      <c r="B10" s="60"/>
      <c r="C10" s="60" t="s">
        <v>3</v>
      </c>
      <c r="D10" s="60"/>
      <c r="E10" s="61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5" ht="15" customHeight="1">
      <c r="A11" s="58"/>
      <c r="B11" s="60"/>
      <c r="C11" s="60"/>
      <c r="D11" s="60" t="s">
        <v>30</v>
      </c>
      <c r="E11" s="61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5" ht="15" customHeight="1">
      <c r="A12" s="58"/>
      <c r="B12" s="60"/>
      <c r="C12" s="60"/>
      <c r="D12" s="60" t="s">
        <v>4</v>
      </c>
      <c r="E12" s="61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1:15" ht="15" customHeight="1">
      <c r="A13" s="58"/>
      <c r="B13" s="60"/>
      <c r="C13" s="60" t="s">
        <v>7</v>
      </c>
      <c r="D13" s="60"/>
      <c r="E13" s="61"/>
      <c r="F13" s="59">
        <f aca="true" t="shared" si="0" ref="F13:O13">SUM(F11:F12)</f>
        <v>0</v>
      </c>
      <c r="G13" s="59">
        <f t="shared" si="0"/>
        <v>0</v>
      </c>
      <c r="H13" s="59">
        <f t="shared" si="0"/>
        <v>0</v>
      </c>
      <c r="I13" s="59">
        <f t="shared" si="0"/>
        <v>0</v>
      </c>
      <c r="J13" s="59">
        <f t="shared" si="0"/>
        <v>0</v>
      </c>
      <c r="K13" s="59">
        <f t="shared" si="0"/>
        <v>0</v>
      </c>
      <c r="L13" s="59">
        <f t="shared" si="0"/>
        <v>0</v>
      </c>
      <c r="M13" s="59">
        <f t="shared" si="0"/>
        <v>0</v>
      </c>
      <c r="N13" s="59">
        <f t="shared" si="0"/>
        <v>0</v>
      </c>
      <c r="O13" s="59">
        <f t="shared" si="0"/>
        <v>0</v>
      </c>
    </row>
    <row r="14" spans="1:15" ht="15" customHeight="1">
      <c r="A14" s="58"/>
      <c r="B14" s="60"/>
      <c r="C14" s="60" t="s">
        <v>5</v>
      </c>
      <c r="D14" s="60"/>
      <c r="E14" s="61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15" ht="15" customHeight="1">
      <c r="A15" s="58"/>
      <c r="B15" s="60"/>
      <c r="C15" s="60"/>
      <c r="D15" s="60" t="s">
        <v>30</v>
      </c>
      <c r="E15" s="61"/>
      <c r="F15" s="59">
        <f>276595+21449+388007+1251848+330947+65046</f>
        <v>2333892</v>
      </c>
      <c r="G15" s="59">
        <v>2181646</v>
      </c>
      <c r="H15" s="59">
        <f>75950</f>
        <v>75950</v>
      </c>
      <c r="I15" s="59"/>
      <c r="J15" s="59">
        <f>1060+75236</f>
        <v>76296</v>
      </c>
      <c r="K15" s="59"/>
      <c r="L15" s="59"/>
      <c r="M15" s="59"/>
      <c r="N15" s="59"/>
      <c r="O15" s="59">
        <v>0</v>
      </c>
    </row>
    <row r="16" spans="1:15" ht="15" customHeight="1">
      <c r="A16" s="58"/>
      <c r="B16" s="60"/>
      <c r="C16" s="60"/>
      <c r="D16" s="60" t="s">
        <v>4</v>
      </c>
      <c r="E16" s="61"/>
      <c r="F16" s="59">
        <f>49245+42722+400264+538017+27566</f>
        <v>1057814</v>
      </c>
      <c r="G16" s="59">
        <f>1030248+27566</f>
        <v>1057814</v>
      </c>
      <c r="H16" s="59"/>
      <c r="I16" s="59"/>
      <c r="J16" s="59"/>
      <c r="K16" s="59"/>
      <c r="L16" s="59"/>
      <c r="M16" s="59"/>
      <c r="N16" s="59"/>
      <c r="O16" s="59"/>
    </row>
    <row r="17" spans="1:15" ht="15" customHeight="1">
      <c r="A17" s="58"/>
      <c r="B17" s="60"/>
      <c r="C17" s="60" t="s">
        <v>8</v>
      </c>
      <c r="D17" s="60"/>
      <c r="E17" s="61"/>
      <c r="F17" s="59">
        <f aca="true" t="shared" si="1" ref="F17:O17">SUM(F15:F16)</f>
        <v>3391706</v>
      </c>
      <c r="G17" s="59">
        <f t="shared" si="1"/>
        <v>3239460</v>
      </c>
      <c r="H17" s="59">
        <f t="shared" si="1"/>
        <v>75950</v>
      </c>
      <c r="I17" s="59">
        <f t="shared" si="1"/>
        <v>0</v>
      </c>
      <c r="J17" s="59">
        <f t="shared" si="1"/>
        <v>76296</v>
      </c>
      <c r="K17" s="59">
        <f t="shared" si="1"/>
        <v>0</v>
      </c>
      <c r="L17" s="59">
        <f t="shared" si="1"/>
        <v>0</v>
      </c>
      <c r="M17" s="59">
        <f t="shared" si="1"/>
        <v>0</v>
      </c>
      <c r="N17" s="59">
        <f t="shared" si="1"/>
        <v>0</v>
      </c>
      <c r="O17" s="59">
        <f t="shared" si="1"/>
        <v>0</v>
      </c>
    </row>
    <row r="18" spans="1:15" ht="15" customHeight="1">
      <c r="A18" s="62"/>
      <c r="B18" s="63" t="s">
        <v>9</v>
      </c>
      <c r="C18" s="63"/>
      <c r="D18" s="63"/>
      <c r="E18" s="64"/>
      <c r="F18" s="65">
        <f aca="true" t="shared" si="2" ref="F18:O18">F13+F17</f>
        <v>3391706</v>
      </c>
      <c r="G18" s="65">
        <f t="shared" si="2"/>
        <v>3239460</v>
      </c>
      <c r="H18" s="65">
        <f t="shared" si="2"/>
        <v>75950</v>
      </c>
      <c r="I18" s="65">
        <f t="shared" si="2"/>
        <v>0</v>
      </c>
      <c r="J18" s="65">
        <f t="shared" si="2"/>
        <v>76296</v>
      </c>
      <c r="K18" s="65">
        <f t="shared" si="2"/>
        <v>0</v>
      </c>
      <c r="L18" s="65">
        <f t="shared" si="2"/>
        <v>0</v>
      </c>
      <c r="M18" s="65">
        <f t="shared" si="2"/>
        <v>0</v>
      </c>
      <c r="N18" s="65">
        <f t="shared" si="2"/>
        <v>0</v>
      </c>
      <c r="O18" s="65">
        <f t="shared" si="2"/>
        <v>0</v>
      </c>
    </row>
    <row r="19" spans="1:15" ht="15" customHeight="1">
      <c r="A19" s="58"/>
      <c r="B19" s="152" t="s">
        <v>64</v>
      </c>
      <c r="C19" s="152"/>
      <c r="D19" s="152"/>
      <c r="E19" s="153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15" ht="15" customHeight="1">
      <c r="A20" s="58"/>
      <c r="B20" s="60"/>
      <c r="C20" s="60" t="s">
        <v>3</v>
      </c>
      <c r="D20" s="60"/>
      <c r="E20" s="61"/>
      <c r="F20" s="59"/>
      <c r="G20" s="59"/>
      <c r="H20" s="59"/>
      <c r="I20" s="59"/>
      <c r="J20" s="59"/>
      <c r="K20" s="59"/>
      <c r="L20" s="59"/>
      <c r="M20" s="59"/>
      <c r="N20" s="59"/>
      <c r="O20" s="59"/>
    </row>
    <row r="21" spans="1:15" ht="15" customHeight="1">
      <c r="A21" s="58"/>
      <c r="B21" s="60"/>
      <c r="C21" s="60"/>
      <c r="D21" s="60" t="s">
        <v>30</v>
      </c>
      <c r="E21" s="61"/>
      <c r="F21" s="59"/>
      <c r="G21" s="59"/>
      <c r="H21" s="59"/>
      <c r="I21" s="59"/>
      <c r="J21" s="59"/>
      <c r="K21" s="59"/>
      <c r="L21" s="59"/>
      <c r="M21" s="59"/>
      <c r="N21" s="59"/>
      <c r="O21" s="59"/>
    </row>
    <row r="22" spans="1:15" ht="15" customHeight="1">
      <c r="A22" s="58"/>
      <c r="B22" s="60"/>
      <c r="C22" s="60"/>
      <c r="D22" s="60" t="s">
        <v>4</v>
      </c>
      <c r="E22" s="61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5" ht="15" customHeight="1">
      <c r="A23" s="58"/>
      <c r="B23" s="60"/>
      <c r="C23" s="60" t="s">
        <v>7</v>
      </c>
      <c r="D23" s="60"/>
      <c r="E23" s="61"/>
      <c r="F23" s="59">
        <f aca="true" t="shared" si="3" ref="F23:O23">SUM(F21:F22)</f>
        <v>0</v>
      </c>
      <c r="G23" s="59">
        <f t="shared" si="3"/>
        <v>0</v>
      </c>
      <c r="H23" s="59">
        <f t="shared" si="3"/>
        <v>0</v>
      </c>
      <c r="I23" s="59">
        <f t="shared" si="3"/>
        <v>0</v>
      </c>
      <c r="J23" s="59">
        <f t="shared" si="3"/>
        <v>0</v>
      </c>
      <c r="K23" s="59">
        <f t="shared" si="3"/>
        <v>0</v>
      </c>
      <c r="L23" s="59">
        <f t="shared" si="3"/>
        <v>0</v>
      </c>
      <c r="M23" s="59">
        <f t="shared" si="3"/>
        <v>0</v>
      </c>
      <c r="N23" s="59">
        <f t="shared" si="3"/>
        <v>0</v>
      </c>
      <c r="O23" s="59">
        <f t="shared" si="3"/>
        <v>0</v>
      </c>
    </row>
    <row r="24" spans="1:15" ht="15" customHeight="1">
      <c r="A24" s="58"/>
      <c r="B24" s="60"/>
      <c r="C24" s="60" t="s">
        <v>5</v>
      </c>
      <c r="D24" s="60"/>
      <c r="E24" s="61"/>
      <c r="F24" s="59"/>
      <c r="G24" s="59"/>
      <c r="H24" s="59"/>
      <c r="I24" s="59"/>
      <c r="J24" s="59"/>
      <c r="K24" s="59"/>
      <c r="L24" s="59"/>
      <c r="M24" s="59"/>
      <c r="N24" s="59"/>
      <c r="O24" s="59"/>
    </row>
    <row r="25" spans="1:15" ht="15" customHeight="1">
      <c r="A25" s="58"/>
      <c r="B25" s="60"/>
      <c r="C25" s="60"/>
      <c r="D25" s="60" t="s">
        <v>30</v>
      </c>
      <c r="E25" s="61"/>
      <c r="F25" s="59"/>
      <c r="G25" s="59"/>
      <c r="H25" s="59"/>
      <c r="I25" s="59"/>
      <c r="J25" s="59"/>
      <c r="K25" s="59"/>
      <c r="L25" s="59"/>
      <c r="M25" s="59"/>
      <c r="N25" s="59"/>
      <c r="O25" s="59"/>
    </row>
    <row r="26" spans="1:15" ht="15" customHeight="1">
      <c r="A26" s="58"/>
      <c r="B26" s="60"/>
      <c r="C26" s="60"/>
      <c r="D26" s="60" t="s">
        <v>4</v>
      </c>
      <c r="E26" s="61"/>
      <c r="F26" s="59"/>
      <c r="G26" s="59"/>
      <c r="H26" s="59"/>
      <c r="I26" s="59"/>
      <c r="J26" s="59"/>
      <c r="K26" s="59"/>
      <c r="L26" s="59"/>
      <c r="M26" s="59"/>
      <c r="N26" s="59"/>
      <c r="O26" s="59"/>
    </row>
    <row r="27" spans="1:15" ht="15" customHeight="1">
      <c r="A27" s="58"/>
      <c r="B27" s="60"/>
      <c r="C27" s="60" t="s">
        <v>8</v>
      </c>
      <c r="D27" s="60"/>
      <c r="E27" s="61"/>
      <c r="F27" s="59">
        <f aca="true" t="shared" si="4" ref="F27:O27">SUM(F25:F26)</f>
        <v>0</v>
      </c>
      <c r="G27" s="59">
        <f t="shared" si="4"/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9">
        <f t="shared" si="4"/>
        <v>0</v>
      </c>
      <c r="O27" s="59">
        <f t="shared" si="4"/>
        <v>0</v>
      </c>
    </row>
    <row r="28" spans="1:15" ht="15" customHeight="1">
      <c r="A28" s="62"/>
      <c r="B28" s="63" t="s">
        <v>65</v>
      </c>
      <c r="C28" s="63"/>
      <c r="D28" s="63"/>
      <c r="E28" s="64"/>
      <c r="F28" s="65">
        <f>F23+F27</f>
        <v>0</v>
      </c>
      <c r="G28" s="65">
        <f aca="true" t="shared" si="5" ref="G28:O28">G23+G27</f>
        <v>0</v>
      </c>
      <c r="H28" s="65">
        <f t="shared" si="5"/>
        <v>0</v>
      </c>
      <c r="I28" s="65">
        <f t="shared" si="5"/>
        <v>0</v>
      </c>
      <c r="J28" s="65">
        <f t="shared" si="5"/>
        <v>0</v>
      </c>
      <c r="K28" s="65">
        <f t="shared" si="5"/>
        <v>0</v>
      </c>
      <c r="L28" s="65">
        <f t="shared" si="5"/>
        <v>0</v>
      </c>
      <c r="M28" s="65">
        <f t="shared" si="5"/>
        <v>0</v>
      </c>
      <c r="N28" s="65">
        <f t="shared" si="5"/>
        <v>0</v>
      </c>
      <c r="O28" s="65">
        <f t="shared" si="5"/>
        <v>0</v>
      </c>
    </row>
    <row r="29" spans="1:15" ht="15" customHeight="1">
      <c r="A29" s="58"/>
      <c r="B29" s="140" t="s">
        <v>10</v>
      </c>
      <c r="C29" s="140"/>
      <c r="D29" s="140"/>
      <c r="E29" s="141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1:15" ht="15" customHeight="1">
      <c r="A30" s="58"/>
      <c r="B30" s="60"/>
      <c r="C30" s="60" t="s">
        <v>3</v>
      </c>
      <c r="D30" s="60"/>
      <c r="E30" s="61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15" ht="15" customHeight="1">
      <c r="A31" s="58"/>
      <c r="B31" s="60"/>
      <c r="C31" s="60"/>
      <c r="D31" s="60" t="s">
        <v>30</v>
      </c>
      <c r="E31" s="61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2" spans="1:15" ht="15" customHeight="1">
      <c r="A32" s="58"/>
      <c r="B32" s="60"/>
      <c r="C32" s="60"/>
      <c r="D32" s="60" t="s">
        <v>4</v>
      </c>
      <c r="E32" s="61"/>
      <c r="F32" s="59"/>
      <c r="G32" s="59"/>
      <c r="H32" s="59"/>
      <c r="I32" s="59"/>
      <c r="J32" s="59"/>
      <c r="K32" s="59"/>
      <c r="L32" s="59"/>
      <c r="M32" s="59"/>
      <c r="N32" s="59"/>
      <c r="O32" s="59"/>
    </row>
    <row r="33" spans="1:15" ht="15" customHeight="1">
      <c r="A33" s="58"/>
      <c r="B33" s="60"/>
      <c r="C33" s="60" t="s">
        <v>7</v>
      </c>
      <c r="D33" s="60"/>
      <c r="E33" s="61"/>
      <c r="F33" s="59">
        <f aca="true" t="shared" si="6" ref="F33:O33">SUM(F31:F32)</f>
        <v>0</v>
      </c>
      <c r="G33" s="59">
        <f t="shared" si="6"/>
        <v>0</v>
      </c>
      <c r="H33" s="59">
        <f t="shared" si="6"/>
        <v>0</v>
      </c>
      <c r="I33" s="59">
        <f t="shared" si="6"/>
        <v>0</v>
      </c>
      <c r="J33" s="59">
        <f t="shared" si="6"/>
        <v>0</v>
      </c>
      <c r="K33" s="59">
        <f t="shared" si="6"/>
        <v>0</v>
      </c>
      <c r="L33" s="59">
        <f t="shared" si="6"/>
        <v>0</v>
      </c>
      <c r="M33" s="59">
        <f t="shared" si="6"/>
        <v>0</v>
      </c>
      <c r="N33" s="59">
        <f t="shared" si="6"/>
        <v>0</v>
      </c>
      <c r="O33" s="59">
        <f t="shared" si="6"/>
        <v>0</v>
      </c>
    </row>
    <row r="34" spans="1:15" ht="15" customHeight="1">
      <c r="A34" s="58"/>
      <c r="B34" s="60"/>
      <c r="C34" s="60" t="s">
        <v>5</v>
      </c>
      <c r="D34" s="60"/>
      <c r="E34" s="61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5" ht="15" customHeight="1">
      <c r="A35" s="58"/>
      <c r="B35" s="60"/>
      <c r="C35" s="60"/>
      <c r="D35" s="60" t="s">
        <v>30</v>
      </c>
      <c r="E35" s="61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5" ht="15" customHeight="1">
      <c r="A36" s="58"/>
      <c r="B36" s="60"/>
      <c r="C36" s="60"/>
      <c r="D36" s="60" t="s">
        <v>4</v>
      </c>
      <c r="E36" s="61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ht="15" customHeight="1">
      <c r="A37" s="58"/>
      <c r="B37" s="60"/>
      <c r="C37" s="60" t="s">
        <v>8</v>
      </c>
      <c r="D37" s="60"/>
      <c r="E37" s="61"/>
      <c r="F37" s="59">
        <f aca="true" t="shared" si="7" ref="F37:O37">SUM(F35:F36)</f>
        <v>0</v>
      </c>
      <c r="G37" s="59">
        <f t="shared" si="7"/>
        <v>0</v>
      </c>
      <c r="H37" s="59">
        <f t="shared" si="7"/>
        <v>0</v>
      </c>
      <c r="I37" s="59">
        <f t="shared" si="7"/>
        <v>0</v>
      </c>
      <c r="J37" s="59">
        <f t="shared" si="7"/>
        <v>0</v>
      </c>
      <c r="K37" s="59">
        <f t="shared" si="7"/>
        <v>0</v>
      </c>
      <c r="L37" s="59">
        <f t="shared" si="7"/>
        <v>0</v>
      </c>
      <c r="M37" s="59">
        <f t="shared" si="7"/>
        <v>0</v>
      </c>
      <c r="N37" s="59">
        <f t="shared" si="7"/>
        <v>0</v>
      </c>
      <c r="O37" s="59">
        <f t="shared" si="7"/>
        <v>0</v>
      </c>
    </row>
    <row r="38" spans="1:15" ht="15" customHeight="1">
      <c r="A38" s="62"/>
      <c r="B38" s="63" t="s">
        <v>11</v>
      </c>
      <c r="C38" s="63"/>
      <c r="D38" s="63"/>
      <c r="E38" s="64"/>
      <c r="F38" s="65">
        <f aca="true" t="shared" si="8" ref="F38:O38">F37+F33</f>
        <v>0</v>
      </c>
      <c r="G38" s="65">
        <f t="shared" si="8"/>
        <v>0</v>
      </c>
      <c r="H38" s="65">
        <f t="shared" si="8"/>
        <v>0</v>
      </c>
      <c r="I38" s="65">
        <f t="shared" si="8"/>
        <v>0</v>
      </c>
      <c r="J38" s="65">
        <f t="shared" si="8"/>
        <v>0</v>
      </c>
      <c r="K38" s="65">
        <f t="shared" si="8"/>
        <v>0</v>
      </c>
      <c r="L38" s="65">
        <f t="shared" si="8"/>
        <v>0</v>
      </c>
      <c r="M38" s="65">
        <f t="shared" si="8"/>
        <v>0</v>
      </c>
      <c r="N38" s="65">
        <f t="shared" si="8"/>
        <v>0</v>
      </c>
      <c r="O38" s="65">
        <f t="shared" si="8"/>
        <v>0</v>
      </c>
    </row>
    <row r="39" spans="1:15" ht="15" customHeight="1">
      <c r="A39" s="83" t="s">
        <v>119</v>
      </c>
      <c r="B39" s="66"/>
      <c r="C39" s="66"/>
      <c r="D39" s="66"/>
      <c r="E39" s="67"/>
      <c r="F39" s="68">
        <f aca="true" t="shared" si="9" ref="F39:O39">F18+F28+F38</f>
        <v>3391706</v>
      </c>
      <c r="G39" s="68">
        <f t="shared" si="9"/>
        <v>3239460</v>
      </c>
      <c r="H39" s="68">
        <f t="shared" si="9"/>
        <v>75950</v>
      </c>
      <c r="I39" s="68">
        <f t="shared" si="9"/>
        <v>0</v>
      </c>
      <c r="J39" s="68">
        <f t="shared" si="9"/>
        <v>76296</v>
      </c>
      <c r="K39" s="68">
        <f t="shared" si="9"/>
        <v>0</v>
      </c>
      <c r="L39" s="68">
        <f t="shared" si="9"/>
        <v>0</v>
      </c>
      <c r="M39" s="68">
        <f t="shared" si="9"/>
        <v>0</v>
      </c>
      <c r="N39" s="68">
        <f t="shared" si="9"/>
        <v>0</v>
      </c>
      <c r="O39" s="68">
        <f t="shared" si="9"/>
        <v>0</v>
      </c>
    </row>
  </sheetData>
  <sheetProtection sheet="1" objects="1" scenarios="1" selectLockedCells="1"/>
  <mergeCells count="8">
    <mergeCell ref="A1:O1"/>
    <mergeCell ref="B29:E29"/>
    <mergeCell ref="A5:E7"/>
    <mergeCell ref="B9:E9"/>
    <mergeCell ref="B19:E19"/>
    <mergeCell ref="F6:F7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landscape" scale="77" r:id="rId3"/>
  <headerFooter alignWithMargins="0">
    <oddHeader>&amp;L&amp;"Arial,Bold"&amp;16This file was created using most current EXCEL version on file&amp;REnclosure 2</oddHeader>
    <oddFooter>&amp;CPage &amp;P of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39"/>
  <sheetViews>
    <sheetView zoomScale="80" zoomScaleNormal="80" workbookViewId="0" topLeftCell="A1">
      <selection activeCell="A1" sqref="A1:O1"/>
    </sheetView>
  </sheetViews>
  <sheetFormatPr defaultColWidth="0" defaultRowHeight="12.75" zeroHeight="1"/>
  <cols>
    <col min="1" max="3" width="4.7109375" style="79" customWidth="1"/>
    <col min="4" max="4" width="3.7109375" style="79" customWidth="1"/>
    <col min="5" max="5" width="22.7109375" style="79" customWidth="1"/>
    <col min="6" max="6" width="17.57421875" style="79" customWidth="1"/>
    <col min="7" max="7" width="14.8515625" style="79" customWidth="1"/>
    <col min="8" max="8" width="16.140625" style="79" customWidth="1"/>
    <col min="9" max="9" width="18.28125" style="79" customWidth="1"/>
    <col min="10" max="10" width="15.00390625" style="79" customWidth="1"/>
    <col min="11" max="11" width="14.57421875" style="79" customWidth="1"/>
    <col min="12" max="12" width="17.8515625" style="79" customWidth="1"/>
    <col min="13" max="13" width="16.8515625" style="79" customWidth="1"/>
    <col min="14" max="14" width="15.28125" style="79" customWidth="1"/>
    <col min="15" max="15" width="16.57421875" style="79" customWidth="1"/>
    <col min="16" max="18" width="12.7109375" style="0" hidden="1" customWidth="1"/>
    <col min="19" max="16384" width="9.140625" style="0" hidden="1" customWidth="1"/>
  </cols>
  <sheetData>
    <row r="1" spans="1:15" ht="60.75" customHeight="1">
      <c r="A1" s="139" t="s">
        <v>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ht="20.1" customHeight="1">
      <c r="A2" s="40" t="s">
        <v>25</v>
      </c>
      <c r="B2" s="40"/>
      <c r="C2" s="78"/>
      <c r="D2" s="156" t="str">
        <f>'C1-WP 1'!D2:E2</f>
        <v>Orange</v>
      </c>
      <c r="E2" s="156"/>
      <c r="F2" s="73"/>
      <c r="G2" s="73"/>
      <c r="H2" s="73"/>
      <c r="I2" s="73"/>
      <c r="J2" s="73"/>
      <c r="K2" s="73"/>
      <c r="L2" s="73"/>
      <c r="M2" s="73"/>
      <c r="N2" s="42" t="s">
        <v>26</v>
      </c>
      <c r="O2" s="43">
        <f ca="1">TODAY()</f>
        <v>44138</v>
      </c>
    </row>
    <row r="3" spans="1:15" ht="20.1" customHeight="1" thickBot="1">
      <c r="A3" s="40" t="s">
        <v>120</v>
      </c>
      <c r="B3" s="40"/>
      <c r="C3" s="40"/>
      <c r="D3" s="44"/>
      <c r="E3" s="44"/>
      <c r="F3" s="73"/>
      <c r="G3" s="73"/>
      <c r="H3" s="73"/>
      <c r="I3" s="73"/>
      <c r="J3" s="73"/>
      <c r="K3" s="73"/>
      <c r="L3" s="46" t="s">
        <v>142</v>
      </c>
      <c r="M3" s="47" t="s">
        <v>163</v>
      </c>
      <c r="N3" s="48"/>
      <c r="O3" s="74"/>
    </row>
    <row r="4" spans="1:15" ht="16.5" thickBot="1">
      <c r="A4" s="40" t="s">
        <v>141</v>
      </c>
      <c r="B4" s="41"/>
      <c r="C4" s="41"/>
      <c r="D4" s="41"/>
      <c r="E4" s="49" t="s">
        <v>162</v>
      </c>
      <c r="F4" s="73"/>
      <c r="G4" s="73"/>
      <c r="H4" s="73"/>
      <c r="I4" s="73"/>
      <c r="J4" s="73"/>
      <c r="K4" s="73"/>
      <c r="L4" s="50" t="s">
        <v>143</v>
      </c>
      <c r="M4" s="51" t="s">
        <v>164</v>
      </c>
      <c r="N4" s="51"/>
      <c r="O4" s="84"/>
    </row>
    <row r="5" spans="1:15" s="3" customFormat="1" ht="21" customHeight="1">
      <c r="A5" s="160" t="s">
        <v>27</v>
      </c>
      <c r="B5" s="161"/>
      <c r="C5" s="161"/>
      <c r="D5" s="161"/>
      <c r="E5" s="162"/>
      <c r="F5" s="70" t="s">
        <v>16</v>
      </c>
      <c r="G5" s="71" t="s">
        <v>17</v>
      </c>
      <c r="H5" s="71" t="s">
        <v>24</v>
      </c>
      <c r="I5" s="71" t="s">
        <v>18</v>
      </c>
      <c r="J5" s="71" t="s">
        <v>19</v>
      </c>
      <c r="K5" s="71" t="s">
        <v>20</v>
      </c>
      <c r="L5" s="71" t="s">
        <v>21</v>
      </c>
      <c r="M5" s="71" t="s">
        <v>22</v>
      </c>
      <c r="N5" s="72" t="s">
        <v>23</v>
      </c>
      <c r="O5" s="72" t="s">
        <v>51</v>
      </c>
    </row>
    <row r="6" spans="1:15" s="3" customFormat="1" ht="15" customHeight="1">
      <c r="A6" s="163"/>
      <c r="B6" s="164"/>
      <c r="C6" s="164"/>
      <c r="D6" s="164"/>
      <c r="E6" s="165"/>
      <c r="F6" s="154" t="s">
        <v>6</v>
      </c>
      <c r="G6" s="167" t="s">
        <v>29</v>
      </c>
      <c r="H6" s="168"/>
      <c r="I6" s="168"/>
      <c r="J6" s="168"/>
      <c r="K6" s="168"/>
      <c r="L6" s="168"/>
      <c r="M6" s="168"/>
      <c r="N6" s="168"/>
      <c r="O6" s="169"/>
    </row>
    <row r="7" spans="1:18" s="1" customFormat="1" ht="57" customHeight="1">
      <c r="A7" s="163"/>
      <c r="B7" s="156"/>
      <c r="C7" s="156"/>
      <c r="D7" s="156"/>
      <c r="E7" s="166"/>
      <c r="F7" s="155"/>
      <c r="G7" s="77" t="s">
        <v>0</v>
      </c>
      <c r="H7" s="77" t="s">
        <v>28</v>
      </c>
      <c r="I7" s="77" t="s">
        <v>15</v>
      </c>
      <c r="J7" s="77" t="s">
        <v>1</v>
      </c>
      <c r="K7" s="77" t="s">
        <v>12</v>
      </c>
      <c r="L7" s="77" t="s">
        <v>13</v>
      </c>
      <c r="M7" s="77" t="s">
        <v>2</v>
      </c>
      <c r="N7" s="77" t="s">
        <v>14</v>
      </c>
      <c r="O7" s="69" t="s">
        <v>50</v>
      </c>
      <c r="P7" s="2"/>
      <c r="Q7" s="2"/>
      <c r="R7" s="2"/>
    </row>
    <row r="8" spans="1:15" ht="15" customHeight="1">
      <c r="A8" s="82" t="s">
        <v>120</v>
      </c>
      <c r="B8" s="55"/>
      <c r="C8" s="55"/>
      <c r="D8" s="55"/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ht="15" customHeight="1">
      <c r="A9" s="58"/>
      <c r="B9" s="150" t="s">
        <v>71</v>
      </c>
      <c r="C9" s="150"/>
      <c r="D9" s="150"/>
      <c r="E9" s="151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15" ht="15" customHeight="1">
      <c r="A10" s="58"/>
      <c r="B10" s="60"/>
      <c r="C10" s="60" t="s">
        <v>3</v>
      </c>
      <c r="D10" s="60"/>
      <c r="E10" s="61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5" ht="15" customHeight="1">
      <c r="A11" s="58"/>
      <c r="B11" s="60"/>
      <c r="C11" s="60"/>
      <c r="D11" s="60" t="s">
        <v>30</v>
      </c>
      <c r="E11" s="61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5" ht="15" customHeight="1">
      <c r="A12" s="58"/>
      <c r="B12" s="60"/>
      <c r="C12" s="60"/>
      <c r="D12" s="60" t="s">
        <v>4</v>
      </c>
      <c r="E12" s="61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1:15" ht="15" customHeight="1">
      <c r="A13" s="58"/>
      <c r="B13" s="60"/>
      <c r="C13" s="60" t="s">
        <v>7</v>
      </c>
      <c r="D13" s="60"/>
      <c r="E13" s="61"/>
      <c r="F13" s="59">
        <f aca="true" t="shared" si="0" ref="F13:O13">SUM(F11:F12)</f>
        <v>0</v>
      </c>
      <c r="G13" s="59">
        <f t="shared" si="0"/>
        <v>0</v>
      </c>
      <c r="H13" s="59">
        <f t="shared" si="0"/>
        <v>0</v>
      </c>
      <c r="I13" s="59">
        <f t="shared" si="0"/>
        <v>0</v>
      </c>
      <c r="J13" s="59">
        <f t="shared" si="0"/>
        <v>0</v>
      </c>
      <c r="K13" s="59">
        <f t="shared" si="0"/>
        <v>0</v>
      </c>
      <c r="L13" s="59">
        <f t="shared" si="0"/>
        <v>0</v>
      </c>
      <c r="M13" s="59">
        <f t="shared" si="0"/>
        <v>0</v>
      </c>
      <c r="N13" s="59">
        <f t="shared" si="0"/>
        <v>0</v>
      </c>
      <c r="O13" s="59">
        <f t="shared" si="0"/>
        <v>0</v>
      </c>
    </row>
    <row r="14" spans="1:15" ht="15" customHeight="1">
      <c r="A14" s="58"/>
      <c r="B14" s="60"/>
      <c r="C14" s="60" t="s">
        <v>5</v>
      </c>
      <c r="D14" s="60"/>
      <c r="E14" s="61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15" ht="15" customHeight="1">
      <c r="A15" s="58"/>
      <c r="B15" s="60"/>
      <c r="C15" s="60"/>
      <c r="D15" s="60" t="s">
        <v>30</v>
      </c>
      <c r="E15" s="61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1:15" ht="15" customHeight="1">
      <c r="A16" s="58"/>
      <c r="B16" s="60"/>
      <c r="C16" s="60"/>
      <c r="D16" s="60" t="s">
        <v>4</v>
      </c>
      <c r="E16" s="61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1:15" ht="15" customHeight="1">
      <c r="A17" s="58"/>
      <c r="B17" s="60"/>
      <c r="C17" s="60" t="s">
        <v>8</v>
      </c>
      <c r="D17" s="60"/>
      <c r="E17" s="61"/>
      <c r="F17" s="59">
        <f aca="true" t="shared" si="1" ref="F17:O17">SUM(F15:F16)</f>
        <v>0</v>
      </c>
      <c r="G17" s="59">
        <f t="shared" si="1"/>
        <v>0</v>
      </c>
      <c r="H17" s="59">
        <f t="shared" si="1"/>
        <v>0</v>
      </c>
      <c r="I17" s="59">
        <f t="shared" si="1"/>
        <v>0</v>
      </c>
      <c r="J17" s="59">
        <f t="shared" si="1"/>
        <v>0</v>
      </c>
      <c r="K17" s="59">
        <f t="shared" si="1"/>
        <v>0</v>
      </c>
      <c r="L17" s="59">
        <f t="shared" si="1"/>
        <v>0</v>
      </c>
      <c r="M17" s="59">
        <f t="shared" si="1"/>
        <v>0</v>
      </c>
      <c r="N17" s="59">
        <f t="shared" si="1"/>
        <v>0</v>
      </c>
      <c r="O17" s="59">
        <f t="shared" si="1"/>
        <v>0</v>
      </c>
    </row>
    <row r="18" spans="1:15" ht="15" customHeight="1">
      <c r="A18" s="62"/>
      <c r="B18" s="63" t="s">
        <v>9</v>
      </c>
      <c r="C18" s="63"/>
      <c r="D18" s="63"/>
      <c r="E18" s="64"/>
      <c r="F18" s="65">
        <f aca="true" t="shared" si="2" ref="F18:O18">F13+F17</f>
        <v>0</v>
      </c>
      <c r="G18" s="65">
        <f t="shared" si="2"/>
        <v>0</v>
      </c>
      <c r="H18" s="65">
        <f t="shared" si="2"/>
        <v>0</v>
      </c>
      <c r="I18" s="65">
        <f t="shared" si="2"/>
        <v>0</v>
      </c>
      <c r="J18" s="65">
        <f t="shared" si="2"/>
        <v>0</v>
      </c>
      <c r="K18" s="65">
        <f t="shared" si="2"/>
        <v>0</v>
      </c>
      <c r="L18" s="65">
        <f t="shared" si="2"/>
        <v>0</v>
      </c>
      <c r="M18" s="65">
        <f t="shared" si="2"/>
        <v>0</v>
      </c>
      <c r="N18" s="65">
        <f t="shared" si="2"/>
        <v>0</v>
      </c>
      <c r="O18" s="65">
        <f t="shared" si="2"/>
        <v>0</v>
      </c>
    </row>
    <row r="19" spans="1:15" ht="15" customHeight="1">
      <c r="A19" s="58"/>
      <c r="B19" s="152" t="s">
        <v>64</v>
      </c>
      <c r="C19" s="152"/>
      <c r="D19" s="152"/>
      <c r="E19" s="153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15" ht="15" customHeight="1">
      <c r="A20" s="58"/>
      <c r="B20" s="60"/>
      <c r="C20" s="60" t="s">
        <v>3</v>
      </c>
      <c r="D20" s="60"/>
      <c r="E20" s="61"/>
      <c r="F20" s="59"/>
      <c r="G20" s="59"/>
      <c r="H20" s="59"/>
      <c r="I20" s="59"/>
      <c r="J20" s="59"/>
      <c r="K20" s="59"/>
      <c r="L20" s="59"/>
      <c r="M20" s="59"/>
      <c r="N20" s="59"/>
      <c r="O20" s="59"/>
    </row>
    <row r="21" spans="1:15" ht="15" customHeight="1">
      <c r="A21" s="58"/>
      <c r="B21" s="60"/>
      <c r="C21" s="60"/>
      <c r="D21" s="60" t="s">
        <v>30</v>
      </c>
      <c r="E21" s="61"/>
      <c r="F21" s="59"/>
      <c r="G21" s="59"/>
      <c r="H21" s="59"/>
      <c r="I21" s="59"/>
      <c r="J21" s="59"/>
      <c r="K21" s="59"/>
      <c r="L21" s="59"/>
      <c r="M21" s="59"/>
      <c r="N21" s="59"/>
      <c r="O21" s="59"/>
    </row>
    <row r="22" spans="1:15" ht="15" customHeight="1">
      <c r="A22" s="58"/>
      <c r="B22" s="60"/>
      <c r="C22" s="60"/>
      <c r="D22" s="60" t="s">
        <v>4</v>
      </c>
      <c r="E22" s="61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5" ht="15" customHeight="1">
      <c r="A23" s="58"/>
      <c r="B23" s="60"/>
      <c r="C23" s="60" t="s">
        <v>7</v>
      </c>
      <c r="D23" s="60"/>
      <c r="E23" s="61"/>
      <c r="F23" s="59">
        <f aca="true" t="shared" si="3" ref="F23:O23">SUM(F21:F22)</f>
        <v>0</v>
      </c>
      <c r="G23" s="59">
        <f t="shared" si="3"/>
        <v>0</v>
      </c>
      <c r="H23" s="59">
        <f t="shared" si="3"/>
        <v>0</v>
      </c>
      <c r="I23" s="59">
        <f t="shared" si="3"/>
        <v>0</v>
      </c>
      <c r="J23" s="59">
        <f t="shared" si="3"/>
        <v>0</v>
      </c>
      <c r="K23" s="59">
        <f t="shared" si="3"/>
        <v>0</v>
      </c>
      <c r="L23" s="59">
        <f t="shared" si="3"/>
        <v>0</v>
      </c>
      <c r="M23" s="59">
        <f t="shared" si="3"/>
        <v>0</v>
      </c>
      <c r="N23" s="59">
        <f t="shared" si="3"/>
        <v>0</v>
      </c>
      <c r="O23" s="59">
        <f t="shared" si="3"/>
        <v>0</v>
      </c>
    </row>
    <row r="24" spans="1:15" ht="15" customHeight="1">
      <c r="A24" s="58"/>
      <c r="B24" s="60"/>
      <c r="C24" s="60" t="s">
        <v>5</v>
      </c>
      <c r="D24" s="60"/>
      <c r="E24" s="61"/>
      <c r="F24" s="59"/>
      <c r="G24" s="59"/>
      <c r="H24" s="59"/>
      <c r="I24" s="59"/>
      <c r="J24" s="59"/>
      <c r="K24" s="59"/>
      <c r="L24" s="59"/>
      <c r="M24" s="59"/>
      <c r="N24" s="59"/>
      <c r="O24" s="59"/>
    </row>
    <row r="25" spans="1:15" ht="15" customHeight="1">
      <c r="A25" s="58"/>
      <c r="B25" s="60"/>
      <c r="C25" s="60"/>
      <c r="D25" s="60" t="s">
        <v>30</v>
      </c>
      <c r="E25" s="61"/>
      <c r="F25" s="59"/>
      <c r="G25" s="59"/>
      <c r="H25" s="59"/>
      <c r="I25" s="59"/>
      <c r="J25" s="59"/>
      <c r="K25" s="59"/>
      <c r="L25" s="59"/>
      <c r="M25" s="59"/>
      <c r="N25" s="59"/>
      <c r="O25" s="59"/>
    </row>
    <row r="26" spans="1:15" ht="15" customHeight="1">
      <c r="A26" s="58"/>
      <c r="B26" s="60"/>
      <c r="C26" s="60"/>
      <c r="D26" s="60" t="s">
        <v>4</v>
      </c>
      <c r="E26" s="61"/>
      <c r="F26" s="59"/>
      <c r="G26" s="59"/>
      <c r="H26" s="59"/>
      <c r="I26" s="59"/>
      <c r="J26" s="59"/>
      <c r="K26" s="59"/>
      <c r="L26" s="59"/>
      <c r="M26" s="59"/>
      <c r="N26" s="59"/>
      <c r="O26" s="59"/>
    </row>
    <row r="27" spans="1:15" ht="15" customHeight="1">
      <c r="A27" s="58"/>
      <c r="B27" s="60"/>
      <c r="C27" s="60" t="s">
        <v>8</v>
      </c>
      <c r="D27" s="60"/>
      <c r="E27" s="61"/>
      <c r="F27" s="59">
        <f aca="true" t="shared" si="4" ref="F27:O27">SUM(F25:F26)</f>
        <v>0</v>
      </c>
      <c r="G27" s="59">
        <f t="shared" si="4"/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9">
        <f t="shared" si="4"/>
        <v>0</v>
      </c>
      <c r="O27" s="59">
        <f t="shared" si="4"/>
        <v>0</v>
      </c>
    </row>
    <row r="28" spans="1:15" ht="15" customHeight="1">
      <c r="A28" s="62"/>
      <c r="B28" s="63" t="s">
        <v>65</v>
      </c>
      <c r="C28" s="63"/>
      <c r="D28" s="63"/>
      <c r="E28" s="64"/>
      <c r="F28" s="65">
        <f>F23+F27</f>
        <v>0</v>
      </c>
      <c r="G28" s="65">
        <f aca="true" t="shared" si="5" ref="G28:O28">G23+G27</f>
        <v>0</v>
      </c>
      <c r="H28" s="65">
        <f t="shared" si="5"/>
        <v>0</v>
      </c>
      <c r="I28" s="65">
        <f t="shared" si="5"/>
        <v>0</v>
      </c>
      <c r="J28" s="65">
        <f t="shared" si="5"/>
        <v>0</v>
      </c>
      <c r="K28" s="65">
        <f t="shared" si="5"/>
        <v>0</v>
      </c>
      <c r="L28" s="65">
        <f t="shared" si="5"/>
        <v>0</v>
      </c>
      <c r="M28" s="65">
        <f t="shared" si="5"/>
        <v>0</v>
      </c>
      <c r="N28" s="65">
        <f t="shared" si="5"/>
        <v>0</v>
      </c>
      <c r="O28" s="65">
        <f t="shared" si="5"/>
        <v>0</v>
      </c>
    </row>
    <row r="29" spans="1:15" ht="15" customHeight="1">
      <c r="A29" s="58"/>
      <c r="B29" s="140" t="s">
        <v>10</v>
      </c>
      <c r="C29" s="140"/>
      <c r="D29" s="140"/>
      <c r="E29" s="141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1:15" ht="15" customHeight="1">
      <c r="A30" s="58"/>
      <c r="B30" s="60"/>
      <c r="C30" s="60" t="s">
        <v>3</v>
      </c>
      <c r="D30" s="60"/>
      <c r="E30" s="61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15" ht="15" customHeight="1">
      <c r="A31" s="58"/>
      <c r="B31" s="60"/>
      <c r="C31" s="60"/>
      <c r="D31" s="60" t="s">
        <v>30</v>
      </c>
      <c r="E31" s="61"/>
      <c r="F31" s="59">
        <f>300923-1</f>
        <v>300922</v>
      </c>
      <c r="G31" s="59">
        <v>300922</v>
      </c>
      <c r="H31" s="59"/>
      <c r="I31" s="59"/>
      <c r="J31" s="59"/>
      <c r="K31" s="59"/>
      <c r="L31" s="59"/>
      <c r="M31" s="59"/>
      <c r="N31" s="59"/>
      <c r="O31" s="59">
        <v>0</v>
      </c>
    </row>
    <row r="32" spans="1:15" ht="15" customHeight="1">
      <c r="A32" s="58"/>
      <c r="B32" s="60"/>
      <c r="C32" s="60"/>
      <c r="D32" s="60" t="s">
        <v>4</v>
      </c>
      <c r="E32" s="61"/>
      <c r="F32" s="59">
        <f>33533-22</f>
        <v>33511</v>
      </c>
      <c r="G32" s="59">
        <f>33533-22</f>
        <v>33511</v>
      </c>
      <c r="H32" s="59"/>
      <c r="I32" s="59"/>
      <c r="J32" s="59"/>
      <c r="K32" s="59"/>
      <c r="L32" s="59"/>
      <c r="M32" s="59"/>
      <c r="N32" s="59"/>
      <c r="O32" s="59"/>
    </row>
    <row r="33" spans="1:15" ht="15" customHeight="1">
      <c r="A33" s="58"/>
      <c r="B33" s="60"/>
      <c r="C33" s="60" t="s">
        <v>7</v>
      </c>
      <c r="D33" s="60"/>
      <c r="E33" s="61"/>
      <c r="F33" s="59">
        <f aca="true" t="shared" si="6" ref="F33:O33">SUM(F31:F32)</f>
        <v>334433</v>
      </c>
      <c r="G33" s="59">
        <f t="shared" si="6"/>
        <v>334433</v>
      </c>
      <c r="H33" s="59">
        <f t="shared" si="6"/>
        <v>0</v>
      </c>
      <c r="I33" s="59">
        <f t="shared" si="6"/>
        <v>0</v>
      </c>
      <c r="J33" s="59">
        <f t="shared" si="6"/>
        <v>0</v>
      </c>
      <c r="K33" s="59">
        <f t="shared" si="6"/>
        <v>0</v>
      </c>
      <c r="L33" s="59">
        <f t="shared" si="6"/>
        <v>0</v>
      </c>
      <c r="M33" s="59">
        <f t="shared" si="6"/>
        <v>0</v>
      </c>
      <c r="N33" s="59">
        <f t="shared" si="6"/>
        <v>0</v>
      </c>
      <c r="O33" s="59">
        <f t="shared" si="6"/>
        <v>0</v>
      </c>
    </row>
    <row r="34" spans="1:15" ht="15" customHeight="1">
      <c r="A34" s="58"/>
      <c r="B34" s="60"/>
      <c r="C34" s="60" t="s">
        <v>5</v>
      </c>
      <c r="D34" s="60"/>
      <c r="E34" s="61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5" ht="15" customHeight="1">
      <c r="A35" s="58"/>
      <c r="B35" s="60"/>
      <c r="C35" s="60"/>
      <c r="D35" s="60" t="s">
        <v>30</v>
      </c>
      <c r="E35" s="61"/>
      <c r="F35" s="59">
        <f>3232+900+10908+27292+7800+47580</f>
        <v>97712</v>
      </c>
      <c r="G35" s="59">
        <v>97712</v>
      </c>
      <c r="H35" s="59"/>
      <c r="I35" s="59"/>
      <c r="J35" s="59"/>
      <c r="K35" s="59"/>
      <c r="L35" s="59"/>
      <c r="M35" s="59"/>
      <c r="N35" s="59"/>
      <c r="O35" s="59"/>
    </row>
    <row r="36" spans="1:15" ht="15" customHeight="1">
      <c r="A36" s="58"/>
      <c r="B36" s="60"/>
      <c r="C36" s="60"/>
      <c r="D36" s="60" t="s">
        <v>4</v>
      </c>
      <c r="E36" s="61"/>
      <c r="F36" s="59">
        <v>19633</v>
      </c>
      <c r="G36" s="59">
        <v>19633</v>
      </c>
      <c r="H36" s="59"/>
      <c r="I36" s="59"/>
      <c r="J36" s="59"/>
      <c r="K36" s="59"/>
      <c r="L36" s="59"/>
      <c r="M36" s="59"/>
      <c r="N36" s="59"/>
      <c r="O36" s="59"/>
    </row>
    <row r="37" spans="1:15" ht="15" customHeight="1">
      <c r="A37" s="58"/>
      <c r="B37" s="60"/>
      <c r="C37" s="60" t="s">
        <v>8</v>
      </c>
      <c r="D37" s="60"/>
      <c r="E37" s="61"/>
      <c r="F37" s="59">
        <f aca="true" t="shared" si="7" ref="F37:O37">SUM(F35:F36)</f>
        <v>117345</v>
      </c>
      <c r="G37" s="59">
        <f t="shared" si="7"/>
        <v>117345</v>
      </c>
      <c r="H37" s="59">
        <f t="shared" si="7"/>
        <v>0</v>
      </c>
      <c r="I37" s="59">
        <f t="shared" si="7"/>
        <v>0</v>
      </c>
      <c r="J37" s="59">
        <f t="shared" si="7"/>
        <v>0</v>
      </c>
      <c r="K37" s="59">
        <f t="shared" si="7"/>
        <v>0</v>
      </c>
      <c r="L37" s="59">
        <f t="shared" si="7"/>
        <v>0</v>
      </c>
      <c r="M37" s="59">
        <f t="shared" si="7"/>
        <v>0</v>
      </c>
      <c r="N37" s="59">
        <f t="shared" si="7"/>
        <v>0</v>
      </c>
      <c r="O37" s="59">
        <f t="shared" si="7"/>
        <v>0</v>
      </c>
    </row>
    <row r="38" spans="1:15" ht="15" customHeight="1">
      <c r="A38" s="62"/>
      <c r="B38" s="63" t="s">
        <v>11</v>
      </c>
      <c r="C38" s="63"/>
      <c r="D38" s="63"/>
      <c r="E38" s="64"/>
      <c r="F38" s="65">
        <f aca="true" t="shared" si="8" ref="F38:O38">F37+F33</f>
        <v>451778</v>
      </c>
      <c r="G38" s="65">
        <f t="shared" si="8"/>
        <v>451778</v>
      </c>
      <c r="H38" s="65">
        <f t="shared" si="8"/>
        <v>0</v>
      </c>
      <c r="I38" s="65">
        <f t="shared" si="8"/>
        <v>0</v>
      </c>
      <c r="J38" s="65">
        <f t="shared" si="8"/>
        <v>0</v>
      </c>
      <c r="K38" s="65">
        <f t="shared" si="8"/>
        <v>0</v>
      </c>
      <c r="L38" s="65">
        <f t="shared" si="8"/>
        <v>0</v>
      </c>
      <c r="M38" s="65">
        <f t="shared" si="8"/>
        <v>0</v>
      </c>
      <c r="N38" s="65">
        <f t="shared" si="8"/>
        <v>0</v>
      </c>
      <c r="O38" s="65">
        <f t="shared" si="8"/>
        <v>0</v>
      </c>
    </row>
    <row r="39" spans="1:15" ht="15" customHeight="1">
      <c r="A39" s="83" t="s">
        <v>120</v>
      </c>
      <c r="B39" s="66"/>
      <c r="C39" s="66"/>
      <c r="D39" s="66"/>
      <c r="E39" s="67"/>
      <c r="F39" s="68">
        <f aca="true" t="shared" si="9" ref="F39:O39">F18+F28+F38</f>
        <v>451778</v>
      </c>
      <c r="G39" s="68">
        <f t="shared" si="9"/>
        <v>451778</v>
      </c>
      <c r="H39" s="68">
        <f t="shared" si="9"/>
        <v>0</v>
      </c>
      <c r="I39" s="68">
        <f t="shared" si="9"/>
        <v>0</v>
      </c>
      <c r="J39" s="68">
        <f t="shared" si="9"/>
        <v>0</v>
      </c>
      <c r="K39" s="68">
        <f t="shared" si="9"/>
        <v>0</v>
      </c>
      <c r="L39" s="68">
        <f t="shared" si="9"/>
        <v>0</v>
      </c>
      <c r="M39" s="68">
        <f t="shared" si="9"/>
        <v>0</v>
      </c>
      <c r="N39" s="68">
        <f t="shared" si="9"/>
        <v>0</v>
      </c>
      <c r="O39" s="68">
        <f t="shared" si="9"/>
        <v>0</v>
      </c>
    </row>
  </sheetData>
  <sheetProtection sheet="1" objects="1" scenarios="1" selectLockedCells="1"/>
  <mergeCells count="8">
    <mergeCell ref="A1:O1"/>
    <mergeCell ref="B29:E29"/>
    <mergeCell ref="A5:E7"/>
    <mergeCell ref="B9:E9"/>
    <mergeCell ref="B19:E19"/>
    <mergeCell ref="F6:F7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landscape" scale="77" r:id="rId1"/>
  <headerFooter alignWithMargins="0">
    <oddHeader>&amp;L&amp;"Arial,Bold"&amp;16This file was created using most current EXCEL version on file&amp;REnclosure 2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39"/>
  <sheetViews>
    <sheetView zoomScale="80" zoomScaleNormal="80" zoomScaleSheetLayoutView="80" workbookViewId="0" topLeftCell="A1">
      <selection activeCell="A1" sqref="A1:O1"/>
    </sheetView>
  </sheetViews>
  <sheetFormatPr defaultColWidth="0" defaultRowHeight="12.75" zeroHeight="1"/>
  <cols>
    <col min="1" max="1" width="4.7109375" style="41" customWidth="1"/>
    <col min="2" max="2" width="7.28125" style="41" customWidth="1"/>
    <col min="3" max="3" width="4.7109375" style="41" customWidth="1"/>
    <col min="4" max="4" width="3.7109375" style="41" customWidth="1"/>
    <col min="5" max="5" width="22.7109375" style="41" customWidth="1"/>
    <col min="6" max="6" width="18.140625" style="41" customWidth="1"/>
    <col min="7" max="7" width="12.7109375" style="41" customWidth="1"/>
    <col min="8" max="8" width="15.00390625" style="41" customWidth="1"/>
    <col min="9" max="9" width="16.7109375" style="41" customWidth="1"/>
    <col min="10" max="10" width="13.28125" style="41" customWidth="1"/>
    <col min="11" max="11" width="14.57421875" style="41" customWidth="1"/>
    <col min="12" max="12" width="19.421875" style="41" customWidth="1"/>
    <col min="13" max="13" width="16.00390625" style="41" customWidth="1"/>
    <col min="14" max="14" width="16.140625" style="41" customWidth="1"/>
    <col min="15" max="15" width="14.57421875" style="41" customWidth="1"/>
    <col min="16" max="18" width="12.7109375" style="0" hidden="1" customWidth="1"/>
    <col min="19" max="16384" width="9.140625" style="0" hidden="1" customWidth="1"/>
  </cols>
  <sheetData>
    <row r="1" spans="1:15" ht="54" customHeight="1">
      <c r="A1" s="139" t="s">
        <v>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ht="20.1" customHeight="1">
      <c r="A2" s="40" t="s">
        <v>25</v>
      </c>
      <c r="B2" s="40"/>
      <c r="C2" s="78"/>
      <c r="D2" s="156" t="str">
        <f>'C1-WP 1'!D2:E2</f>
        <v>Orange</v>
      </c>
      <c r="E2" s="156"/>
      <c r="F2" s="73"/>
      <c r="G2" s="73"/>
      <c r="H2" s="73"/>
      <c r="I2" s="73"/>
      <c r="J2" s="73"/>
      <c r="K2" s="73"/>
      <c r="L2" s="73"/>
      <c r="M2" s="73"/>
      <c r="N2" s="42" t="s">
        <v>26</v>
      </c>
      <c r="O2" s="43">
        <f ca="1">TODAY()</f>
        <v>44138</v>
      </c>
    </row>
    <row r="3" spans="1:15" ht="20.1" customHeight="1" thickBot="1">
      <c r="A3" s="40" t="s">
        <v>121</v>
      </c>
      <c r="B3" s="40"/>
      <c r="C3" s="40"/>
      <c r="D3" s="44"/>
      <c r="E3" s="44"/>
      <c r="F3" s="73"/>
      <c r="G3" s="73"/>
      <c r="H3" s="73"/>
      <c r="I3" s="73"/>
      <c r="J3" s="73"/>
      <c r="K3" s="73"/>
      <c r="L3" s="46" t="s">
        <v>142</v>
      </c>
      <c r="M3" s="47" t="s">
        <v>166</v>
      </c>
      <c r="N3" s="74"/>
      <c r="O3" s="74"/>
    </row>
    <row r="4" spans="1:15" ht="16.5" thickBot="1">
      <c r="A4" s="40" t="s">
        <v>141</v>
      </c>
      <c r="E4" s="49" t="s">
        <v>165</v>
      </c>
      <c r="F4" s="73"/>
      <c r="G4" s="73"/>
      <c r="H4" s="73"/>
      <c r="I4" s="73"/>
      <c r="J4" s="73"/>
      <c r="K4" s="73"/>
      <c r="L4" s="50" t="s">
        <v>143</v>
      </c>
      <c r="M4" s="51" t="s">
        <v>167</v>
      </c>
      <c r="N4" s="84"/>
      <c r="O4" s="84"/>
    </row>
    <row r="5" spans="1:15" s="3" customFormat="1" ht="22.5" customHeight="1">
      <c r="A5" s="160" t="s">
        <v>27</v>
      </c>
      <c r="B5" s="161"/>
      <c r="C5" s="161"/>
      <c r="D5" s="161"/>
      <c r="E5" s="162"/>
      <c r="F5" s="70" t="s">
        <v>16</v>
      </c>
      <c r="G5" s="71" t="s">
        <v>17</v>
      </c>
      <c r="H5" s="71" t="s">
        <v>24</v>
      </c>
      <c r="I5" s="71" t="s">
        <v>18</v>
      </c>
      <c r="J5" s="71" t="s">
        <v>19</v>
      </c>
      <c r="K5" s="71" t="s">
        <v>20</v>
      </c>
      <c r="L5" s="71" t="s">
        <v>21</v>
      </c>
      <c r="M5" s="71" t="s">
        <v>22</v>
      </c>
      <c r="N5" s="72" t="s">
        <v>23</v>
      </c>
      <c r="O5" s="72" t="s">
        <v>51</v>
      </c>
    </row>
    <row r="6" spans="1:15" s="3" customFormat="1" ht="26.25" customHeight="1">
      <c r="A6" s="163"/>
      <c r="B6" s="164"/>
      <c r="C6" s="164"/>
      <c r="D6" s="164"/>
      <c r="E6" s="165"/>
      <c r="F6" s="154" t="s">
        <v>6</v>
      </c>
      <c r="G6" s="157" t="s">
        <v>29</v>
      </c>
      <c r="H6" s="158"/>
      <c r="I6" s="158"/>
      <c r="J6" s="158"/>
      <c r="K6" s="158"/>
      <c r="L6" s="158"/>
      <c r="M6" s="158"/>
      <c r="N6" s="158"/>
      <c r="O6" s="159"/>
    </row>
    <row r="7" spans="1:18" s="1" customFormat="1" ht="49.5" customHeight="1">
      <c r="A7" s="163"/>
      <c r="B7" s="156"/>
      <c r="C7" s="156"/>
      <c r="D7" s="156"/>
      <c r="E7" s="166"/>
      <c r="F7" s="155"/>
      <c r="G7" s="77" t="s">
        <v>0</v>
      </c>
      <c r="H7" s="77" t="s">
        <v>28</v>
      </c>
      <c r="I7" s="77" t="s">
        <v>15</v>
      </c>
      <c r="J7" s="77" t="s">
        <v>1</v>
      </c>
      <c r="K7" s="77" t="s">
        <v>12</v>
      </c>
      <c r="L7" s="77" t="s">
        <v>13</v>
      </c>
      <c r="M7" s="77" t="s">
        <v>2</v>
      </c>
      <c r="N7" s="77" t="s">
        <v>14</v>
      </c>
      <c r="O7" s="69" t="s">
        <v>50</v>
      </c>
      <c r="P7" s="2"/>
      <c r="Q7" s="2"/>
      <c r="R7" s="2"/>
    </row>
    <row r="8" spans="1:15" ht="15" customHeight="1">
      <c r="A8" s="82" t="s">
        <v>121</v>
      </c>
      <c r="B8" s="55"/>
      <c r="C8" s="55"/>
      <c r="D8" s="55"/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ht="15" customHeight="1">
      <c r="A9" s="58"/>
      <c r="B9" s="150" t="s">
        <v>71</v>
      </c>
      <c r="C9" s="150"/>
      <c r="D9" s="150"/>
      <c r="E9" s="151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15" ht="15" customHeight="1">
      <c r="A10" s="58"/>
      <c r="B10" s="60"/>
      <c r="C10" s="60" t="s">
        <v>3</v>
      </c>
      <c r="D10" s="60"/>
      <c r="E10" s="61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5" ht="15" customHeight="1">
      <c r="A11" s="58"/>
      <c r="B11" s="60"/>
      <c r="C11" s="60"/>
      <c r="D11" s="60" t="s">
        <v>30</v>
      </c>
      <c r="E11" s="61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5" ht="15" customHeight="1">
      <c r="A12" s="58"/>
      <c r="B12" s="60"/>
      <c r="C12" s="60"/>
      <c r="D12" s="60" t="s">
        <v>4</v>
      </c>
      <c r="E12" s="61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1:15" ht="15" customHeight="1">
      <c r="A13" s="58"/>
      <c r="B13" s="60"/>
      <c r="C13" s="60" t="s">
        <v>7</v>
      </c>
      <c r="D13" s="60"/>
      <c r="E13" s="61"/>
      <c r="F13" s="59">
        <f aca="true" t="shared" si="0" ref="F13:O13">SUM(F11:F12)</f>
        <v>0</v>
      </c>
      <c r="G13" s="59">
        <f t="shared" si="0"/>
        <v>0</v>
      </c>
      <c r="H13" s="59">
        <f t="shared" si="0"/>
        <v>0</v>
      </c>
      <c r="I13" s="59">
        <f t="shared" si="0"/>
        <v>0</v>
      </c>
      <c r="J13" s="59">
        <f t="shared" si="0"/>
        <v>0</v>
      </c>
      <c r="K13" s="59">
        <f t="shared" si="0"/>
        <v>0</v>
      </c>
      <c r="L13" s="59">
        <f t="shared" si="0"/>
        <v>0</v>
      </c>
      <c r="M13" s="59">
        <f t="shared" si="0"/>
        <v>0</v>
      </c>
      <c r="N13" s="59">
        <f t="shared" si="0"/>
        <v>0</v>
      </c>
      <c r="O13" s="59">
        <f t="shared" si="0"/>
        <v>0</v>
      </c>
    </row>
    <row r="14" spans="1:15" ht="15" customHeight="1">
      <c r="A14" s="58"/>
      <c r="B14" s="60"/>
      <c r="C14" s="60" t="s">
        <v>5</v>
      </c>
      <c r="D14" s="60"/>
      <c r="E14" s="61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15" ht="15" customHeight="1">
      <c r="A15" s="58"/>
      <c r="B15" s="60"/>
      <c r="C15" s="60"/>
      <c r="D15" s="60" t="s">
        <v>30</v>
      </c>
      <c r="E15" s="61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1:15" ht="15" customHeight="1">
      <c r="A16" s="58"/>
      <c r="B16" s="60"/>
      <c r="C16" s="60"/>
      <c r="D16" s="60" t="s">
        <v>4</v>
      </c>
      <c r="E16" s="61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1:15" ht="15" customHeight="1">
      <c r="A17" s="58"/>
      <c r="B17" s="60"/>
      <c r="C17" s="60" t="s">
        <v>8</v>
      </c>
      <c r="D17" s="60"/>
      <c r="E17" s="61"/>
      <c r="F17" s="59">
        <f aca="true" t="shared" si="1" ref="F17:O17">SUM(F15:F16)</f>
        <v>0</v>
      </c>
      <c r="G17" s="59">
        <f t="shared" si="1"/>
        <v>0</v>
      </c>
      <c r="H17" s="59">
        <f t="shared" si="1"/>
        <v>0</v>
      </c>
      <c r="I17" s="59">
        <f t="shared" si="1"/>
        <v>0</v>
      </c>
      <c r="J17" s="59">
        <f t="shared" si="1"/>
        <v>0</v>
      </c>
      <c r="K17" s="59">
        <f t="shared" si="1"/>
        <v>0</v>
      </c>
      <c r="L17" s="59">
        <f t="shared" si="1"/>
        <v>0</v>
      </c>
      <c r="M17" s="59">
        <f t="shared" si="1"/>
        <v>0</v>
      </c>
      <c r="N17" s="59">
        <f t="shared" si="1"/>
        <v>0</v>
      </c>
      <c r="O17" s="59">
        <f t="shared" si="1"/>
        <v>0</v>
      </c>
    </row>
    <row r="18" spans="1:15" ht="15" customHeight="1">
      <c r="A18" s="62"/>
      <c r="B18" s="63" t="s">
        <v>9</v>
      </c>
      <c r="C18" s="63"/>
      <c r="D18" s="63"/>
      <c r="E18" s="64"/>
      <c r="F18" s="65">
        <f aca="true" t="shared" si="2" ref="F18:O18">F13+F17</f>
        <v>0</v>
      </c>
      <c r="G18" s="65">
        <f t="shared" si="2"/>
        <v>0</v>
      </c>
      <c r="H18" s="65">
        <f t="shared" si="2"/>
        <v>0</v>
      </c>
      <c r="I18" s="65">
        <f t="shared" si="2"/>
        <v>0</v>
      </c>
      <c r="J18" s="65">
        <f t="shared" si="2"/>
        <v>0</v>
      </c>
      <c r="K18" s="65">
        <f t="shared" si="2"/>
        <v>0</v>
      </c>
      <c r="L18" s="65">
        <f t="shared" si="2"/>
        <v>0</v>
      </c>
      <c r="M18" s="65">
        <f t="shared" si="2"/>
        <v>0</v>
      </c>
      <c r="N18" s="65">
        <f t="shared" si="2"/>
        <v>0</v>
      </c>
      <c r="O18" s="65">
        <f t="shared" si="2"/>
        <v>0</v>
      </c>
    </row>
    <row r="19" spans="1:15" ht="15" customHeight="1">
      <c r="A19" s="58"/>
      <c r="B19" s="152" t="s">
        <v>64</v>
      </c>
      <c r="C19" s="152"/>
      <c r="D19" s="152"/>
      <c r="E19" s="153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15" ht="15" customHeight="1">
      <c r="A20" s="58"/>
      <c r="B20" s="60"/>
      <c r="C20" s="60" t="s">
        <v>3</v>
      </c>
      <c r="D20" s="60"/>
      <c r="E20" s="61"/>
      <c r="F20" s="59"/>
      <c r="G20" s="59"/>
      <c r="H20" s="59"/>
      <c r="I20" s="59"/>
      <c r="J20" s="59"/>
      <c r="K20" s="59"/>
      <c r="L20" s="59"/>
      <c r="M20" s="59"/>
      <c r="N20" s="59"/>
      <c r="O20" s="59"/>
    </row>
    <row r="21" spans="1:15" ht="15" customHeight="1">
      <c r="A21" s="58"/>
      <c r="B21" s="60"/>
      <c r="C21" s="60"/>
      <c r="D21" s="60" t="s">
        <v>30</v>
      </c>
      <c r="E21" s="61"/>
      <c r="F21" s="59"/>
      <c r="G21" s="59"/>
      <c r="H21" s="59"/>
      <c r="I21" s="59"/>
      <c r="J21" s="59"/>
      <c r="K21" s="59"/>
      <c r="L21" s="59"/>
      <c r="M21" s="59"/>
      <c r="N21" s="59"/>
      <c r="O21" s="59"/>
    </row>
    <row r="22" spans="1:15" ht="15" customHeight="1">
      <c r="A22" s="58"/>
      <c r="B22" s="60"/>
      <c r="C22" s="60"/>
      <c r="D22" s="60" t="s">
        <v>4</v>
      </c>
      <c r="E22" s="61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5" ht="15" customHeight="1">
      <c r="A23" s="58"/>
      <c r="B23" s="60"/>
      <c r="C23" s="60" t="s">
        <v>7</v>
      </c>
      <c r="D23" s="60"/>
      <c r="E23" s="61"/>
      <c r="F23" s="59">
        <f aca="true" t="shared" si="3" ref="F23:O23">SUM(F21:F22)</f>
        <v>0</v>
      </c>
      <c r="G23" s="59">
        <f t="shared" si="3"/>
        <v>0</v>
      </c>
      <c r="H23" s="59">
        <f t="shared" si="3"/>
        <v>0</v>
      </c>
      <c r="I23" s="59">
        <f t="shared" si="3"/>
        <v>0</v>
      </c>
      <c r="J23" s="59">
        <f t="shared" si="3"/>
        <v>0</v>
      </c>
      <c r="K23" s="59">
        <f t="shared" si="3"/>
        <v>0</v>
      </c>
      <c r="L23" s="59">
        <f t="shared" si="3"/>
        <v>0</v>
      </c>
      <c r="M23" s="59">
        <f t="shared" si="3"/>
        <v>0</v>
      </c>
      <c r="N23" s="59">
        <f t="shared" si="3"/>
        <v>0</v>
      </c>
      <c r="O23" s="59">
        <f t="shared" si="3"/>
        <v>0</v>
      </c>
    </row>
    <row r="24" spans="1:15" ht="15" customHeight="1">
      <c r="A24" s="58"/>
      <c r="B24" s="60"/>
      <c r="C24" s="60" t="s">
        <v>5</v>
      </c>
      <c r="D24" s="60"/>
      <c r="E24" s="61"/>
      <c r="F24" s="59"/>
      <c r="G24" s="59"/>
      <c r="H24" s="59"/>
      <c r="I24" s="59"/>
      <c r="J24" s="59"/>
      <c r="K24" s="59"/>
      <c r="L24" s="59"/>
      <c r="M24" s="59"/>
      <c r="N24" s="59"/>
      <c r="O24" s="59"/>
    </row>
    <row r="25" spans="1:15" ht="15" customHeight="1">
      <c r="A25" s="58"/>
      <c r="B25" s="60"/>
      <c r="C25" s="60"/>
      <c r="D25" s="60" t="s">
        <v>30</v>
      </c>
      <c r="E25" s="61"/>
      <c r="F25" s="59">
        <f>75569+309609+43992</f>
        <v>429170</v>
      </c>
      <c r="G25" s="59">
        <v>429170</v>
      </c>
      <c r="H25" s="59"/>
      <c r="I25" s="59"/>
      <c r="J25" s="59"/>
      <c r="K25" s="59"/>
      <c r="L25" s="59"/>
      <c r="M25" s="59"/>
      <c r="N25" s="59"/>
      <c r="O25" s="59"/>
    </row>
    <row r="26" spans="1:15" ht="15" customHeight="1">
      <c r="A26" s="58"/>
      <c r="B26" s="60"/>
      <c r="C26" s="60"/>
      <c r="D26" s="60" t="s">
        <v>4</v>
      </c>
      <c r="E26" s="61"/>
      <c r="F26" s="59">
        <f>116755+110942</f>
        <v>227697</v>
      </c>
      <c r="G26" s="59">
        <v>227697</v>
      </c>
      <c r="H26" s="59"/>
      <c r="I26" s="59"/>
      <c r="J26" s="59"/>
      <c r="K26" s="59"/>
      <c r="L26" s="59"/>
      <c r="M26" s="59"/>
      <c r="N26" s="59"/>
      <c r="O26" s="59"/>
    </row>
    <row r="27" spans="1:15" ht="15" customHeight="1">
      <c r="A27" s="58"/>
      <c r="B27" s="60"/>
      <c r="C27" s="60" t="s">
        <v>8</v>
      </c>
      <c r="D27" s="60"/>
      <c r="E27" s="61"/>
      <c r="F27" s="59">
        <f aca="true" t="shared" si="4" ref="F27:O27">SUM(F25:F26)</f>
        <v>656867</v>
      </c>
      <c r="G27" s="59">
        <f t="shared" si="4"/>
        <v>656867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9">
        <f t="shared" si="4"/>
        <v>0</v>
      </c>
      <c r="O27" s="59">
        <f t="shared" si="4"/>
        <v>0</v>
      </c>
    </row>
    <row r="28" spans="1:15" ht="15" customHeight="1">
      <c r="A28" s="62"/>
      <c r="B28" s="63" t="s">
        <v>65</v>
      </c>
      <c r="C28" s="63"/>
      <c r="D28" s="63"/>
      <c r="E28" s="64"/>
      <c r="F28" s="65">
        <f>F23+F27</f>
        <v>656867</v>
      </c>
      <c r="G28" s="65">
        <f aca="true" t="shared" si="5" ref="G28:O28">G23+G27</f>
        <v>656867</v>
      </c>
      <c r="H28" s="65">
        <f t="shared" si="5"/>
        <v>0</v>
      </c>
      <c r="I28" s="65">
        <f t="shared" si="5"/>
        <v>0</v>
      </c>
      <c r="J28" s="65">
        <f t="shared" si="5"/>
        <v>0</v>
      </c>
      <c r="K28" s="65">
        <f t="shared" si="5"/>
        <v>0</v>
      </c>
      <c r="L28" s="65">
        <f t="shared" si="5"/>
        <v>0</v>
      </c>
      <c r="M28" s="65">
        <f t="shared" si="5"/>
        <v>0</v>
      </c>
      <c r="N28" s="65">
        <f t="shared" si="5"/>
        <v>0</v>
      </c>
      <c r="O28" s="65">
        <f t="shared" si="5"/>
        <v>0</v>
      </c>
    </row>
    <row r="29" spans="1:15" ht="15" customHeight="1">
      <c r="A29" s="58"/>
      <c r="B29" s="140" t="s">
        <v>10</v>
      </c>
      <c r="C29" s="140"/>
      <c r="D29" s="140"/>
      <c r="E29" s="141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1:15" ht="15" customHeight="1">
      <c r="A30" s="58"/>
      <c r="B30" s="60"/>
      <c r="C30" s="60" t="s">
        <v>3</v>
      </c>
      <c r="D30" s="60"/>
      <c r="E30" s="61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15" ht="15" customHeight="1">
      <c r="A31" s="58"/>
      <c r="B31" s="60"/>
      <c r="C31" s="60"/>
      <c r="D31" s="60" t="s">
        <v>30</v>
      </c>
      <c r="E31" s="61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2" spans="1:15" ht="15" customHeight="1">
      <c r="A32" s="58"/>
      <c r="B32" s="60"/>
      <c r="C32" s="60"/>
      <c r="D32" s="60" t="s">
        <v>4</v>
      </c>
      <c r="E32" s="61"/>
      <c r="F32" s="59"/>
      <c r="G32" s="59"/>
      <c r="H32" s="59"/>
      <c r="I32" s="59"/>
      <c r="J32" s="59"/>
      <c r="K32" s="59"/>
      <c r="L32" s="59"/>
      <c r="M32" s="59"/>
      <c r="N32" s="59"/>
      <c r="O32" s="59"/>
    </row>
    <row r="33" spans="1:15" ht="15" customHeight="1">
      <c r="A33" s="58"/>
      <c r="B33" s="60"/>
      <c r="C33" s="60" t="s">
        <v>7</v>
      </c>
      <c r="D33" s="60"/>
      <c r="E33" s="61"/>
      <c r="F33" s="59">
        <f aca="true" t="shared" si="6" ref="F33:O33">SUM(F31:F32)</f>
        <v>0</v>
      </c>
      <c r="G33" s="59">
        <f t="shared" si="6"/>
        <v>0</v>
      </c>
      <c r="H33" s="59">
        <f t="shared" si="6"/>
        <v>0</v>
      </c>
      <c r="I33" s="59">
        <f t="shared" si="6"/>
        <v>0</v>
      </c>
      <c r="J33" s="59">
        <f t="shared" si="6"/>
        <v>0</v>
      </c>
      <c r="K33" s="59">
        <f t="shared" si="6"/>
        <v>0</v>
      </c>
      <c r="L33" s="59">
        <f t="shared" si="6"/>
        <v>0</v>
      </c>
      <c r="M33" s="59">
        <f t="shared" si="6"/>
        <v>0</v>
      </c>
      <c r="N33" s="59">
        <f t="shared" si="6"/>
        <v>0</v>
      </c>
      <c r="O33" s="59">
        <f t="shared" si="6"/>
        <v>0</v>
      </c>
    </row>
    <row r="34" spans="1:15" ht="15" customHeight="1">
      <c r="A34" s="58"/>
      <c r="B34" s="60"/>
      <c r="C34" s="60" t="s">
        <v>5</v>
      </c>
      <c r="D34" s="60"/>
      <c r="E34" s="61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5" ht="15" customHeight="1">
      <c r="A35" s="58"/>
      <c r="B35" s="60"/>
      <c r="C35" s="60"/>
      <c r="D35" s="60" t="s">
        <v>30</v>
      </c>
      <c r="E35" s="61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5" ht="15" customHeight="1">
      <c r="A36" s="58"/>
      <c r="B36" s="60"/>
      <c r="C36" s="60"/>
      <c r="D36" s="60" t="s">
        <v>4</v>
      </c>
      <c r="E36" s="61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ht="15" customHeight="1">
      <c r="A37" s="58"/>
      <c r="B37" s="60"/>
      <c r="C37" s="60" t="s">
        <v>8</v>
      </c>
      <c r="D37" s="60"/>
      <c r="E37" s="61"/>
      <c r="F37" s="59">
        <f aca="true" t="shared" si="7" ref="F37:O37">SUM(F35:F36)</f>
        <v>0</v>
      </c>
      <c r="G37" s="59">
        <f t="shared" si="7"/>
        <v>0</v>
      </c>
      <c r="H37" s="59">
        <f t="shared" si="7"/>
        <v>0</v>
      </c>
      <c r="I37" s="59">
        <f t="shared" si="7"/>
        <v>0</v>
      </c>
      <c r="J37" s="59">
        <f t="shared" si="7"/>
        <v>0</v>
      </c>
      <c r="K37" s="59">
        <f t="shared" si="7"/>
        <v>0</v>
      </c>
      <c r="L37" s="59">
        <f t="shared" si="7"/>
        <v>0</v>
      </c>
      <c r="M37" s="59">
        <f t="shared" si="7"/>
        <v>0</v>
      </c>
      <c r="N37" s="59">
        <f t="shared" si="7"/>
        <v>0</v>
      </c>
      <c r="O37" s="59">
        <f t="shared" si="7"/>
        <v>0</v>
      </c>
    </row>
    <row r="38" spans="1:15" ht="15" customHeight="1">
      <c r="A38" s="62"/>
      <c r="B38" s="63" t="s">
        <v>11</v>
      </c>
      <c r="C38" s="63"/>
      <c r="D38" s="63"/>
      <c r="E38" s="64"/>
      <c r="F38" s="65">
        <f aca="true" t="shared" si="8" ref="F38:O38">F37+F33</f>
        <v>0</v>
      </c>
      <c r="G38" s="65">
        <f t="shared" si="8"/>
        <v>0</v>
      </c>
      <c r="H38" s="65">
        <f t="shared" si="8"/>
        <v>0</v>
      </c>
      <c r="I38" s="65">
        <f t="shared" si="8"/>
        <v>0</v>
      </c>
      <c r="J38" s="65">
        <f t="shared" si="8"/>
        <v>0</v>
      </c>
      <c r="K38" s="65">
        <f t="shared" si="8"/>
        <v>0</v>
      </c>
      <c r="L38" s="65">
        <f t="shared" si="8"/>
        <v>0</v>
      </c>
      <c r="M38" s="65">
        <f t="shared" si="8"/>
        <v>0</v>
      </c>
      <c r="N38" s="65">
        <f t="shared" si="8"/>
        <v>0</v>
      </c>
      <c r="O38" s="65">
        <f t="shared" si="8"/>
        <v>0</v>
      </c>
    </row>
    <row r="39" spans="1:15" ht="15" customHeight="1">
      <c r="A39" s="83" t="s">
        <v>121</v>
      </c>
      <c r="B39" s="66"/>
      <c r="C39" s="66"/>
      <c r="D39" s="66"/>
      <c r="E39" s="67"/>
      <c r="F39" s="68">
        <f aca="true" t="shared" si="9" ref="F39:O39">F18+F28+F38</f>
        <v>656867</v>
      </c>
      <c r="G39" s="68">
        <f t="shared" si="9"/>
        <v>656867</v>
      </c>
      <c r="H39" s="68">
        <f t="shared" si="9"/>
        <v>0</v>
      </c>
      <c r="I39" s="68">
        <f t="shared" si="9"/>
        <v>0</v>
      </c>
      <c r="J39" s="68">
        <f t="shared" si="9"/>
        <v>0</v>
      </c>
      <c r="K39" s="68">
        <f t="shared" si="9"/>
        <v>0</v>
      </c>
      <c r="L39" s="68">
        <f t="shared" si="9"/>
        <v>0</v>
      </c>
      <c r="M39" s="68">
        <f t="shared" si="9"/>
        <v>0</v>
      </c>
      <c r="N39" s="68">
        <f t="shared" si="9"/>
        <v>0</v>
      </c>
      <c r="O39" s="68">
        <f t="shared" si="9"/>
        <v>0</v>
      </c>
    </row>
  </sheetData>
  <sheetProtection sheet="1" objects="1" scenarios="1" selectLockedCells="1"/>
  <mergeCells count="8">
    <mergeCell ref="A1:O1"/>
    <mergeCell ref="B29:E29"/>
    <mergeCell ref="A5:E7"/>
    <mergeCell ref="B9:E9"/>
    <mergeCell ref="B19:E19"/>
    <mergeCell ref="F6:F7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landscape" scale="65" r:id="rId1"/>
  <headerFooter alignWithMargins="0">
    <oddHeader>&amp;L&amp;"Arial,Bold"&amp;16This file was created using most current EXCEL version on file&amp;REnclosure 2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39"/>
  <sheetViews>
    <sheetView zoomScale="80" zoomScaleNormal="80" workbookViewId="0" topLeftCell="A1">
      <selection activeCell="A1" sqref="A1:O1"/>
    </sheetView>
  </sheetViews>
  <sheetFormatPr defaultColWidth="0" defaultRowHeight="12.75" zeroHeight="1"/>
  <cols>
    <col min="1" max="3" width="4.7109375" style="41" customWidth="1"/>
    <col min="4" max="4" width="3.7109375" style="41" customWidth="1"/>
    <col min="5" max="5" width="26.8515625" style="41" customWidth="1"/>
    <col min="6" max="6" width="16.57421875" style="41" customWidth="1"/>
    <col min="7" max="7" width="12.7109375" style="41" customWidth="1"/>
    <col min="8" max="8" width="14.8515625" style="41" customWidth="1"/>
    <col min="9" max="9" width="16.00390625" style="41" customWidth="1"/>
    <col min="10" max="10" width="14.57421875" style="41" customWidth="1"/>
    <col min="11" max="11" width="14.140625" style="41" customWidth="1"/>
    <col min="12" max="12" width="16.28125" style="41" customWidth="1"/>
    <col min="13" max="13" width="16.421875" style="41" customWidth="1"/>
    <col min="14" max="14" width="14.28125" style="41" customWidth="1"/>
    <col min="15" max="15" width="12.7109375" style="41" customWidth="1"/>
    <col min="16" max="18" width="12.7109375" style="0" hidden="1" customWidth="1"/>
    <col min="19" max="16384" width="9.140625" style="0" hidden="1" customWidth="1"/>
  </cols>
  <sheetData>
    <row r="1" spans="1:15" ht="49.5" customHeight="1">
      <c r="A1" s="139" t="s">
        <v>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ht="20.1" customHeight="1">
      <c r="A2" s="40" t="s">
        <v>25</v>
      </c>
      <c r="B2" s="40"/>
      <c r="C2" s="78"/>
      <c r="D2" s="156" t="str">
        <f>'C1-WP 1'!D2:E2</f>
        <v>Orange</v>
      </c>
      <c r="E2" s="156"/>
      <c r="F2" s="73"/>
      <c r="G2" s="73"/>
      <c r="H2" s="73"/>
      <c r="I2" s="73"/>
      <c r="J2" s="73"/>
      <c r="K2" s="73"/>
      <c r="L2" s="73"/>
      <c r="M2" s="73"/>
      <c r="N2" s="42" t="s">
        <v>26</v>
      </c>
      <c r="O2" s="43">
        <f ca="1">TODAY()</f>
        <v>44138</v>
      </c>
    </row>
    <row r="3" spans="1:15" ht="20.1" customHeight="1" thickBot="1">
      <c r="A3" s="40" t="s">
        <v>135</v>
      </c>
      <c r="B3" s="40"/>
      <c r="C3" s="40"/>
      <c r="D3" s="44"/>
      <c r="E3" s="85"/>
      <c r="F3" s="73"/>
      <c r="G3" s="73"/>
      <c r="H3" s="73"/>
      <c r="I3" s="73"/>
      <c r="J3" s="73"/>
      <c r="K3" s="73"/>
      <c r="L3" s="46" t="s">
        <v>142</v>
      </c>
      <c r="M3" s="47" t="s">
        <v>159</v>
      </c>
      <c r="N3" s="48"/>
      <c r="O3" s="74"/>
    </row>
    <row r="4" spans="1:15" ht="16.5" thickBot="1">
      <c r="A4" s="40" t="s">
        <v>141</v>
      </c>
      <c r="E4" s="49" t="s">
        <v>168</v>
      </c>
      <c r="F4" s="73"/>
      <c r="G4" s="73"/>
      <c r="H4" s="73"/>
      <c r="I4" s="73"/>
      <c r="J4" s="73"/>
      <c r="K4" s="73"/>
      <c r="L4" s="50" t="s">
        <v>143</v>
      </c>
      <c r="M4" s="51" t="s">
        <v>169</v>
      </c>
      <c r="N4" s="51"/>
      <c r="O4" s="51"/>
    </row>
    <row r="5" spans="1:15" s="3" customFormat="1" ht="24.75" customHeight="1">
      <c r="A5" s="160" t="s">
        <v>27</v>
      </c>
      <c r="B5" s="161"/>
      <c r="C5" s="161"/>
      <c r="D5" s="161"/>
      <c r="E5" s="162"/>
      <c r="F5" s="70" t="s">
        <v>16</v>
      </c>
      <c r="G5" s="71" t="s">
        <v>17</v>
      </c>
      <c r="H5" s="71" t="s">
        <v>24</v>
      </c>
      <c r="I5" s="71" t="s">
        <v>18</v>
      </c>
      <c r="J5" s="71" t="s">
        <v>19</v>
      </c>
      <c r="K5" s="71" t="s">
        <v>20</v>
      </c>
      <c r="L5" s="71" t="s">
        <v>21</v>
      </c>
      <c r="M5" s="71" t="s">
        <v>22</v>
      </c>
      <c r="N5" s="72" t="s">
        <v>23</v>
      </c>
      <c r="O5" s="72" t="s">
        <v>51</v>
      </c>
    </row>
    <row r="6" spans="1:15" s="3" customFormat="1" ht="24.75" customHeight="1">
      <c r="A6" s="163"/>
      <c r="B6" s="164"/>
      <c r="C6" s="164"/>
      <c r="D6" s="164"/>
      <c r="E6" s="165"/>
      <c r="F6" s="154" t="s">
        <v>6</v>
      </c>
      <c r="G6" s="157" t="s">
        <v>29</v>
      </c>
      <c r="H6" s="158"/>
      <c r="I6" s="158"/>
      <c r="J6" s="158"/>
      <c r="K6" s="158"/>
      <c r="L6" s="158"/>
      <c r="M6" s="158"/>
      <c r="N6" s="158"/>
      <c r="O6" s="159"/>
    </row>
    <row r="7" spans="1:18" s="1" customFormat="1" ht="49.5" customHeight="1">
      <c r="A7" s="163"/>
      <c r="B7" s="156"/>
      <c r="C7" s="156"/>
      <c r="D7" s="156"/>
      <c r="E7" s="166"/>
      <c r="F7" s="155"/>
      <c r="G7" s="77" t="s">
        <v>0</v>
      </c>
      <c r="H7" s="77" t="s">
        <v>28</v>
      </c>
      <c r="I7" s="77" t="s">
        <v>15</v>
      </c>
      <c r="J7" s="77" t="s">
        <v>1</v>
      </c>
      <c r="K7" s="77" t="s">
        <v>12</v>
      </c>
      <c r="L7" s="77" t="s">
        <v>13</v>
      </c>
      <c r="M7" s="77" t="s">
        <v>2</v>
      </c>
      <c r="N7" s="77" t="s">
        <v>14</v>
      </c>
      <c r="O7" s="69" t="s">
        <v>50</v>
      </c>
      <c r="P7" s="2"/>
      <c r="Q7" s="2"/>
      <c r="R7" s="2"/>
    </row>
    <row r="8" spans="1:15" ht="15" customHeight="1">
      <c r="A8" s="40" t="s">
        <v>135</v>
      </c>
      <c r="B8" s="55"/>
      <c r="C8" s="55"/>
      <c r="D8" s="55"/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ht="15" customHeight="1">
      <c r="A9" s="58"/>
      <c r="B9" s="150" t="s">
        <v>71</v>
      </c>
      <c r="C9" s="150"/>
      <c r="D9" s="150"/>
      <c r="E9" s="151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15" ht="15" customHeight="1">
      <c r="A10" s="58"/>
      <c r="B10" s="60"/>
      <c r="C10" s="60" t="s">
        <v>3</v>
      </c>
      <c r="D10" s="60"/>
      <c r="E10" s="61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5" ht="15" customHeight="1">
      <c r="A11" s="58"/>
      <c r="B11" s="60"/>
      <c r="C11" s="60"/>
      <c r="D11" s="60" t="s">
        <v>30</v>
      </c>
      <c r="E11" s="61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5" ht="15" customHeight="1">
      <c r="A12" s="58"/>
      <c r="B12" s="60"/>
      <c r="C12" s="60"/>
      <c r="D12" s="60" t="s">
        <v>4</v>
      </c>
      <c r="E12" s="61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1:15" ht="15" customHeight="1">
      <c r="A13" s="58"/>
      <c r="B13" s="60"/>
      <c r="C13" s="60" t="s">
        <v>7</v>
      </c>
      <c r="D13" s="60"/>
      <c r="E13" s="61"/>
      <c r="F13" s="59">
        <f aca="true" t="shared" si="0" ref="F13:O13">SUM(F11:F12)</f>
        <v>0</v>
      </c>
      <c r="G13" s="59">
        <f t="shared" si="0"/>
        <v>0</v>
      </c>
      <c r="H13" s="59">
        <f t="shared" si="0"/>
        <v>0</v>
      </c>
      <c r="I13" s="59">
        <f t="shared" si="0"/>
        <v>0</v>
      </c>
      <c r="J13" s="59">
        <f t="shared" si="0"/>
        <v>0</v>
      </c>
      <c r="K13" s="59">
        <f t="shared" si="0"/>
        <v>0</v>
      </c>
      <c r="L13" s="59">
        <f t="shared" si="0"/>
        <v>0</v>
      </c>
      <c r="M13" s="59">
        <f t="shared" si="0"/>
        <v>0</v>
      </c>
      <c r="N13" s="59">
        <f t="shared" si="0"/>
        <v>0</v>
      </c>
      <c r="O13" s="59">
        <f t="shared" si="0"/>
        <v>0</v>
      </c>
    </row>
    <row r="14" spans="1:15" ht="15" customHeight="1">
      <c r="A14" s="58"/>
      <c r="B14" s="60"/>
      <c r="C14" s="60" t="s">
        <v>5</v>
      </c>
      <c r="D14" s="60"/>
      <c r="E14" s="61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15" ht="15" customHeight="1">
      <c r="A15" s="58"/>
      <c r="B15" s="60"/>
      <c r="C15" s="60"/>
      <c r="D15" s="60" t="s">
        <v>30</v>
      </c>
      <c r="E15" s="61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1:15" ht="15" customHeight="1">
      <c r="A16" s="58"/>
      <c r="B16" s="60"/>
      <c r="C16" s="60"/>
      <c r="D16" s="60" t="s">
        <v>4</v>
      </c>
      <c r="E16" s="61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1:15" ht="15" customHeight="1">
      <c r="A17" s="58"/>
      <c r="B17" s="60"/>
      <c r="C17" s="60" t="s">
        <v>8</v>
      </c>
      <c r="D17" s="60"/>
      <c r="E17" s="61"/>
      <c r="F17" s="59">
        <f aca="true" t="shared" si="1" ref="F17:O17">SUM(F15:F16)</f>
        <v>0</v>
      </c>
      <c r="G17" s="59">
        <f t="shared" si="1"/>
        <v>0</v>
      </c>
      <c r="H17" s="59">
        <f t="shared" si="1"/>
        <v>0</v>
      </c>
      <c r="I17" s="59">
        <f t="shared" si="1"/>
        <v>0</v>
      </c>
      <c r="J17" s="59">
        <f t="shared" si="1"/>
        <v>0</v>
      </c>
      <c r="K17" s="59">
        <f t="shared" si="1"/>
        <v>0</v>
      </c>
      <c r="L17" s="59">
        <f t="shared" si="1"/>
        <v>0</v>
      </c>
      <c r="M17" s="59">
        <f t="shared" si="1"/>
        <v>0</v>
      </c>
      <c r="N17" s="59">
        <f t="shared" si="1"/>
        <v>0</v>
      </c>
      <c r="O17" s="59">
        <f t="shared" si="1"/>
        <v>0</v>
      </c>
    </row>
    <row r="18" spans="1:15" ht="15" customHeight="1">
      <c r="A18" s="62"/>
      <c r="B18" s="63" t="s">
        <v>9</v>
      </c>
      <c r="C18" s="63"/>
      <c r="D18" s="63"/>
      <c r="E18" s="64"/>
      <c r="F18" s="65">
        <f aca="true" t="shared" si="2" ref="F18:O18">F13+F17</f>
        <v>0</v>
      </c>
      <c r="G18" s="65">
        <f t="shared" si="2"/>
        <v>0</v>
      </c>
      <c r="H18" s="65">
        <f t="shared" si="2"/>
        <v>0</v>
      </c>
      <c r="I18" s="65">
        <f t="shared" si="2"/>
        <v>0</v>
      </c>
      <c r="J18" s="65">
        <f t="shared" si="2"/>
        <v>0</v>
      </c>
      <c r="K18" s="65">
        <f t="shared" si="2"/>
        <v>0</v>
      </c>
      <c r="L18" s="65">
        <f t="shared" si="2"/>
        <v>0</v>
      </c>
      <c r="M18" s="65">
        <f t="shared" si="2"/>
        <v>0</v>
      </c>
      <c r="N18" s="65">
        <f t="shared" si="2"/>
        <v>0</v>
      </c>
      <c r="O18" s="65">
        <f t="shared" si="2"/>
        <v>0</v>
      </c>
    </row>
    <row r="19" spans="1:15" ht="15" customHeight="1">
      <c r="A19" s="58"/>
      <c r="B19" s="152" t="s">
        <v>64</v>
      </c>
      <c r="C19" s="152"/>
      <c r="D19" s="152"/>
      <c r="E19" s="153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15" ht="15" customHeight="1">
      <c r="A20" s="58"/>
      <c r="B20" s="60"/>
      <c r="C20" s="60" t="s">
        <v>3</v>
      </c>
      <c r="D20" s="60"/>
      <c r="E20" s="61"/>
      <c r="F20" s="59"/>
      <c r="G20" s="59"/>
      <c r="H20" s="59"/>
      <c r="I20" s="59"/>
      <c r="J20" s="59"/>
      <c r="K20" s="59"/>
      <c r="L20" s="59"/>
      <c r="M20" s="59"/>
      <c r="N20" s="59"/>
      <c r="O20" s="59"/>
    </row>
    <row r="21" spans="1:15" ht="15" customHeight="1">
      <c r="A21" s="58"/>
      <c r="B21" s="60"/>
      <c r="C21" s="60"/>
      <c r="D21" s="60" t="s">
        <v>30</v>
      </c>
      <c r="E21" s="61"/>
      <c r="F21" s="59"/>
      <c r="G21" s="59"/>
      <c r="H21" s="59"/>
      <c r="I21" s="59"/>
      <c r="J21" s="59"/>
      <c r="K21" s="59"/>
      <c r="L21" s="59"/>
      <c r="M21" s="59"/>
      <c r="N21" s="59"/>
      <c r="O21" s="59"/>
    </row>
    <row r="22" spans="1:15" ht="15" customHeight="1">
      <c r="A22" s="58"/>
      <c r="B22" s="60"/>
      <c r="C22" s="60"/>
      <c r="D22" s="60" t="s">
        <v>4</v>
      </c>
      <c r="E22" s="61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5" ht="15" customHeight="1">
      <c r="A23" s="58"/>
      <c r="B23" s="60"/>
      <c r="C23" s="60" t="s">
        <v>7</v>
      </c>
      <c r="D23" s="60"/>
      <c r="E23" s="61"/>
      <c r="F23" s="59">
        <f aca="true" t="shared" si="3" ref="F23:O23">SUM(F21:F22)</f>
        <v>0</v>
      </c>
      <c r="G23" s="59">
        <f t="shared" si="3"/>
        <v>0</v>
      </c>
      <c r="H23" s="59">
        <f t="shared" si="3"/>
        <v>0</v>
      </c>
      <c r="I23" s="59">
        <f t="shared" si="3"/>
        <v>0</v>
      </c>
      <c r="J23" s="59">
        <f t="shared" si="3"/>
        <v>0</v>
      </c>
      <c r="K23" s="59">
        <f t="shared" si="3"/>
        <v>0</v>
      </c>
      <c r="L23" s="59">
        <f t="shared" si="3"/>
        <v>0</v>
      </c>
      <c r="M23" s="59">
        <f t="shared" si="3"/>
        <v>0</v>
      </c>
      <c r="N23" s="59">
        <f t="shared" si="3"/>
        <v>0</v>
      </c>
      <c r="O23" s="59">
        <f t="shared" si="3"/>
        <v>0</v>
      </c>
    </row>
    <row r="24" spans="1:15" ht="15" customHeight="1">
      <c r="A24" s="58"/>
      <c r="B24" s="60"/>
      <c r="C24" s="60" t="s">
        <v>5</v>
      </c>
      <c r="D24" s="60"/>
      <c r="E24" s="61"/>
      <c r="F24" s="59"/>
      <c r="G24" s="59"/>
      <c r="H24" s="59"/>
      <c r="I24" s="59"/>
      <c r="J24" s="59"/>
      <c r="K24" s="59"/>
      <c r="L24" s="59"/>
      <c r="M24" s="59"/>
      <c r="N24" s="59"/>
      <c r="O24" s="59"/>
    </row>
    <row r="25" spans="1:15" ht="15" customHeight="1">
      <c r="A25" s="58"/>
      <c r="B25" s="60"/>
      <c r="C25" s="60"/>
      <c r="D25" s="60" t="s">
        <v>30</v>
      </c>
      <c r="E25" s="61"/>
      <c r="F25" s="59">
        <v>49638</v>
      </c>
      <c r="G25" s="59">
        <v>49638</v>
      </c>
      <c r="H25" s="59"/>
      <c r="I25" s="59"/>
      <c r="J25" s="59"/>
      <c r="K25" s="59"/>
      <c r="L25" s="59"/>
      <c r="M25" s="59"/>
      <c r="N25" s="59"/>
      <c r="O25" s="59"/>
    </row>
    <row r="26" spans="1:15" ht="15" customHeight="1">
      <c r="A26" s="58"/>
      <c r="B26" s="60"/>
      <c r="C26" s="60"/>
      <c r="D26" s="60" t="s">
        <v>4</v>
      </c>
      <c r="E26" s="61"/>
      <c r="F26" s="59">
        <v>51458</v>
      </c>
      <c r="G26" s="59">
        <v>51458</v>
      </c>
      <c r="H26" s="59"/>
      <c r="I26" s="59"/>
      <c r="J26" s="59"/>
      <c r="K26" s="59"/>
      <c r="L26" s="59"/>
      <c r="M26" s="59"/>
      <c r="N26" s="59"/>
      <c r="O26" s="59"/>
    </row>
    <row r="27" spans="1:15" ht="15" customHeight="1">
      <c r="A27" s="58"/>
      <c r="B27" s="60"/>
      <c r="C27" s="60" t="s">
        <v>8</v>
      </c>
      <c r="D27" s="60"/>
      <c r="E27" s="61"/>
      <c r="F27" s="59">
        <f>SUM(F25:F26)</f>
        <v>101096</v>
      </c>
      <c r="G27" s="59">
        <f aca="true" t="shared" si="4" ref="G27:O27">SUM(G25:G26)</f>
        <v>101096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9">
        <f t="shared" si="4"/>
        <v>0</v>
      </c>
      <c r="O27" s="59">
        <f t="shared" si="4"/>
        <v>0</v>
      </c>
    </row>
    <row r="28" spans="1:15" ht="15" customHeight="1">
      <c r="A28" s="62"/>
      <c r="B28" s="63" t="s">
        <v>65</v>
      </c>
      <c r="C28" s="63"/>
      <c r="D28" s="63"/>
      <c r="E28" s="64"/>
      <c r="F28" s="65">
        <f>F23+F27</f>
        <v>101096</v>
      </c>
      <c r="G28" s="65">
        <f aca="true" t="shared" si="5" ref="G28:O28">G23+G27</f>
        <v>101096</v>
      </c>
      <c r="H28" s="65">
        <f t="shared" si="5"/>
        <v>0</v>
      </c>
      <c r="I28" s="65">
        <f t="shared" si="5"/>
        <v>0</v>
      </c>
      <c r="J28" s="65">
        <f t="shared" si="5"/>
        <v>0</v>
      </c>
      <c r="K28" s="65">
        <f t="shared" si="5"/>
        <v>0</v>
      </c>
      <c r="L28" s="65">
        <f t="shared" si="5"/>
        <v>0</v>
      </c>
      <c r="M28" s="65">
        <f t="shared" si="5"/>
        <v>0</v>
      </c>
      <c r="N28" s="65">
        <f t="shared" si="5"/>
        <v>0</v>
      </c>
      <c r="O28" s="65">
        <f t="shared" si="5"/>
        <v>0</v>
      </c>
    </row>
    <row r="29" spans="1:15" ht="15" customHeight="1">
      <c r="A29" s="58"/>
      <c r="B29" s="140" t="s">
        <v>10</v>
      </c>
      <c r="C29" s="140"/>
      <c r="D29" s="140"/>
      <c r="E29" s="141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1:15" ht="15" customHeight="1">
      <c r="A30" s="58"/>
      <c r="B30" s="60"/>
      <c r="C30" s="60" t="s">
        <v>3</v>
      </c>
      <c r="D30" s="60"/>
      <c r="E30" s="61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15" ht="15" customHeight="1">
      <c r="A31" s="58"/>
      <c r="B31" s="60"/>
      <c r="C31" s="60"/>
      <c r="D31" s="60" t="s">
        <v>30</v>
      </c>
      <c r="E31" s="61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2" spans="1:15" ht="15" customHeight="1">
      <c r="A32" s="58"/>
      <c r="B32" s="60"/>
      <c r="C32" s="60"/>
      <c r="D32" s="60" t="s">
        <v>4</v>
      </c>
      <c r="E32" s="61"/>
      <c r="F32" s="59"/>
      <c r="G32" s="59"/>
      <c r="H32" s="59"/>
      <c r="I32" s="59"/>
      <c r="J32" s="59"/>
      <c r="K32" s="59"/>
      <c r="L32" s="59"/>
      <c r="M32" s="59"/>
      <c r="N32" s="59"/>
      <c r="O32" s="59"/>
    </row>
    <row r="33" spans="1:15" ht="15" customHeight="1">
      <c r="A33" s="58"/>
      <c r="B33" s="60"/>
      <c r="C33" s="60" t="s">
        <v>7</v>
      </c>
      <c r="D33" s="60"/>
      <c r="E33" s="61"/>
      <c r="F33" s="59">
        <f aca="true" t="shared" si="6" ref="F33:O33">SUM(F31:F32)</f>
        <v>0</v>
      </c>
      <c r="G33" s="59">
        <f t="shared" si="6"/>
        <v>0</v>
      </c>
      <c r="H33" s="59">
        <f t="shared" si="6"/>
        <v>0</v>
      </c>
      <c r="I33" s="59">
        <f t="shared" si="6"/>
        <v>0</v>
      </c>
      <c r="J33" s="59">
        <f t="shared" si="6"/>
        <v>0</v>
      </c>
      <c r="K33" s="59">
        <f t="shared" si="6"/>
        <v>0</v>
      </c>
      <c r="L33" s="59">
        <f t="shared" si="6"/>
        <v>0</v>
      </c>
      <c r="M33" s="59">
        <f t="shared" si="6"/>
        <v>0</v>
      </c>
      <c r="N33" s="59">
        <f t="shared" si="6"/>
        <v>0</v>
      </c>
      <c r="O33" s="59">
        <f t="shared" si="6"/>
        <v>0</v>
      </c>
    </row>
    <row r="34" spans="1:15" ht="15" customHeight="1">
      <c r="A34" s="58"/>
      <c r="B34" s="60"/>
      <c r="C34" s="60" t="s">
        <v>5</v>
      </c>
      <c r="D34" s="60"/>
      <c r="E34" s="61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5" ht="15" customHeight="1">
      <c r="A35" s="58"/>
      <c r="B35" s="60"/>
      <c r="C35" s="60"/>
      <c r="D35" s="60" t="s">
        <v>30</v>
      </c>
      <c r="E35" s="61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5" ht="15" customHeight="1">
      <c r="A36" s="58"/>
      <c r="B36" s="60"/>
      <c r="C36" s="60"/>
      <c r="D36" s="60" t="s">
        <v>4</v>
      </c>
      <c r="E36" s="61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ht="15" customHeight="1">
      <c r="A37" s="58"/>
      <c r="B37" s="60"/>
      <c r="C37" s="60" t="s">
        <v>8</v>
      </c>
      <c r="D37" s="60"/>
      <c r="E37" s="61"/>
      <c r="F37" s="59">
        <f>SUM(F35:F36)</f>
        <v>0</v>
      </c>
      <c r="G37" s="59">
        <f aca="true" t="shared" si="7" ref="G37:O37">SUM(G35:G36)</f>
        <v>0</v>
      </c>
      <c r="H37" s="59">
        <f t="shared" si="7"/>
        <v>0</v>
      </c>
      <c r="I37" s="59">
        <f t="shared" si="7"/>
        <v>0</v>
      </c>
      <c r="J37" s="59">
        <f t="shared" si="7"/>
        <v>0</v>
      </c>
      <c r="K37" s="59">
        <f t="shared" si="7"/>
        <v>0</v>
      </c>
      <c r="L37" s="59">
        <f t="shared" si="7"/>
        <v>0</v>
      </c>
      <c r="M37" s="59">
        <f t="shared" si="7"/>
        <v>0</v>
      </c>
      <c r="N37" s="59">
        <f t="shared" si="7"/>
        <v>0</v>
      </c>
      <c r="O37" s="59">
        <f t="shared" si="7"/>
        <v>0</v>
      </c>
    </row>
    <row r="38" spans="1:15" ht="15" customHeight="1">
      <c r="A38" s="62"/>
      <c r="B38" s="63" t="s">
        <v>11</v>
      </c>
      <c r="C38" s="63"/>
      <c r="D38" s="63"/>
      <c r="E38" s="64"/>
      <c r="F38" s="65">
        <f aca="true" t="shared" si="8" ref="F38:O38">F37+F33</f>
        <v>0</v>
      </c>
      <c r="G38" s="65">
        <f t="shared" si="8"/>
        <v>0</v>
      </c>
      <c r="H38" s="65">
        <f t="shared" si="8"/>
        <v>0</v>
      </c>
      <c r="I38" s="65">
        <f t="shared" si="8"/>
        <v>0</v>
      </c>
      <c r="J38" s="65">
        <f t="shared" si="8"/>
        <v>0</v>
      </c>
      <c r="K38" s="65">
        <f t="shared" si="8"/>
        <v>0</v>
      </c>
      <c r="L38" s="65">
        <f t="shared" si="8"/>
        <v>0</v>
      </c>
      <c r="M38" s="65">
        <f t="shared" si="8"/>
        <v>0</v>
      </c>
      <c r="N38" s="65">
        <f t="shared" si="8"/>
        <v>0</v>
      </c>
      <c r="O38" s="65">
        <f t="shared" si="8"/>
        <v>0</v>
      </c>
    </row>
    <row r="39" spans="1:15" ht="15" customHeight="1">
      <c r="A39" s="40" t="s">
        <v>135</v>
      </c>
      <c r="B39" s="66"/>
      <c r="C39" s="66"/>
      <c r="D39" s="66"/>
      <c r="E39" s="67"/>
      <c r="F39" s="68">
        <f aca="true" t="shared" si="9" ref="F39:O39">F18+F28+F38</f>
        <v>101096</v>
      </c>
      <c r="G39" s="68">
        <f t="shared" si="9"/>
        <v>101096</v>
      </c>
      <c r="H39" s="68">
        <f t="shared" si="9"/>
        <v>0</v>
      </c>
      <c r="I39" s="68">
        <f t="shared" si="9"/>
        <v>0</v>
      </c>
      <c r="J39" s="68">
        <f t="shared" si="9"/>
        <v>0</v>
      </c>
      <c r="K39" s="68">
        <f t="shared" si="9"/>
        <v>0</v>
      </c>
      <c r="L39" s="68">
        <f t="shared" si="9"/>
        <v>0</v>
      </c>
      <c r="M39" s="68">
        <f t="shared" si="9"/>
        <v>0</v>
      </c>
      <c r="N39" s="68">
        <f t="shared" si="9"/>
        <v>0</v>
      </c>
      <c r="O39" s="68">
        <f t="shared" si="9"/>
        <v>0</v>
      </c>
    </row>
  </sheetData>
  <sheetProtection sheet="1" objects="1" scenarios="1" selectLockedCells="1"/>
  <mergeCells count="8">
    <mergeCell ref="A1:O1"/>
    <mergeCell ref="B29:E29"/>
    <mergeCell ref="A5:E7"/>
    <mergeCell ref="B9:E9"/>
    <mergeCell ref="B19:E19"/>
    <mergeCell ref="F6:F7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landscape" scale="77" r:id="rId1"/>
  <headerFooter alignWithMargins="0">
    <oddHeader>&amp;L&amp;"Arial,Bold"&amp;16This file was created using most current EXCEL version on file&amp;REnclosure 2</oddHeader>
    <oddFooter>&amp;CPage &amp;P of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78A44A894D44A57135C48A267F0A" ma:contentTypeVersion="0" ma:contentTypeDescription="Create a new document." ma:contentTypeScope="" ma:versionID="ff335c541625bd790cabe8a2ece69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07C135-64FF-4B0A-8E8D-AE653C11C44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4EBD314-EB41-4BED-AD7D-9B0B8CB31F1B}"/>
</file>

<file path=customXml/itemProps3.xml><?xml version="1.0" encoding="utf-8"?>
<ds:datastoreItem xmlns:ds="http://schemas.openxmlformats.org/officeDocument/2006/customXml" ds:itemID="{0CD54463-A40F-42B3-910D-7C7286ABAE1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329755D-6E0C-4AD0-BD4A-D3D59764C411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59C54618-0DDD-4CBC-82B6-ED2BAB5CE20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bc34b3-1921-46c7-8c7a-d18363374b4b"/>
    <ds:schemaRef ds:uri="c1c1dc04-eeda-4b6e-b2df-40979f5da1d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Mental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Orange_FY07-08_RER_ADA</dc:title>
  <dc:subject/>
  <dc:creator>Mike Geiss</dc:creator>
  <cp:keywords>Orange_FY07-08_RER_ADA</cp:keywords>
  <dc:description/>
  <cp:lastModifiedBy>westj</cp:lastModifiedBy>
  <cp:lastPrinted>2009-05-26T23:02:37Z</cp:lastPrinted>
  <dcterms:created xsi:type="dcterms:W3CDTF">2007-09-20T19:02:25Z</dcterms:created>
  <dcterms:modified xsi:type="dcterms:W3CDTF">2020-11-04T03:48:18Z</dcterms:modified>
  <cp:category/>
  <cp:version/>
  <cp:contentType/>
  <cp:contentStatus>Not Started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display_urn:schemas-microsoft-com:office:office#Author">
    <vt:lpwstr>John SS01. Trapper</vt:lpwstr>
  </property>
  <property fmtid="{D5CDD505-2E9C-101B-9397-08002B2CF9AE}" pid="4" name="_dlc_DocId">
    <vt:lpwstr>DHCSDOC-1363137784-1461</vt:lpwstr>
  </property>
  <property fmtid="{D5CDD505-2E9C-101B-9397-08002B2CF9AE}" pid="5" name="_dlc_DocIdItemGuid">
    <vt:lpwstr>469eb7b5-1c9a-4de6-80b1-5fcbf943300b</vt:lpwstr>
  </property>
  <property fmtid="{D5CDD505-2E9C-101B-9397-08002B2CF9AE}" pid="6" name="_dlc_DocIdUrl">
    <vt:lpwstr>http://dhcs2016prod:88/services/MH/_layouts/15/DocIdRedir.aspx?ID=DHCSDOC-1363137784-1461, DHCSDOC-1363137784-1461</vt:lpwstr>
  </property>
  <property fmtid="{D5CDD505-2E9C-101B-9397-08002B2CF9AE}" pid="7" name="ContentTypeId">
    <vt:lpwstr>0x0101000DD778A44A894D44A57135C48A267F0A</vt:lpwstr>
  </property>
</Properties>
</file>