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84F8287A-E781-429E-940D-DBF9BE96E079}"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U18" i="6" l="1"/>
  <c r="N16" i="1"/>
  <c r="M16" i="5"/>
  <c r="V38" i="6"/>
  <c r="O53" i="1"/>
  <c r="O52" i="1"/>
  <c r="M50" i="1"/>
  <c r="P49" i="1"/>
  <c r="S51" i="2"/>
  <c r="R51" i="2"/>
  <c r="C51" i="2" s="1"/>
  <c r="R50" i="2"/>
  <c r="T50" i="2"/>
  <c r="N32" i="5"/>
  <c r="I53" i="2"/>
  <c r="I54" i="2"/>
  <c r="I44" i="2"/>
  <c r="H56" i="2" s="1"/>
  <c r="I48" i="2"/>
  <c r="I49" i="2"/>
  <c r="H32" i="19"/>
  <c r="M60" i="19"/>
  <c r="H60" i="19"/>
  <c r="G60" i="19"/>
  <c r="D60" i="19" s="1"/>
  <c r="N60" i="19" s="1"/>
  <c r="M75" i="19"/>
  <c r="M30" i="19"/>
  <c r="M63" i="19"/>
  <c r="N63" i="19" s="1"/>
  <c r="L75" i="19"/>
  <c r="K75" i="19"/>
  <c r="J75" i="19"/>
  <c r="I75" i="19"/>
  <c r="H75" i="19"/>
  <c r="G75" i="19"/>
  <c r="N75" i="19" s="1"/>
  <c r="F75" i="19"/>
  <c r="E75" i="19"/>
  <c r="D75" i="19"/>
  <c r="L74" i="19"/>
  <c r="L101" i="19" s="1"/>
  <c r="J74" i="19"/>
  <c r="I74" i="19"/>
  <c r="H74" i="19"/>
  <c r="G74" i="19"/>
  <c r="F74" i="19"/>
  <c r="E74" i="19"/>
  <c r="D74" i="19"/>
  <c r="L73" i="19"/>
  <c r="L100" i="19" s="1"/>
  <c r="L103" i="19" s="1"/>
  <c r="J73" i="19"/>
  <c r="I73" i="19"/>
  <c r="H73" i="19"/>
  <c r="G73" i="19"/>
  <c r="F73" i="19"/>
  <c r="E73" i="19"/>
  <c r="D73" i="19"/>
  <c r="N73" i="19"/>
  <c r="L72" i="19"/>
  <c r="J72" i="19"/>
  <c r="I72" i="19"/>
  <c r="H72" i="19"/>
  <c r="G72" i="19"/>
  <c r="F72" i="19"/>
  <c r="E72" i="19"/>
  <c r="D72" i="19"/>
  <c r="J71" i="19"/>
  <c r="I71" i="19"/>
  <c r="H71" i="19"/>
  <c r="G71" i="19"/>
  <c r="F71" i="19"/>
  <c r="E71" i="19"/>
  <c r="E98" i="19"/>
  <c r="D71" i="19"/>
  <c r="D98" i="19" s="1"/>
  <c r="J70" i="19"/>
  <c r="I70" i="19"/>
  <c r="H70" i="19"/>
  <c r="G70" i="19"/>
  <c r="F70" i="19"/>
  <c r="E70" i="19"/>
  <c r="D70" i="19"/>
  <c r="K69" i="19"/>
  <c r="J69" i="19"/>
  <c r="I69" i="19"/>
  <c r="H69" i="19"/>
  <c r="G69" i="19"/>
  <c r="F69" i="19"/>
  <c r="E69" i="19"/>
  <c r="D69" i="19"/>
  <c r="K68" i="19"/>
  <c r="J68" i="19"/>
  <c r="I68" i="19"/>
  <c r="H68" i="19"/>
  <c r="G68" i="19"/>
  <c r="F68" i="19"/>
  <c r="E68" i="19"/>
  <c r="D68" i="19"/>
  <c r="K67" i="19"/>
  <c r="K76" i="19" s="1"/>
  <c r="J67" i="19"/>
  <c r="I67" i="19"/>
  <c r="H67" i="19"/>
  <c r="G67" i="19"/>
  <c r="G76" i="19" s="1"/>
  <c r="F67" i="19"/>
  <c r="E67" i="19"/>
  <c r="D67" i="19"/>
  <c r="D94" i="19" s="1"/>
  <c r="N67" i="19"/>
  <c r="K66" i="19"/>
  <c r="J66" i="19"/>
  <c r="I66" i="19"/>
  <c r="H66" i="19"/>
  <c r="G66" i="19"/>
  <c r="F66" i="19"/>
  <c r="F76" i="19"/>
  <c r="E66" i="19"/>
  <c r="D66" i="19"/>
  <c r="H65" i="19"/>
  <c r="G65" i="19"/>
  <c r="D65" i="19"/>
  <c r="N65" i="19" s="1"/>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C32" i="5" s="1"/>
  <c r="D7" i="3"/>
  <c r="D7" i="2"/>
  <c r="C41" i="2"/>
  <c r="C70" i="17"/>
  <c r="B70" i="17"/>
  <c r="E70" i="17"/>
  <c r="E69" i="17"/>
  <c r="C68" i="17"/>
  <c r="B68" i="17"/>
  <c r="E68" i="17"/>
  <c r="D5" i="19"/>
  <c r="C66" i="2"/>
  <c r="C65" i="2"/>
  <c r="C64" i="2"/>
  <c r="C63" i="2"/>
  <c r="C62" i="2"/>
  <c r="C61" i="2"/>
  <c r="C60" i="2"/>
  <c r="C59" i="2"/>
  <c r="C58" i="2"/>
  <c r="W22" i="6"/>
  <c r="V22" i="6"/>
  <c r="U22" i="6"/>
  <c r="T22" i="6"/>
  <c r="S22" i="6"/>
  <c r="R22" i="6"/>
  <c r="Q22" i="6"/>
  <c r="P22" i="6"/>
  <c r="O22" i="6"/>
  <c r="N22" i="6"/>
  <c r="M22" i="6"/>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K22" i="2" s="1"/>
  <c r="L22" i="2"/>
  <c r="M25" i="1"/>
  <c r="L25" i="1"/>
  <c r="U25" i="1"/>
  <c r="T25" i="1"/>
  <c r="S25" i="1"/>
  <c r="R25" i="1"/>
  <c r="Q25" i="1"/>
  <c r="P25" i="1"/>
  <c r="O25" i="1"/>
  <c r="N25" i="1"/>
  <c r="C42" i="2"/>
  <c r="G5" i="19"/>
  <c r="G87" i="19"/>
  <c r="F87" i="19"/>
  <c r="E87" i="19"/>
  <c r="D87" i="19"/>
  <c r="G86" i="19"/>
  <c r="F86" i="19"/>
  <c r="E86" i="19"/>
  <c r="D86" i="19"/>
  <c r="G85" i="19"/>
  <c r="F85" i="19"/>
  <c r="E85" i="19"/>
  <c r="D85" i="19"/>
  <c r="G84" i="19"/>
  <c r="F84" i="19"/>
  <c r="E84" i="19"/>
  <c r="E97" i="19" s="1"/>
  <c r="D84" i="19"/>
  <c r="G83" i="19"/>
  <c r="F83" i="19"/>
  <c r="E83" i="19"/>
  <c r="D83" i="19"/>
  <c r="G82" i="19"/>
  <c r="F82" i="19"/>
  <c r="N82" i="19" s="1"/>
  <c r="E82" i="19"/>
  <c r="D82" i="19"/>
  <c r="G81" i="19"/>
  <c r="F81" i="19"/>
  <c r="F88" i="19" s="1"/>
  <c r="E81" i="19"/>
  <c r="E94" i="19"/>
  <c r="D81" i="19"/>
  <c r="G80" i="19"/>
  <c r="F80" i="19"/>
  <c r="E80" i="19"/>
  <c r="D80" i="19"/>
  <c r="G79" i="19"/>
  <c r="F79" i="19"/>
  <c r="E79" i="19"/>
  <c r="D79" i="19"/>
  <c r="G78" i="19"/>
  <c r="F78" i="19"/>
  <c r="E78" i="19"/>
  <c r="D78" i="19"/>
  <c r="M59" i="19"/>
  <c r="D59" i="19" s="1"/>
  <c r="D101" i="19" s="1"/>
  <c r="H59" i="19"/>
  <c r="G59" i="19"/>
  <c r="M58" i="19"/>
  <c r="H58" i="19"/>
  <c r="G58" i="19"/>
  <c r="M57" i="19"/>
  <c r="H57" i="19"/>
  <c r="G57" i="19"/>
  <c r="L53" i="19"/>
  <c r="K53" i="19"/>
  <c r="J53" i="19"/>
  <c r="I53" i="19"/>
  <c r="L52" i="19"/>
  <c r="K52" i="19"/>
  <c r="J52" i="19"/>
  <c r="I52" i="19"/>
  <c r="L51" i="19"/>
  <c r="K51" i="19"/>
  <c r="J51" i="19"/>
  <c r="I51" i="19"/>
  <c r="L50" i="19"/>
  <c r="L54" i="19" s="1"/>
  <c r="K50" i="19"/>
  <c r="J50" i="19"/>
  <c r="J54" i="19" s="1"/>
  <c r="I50" i="19"/>
  <c r="I54" i="19" s="1"/>
  <c r="I55" i="19" s="1"/>
  <c r="L47" i="19"/>
  <c r="K47" i="19"/>
  <c r="J47" i="19"/>
  <c r="J102" i="19"/>
  <c r="I47" i="19"/>
  <c r="I102" i="19" s="1"/>
  <c r="L46" i="19"/>
  <c r="J46" i="19"/>
  <c r="J101" i="19" s="1"/>
  <c r="L45" i="19"/>
  <c r="J45" i="19"/>
  <c r="J100" i="19" s="1"/>
  <c r="L44" i="19"/>
  <c r="J44" i="19"/>
  <c r="J99" i="19" s="1"/>
  <c r="J43" i="19"/>
  <c r="J98" i="19" s="1"/>
  <c r="J42" i="19"/>
  <c r="J97" i="19"/>
  <c r="K41" i="19"/>
  <c r="J41" i="19"/>
  <c r="J96" i="19"/>
  <c r="I41" i="19"/>
  <c r="I96" i="19" s="1"/>
  <c r="K40" i="19"/>
  <c r="K95" i="19" s="1"/>
  <c r="J40" i="19"/>
  <c r="I40" i="19"/>
  <c r="K39" i="19"/>
  <c r="J39" i="19"/>
  <c r="J94" i="19" s="1"/>
  <c r="I39" i="19"/>
  <c r="I94" i="19"/>
  <c r="K38" i="19"/>
  <c r="J38" i="19"/>
  <c r="I38" i="19"/>
  <c r="M33" i="19"/>
  <c r="L33" i="19"/>
  <c r="K33" i="19"/>
  <c r="J33" i="19"/>
  <c r="I33" i="19"/>
  <c r="G33" i="19"/>
  <c r="F33" i="19"/>
  <c r="E33" i="19"/>
  <c r="D33" i="19"/>
  <c r="N31" i="19"/>
  <c r="N30" i="19"/>
  <c r="M28" i="19"/>
  <c r="L28" i="19"/>
  <c r="K28" i="19"/>
  <c r="J28" i="19"/>
  <c r="I28" i="19"/>
  <c r="H28" i="19"/>
  <c r="G28" i="19"/>
  <c r="F28" i="19"/>
  <c r="E28" i="19"/>
  <c r="D28" i="19"/>
  <c r="N27" i="19"/>
  <c r="N26" i="19"/>
  <c r="N25" i="19"/>
  <c r="N24" i="19"/>
  <c r="N23" i="19"/>
  <c r="N22" i="19"/>
  <c r="N21" i="19"/>
  <c r="N20" i="19"/>
  <c r="N19" i="19"/>
  <c r="N18" i="19"/>
  <c r="N17" i="19"/>
  <c r="N16" i="19"/>
  <c r="J95" i="19"/>
  <c r="M76" i="19"/>
  <c r="N64" i="19"/>
  <c r="P86" i="3"/>
  <c r="K86" i="3" s="1"/>
  <c r="P85" i="3"/>
  <c r="P84" i="3"/>
  <c r="P82" i="3"/>
  <c r="K82" i="3" s="1"/>
  <c r="P81" i="3"/>
  <c r="K81" i="3"/>
  <c r="P80" i="3"/>
  <c r="K80" i="3" s="1"/>
  <c r="P78" i="3"/>
  <c r="K78" i="3"/>
  <c r="P77" i="3"/>
  <c r="K77" i="3" s="1"/>
  <c r="P76" i="3"/>
  <c r="K76" i="3" s="1"/>
  <c r="P74" i="3"/>
  <c r="K74" i="3"/>
  <c r="P73" i="3"/>
  <c r="K73" i="3" s="1"/>
  <c r="P72" i="3"/>
  <c r="K72" i="3" s="1"/>
  <c r="P70" i="3"/>
  <c r="K70" i="3" s="1"/>
  <c r="P69" i="3"/>
  <c r="K69" i="3" s="1"/>
  <c r="P68" i="3"/>
  <c r="K68" i="3" s="1"/>
  <c r="P66" i="3"/>
  <c r="K66" i="3"/>
  <c r="P65" i="3"/>
  <c r="K65" i="3" s="1"/>
  <c r="P64" i="3"/>
  <c r="K64" i="3" s="1"/>
  <c r="P62" i="3"/>
  <c r="K62" i="3"/>
  <c r="P61" i="3"/>
  <c r="K61" i="3" s="1"/>
  <c r="P60" i="3"/>
  <c r="K60" i="3" s="1"/>
  <c r="P58" i="3"/>
  <c r="K58" i="3" s="1"/>
  <c r="P57" i="3"/>
  <c r="K57" i="3"/>
  <c r="P56" i="3"/>
  <c r="K56" i="3" s="1"/>
  <c r="P54" i="3"/>
  <c r="P53" i="3"/>
  <c r="K53" i="3"/>
  <c r="P52" i="3"/>
  <c r="P50" i="3"/>
  <c r="P49" i="3"/>
  <c r="K49" i="3"/>
  <c r="P48" i="3"/>
  <c r="K48" i="3" s="1"/>
  <c r="P46" i="3"/>
  <c r="K46" i="3"/>
  <c r="P45" i="3"/>
  <c r="K45" i="3" s="1"/>
  <c r="P44" i="3"/>
  <c r="K44" i="3"/>
  <c r="P42" i="3"/>
  <c r="K42" i="3" s="1"/>
  <c r="P41" i="3"/>
  <c r="K41" i="3" s="1"/>
  <c r="P40" i="3"/>
  <c r="K40" i="3" s="1"/>
  <c r="P38" i="3"/>
  <c r="K38" i="3"/>
  <c r="P37" i="3"/>
  <c r="K37" i="3" s="1"/>
  <c r="P36" i="3"/>
  <c r="K36" i="3"/>
  <c r="P34" i="3"/>
  <c r="K34" i="3" s="1"/>
  <c r="P33" i="3"/>
  <c r="K33" i="3"/>
  <c r="P32" i="3"/>
  <c r="K32" i="3" s="1"/>
  <c r="P30" i="3"/>
  <c r="K30" i="3" s="1"/>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P75" i="3" s="1"/>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P63" i="3" s="1"/>
  <c r="Z59" i="3"/>
  <c r="Y59" i="3"/>
  <c r="X59" i="3"/>
  <c r="W59" i="3"/>
  <c r="V59" i="3"/>
  <c r="U59" i="3"/>
  <c r="T59" i="3"/>
  <c r="S59" i="3"/>
  <c r="P59" i="3" s="1"/>
  <c r="R59" i="3"/>
  <c r="Q59" i="3"/>
  <c r="Z55" i="3"/>
  <c r="Y55" i="3"/>
  <c r="X55" i="3"/>
  <c r="W55" i="3"/>
  <c r="V55" i="3"/>
  <c r="U55" i="3"/>
  <c r="T55" i="3"/>
  <c r="S55" i="3"/>
  <c r="R55" i="3"/>
  <c r="Q55" i="3"/>
  <c r="P55" i="3" s="1"/>
  <c r="Z51" i="3"/>
  <c r="Y51" i="3"/>
  <c r="X51" i="3"/>
  <c r="W51" i="3"/>
  <c r="V51" i="3"/>
  <c r="U51" i="3"/>
  <c r="T51" i="3"/>
  <c r="P51" i="3"/>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85" i="3"/>
  <c r="K84" i="3"/>
  <c r="K54" i="3"/>
  <c r="K52" i="3"/>
  <c r="K50" i="3"/>
  <c r="J87" i="3"/>
  <c r="I87" i="3"/>
  <c r="H87" i="3"/>
  <c r="G87" i="3"/>
  <c r="F87" i="3"/>
  <c r="E87" i="3"/>
  <c r="D87" i="3"/>
  <c r="J86" i="3"/>
  <c r="I86" i="3"/>
  <c r="H86" i="3"/>
  <c r="G86" i="3"/>
  <c r="F86" i="3"/>
  <c r="E86" i="3"/>
  <c r="D86" i="3"/>
  <c r="J85" i="3"/>
  <c r="I85" i="3"/>
  <c r="H85" i="3"/>
  <c r="G85" i="3"/>
  <c r="F85" i="3"/>
  <c r="E85" i="3"/>
  <c r="D85" i="3"/>
  <c r="J84" i="3"/>
  <c r="C84" i="3"/>
  <c r="C86" i="3" s="1"/>
  <c r="J83" i="3"/>
  <c r="I83" i="3"/>
  <c r="H83" i="3"/>
  <c r="G83" i="3"/>
  <c r="F83" i="3"/>
  <c r="E83" i="3"/>
  <c r="D83" i="3"/>
  <c r="J82" i="3"/>
  <c r="I82" i="3"/>
  <c r="H82" i="3"/>
  <c r="G82" i="3"/>
  <c r="F82" i="3"/>
  <c r="E82" i="3"/>
  <c r="D82" i="3"/>
  <c r="J81" i="3"/>
  <c r="I81" i="3"/>
  <c r="H81" i="3"/>
  <c r="G81" i="3"/>
  <c r="F81" i="3"/>
  <c r="E81" i="3"/>
  <c r="D81" i="3"/>
  <c r="J80" i="3"/>
  <c r="C80" i="3"/>
  <c r="C83" i="3" s="1"/>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C74" i="3" s="1"/>
  <c r="J71" i="3"/>
  <c r="I71" i="3"/>
  <c r="H71" i="3"/>
  <c r="G71" i="3"/>
  <c r="F71" i="3"/>
  <c r="E71" i="3"/>
  <c r="D71" i="3"/>
  <c r="J70" i="3"/>
  <c r="I70" i="3"/>
  <c r="H70" i="3"/>
  <c r="G70" i="3"/>
  <c r="F70" i="3"/>
  <c r="E70" i="3"/>
  <c r="D70" i="3"/>
  <c r="J69" i="3"/>
  <c r="I69" i="3"/>
  <c r="H69" i="3"/>
  <c r="G69" i="3"/>
  <c r="F69" i="3"/>
  <c r="E69" i="3"/>
  <c r="D69" i="3"/>
  <c r="J68" i="3"/>
  <c r="C68" i="3"/>
  <c r="C71" i="3" s="1"/>
  <c r="J67" i="3"/>
  <c r="I67" i="3"/>
  <c r="H67" i="3"/>
  <c r="G67" i="3"/>
  <c r="F67" i="3"/>
  <c r="E67" i="3"/>
  <c r="D67" i="3"/>
  <c r="J66" i="3"/>
  <c r="I66" i="3"/>
  <c r="H66" i="3"/>
  <c r="G66" i="3"/>
  <c r="F66" i="3"/>
  <c r="E66" i="3"/>
  <c r="D66" i="3"/>
  <c r="J65" i="3"/>
  <c r="I65" i="3"/>
  <c r="H65" i="3"/>
  <c r="G65" i="3"/>
  <c r="F65" i="3"/>
  <c r="E65" i="3"/>
  <c r="D65" i="3"/>
  <c r="J64" i="3"/>
  <c r="C64" i="3"/>
  <c r="C67" i="3" s="1"/>
  <c r="J63" i="3"/>
  <c r="I63" i="3"/>
  <c r="H63" i="3"/>
  <c r="G63" i="3"/>
  <c r="F63" i="3"/>
  <c r="E63" i="3"/>
  <c r="D63" i="3"/>
  <c r="J62" i="3"/>
  <c r="I62" i="3"/>
  <c r="H62" i="3"/>
  <c r="G62" i="3"/>
  <c r="F62" i="3"/>
  <c r="E62" i="3"/>
  <c r="D62" i="3"/>
  <c r="J61" i="3"/>
  <c r="I61" i="3"/>
  <c r="H61" i="3"/>
  <c r="G61" i="3"/>
  <c r="F61" i="3"/>
  <c r="E61" i="3"/>
  <c r="D61" i="3"/>
  <c r="J60" i="3"/>
  <c r="C60" i="3"/>
  <c r="C61" i="3" s="1"/>
  <c r="J59" i="3"/>
  <c r="I59" i="3"/>
  <c r="H59" i="3"/>
  <c r="G59" i="3"/>
  <c r="F59" i="3"/>
  <c r="E59" i="3"/>
  <c r="D59" i="3"/>
  <c r="J58" i="3"/>
  <c r="I58" i="3"/>
  <c r="H58" i="3"/>
  <c r="G58" i="3"/>
  <c r="F58" i="3"/>
  <c r="E58" i="3"/>
  <c r="D58" i="3"/>
  <c r="J57" i="3"/>
  <c r="I57" i="3"/>
  <c r="H57" i="3"/>
  <c r="G57" i="3"/>
  <c r="F57" i="3"/>
  <c r="E57" i="3"/>
  <c r="D57" i="3"/>
  <c r="J56" i="3"/>
  <c r="C56" i="3"/>
  <c r="C58" i="3" s="1"/>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C49" i="3" s="1"/>
  <c r="J47" i="3"/>
  <c r="I47" i="3"/>
  <c r="H47" i="3"/>
  <c r="G47" i="3"/>
  <c r="F47" i="3"/>
  <c r="E47" i="3"/>
  <c r="D47" i="3"/>
  <c r="J46" i="3"/>
  <c r="I46" i="3"/>
  <c r="H46" i="3"/>
  <c r="G46" i="3"/>
  <c r="F46" i="3"/>
  <c r="E46" i="3"/>
  <c r="D46" i="3"/>
  <c r="J45" i="3"/>
  <c r="I45" i="3"/>
  <c r="H45" i="3"/>
  <c r="G45" i="3"/>
  <c r="F45" i="3"/>
  <c r="E45" i="3"/>
  <c r="D45" i="3"/>
  <c r="J44" i="3"/>
  <c r="C44" i="3"/>
  <c r="C47" i="3" s="1"/>
  <c r="J43" i="3"/>
  <c r="I43" i="3"/>
  <c r="H43" i="3"/>
  <c r="G43" i="3"/>
  <c r="F43" i="3"/>
  <c r="E43" i="3"/>
  <c r="D43" i="3"/>
  <c r="J42" i="3"/>
  <c r="I42" i="3"/>
  <c r="H42" i="3"/>
  <c r="G42" i="3"/>
  <c r="F42" i="3"/>
  <c r="E42" i="3"/>
  <c r="D42" i="3"/>
  <c r="J41" i="3"/>
  <c r="I41" i="3"/>
  <c r="H41" i="3"/>
  <c r="G41" i="3"/>
  <c r="F41" i="3"/>
  <c r="E41" i="3"/>
  <c r="D41" i="3"/>
  <c r="J40" i="3"/>
  <c r="C40" i="3"/>
  <c r="C42" i="3" s="1"/>
  <c r="J39" i="3"/>
  <c r="I39" i="3"/>
  <c r="H39" i="3"/>
  <c r="G39" i="3"/>
  <c r="F39" i="3"/>
  <c r="E39" i="3"/>
  <c r="D39" i="3"/>
  <c r="J38" i="3"/>
  <c r="I38" i="3"/>
  <c r="H38" i="3"/>
  <c r="G38" i="3"/>
  <c r="F38" i="3"/>
  <c r="E38" i="3"/>
  <c r="D38" i="3"/>
  <c r="J37" i="3"/>
  <c r="I37" i="3"/>
  <c r="H37" i="3"/>
  <c r="G37" i="3"/>
  <c r="F37" i="3"/>
  <c r="E37" i="3"/>
  <c r="D37" i="3"/>
  <c r="J36" i="3"/>
  <c r="C36" i="3"/>
  <c r="C39" i="3" s="1"/>
  <c r="I35" i="3"/>
  <c r="I34" i="3"/>
  <c r="I33" i="3"/>
  <c r="H35" i="3"/>
  <c r="H34" i="3"/>
  <c r="H33" i="3"/>
  <c r="G35" i="3"/>
  <c r="G34" i="3"/>
  <c r="G33" i="3"/>
  <c r="F35" i="3"/>
  <c r="F34" i="3"/>
  <c r="F33" i="3"/>
  <c r="E35" i="3"/>
  <c r="E34" i="3"/>
  <c r="E33" i="3"/>
  <c r="D35" i="3"/>
  <c r="D34" i="3"/>
  <c r="D33" i="3"/>
  <c r="J34" i="3"/>
  <c r="J33" i="3"/>
  <c r="C38" i="3"/>
  <c r="L66" i="2"/>
  <c r="L65" i="2"/>
  <c r="L64" i="2"/>
  <c r="L63" i="2"/>
  <c r="L62" i="2"/>
  <c r="L61" i="2"/>
  <c r="L60" i="2"/>
  <c r="L59" i="2"/>
  <c r="L58" i="2"/>
  <c r="L57" i="2"/>
  <c r="L56" i="2"/>
  <c r="L54" i="2"/>
  <c r="L53" i="2"/>
  <c r="L49" i="2"/>
  <c r="L48" i="2"/>
  <c r="L45" i="2"/>
  <c r="L44"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4" i="2"/>
  <c r="K53" i="2"/>
  <c r="K49" i="2"/>
  <c r="K48" i="2"/>
  <c r="K45" i="2"/>
  <c r="K44" i="2"/>
  <c r="U20" i="2"/>
  <c r="T20" i="2"/>
  <c r="T21" i="2" s="1"/>
  <c r="S20" i="2"/>
  <c r="S21" i="2" s="1"/>
  <c r="R20" i="2"/>
  <c r="R21" i="2"/>
  <c r="Q20" i="2"/>
  <c r="Q21" i="2" s="1"/>
  <c r="P20" i="2"/>
  <c r="N20" i="2"/>
  <c r="M20" i="2"/>
  <c r="M21" i="2" s="1"/>
  <c r="E46" i="19" s="1"/>
  <c r="E101" i="19" s="1"/>
  <c r="J20" i="2"/>
  <c r="J21" i="2" s="1"/>
  <c r="I20" i="2"/>
  <c r="H20" i="2"/>
  <c r="K22" i="1"/>
  <c r="F22" i="1"/>
  <c r="K21" i="1"/>
  <c r="F21" i="1" s="1"/>
  <c r="K14" i="1"/>
  <c r="F14" i="1"/>
  <c r="K18" i="1"/>
  <c r="F18" i="1" s="1"/>
  <c r="K20" i="1"/>
  <c r="F20" i="1" s="1"/>
  <c r="K18" i="5"/>
  <c r="F18" i="5"/>
  <c r="K17" i="5"/>
  <c r="F17" i="5" s="1"/>
  <c r="K17" i="1"/>
  <c r="F17" i="1"/>
  <c r="K19" i="2"/>
  <c r="F19" i="2" s="1"/>
  <c r="K18" i="2"/>
  <c r="F18" i="2"/>
  <c r="K17" i="2"/>
  <c r="F17" i="2" s="1"/>
  <c r="J16" i="7"/>
  <c r="E16" i="7" s="1"/>
  <c r="J15" i="7"/>
  <c r="E15" i="7" s="1"/>
  <c r="J14" i="7"/>
  <c r="E14" i="7"/>
  <c r="C48" i="6"/>
  <c r="C47" i="6"/>
  <c r="C46" i="6"/>
  <c r="C45" i="6"/>
  <c r="C44" i="6"/>
  <c r="C43" i="6"/>
  <c r="C42" i="6"/>
  <c r="C41" i="6"/>
  <c r="C40" i="6"/>
  <c r="C39" i="6"/>
  <c r="C37" i="6"/>
  <c r="C36" i="6"/>
  <c r="C35" i="6"/>
  <c r="C34" i="6"/>
  <c r="C33" i="6"/>
  <c r="C32" i="6"/>
  <c r="C31" i="6"/>
  <c r="C30" i="6"/>
  <c r="C29" i="6"/>
  <c r="C33" i="5"/>
  <c r="C30" i="5"/>
  <c r="C29" i="5"/>
  <c r="I20" i="6"/>
  <c r="I21" i="6" s="1"/>
  <c r="H51" i="19" s="1"/>
  <c r="J20" i="6"/>
  <c r="J21" i="6" s="1"/>
  <c r="H53" i="19" s="1"/>
  <c r="L48" i="6"/>
  <c r="G48" i="6" s="1"/>
  <c r="L47" i="6"/>
  <c r="G47" i="6" s="1"/>
  <c r="L46" i="6"/>
  <c r="G46" i="6" s="1"/>
  <c r="L45" i="6"/>
  <c r="G45" i="6" s="1"/>
  <c r="L44" i="6"/>
  <c r="L43" i="6"/>
  <c r="L42" i="6"/>
  <c r="G42" i="6" s="1"/>
  <c r="L41" i="6"/>
  <c r="G41" i="6" s="1"/>
  <c r="L40" i="6"/>
  <c r="G40" i="6"/>
  <c r="L39" i="6"/>
  <c r="G39" i="6" s="1"/>
  <c r="L37" i="6"/>
  <c r="L36" i="6"/>
  <c r="G36" i="6" s="1"/>
  <c r="L35" i="6"/>
  <c r="G35" i="6" s="1"/>
  <c r="L34" i="6"/>
  <c r="G34" i="6"/>
  <c r="L33" i="6"/>
  <c r="G33" i="6" s="1"/>
  <c r="L32" i="6"/>
  <c r="G32" i="6" s="1"/>
  <c r="L31" i="6"/>
  <c r="L30" i="6"/>
  <c r="G30" i="6" s="1"/>
  <c r="L29" i="6"/>
  <c r="K19" i="6"/>
  <c r="F19" i="6" s="1"/>
  <c r="K18" i="6"/>
  <c r="F18" i="6" s="1"/>
  <c r="K17" i="6"/>
  <c r="F17" i="6" s="1"/>
  <c r="K16" i="6"/>
  <c r="F16" i="6" s="1"/>
  <c r="K15" i="6"/>
  <c r="F15" i="6" s="1"/>
  <c r="K14" i="6"/>
  <c r="F14" i="6"/>
  <c r="R19" i="5"/>
  <c r="R20" i="5" s="1"/>
  <c r="G41" i="19"/>
  <c r="G96" i="19" s="1"/>
  <c r="Q19" i="5"/>
  <c r="Q20" i="5" s="1"/>
  <c r="G42" i="19" s="1"/>
  <c r="P19" i="5"/>
  <c r="P20" i="5" s="1"/>
  <c r="G43" i="19"/>
  <c r="G98" i="19" s="1"/>
  <c r="O19" i="5"/>
  <c r="O20" i="5" s="1"/>
  <c r="G44" i="19" s="1"/>
  <c r="G99" i="19" s="1"/>
  <c r="N19" i="5"/>
  <c r="N20" i="5" s="1"/>
  <c r="G45" i="19"/>
  <c r="G100" i="19" s="1"/>
  <c r="L19" i="5"/>
  <c r="K16" i="5"/>
  <c r="K14" i="5"/>
  <c r="F14" i="5"/>
  <c r="K15" i="5"/>
  <c r="F15" i="5" s="1"/>
  <c r="L33" i="5"/>
  <c r="L32" i="5"/>
  <c r="L31" i="5"/>
  <c r="G31" i="5"/>
  <c r="L30" i="5"/>
  <c r="L29" i="5"/>
  <c r="G29" i="5"/>
  <c r="P28" i="3"/>
  <c r="K28" i="3" s="1"/>
  <c r="K15" i="3"/>
  <c r="F15" i="3" s="1"/>
  <c r="K14" i="3"/>
  <c r="J35" i="3"/>
  <c r="J32" i="3"/>
  <c r="U17" i="3" s="1"/>
  <c r="K16" i="2"/>
  <c r="K15" i="2"/>
  <c r="F15" i="2" s="1"/>
  <c r="K14" i="2"/>
  <c r="F14" i="2" s="1"/>
  <c r="Q66" i="2"/>
  <c r="Q65" i="2"/>
  <c r="Q64" i="2"/>
  <c r="Q63" i="2"/>
  <c r="Q62" i="2"/>
  <c r="Q61" i="2"/>
  <c r="Q60" i="2"/>
  <c r="Q59" i="2"/>
  <c r="Q58" i="2"/>
  <c r="Q57" i="2"/>
  <c r="Q56" i="2"/>
  <c r="Q55" i="2"/>
  <c r="L55" i="2" s="1"/>
  <c r="Q54" i="2"/>
  <c r="Q53" i="2"/>
  <c r="Q52" i="2"/>
  <c r="L52" i="2" s="1"/>
  <c r="Q51" i="2"/>
  <c r="L51" i="2" s="1"/>
  <c r="Q50" i="2"/>
  <c r="L50" i="2" s="1"/>
  <c r="Q49" i="2"/>
  <c r="Q48" i="2"/>
  <c r="Q47" i="2"/>
  <c r="L47" i="2" s="1"/>
  <c r="Q46" i="2"/>
  <c r="Q45" i="2"/>
  <c r="Q44" i="2"/>
  <c r="Q43" i="2"/>
  <c r="Q42" i="2"/>
  <c r="L42" i="2"/>
  <c r="Q41" i="2"/>
  <c r="L41" i="2" s="1"/>
  <c r="Q40" i="2"/>
  <c r="L40" i="2"/>
  <c r="Q39" i="2"/>
  <c r="L39" i="2" s="1"/>
  <c r="Q38" i="2"/>
  <c r="L38" i="2" s="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D11" i="12" s="1"/>
  <c r="E46" i="17"/>
  <c r="E47" i="17"/>
  <c r="E48" i="17"/>
  <c r="E49" i="17"/>
  <c r="E50" i="17"/>
  <c r="E51" i="17"/>
  <c r="E52" i="17"/>
  <c r="E53" i="17"/>
  <c r="E54" i="17"/>
  <c r="E55" i="17"/>
  <c r="E56" i="17"/>
  <c r="E57" i="17"/>
  <c r="E58" i="17"/>
  <c r="E59" i="17"/>
  <c r="E60" i="17"/>
  <c r="E61" i="17"/>
  <c r="E62" i="17"/>
  <c r="E63" i="17"/>
  <c r="E64" i="17"/>
  <c r="E65" i="17"/>
  <c r="E66" i="17"/>
  <c r="E67" i="17"/>
  <c r="E10" i="17"/>
  <c r="G23" i="1"/>
  <c r="G24" i="1" s="1"/>
  <c r="D52" i="19" s="1"/>
  <c r="H23" i="1"/>
  <c r="H24" i="1"/>
  <c r="D50" i="19" s="1"/>
  <c r="I23" i="1"/>
  <c r="I24" i="1"/>
  <c r="D51" i="19" s="1"/>
  <c r="K15" i="1"/>
  <c r="F15" i="1" s="1"/>
  <c r="K16" i="1"/>
  <c r="F16" i="1" s="1"/>
  <c r="K19" i="1"/>
  <c r="L40" i="1"/>
  <c r="G40" i="1" s="1"/>
  <c r="L41" i="1"/>
  <c r="G41" i="1" s="1"/>
  <c r="L42" i="1"/>
  <c r="G42" i="1" s="1"/>
  <c r="L43" i="1"/>
  <c r="G43" i="1"/>
  <c r="L44" i="1"/>
  <c r="G44" i="1" s="1"/>
  <c r="L45" i="1"/>
  <c r="G45" i="1" s="1"/>
  <c r="L46" i="1"/>
  <c r="G46" i="1" s="1"/>
  <c r="L47" i="1"/>
  <c r="G47" i="1"/>
  <c r="L48" i="1"/>
  <c r="G48" i="1" s="1"/>
  <c r="L51" i="1"/>
  <c r="G51" i="1" s="1"/>
  <c r="L53" i="1"/>
  <c r="G53" i="1" s="1"/>
  <c r="L54" i="1"/>
  <c r="G54" i="1" s="1"/>
  <c r="L55" i="1"/>
  <c r="G55" i="1" s="1"/>
  <c r="L56" i="1"/>
  <c r="G56" i="1"/>
  <c r="L57" i="1"/>
  <c r="G57" i="1" s="1"/>
  <c r="L58" i="1"/>
  <c r="G58" i="1" s="1"/>
  <c r="L59" i="1"/>
  <c r="G59" i="1" s="1"/>
  <c r="L60" i="1"/>
  <c r="G60" i="1" s="1"/>
  <c r="L61" i="1"/>
  <c r="G61" i="1" s="1"/>
  <c r="L62" i="1"/>
  <c r="G62" i="1" s="1"/>
  <c r="L63" i="1"/>
  <c r="G63" i="1" s="1"/>
  <c r="L64" i="1"/>
  <c r="G64" i="1"/>
  <c r="L65" i="1"/>
  <c r="G65" i="1" s="1"/>
  <c r="L66" i="1"/>
  <c r="G66" i="1" s="1"/>
  <c r="L67" i="1"/>
  <c r="G67" i="1" s="1"/>
  <c r="L68" i="1"/>
  <c r="G68" i="1"/>
  <c r="L69" i="1"/>
  <c r="G69" i="1" s="1"/>
  <c r="L70" i="1"/>
  <c r="G70" i="1" s="1"/>
  <c r="L71" i="1"/>
  <c r="G71" i="1" s="1"/>
  <c r="L72" i="1"/>
  <c r="G72" i="1"/>
  <c r="L73" i="1"/>
  <c r="G73" i="1" s="1"/>
  <c r="L74" i="1"/>
  <c r="G74" i="1" s="1"/>
  <c r="L75" i="1"/>
  <c r="G75" i="1" s="1"/>
  <c r="L76" i="1"/>
  <c r="G76" i="1" s="1"/>
  <c r="L77" i="1"/>
  <c r="G77" i="1" s="1"/>
  <c r="L78" i="1"/>
  <c r="G78" i="1" s="1"/>
  <c r="L79" i="1"/>
  <c r="G79" i="1" s="1"/>
  <c r="L80" i="1"/>
  <c r="G80" i="1"/>
  <c r="L81" i="1"/>
  <c r="G81" i="1" s="1"/>
  <c r="L82" i="1"/>
  <c r="G82" i="1" s="1"/>
  <c r="L83" i="1"/>
  <c r="G83" i="1" s="1"/>
  <c r="L39" i="1"/>
  <c r="C16" i="7"/>
  <c r="G44" i="6"/>
  <c r="G43" i="6"/>
  <c r="G37" i="6"/>
  <c r="G31" i="6"/>
  <c r="G29" i="6"/>
  <c r="G20" i="6"/>
  <c r="G21" i="6" s="1"/>
  <c r="H52" i="19" s="1"/>
  <c r="H20" i="6"/>
  <c r="H21" i="6" s="1"/>
  <c r="H50" i="19" s="1"/>
  <c r="L20" i="6"/>
  <c r="L21" i="6" s="1"/>
  <c r="H47" i="19" s="1"/>
  <c r="H102" i="19" s="1"/>
  <c r="M20" i="6"/>
  <c r="M21" i="6" s="1"/>
  <c r="H46" i="19" s="1"/>
  <c r="N20" i="6"/>
  <c r="N21" i="6" s="1"/>
  <c r="H45" i="19"/>
  <c r="O20" i="6"/>
  <c r="O21" i="6" s="1"/>
  <c r="H44" i="19" s="1"/>
  <c r="P20" i="6"/>
  <c r="Q20" i="6"/>
  <c r="Q21" i="6"/>
  <c r="H42" i="19" s="1"/>
  <c r="H97" i="19" s="1"/>
  <c r="R20" i="6"/>
  <c r="R21" i="6"/>
  <c r="H41" i="19" s="1"/>
  <c r="H96" i="19" s="1"/>
  <c r="S20" i="6"/>
  <c r="S21" i="6"/>
  <c r="H40" i="19" s="1"/>
  <c r="H95" i="19" s="1"/>
  <c r="U20" i="6"/>
  <c r="U21" i="6" s="1"/>
  <c r="H38" i="19" s="1"/>
  <c r="T20" i="6"/>
  <c r="T21" i="6" s="1"/>
  <c r="H39" i="19" s="1"/>
  <c r="H94" i="19" s="1"/>
  <c r="V20" i="6"/>
  <c r="V21" i="6"/>
  <c r="H37" i="19" s="1"/>
  <c r="W20" i="6"/>
  <c r="W21" i="6" s="1"/>
  <c r="V19" i="5"/>
  <c r="V20" i="5" s="1"/>
  <c r="W19" i="5"/>
  <c r="W20" i="5"/>
  <c r="G36" i="19" s="1"/>
  <c r="G33" i="5"/>
  <c r="G32" i="5"/>
  <c r="G30" i="5"/>
  <c r="G19" i="5"/>
  <c r="H19" i="5"/>
  <c r="I19" i="5"/>
  <c r="I20" i="5" s="1"/>
  <c r="G51" i="19" s="1"/>
  <c r="J19" i="5"/>
  <c r="J20" i="5" s="1"/>
  <c r="G53" i="19" s="1"/>
  <c r="M19" i="5"/>
  <c r="M20" i="5" s="1"/>
  <c r="G46" i="19" s="1"/>
  <c r="S19" i="5"/>
  <c r="S20" i="5"/>
  <c r="G40" i="19" s="1"/>
  <c r="G95" i="19" s="1"/>
  <c r="T19" i="5"/>
  <c r="T20" i="5"/>
  <c r="G39" i="19" s="1"/>
  <c r="G94" i="19" s="1"/>
  <c r="U19" i="5"/>
  <c r="U20" i="5" s="1"/>
  <c r="G38" i="19" s="1"/>
  <c r="G93" i="19" s="1"/>
  <c r="H101" i="19"/>
  <c r="G37" i="19"/>
  <c r="H21" i="2"/>
  <c r="E50"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M16" i="3"/>
  <c r="C16" i="10"/>
  <c r="C17" i="10"/>
  <c r="C18" i="10"/>
  <c r="C19" i="10"/>
  <c r="C20" i="10"/>
  <c r="C21" i="10"/>
  <c r="C22" i="10"/>
  <c r="C43" i="10"/>
  <c r="C85" i="10"/>
  <c r="C84" i="10"/>
  <c r="C83" i="10"/>
  <c r="C49" i="10"/>
  <c r="C48" i="10"/>
  <c r="C14" i="10"/>
  <c r="C13" i="10"/>
  <c r="C15" i="10"/>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c r="E100" i="19" s="1"/>
  <c r="P21" i="2"/>
  <c r="U21" i="2"/>
  <c r="I21" i="2"/>
  <c r="E51" i="19" s="1"/>
  <c r="E53" i="19"/>
  <c r="F16" i="2"/>
  <c r="U23" i="1"/>
  <c r="U24" i="1" s="1"/>
  <c r="N23" i="1"/>
  <c r="P23" i="1"/>
  <c r="Q23" i="1"/>
  <c r="Q24" i="1"/>
  <c r="R23" i="1"/>
  <c r="R24" i="1"/>
  <c r="S23" i="1"/>
  <c r="S24" i="1"/>
  <c r="T23" i="1"/>
  <c r="T24" i="1"/>
  <c r="M23" i="1"/>
  <c r="D46" i="19" s="1"/>
  <c r="M24" i="1"/>
  <c r="J23" i="1"/>
  <c r="J24" i="1" s="1"/>
  <c r="D53" i="19" s="1"/>
  <c r="P24" i="1"/>
  <c r="D7" i="1"/>
  <c r="C14" i="7"/>
  <c r="C15" i="7"/>
  <c r="G20" i="2"/>
  <c r="G21" i="2"/>
  <c r="E52" i="19" s="1"/>
  <c r="L20" i="2"/>
  <c r="L21" i="2" s="1"/>
  <c r="E47" i="19" s="1"/>
  <c r="E102" i="19" s="1"/>
  <c r="C37" i="2"/>
  <c r="Q37" i="2"/>
  <c r="L37" i="2"/>
  <c r="O20" i="2"/>
  <c r="O21" i="2"/>
  <c r="E44" i="19" s="1"/>
  <c r="C51" i="1"/>
  <c r="G39" i="1"/>
  <c r="L43" i="2"/>
  <c r="C39" i="2"/>
  <c r="C38" i="2"/>
  <c r="E76" i="19"/>
  <c r="C50" i="2"/>
  <c r="C44" i="2"/>
  <c r="C47" i="2"/>
  <c r="I45" i="2"/>
  <c r="C45" i="2" s="1"/>
  <c r="C53" i="2"/>
  <c r="C37" i="3"/>
  <c r="C43" i="2"/>
  <c r="C48" i="2"/>
  <c r="C55" i="2"/>
  <c r="C40" i="2"/>
  <c r="H57" i="2"/>
  <c r="C57" i="2" s="1"/>
  <c r="K46" i="2"/>
  <c r="K51" i="2"/>
  <c r="F14" i="3"/>
  <c r="N84" i="19"/>
  <c r="P79" i="3"/>
  <c r="K79" i="3" s="1"/>
  <c r="P39" i="3"/>
  <c r="K39" i="3" s="1"/>
  <c r="C49" i="2"/>
  <c r="K38" i="2"/>
  <c r="K40" i="2"/>
  <c r="K52" i="2"/>
  <c r="K50" i="2"/>
  <c r="K47" i="2"/>
  <c r="K102" i="19"/>
  <c r="H20" i="5"/>
  <c r="G50" i="19" s="1"/>
  <c r="I48" i="19"/>
  <c r="I95" i="19"/>
  <c r="P87" i="3"/>
  <c r="N87" i="19"/>
  <c r="L48" i="19"/>
  <c r="L55" i="19" s="1"/>
  <c r="J93" i="19"/>
  <c r="J48" i="19"/>
  <c r="J55" i="19" s="1"/>
  <c r="G18" i="3"/>
  <c r="C45" i="3"/>
  <c r="C46" i="2"/>
  <c r="S17" i="3"/>
  <c r="C50" i="3"/>
  <c r="C52" i="2"/>
  <c r="Q18" i="3"/>
  <c r="I18" i="3"/>
  <c r="N70" i="19"/>
  <c r="N68" i="19"/>
  <c r="C65" i="3"/>
  <c r="C87" i="3"/>
  <c r="L102" i="19"/>
  <c r="U18" i="3"/>
  <c r="Q17" i="3"/>
  <c r="H16" i="3"/>
  <c r="C59" i="3"/>
  <c r="F16" i="5"/>
  <c r="H93" i="19"/>
  <c r="N59" i="19"/>
  <c r="D57" i="19" l="1"/>
  <c r="N57" i="19" s="1"/>
  <c r="G61" i="19"/>
  <c r="L38" i="6"/>
  <c r="G38" i="6" s="1"/>
  <c r="C38" i="6"/>
  <c r="J17" i="3"/>
  <c r="G91" i="19"/>
  <c r="N36" i="19"/>
  <c r="H100" i="19"/>
  <c r="C66" i="3"/>
  <c r="K59" i="3"/>
  <c r="K63" i="3"/>
  <c r="K25" i="1"/>
  <c r="L22" i="6"/>
  <c r="K22" i="6" s="1"/>
  <c r="H33" i="19"/>
  <c r="N32" i="19"/>
  <c r="C54" i="2"/>
  <c r="K37" i="2"/>
  <c r="K42" i="2"/>
  <c r="K43" i="2"/>
  <c r="S18" i="3"/>
  <c r="O18" i="3"/>
  <c r="M17" i="3"/>
  <c r="M20" i="3" s="1"/>
  <c r="F46" i="19" s="1"/>
  <c r="N46" i="19" s="1"/>
  <c r="H18" i="3"/>
  <c r="U16" i="3"/>
  <c r="O16" i="3"/>
  <c r="T18" i="3"/>
  <c r="N16" i="3"/>
  <c r="P17" i="3"/>
  <c r="H17" i="3"/>
  <c r="H19" i="3" s="1"/>
  <c r="N18" i="3"/>
  <c r="K18" i="3" s="1"/>
  <c r="L18" i="3"/>
  <c r="I17" i="3"/>
  <c r="L17" i="3"/>
  <c r="O17" i="3"/>
  <c r="O19" i="3" s="1"/>
  <c r="R18" i="3"/>
  <c r="G16" i="3"/>
  <c r="G20" i="3" s="1"/>
  <c r="F52" i="19" s="1"/>
  <c r="T16" i="3"/>
  <c r="T17" i="3"/>
  <c r="C70" i="3"/>
  <c r="P50" i="1"/>
  <c r="L49" i="1"/>
  <c r="G49" i="1" s="1"/>
  <c r="C43" i="3"/>
  <c r="J16" i="3"/>
  <c r="C51" i="3"/>
  <c r="J103" i="19"/>
  <c r="C73" i="3"/>
  <c r="L16" i="3"/>
  <c r="L19" i="3" s="1"/>
  <c r="R16" i="3"/>
  <c r="R19" i="3" s="1"/>
  <c r="G17" i="3"/>
  <c r="C62" i="3"/>
  <c r="M18" i="3"/>
  <c r="S16" i="3"/>
  <c r="R17" i="3"/>
  <c r="C41" i="3"/>
  <c r="C46" i="3"/>
  <c r="C57" i="3"/>
  <c r="C63" i="3"/>
  <c r="C69" i="3"/>
  <c r="C75" i="3"/>
  <c r="C85" i="3"/>
  <c r="K55" i="3"/>
  <c r="K94" i="19"/>
  <c r="D97" i="19"/>
  <c r="C53" i="3"/>
  <c r="C55" i="3"/>
  <c r="C78" i="3"/>
  <c r="C77" i="3"/>
  <c r="C82" i="3"/>
  <c r="C81" i="3"/>
  <c r="E96" i="19"/>
  <c r="E88" i="19"/>
  <c r="N86" i="19"/>
  <c r="P43" i="3"/>
  <c r="N80" i="19"/>
  <c r="N81" i="19"/>
  <c r="D9" i="19"/>
  <c r="E9" i="19" s="1"/>
  <c r="G101" i="19"/>
  <c r="H54" i="19"/>
  <c r="C31" i="5"/>
  <c r="K31" i="3"/>
  <c r="P31" i="3"/>
  <c r="K43" i="3"/>
  <c r="P35" i="3"/>
  <c r="P67" i="3"/>
  <c r="K67" i="3" s="1"/>
  <c r="K54" i="19"/>
  <c r="N79" i="19"/>
  <c r="E93" i="19"/>
  <c r="D95" i="19"/>
  <c r="N83" i="19"/>
  <c r="K21" i="3"/>
  <c r="E95" i="19"/>
  <c r="K39" i="2"/>
  <c r="K55" i="2"/>
  <c r="K41" i="2"/>
  <c r="D93" i="19"/>
  <c r="G97" i="19"/>
  <c r="N33" i="19"/>
  <c r="N85" i="19"/>
  <c r="J76" i="19"/>
  <c r="N74" i="19"/>
  <c r="M102" i="19"/>
  <c r="C56" i="2"/>
  <c r="L20" i="3"/>
  <c r="F47" i="19" s="1"/>
  <c r="F102" i="19" s="1"/>
  <c r="C48" i="1"/>
  <c r="C53" i="1"/>
  <c r="C40" i="1"/>
  <c r="C44" i="1"/>
  <c r="C43" i="1"/>
  <c r="C45" i="1"/>
  <c r="C49" i="1"/>
  <c r="C54" i="1"/>
  <c r="C46" i="1"/>
  <c r="C42" i="1"/>
  <c r="N24" i="1"/>
  <c r="P21" i="6"/>
  <c r="H43" i="19" s="1"/>
  <c r="H98" i="19" s="1"/>
  <c r="K20" i="6"/>
  <c r="K21" i="6" s="1"/>
  <c r="L46" i="2"/>
  <c r="K20" i="2"/>
  <c r="C32" i="3"/>
  <c r="C28" i="3"/>
  <c r="G19" i="3"/>
  <c r="C41" i="1"/>
  <c r="C52" i="1"/>
  <c r="G20" i="5"/>
  <c r="G52" i="19" s="1"/>
  <c r="G54" i="19" s="1"/>
  <c r="H99" i="19"/>
  <c r="D54" i="19"/>
  <c r="M61" i="19"/>
  <c r="M90" i="19"/>
  <c r="N78" i="19"/>
  <c r="D88" i="19"/>
  <c r="E103" i="19"/>
  <c r="E48" i="19"/>
  <c r="E99" i="19"/>
  <c r="N91" i="19"/>
  <c r="K93" i="19"/>
  <c r="K48" i="19"/>
  <c r="K55" i="19" s="1"/>
  <c r="C39" i="1"/>
  <c r="N37" i="19"/>
  <c r="G92" i="19"/>
  <c r="F20" i="6"/>
  <c r="F21" i="6" s="1"/>
  <c r="D76" i="19"/>
  <c r="U19" i="3"/>
  <c r="U20" i="3"/>
  <c r="F38" i="19" s="1"/>
  <c r="D45" i="19"/>
  <c r="C50" i="1"/>
  <c r="C47" i="1"/>
  <c r="E54" i="19"/>
  <c r="H92" i="19"/>
  <c r="H48" i="19"/>
  <c r="F19" i="1"/>
  <c r="L20" i="5"/>
  <c r="G47" i="19" s="1"/>
  <c r="G102" i="19" s="1"/>
  <c r="G103" i="19" s="1"/>
  <c r="K19" i="5"/>
  <c r="K20" i="5" s="1"/>
  <c r="K87" i="3"/>
  <c r="P18" i="3"/>
  <c r="N17" i="3"/>
  <c r="P16" i="3"/>
  <c r="K35" i="3"/>
  <c r="K51" i="3"/>
  <c r="K75" i="3"/>
  <c r="P71" i="3"/>
  <c r="K71" i="3" s="1"/>
  <c r="K96" i="19"/>
  <c r="I76" i="19"/>
  <c r="I93" i="19"/>
  <c r="I103" i="19" s="1"/>
  <c r="N66" i="19"/>
  <c r="D96" i="19"/>
  <c r="N69" i="19"/>
  <c r="N72" i="19"/>
  <c r="I16" i="3"/>
  <c r="J18" i="3"/>
  <c r="H76" i="19"/>
  <c r="N71" i="19"/>
  <c r="Q16" i="3"/>
  <c r="P47" i="3"/>
  <c r="K47" i="3" s="1"/>
  <c r="P83" i="3"/>
  <c r="K83" i="3" s="1"/>
  <c r="N28" i="19"/>
  <c r="D58" i="19"/>
  <c r="G88" i="19"/>
  <c r="K21" i="5"/>
  <c r="L76" i="19"/>
  <c r="H61" i="19"/>
  <c r="M52" i="1"/>
  <c r="L52" i="1" s="1"/>
  <c r="G52" i="1" s="1"/>
  <c r="F18" i="3" l="1"/>
  <c r="R20" i="3"/>
  <c r="F41" i="19" s="1"/>
  <c r="T19" i="3"/>
  <c r="T20" i="3"/>
  <c r="F39" i="19" s="1"/>
  <c r="O20" i="3"/>
  <c r="F44" i="19" s="1"/>
  <c r="F99" i="19" s="1"/>
  <c r="S19" i="3"/>
  <c r="S20" i="3"/>
  <c r="F40" i="19" s="1"/>
  <c r="O23" i="1"/>
  <c r="K23" i="1" s="1"/>
  <c r="L50" i="1"/>
  <c r="G50" i="1" s="1"/>
  <c r="H55" i="19"/>
  <c r="K103" i="19"/>
  <c r="L23" i="1"/>
  <c r="L24" i="1" s="1"/>
  <c r="D47" i="19" s="1"/>
  <c r="N47" i="19" s="1"/>
  <c r="H103" i="19"/>
  <c r="F101" i="19"/>
  <c r="N101" i="19" s="1"/>
  <c r="M19" i="3"/>
  <c r="H20" i="3"/>
  <c r="F50" i="19" s="1"/>
  <c r="N50" i="19" s="1"/>
  <c r="P20" i="3"/>
  <c r="F43" i="19" s="1"/>
  <c r="P19" i="3"/>
  <c r="D100" i="19"/>
  <c r="N100" i="19" s="1"/>
  <c r="N76" i="19"/>
  <c r="N90" i="19"/>
  <c r="M103" i="19"/>
  <c r="C30" i="3"/>
  <c r="C29" i="3"/>
  <c r="C31" i="3"/>
  <c r="N19" i="3"/>
  <c r="K17" i="3"/>
  <c r="F17" i="3" s="1"/>
  <c r="D10" i="19" s="1"/>
  <c r="N20" i="3"/>
  <c r="F45" i="19" s="1"/>
  <c r="F100" i="19" s="1"/>
  <c r="K16" i="3"/>
  <c r="F19" i="5"/>
  <c r="F20" i="5" s="1"/>
  <c r="C35" i="3"/>
  <c r="C33" i="3"/>
  <c r="C34" i="3"/>
  <c r="G48" i="19"/>
  <c r="G55" i="19" s="1"/>
  <c r="E55" i="19"/>
  <c r="D61" i="19"/>
  <c r="N61" i="19" s="1"/>
  <c r="N58" i="19"/>
  <c r="Q19" i="3"/>
  <c r="Q20" i="3"/>
  <c r="F42" i="19" s="1"/>
  <c r="I19" i="3"/>
  <c r="I20" i="3"/>
  <c r="F51" i="19" s="1"/>
  <c r="N38" i="19"/>
  <c r="F93" i="19"/>
  <c r="J19" i="3"/>
  <c r="N92" i="19"/>
  <c r="N88" i="19"/>
  <c r="K21" i="2"/>
  <c r="F30" i="2" s="1"/>
  <c r="F20" i="2"/>
  <c r="F21" i="2" s="1"/>
  <c r="J20" i="3"/>
  <c r="F53" i="19" s="1"/>
  <c r="N53" i="19" s="1"/>
  <c r="N52" i="19"/>
  <c r="N40" i="19" l="1"/>
  <c r="F95" i="19"/>
  <c r="N95" i="19" s="1"/>
  <c r="F94" i="19"/>
  <c r="N94" i="19" s="1"/>
  <c r="N39" i="19"/>
  <c r="K20" i="3"/>
  <c r="F96" i="19"/>
  <c r="N96" i="19" s="1"/>
  <c r="N41" i="19"/>
  <c r="D102" i="19"/>
  <c r="N102" i="19" s="1"/>
  <c r="D44" i="19"/>
  <c r="O24" i="1"/>
  <c r="F48" i="19"/>
  <c r="F55" i="19" s="1"/>
  <c r="N51" i="19"/>
  <c r="F54" i="19"/>
  <c r="N54" i="19" s="1"/>
  <c r="F23" i="1"/>
  <c r="F24" i="1" s="1"/>
  <c r="K24" i="1"/>
  <c r="N93" i="19"/>
  <c r="F16" i="3"/>
  <c r="N45" i="19"/>
  <c r="F98" i="19"/>
  <c r="N98" i="19" s="1"/>
  <c r="N43" i="19"/>
  <c r="N42" i="19"/>
  <c r="F97" i="19"/>
  <c r="N97" i="19" s="1"/>
  <c r="K19" i="3"/>
  <c r="D99" i="19" l="1"/>
  <c r="N44" i="19"/>
  <c r="D48" i="19"/>
  <c r="F19" i="3"/>
  <c r="D11" i="19"/>
  <c r="F20" i="3"/>
  <c r="F103" i="19"/>
  <c r="N48" i="19" l="1"/>
  <c r="D55" i="19"/>
  <c r="N55" i="19" s="1"/>
  <c r="N99" i="19"/>
  <c r="D103" i="19"/>
  <c r="N103" i="19" s="1"/>
</calcChain>
</file>

<file path=xl/sharedStrings.xml><?xml version="1.0" encoding="utf-8"?>
<sst xmlns="http://schemas.openxmlformats.org/spreadsheetml/2006/main" count="1273" uniqueCount="474">
  <si>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</si>
  <si>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</si>
  <si>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</si>
  <si>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</si>
  <si>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</si>
  <si>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</si>
  <si>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</si>
  <si>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</si>
  <si>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</si>
  <si>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</si>
  <si>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</si>
  <si>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</si>
  <si>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</si>
  <si>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</si>
  <si>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</si>
  <si>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</si>
  <si>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</si>
  <si>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</si>
  <si>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</si>
  <si>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</si>
  <si>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</si>
  <si>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</si>
  <si>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</si>
  <si>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</si>
  <si>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</si>
  <si>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</si>
  <si>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</si>
  <si>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</si>
  <si>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</si>
  <si>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</si>
  <si>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</si>
  <si>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</si>
  <si>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</si>
  <si>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</si>
  <si>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</si>
  <si>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</si>
  <si>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</si>
  <si>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</si>
  <si>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</si>
  <si>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</si>
  <si>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</si>
  <si>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</si>
  <si>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</si>
  <si>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</si>
  <si>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</si>
  <si>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</si>
  <si>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</si>
  <si>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</si>
  <si>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</si>
  <si>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</si>
  <si>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</si>
  <si>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</si>
  <si>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</si>
  <si>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</si>
  <si>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</si>
  <si>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</si>
  <si>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</si>
  <si>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</si>
  <si>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</si>
  <si>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</si>
  <si>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</si>
  <si>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</si>
  <si>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</si>
  <si>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</si>
  <si>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</si>
  <si>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</si>
  <si>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</si>
  <si>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</si>
  <si>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</si>
  <si>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</si>
  <si>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</si>
  <si>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</si>
  <si>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</si>
  <si>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</si>
  <si>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</si>
  <si>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</si>
  <si>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</si>
  <si>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</si>
  <si>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</si>
  <si>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</si>
  <si>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</si>
  <si>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</si>
  <si>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</si>
  <si>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</si>
  <si>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</si>
  <si>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</si>
  <si>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</si>
  <si>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</si>
  <si>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</si>
  <si>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</si>
  <si>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</si>
  <si>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</si>
  <si>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</si>
  <si>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</si>
  <si>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</si>
  <si>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</si>
  <si>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</si>
  <si>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</si>
  <si>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</si>
  <si>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</si>
  <si>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</si>
  <si>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</si>
  <si>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</si>
  <si>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</si>
  <si>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</si>
  <si>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</si>
  <si>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</si>
  <si>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</si>
  <si>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</si>
  <si>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</si>
  <si>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</si>
  <si>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</si>
  <si>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</si>
  <si>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</si>
  <si>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</si>
  <si>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</si>
  <si>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</si>
  <si>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</si>
  <si>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</si>
  <si>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</si>
  <si>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</si>
  <si>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</si>
  <si>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</si>
  <si>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</si>
  <si>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</si>
  <si>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</si>
  <si>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</si>
  <si>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</si>
  <si>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</si>
  <si>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</si>
  <si>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</si>
  <si>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</si>
  <si>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</si>
  <si>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</si>
  <si>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</si>
  <si>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</si>
  <si>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</si>
  <si>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</si>
  <si>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</si>
  <si>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</si>
  <si>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</si>
  <si>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</si>
  <si>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</si>
  <si>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</si>
  <si>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</si>
  <si>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</si>
  <si>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</si>
  <si>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</si>
  <si>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</si>
  <si>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</si>
  <si>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</si>
  <si>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</si>
  <si>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</si>
  <si>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</si>
  <si>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</si>
  <si>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</si>
  <si>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</si>
  <si>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</si>
  <si>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</si>
  <si>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</si>
  <si>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</si>
  <si>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</si>
  <si>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</si>
  <si>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</si>
  <si>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</si>
  <si>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</si>
  <si>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</si>
  <si>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</si>
  <si>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</si>
  <si>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</si>
  <si>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</si>
  <si>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</si>
  <si>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</si>
  <si>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</si>
  <si>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</si>
  <si>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</si>
  <si>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</si>
  <si>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</si>
  <si>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</si>
  <si>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</si>
  <si>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</si>
  <si>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</si>
  <si>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</si>
  <si>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</si>
  <si>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</si>
  <si>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</si>
  <si>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</si>
  <si>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</si>
  <si>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</si>
  <si>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</si>
  <si>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</si>
  <si>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</si>
  <si>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</si>
  <si>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</si>
  <si>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</si>
  <si>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</si>
  <si>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</si>
  <si>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</si>
  <si>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</si>
  <si>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</si>
  <si>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</si>
  <si>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</si>
  <si>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</si>
  <si>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</si>
  <si>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</si>
  <si>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</si>
  <si>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</si>
  <si>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</si>
  <si>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</si>
  <si>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</si>
  <si>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</si>
  <si>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</si>
  <si>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</si>
  <si>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</si>
  <si>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</si>
  <si>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</si>
  <si>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</si>
  <si>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</si>
  <si>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</si>
  <si>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</si>
  <si>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</si>
  <si>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</si>
  <si>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</si>
  <si>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</si>
  <si>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</si>
  <si>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</si>
  <si>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</si>
  <si>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</si>
  <si>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</si>
  <si>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</si>
  <si>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</si>
  <si>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</si>
  <si>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</si>
  <si>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</si>
  <si>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</si>
  <si>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</si>
  <si>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</si>
  <si>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</si>
  <si>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</si>
  <si>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</si>
  <si>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</si>
  <si>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</si>
  <si>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</si>
  <si>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</si>
  <si>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</si>
  <si>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</si>
  <si>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</si>
  <si>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</si>
  <si>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</si>
  <si>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</si>
  <si>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</si>
  <si>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</si>
  <si>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</si>
  <si>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</si>
  <si>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</si>
  <si>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</si>
  <si>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</si>
  <si>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</si>
  <si>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</si>
  <si>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</si>
  <si>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</si>
  <si>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</si>
  <si>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</si>
  <si>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</si>
  <si>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</si>
  <si>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</si>
  <si>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</si>
  <si>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</si>
  <si>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</si>
  <si>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</si>
  <si>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</si>
  <si>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</si>
  <si>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</si>
  <si>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</si>
  <si>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</si>
  <si>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</si>
  <si>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</si>
  <si>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</si>
  <si>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</si>
  <si>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</si>
  <si>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</si>
  <si>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</si>
  <si>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</si>
  <si>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</si>
  <si>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</si>
  <si>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</si>
  <si>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</si>
  <si>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</si>
  <si>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</si>
  <si>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</si>
  <si>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</si>
  <si>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</si>
  <si>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</si>
  <si>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</si>
  <si>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</si>
  <si>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</si>
  <si>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</si>
  <si>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</si>
  <si>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</si>
  <si>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</si>
  <si>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</si>
  <si>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</si>
  <si>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</si>
  <si>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</si>
  <si>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</si>
  <si>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</si>
  <si>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</si>
  <si>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</si>
  <si>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</si>
  <si>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</si>
  <si>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</si>
  <si>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</si>
  <si>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</si>
  <si>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</si>
  <si>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</si>
  <si>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</si>
  <si>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</si>
  <si>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</si>
  <si>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</si>
  <si>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</si>
  <si>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</si>
  <si>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</si>
  <si>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</si>
  <si>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</si>
  <si>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</si>
  <si>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</si>
  <si>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</si>
  <si>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</si>
  <si>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</si>
  <si>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</si>
  <si>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</si>
  <si>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</si>
  <si>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</si>
  <si>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</si>
  <si>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</si>
  <si>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</si>
  <si>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</si>
  <si>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</si>
  <si>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</si>
  <si>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</si>
  <si>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</si>
  <si>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</si>
  <si>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</si>
  <si>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</si>
  <si>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</si>
  <si>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</si>
  <si>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</si>
  <si>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</si>
  <si>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</si>
  <si>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</si>
  <si>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</si>
  <si>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</si>
  <si>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</si>
  <si>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</si>
  <si>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</si>
  <si>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</si>
  <si>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</si>
  <si>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</si>
  <si>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</si>
  <si>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</si>
  <si>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</si>
  <si>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</si>
  <si>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</si>
  <si>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</si>
  <si>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</si>
  <si>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</si>
  <si>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</si>
  <si>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</si>
  <si>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</si>
  <si>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</si>
  <si>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</si>
  <si>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</si>
  <si>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</si>
  <si>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</si>
  <si>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</si>
  <si>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</si>
  <si>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</si>
  <si>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</si>
  <si>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</si>
  <si>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</si>
  <si>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</si>
  <si>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</si>
  <si>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</si>
  <si>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</si>
  <si>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</si>
  <si>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</si>
  <si>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</si>
  <si>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</si>
  <si>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</si>
  <si>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</si>
  <si>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</si>
  <si>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</si>
  <si>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</si>
  <si>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</si>
  <si>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</si>
  <si>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</si>
  <si>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</si>
  <si>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</si>
  <si>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</si>
  <si>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</si>
  <si>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</si>
  <si>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</si>
  <si>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</si>
  <si>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</si>
  <si>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</si>
  <si>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</si>
  <si>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</si>
  <si>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</si>
  <si>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</si>
  <si>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</si>
  <si>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</si>
  <si>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</si>
  <si>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</si>
  <si>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</si>
  <si>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</si>
  <si>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</si>
  <si>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</si>
  <si>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</si>
  <si>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</si>
  <si>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</si>
  <si>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</si>
  <si>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</si>
  <si>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</si>
  <si>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</si>
  <si>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</si>
  <si>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</si>
  <si>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</si>
  <si>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C-1 Comprehensive Child and Family Support System</t>
  </si>
  <si>
    <t>C-2 Integrated New Family Opportunity Prog</t>
  </si>
  <si>
    <t>TAY - One Stop Center</t>
  </si>
  <si>
    <t>A-2 Forensic Integrated Mental Health Srv</t>
  </si>
  <si>
    <t>A-3Forensics Continuum of Care</t>
  </si>
  <si>
    <t>A-7 Homeless Assistance Resources and Support Program</t>
  </si>
  <si>
    <t>A-8 Big Bear Full Services Partnership</t>
  </si>
  <si>
    <t>OA-2 Older Adult Case Management</t>
  </si>
  <si>
    <t>A-11 Regional Adult</t>
  </si>
  <si>
    <t>A-1 Clubhouse</t>
  </si>
  <si>
    <t>A-4 Crisis Walk-In Center/Crisis Stabilization Unit</t>
  </si>
  <si>
    <t>A-5 Psych Diversion Team at ARMC</t>
  </si>
  <si>
    <t xml:space="preserve">A-6 Community Crisis Response Team </t>
  </si>
  <si>
    <t>OA-1 Circle of Care</t>
  </si>
  <si>
    <t>A-9 Assessment, Coordination &amp; Enhancement</t>
  </si>
  <si>
    <t xml:space="preserve">A-10 Crisis Residential Treatment Program </t>
  </si>
  <si>
    <t>SI-1 Student Assistance Prgm</t>
  </si>
  <si>
    <t>SI-2 Preschool Program</t>
  </si>
  <si>
    <t>SI-3 Resilience in African-Amr Children</t>
  </si>
  <si>
    <t>CI-1 Promotores de Salud/Comm Health Worker</t>
  </si>
  <si>
    <t>CI-4 National Crossroads Education Institute Training</t>
  </si>
  <si>
    <t>SE-1 Older Adult Community Services</t>
  </si>
  <si>
    <t>SE-4 Military Services &amp; Family Support</t>
  </si>
  <si>
    <t>SE-5 LIFT</t>
  </si>
  <si>
    <t>CI-2 Family Resource Centers</t>
  </si>
  <si>
    <t>CI-3 Native American Resource Centers</t>
  </si>
  <si>
    <t>SE-2 Child and Youth Connection</t>
  </si>
  <si>
    <t>SE-3 Community Wholeness and Enrichment</t>
  </si>
  <si>
    <t>SE-6 Coalition Against Sexual Exploitation (CASE)</t>
  </si>
  <si>
    <t>Youth Hostel</t>
  </si>
  <si>
    <t>Recovery Based Engaement Supp Team</t>
  </si>
  <si>
    <t>CHFFA 2</t>
  </si>
  <si>
    <t>CHFFA 3</t>
  </si>
  <si>
    <t>CHFFA 4 CSUEV</t>
  </si>
  <si>
    <t>CHFFA 4 CRWV</t>
  </si>
  <si>
    <t>CHFFA 5 CSUF</t>
  </si>
  <si>
    <t>CHFFA 5 CRMR</t>
  </si>
  <si>
    <t>Data Warehouse Continuation Project</t>
  </si>
  <si>
    <t>Empowered Communication/Sharepoint Proj</t>
  </si>
  <si>
    <t>Virtual Infrastructure Project</t>
  </si>
  <si>
    <t>Electronic Health Record Project</t>
  </si>
  <si>
    <t>BHMIS Replacement Proj</t>
  </si>
  <si>
    <t>July 24,12</t>
  </si>
  <si>
    <t>303 E. Vanderbilt Way</t>
  </si>
  <si>
    <t>Doris Melara</t>
  </si>
  <si>
    <t>Administrative Supervisor II</t>
  </si>
  <si>
    <t>dmelara@dbh.sbcounty.gov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</si>
</sst>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 numFmtId="173" formatCode="#,##0;\-#,##0;&quot;-&quot;"/>
  </numFmts>
  <fonts count="67"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0"/>
      <name val="Arial"/>
      <family val="2"/>
    </font>
    <font>
      <sz val="10"/>
      <color indexed="8"/>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Segoe UI"/>
      <family val="2"/>
    </font>
    <font>
      <sz val="10"/>
      <name val="Arial Unicode MS"/>
      <family val="2"/>
    </font>
    <font>
      <sz val="12"/>
      <name val="Helv"/>
    </font>
    <font>
      <b/>
      <sz val="10"/>
      <name val="Arial Unicode MS"/>
      <family val="2"/>
    </font>
    <font>
      <sz val="11"/>
      <color theme="1"/>
      <name val="Calibri"/>
      <family val="2"/>
      <scheme val="minor"/>
    </font>
    <font>
      <sz val="10"/>
      <color theme="1"/>
      <name val="Arial"/>
      <family val="2"/>
    </font>
    <font>
      <u/>
      <sz val="10"/>
      <color theme="10"/>
      <name val="Arial"/>
      <family val="2"/>
    </font>
    <font>
      <sz val="11"/>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63">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462">
    <xf numFmtId="0" fontId="0" fillId="0" borderId="0"/>
    <xf numFmtId="0" fontId="35" fillId="32" borderId="0" applyNumberFormat="0" applyBorder="0" applyAlignment="0" applyProtection="0"/>
    <xf numFmtId="0" fontId="14" fillId="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4" fillId="3" borderId="0" applyNumberFormat="0" applyBorder="0" applyAlignment="0" applyProtection="0"/>
    <xf numFmtId="0" fontId="35" fillId="36" borderId="0" applyNumberFormat="0" applyBorder="0" applyAlignment="0" applyProtection="0"/>
    <xf numFmtId="0" fontId="14" fillId="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4" fillId="5" borderId="0" applyNumberFormat="0" applyBorder="0" applyAlignment="0" applyProtection="0"/>
    <xf numFmtId="0" fontId="35" fillId="40" borderId="0" applyNumberFormat="0" applyBorder="0" applyAlignment="0" applyProtection="0"/>
    <xf numFmtId="0" fontId="14"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4" fillId="6" borderId="0" applyNumberFormat="0" applyBorder="0" applyAlignment="0" applyProtection="0"/>
    <xf numFmtId="0" fontId="35" fillId="44" borderId="0" applyNumberFormat="0" applyBorder="0" applyAlignment="0" applyProtection="0"/>
    <xf numFmtId="0" fontId="14"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4" fillId="8" borderId="0" applyNumberFormat="0" applyBorder="0" applyAlignment="0" applyProtection="0"/>
    <xf numFmtId="0" fontId="35" fillId="48" borderId="0" applyNumberFormat="0" applyBorder="0" applyAlignment="0" applyProtection="0"/>
    <xf numFmtId="0" fontId="14" fillId="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4" fillId="2" borderId="0" applyNumberFormat="0" applyBorder="0" applyAlignment="0" applyProtection="0"/>
    <xf numFmtId="0" fontId="35" fillId="52" borderId="0" applyNumberFormat="0" applyBorder="0" applyAlignment="0" applyProtection="0"/>
    <xf numFmtId="0" fontId="14" fillId="4"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4" borderId="0" applyNumberFormat="0" applyBorder="0" applyAlignment="0" applyProtection="0"/>
    <xf numFmtId="0" fontId="35" fillId="33" borderId="0" applyNumberFormat="0" applyBorder="0" applyAlignment="0" applyProtection="0"/>
    <xf numFmtId="0" fontId="14" fillId="9"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4" fillId="9" borderId="0" applyNumberFormat="0" applyBorder="0" applyAlignment="0" applyProtection="0"/>
    <xf numFmtId="0" fontId="35" fillId="37" borderId="0" applyNumberFormat="0" applyBorder="0" applyAlignment="0" applyProtection="0"/>
    <xf numFmtId="0" fontId="14" fillId="1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4" fillId="10" borderId="0" applyNumberFormat="0" applyBorder="0" applyAlignment="0" applyProtection="0"/>
    <xf numFmtId="0" fontId="35" fillId="41" borderId="0" applyNumberFormat="0" applyBorder="0" applyAlignment="0" applyProtection="0"/>
    <xf numFmtId="0" fontId="14" fillId="1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4" fillId="12" borderId="0" applyNumberFormat="0" applyBorder="0" applyAlignment="0" applyProtection="0"/>
    <xf numFmtId="0" fontId="35" fillId="45" borderId="0" applyNumberFormat="0" applyBorder="0" applyAlignment="0" applyProtection="0"/>
    <xf numFmtId="0" fontId="14" fillId="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4" fillId="8" borderId="0" applyNumberFormat="0" applyBorder="0" applyAlignment="0" applyProtection="0"/>
    <xf numFmtId="0" fontId="35" fillId="49" borderId="0" applyNumberFormat="0" applyBorder="0" applyAlignment="0" applyProtection="0"/>
    <xf numFmtId="0" fontId="14" fillId="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4" fillId="9" borderId="0" applyNumberFormat="0" applyBorder="0" applyAlignment="0" applyProtection="0"/>
    <xf numFmtId="0" fontId="35" fillId="53" borderId="0" applyNumberFormat="0" applyBorder="0" applyAlignment="0" applyProtection="0"/>
    <xf numFmtId="0" fontId="14" fillId="1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4" fillId="14" borderId="0" applyNumberFormat="0" applyBorder="0" applyAlignment="0" applyProtection="0"/>
    <xf numFmtId="0" fontId="54" fillId="34" borderId="0" applyNumberFormat="0" applyBorder="0" applyAlignment="0" applyProtection="0"/>
    <xf numFmtId="0" fontId="15" fillId="15" borderId="0" applyNumberFormat="0" applyBorder="0" applyAlignment="0" applyProtection="0"/>
    <xf numFmtId="0" fontId="54" fillId="38" borderId="0" applyNumberFormat="0" applyBorder="0" applyAlignment="0" applyProtection="0"/>
    <xf numFmtId="0" fontId="15" fillId="10" borderId="0" applyNumberFormat="0" applyBorder="0" applyAlignment="0" applyProtection="0"/>
    <xf numFmtId="0" fontId="54" fillId="42" borderId="0" applyNumberFormat="0" applyBorder="0" applyAlignment="0" applyProtection="0"/>
    <xf numFmtId="0" fontId="15" fillId="12" borderId="0" applyNumberFormat="0" applyBorder="0" applyAlignment="0" applyProtection="0"/>
    <xf numFmtId="0" fontId="54" fillId="46" borderId="0" applyNumberFormat="0" applyBorder="0" applyAlignment="0" applyProtection="0"/>
    <xf numFmtId="0" fontId="15" fillId="16" borderId="0" applyNumberFormat="0" applyBorder="0" applyAlignment="0" applyProtection="0"/>
    <xf numFmtId="0" fontId="54" fillId="50" borderId="0" applyNumberFormat="0" applyBorder="0" applyAlignment="0" applyProtection="0"/>
    <xf numFmtId="0" fontId="15" fillId="17" borderId="0" applyNumberFormat="0" applyBorder="0" applyAlignment="0" applyProtection="0"/>
    <xf numFmtId="0" fontId="54" fillId="54" borderId="0" applyNumberFormat="0" applyBorder="0" applyAlignment="0" applyProtection="0"/>
    <xf numFmtId="0" fontId="15" fillId="19" borderId="0" applyNumberFormat="0" applyBorder="0" applyAlignment="0" applyProtection="0"/>
    <xf numFmtId="0" fontId="54" fillId="31" borderId="0" applyNumberFormat="0" applyBorder="0" applyAlignment="0" applyProtection="0"/>
    <xf numFmtId="0" fontId="15" fillId="20" borderId="0" applyNumberFormat="0" applyBorder="0" applyAlignment="0" applyProtection="0"/>
    <xf numFmtId="0" fontId="54" fillId="35" borderId="0" applyNumberFormat="0" applyBorder="0" applyAlignment="0" applyProtection="0"/>
    <xf numFmtId="0" fontId="15" fillId="22" borderId="0" applyNumberFormat="0" applyBorder="0" applyAlignment="0" applyProtection="0"/>
    <xf numFmtId="0" fontId="54" fillId="39" borderId="0" applyNumberFormat="0" applyBorder="0" applyAlignment="0" applyProtection="0"/>
    <xf numFmtId="0" fontId="15" fillId="18" borderId="0" applyNumberFormat="0" applyBorder="0" applyAlignment="0" applyProtection="0"/>
    <xf numFmtId="0" fontId="54" fillId="43" borderId="0" applyNumberFormat="0" applyBorder="0" applyAlignment="0" applyProtection="0"/>
    <xf numFmtId="0" fontId="15" fillId="16" borderId="0" applyNumberFormat="0" applyBorder="0" applyAlignment="0" applyProtection="0"/>
    <xf numFmtId="0" fontId="54" fillId="47" borderId="0" applyNumberFormat="0" applyBorder="0" applyAlignment="0" applyProtection="0"/>
    <xf numFmtId="0" fontId="15" fillId="17" borderId="0" applyNumberFormat="0" applyBorder="0" applyAlignment="0" applyProtection="0"/>
    <xf numFmtId="0" fontId="54" fillId="51" borderId="0" applyNumberFormat="0" applyBorder="0" applyAlignment="0" applyProtection="0"/>
    <xf numFmtId="0" fontId="15" fillId="21" borderId="0" applyNumberFormat="0" applyBorder="0" applyAlignment="0" applyProtection="0"/>
    <xf numFmtId="0" fontId="44" fillId="26" borderId="0" applyNumberFormat="0" applyBorder="0" applyAlignment="0" applyProtection="0"/>
    <xf numFmtId="0" fontId="16" fillId="5" borderId="0" applyNumberFormat="0" applyBorder="0" applyAlignment="0" applyProtection="0"/>
    <xf numFmtId="173" fontId="12" fillId="0" borderId="0" applyFill="0" applyBorder="0" applyAlignment="0"/>
    <xf numFmtId="0" fontId="48" fillId="29" borderId="60" applyNumberFormat="0" applyAlignment="0" applyProtection="0"/>
    <xf numFmtId="0" fontId="17" fillId="11" borderId="1" applyNumberFormat="0" applyAlignment="0" applyProtection="0"/>
    <xf numFmtId="0" fontId="50" fillId="30" borderId="63" applyNumberFormat="0" applyAlignment="0" applyProtection="0"/>
    <xf numFmtId="0" fontId="18" fillId="23" borderId="2" applyNumberFormat="0" applyAlignment="0" applyProtection="0"/>
    <xf numFmtId="43" fontId="35"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1" fillId="0" borderId="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5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alignment wrapText="1"/>
    </xf>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43" fillId="25" borderId="0" applyNumberFormat="0" applyBorder="0" applyAlignment="0" applyProtection="0"/>
    <xf numFmtId="0" fontId="20" fillId="6" borderId="0" applyNumberFormat="0" applyBorder="0" applyAlignment="0" applyProtection="0"/>
    <xf numFmtId="0" fontId="2" fillId="0" borderId="3" applyNumberFormat="0" applyAlignment="0" applyProtection="0">
      <alignment horizontal="left" vertical="center"/>
    </xf>
    <xf numFmtId="0" fontId="2" fillId="0" borderId="4">
      <alignment horizontal="left" vertical="center"/>
    </xf>
    <xf numFmtId="0" fontId="40" fillId="0" borderId="57" applyNumberFormat="0" applyFill="0" applyAlignment="0" applyProtection="0"/>
    <xf numFmtId="0" fontId="21" fillId="0" borderId="5" applyNumberFormat="0" applyFill="0" applyAlignment="0" applyProtection="0"/>
    <xf numFmtId="0" fontId="41" fillId="0" borderId="58" applyNumberFormat="0" applyFill="0" applyAlignment="0" applyProtection="0"/>
    <xf numFmtId="0" fontId="22" fillId="0" borderId="6" applyNumberFormat="0" applyFill="0" applyAlignment="0" applyProtection="0"/>
    <xf numFmtId="0" fontId="42" fillId="0" borderId="59" applyNumberFormat="0" applyFill="0" applyAlignment="0" applyProtection="0"/>
    <xf numFmtId="0" fontId="23" fillId="0" borderId="7" applyNumberFormat="0" applyFill="0" applyAlignment="0" applyProtection="0"/>
    <xf numFmtId="0" fontId="42"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6" fillId="28" borderId="60" applyNumberFormat="0" applyAlignment="0" applyProtection="0"/>
    <xf numFmtId="0" fontId="24" fillId="4" borderId="1" applyNumberFormat="0" applyAlignment="0" applyProtection="0"/>
    <xf numFmtId="0" fontId="49" fillId="0" borderId="62" applyNumberFormat="0" applyFill="0" applyAlignment="0" applyProtection="0"/>
    <xf numFmtId="0" fontId="25" fillId="0" borderId="8" applyNumberFormat="0" applyFill="0" applyAlignment="0" applyProtection="0"/>
    <xf numFmtId="0" fontId="45" fillId="27" borderId="0" applyNumberFormat="0" applyBorder="0" applyAlignment="0" applyProtection="0"/>
    <xf numFmtId="0" fontId="26" fillId="13" borderId="0" applyNumberFormat="0" applyBorder="0" applyAlignment="0" applyProtection="0"/>
    <xf numFmtId="0" fontId="35" fillId="0" borderId="0"/>
    <xf numFmtId="0" fontId="35" fillId="0" borderId="0"/>
    <xf numFmtId="0" fontId="35" fillId="0" borderId="0"/>
    <xf numFmtId="0" fontId="3" fillId="0" borderId="0"/>
    <xf numFmtId="0" fontId="35" fillId="0" borderId="0"/>
    <xf numFmtId="0" fontId="12" fillId="0" borderId="0"/>
    <xf numFmtId="0" fontId="12" fillId="0" borderId="0"/>
    <xf numFmtId="0" fontId="3" fillId="0" borderId="0"/>
    <xf numFmtId="0" fontId="3" fillId="0" borderId="0"/>
    <xf numFmtId="0" fontId="3" fillId="0" borderId="0"/>
    <xf numFmtId="0" fontId="31" fillId="0" borderId="0"/>
    <xf numFmtId="0" fontId="35" fillId="0" borderId="0"/>
    <xf numFmtId="0" fontId="35" fillId="0" borderId="0"/>
    <xf numFmtId="0" fontId="35" fillId="0" borderId="0"/>
    <xf numFmtId="0" fontId="35" fillId="0" borderId="0"/>
    <xf numFmtId="37" fontId="33" fillId="0" borderId="0"/>
    <xf numFmtId="0" fontId="11" fillId="0" borderId="0"/>
    <xf numFmtId="0" fontId="12" fillId="0" borderId="0"/>
    <xf numFmtId="0" fontId="35" fillId="0" borderId="0"/>
    <xf numFmtId="0" fontId="35" fillId="0" borderId="0"/>
    <xf numFmtId="0" fontId="35" fillId="0" borderId="0"/>
    <xf numFmtId="0" fontId="32" fillId="0" borderId="0"/>
    <xf numFmtId="0" fontId="35" fillId="0" borderId="0"/>
    <xf numFmtId="0" fontId="35" fillId="0" borderId="0"/>
    <xf numFmtId="0" fontId="32" fillId="0" borderId="0"/>
    <xf numFmtId="0" fontId="35" fillId="0" borderId="0"/>
    <xf numFmtId="0" fontId="12"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3" fillId="0" borderId="0"/>
    <xf numFmtId="0" fontId="35" fillId="0" borderId="0"/>
    <xf numFmtId="0" fontId="35" fillId="0" borderId="0"/>
    <xf numFmtId="0" fontId="38" fillId="0" borderId="0"/>
    <xf numFmtId="0" fontId="3" fillId="0" borderId="0"/>
    <xf numFmtId="0" fontId="12" fillId="0" borderId="0"/>
    <xf numFmtId="0" fontId="3" fillId="0" borderId="0"/>
    <xf numFmtId="0" fontId="3" fillId="0" borderId="0"/>
    <xf numFmtId="0" fontId="3" fillId="0" borderId="0"/>
    <xf numFmtId="0" fontId="12" fillId="0" borderId="0"/>
    <xf numFmtId="0" fontId="12" fillId="0" borderId="0"/>
    <xf numFmtId="0" fontId="35" fillId="0" borderId="0"/>
    <xf numFmtId="0" fontId="12" fillId="0" borderId="0"/>
    <xf numFmtId="0" fontId="3" fillId="0" borderId="0"/>
    <xf numFmtId="0" fontId="31"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alignment wrapText="1"/>
    </xf>
    <xf numFmtId="0" fontId="3" fillId="0" borderId="0">
      <alignment wrapText="1"/>
    </xf>
    <xf numFmtId="0" fontId="12" fillId="0" borderId="0"/>
    <xf numFmtId="0" fontId="12" fillId="0" borderId="0"/>
    <xf numFmtId="0" fontId="12" fillId="0" borderId="0"/>
    <xf numFmtId="0" fontId="12" fillId="0" borderId="0"/>
    <xf numFmtId="0" fontId="3" fillId="0" borderId="0"/>
    <xf numFmtId="0" fontId="3" fillId="0" borderId="0"/>
    <xf numFmtId="0" fontId="35" fillId="0" borderId="0"/>
    <xf numFmtId="0" fontId="12" fillId="0" borderId="0"/>
    <xf numFmtId="0" fontId="12" fillId="0" borderId="0"/>
    <xf numFmtId="0" fontId="12" fillId="0" borderId="0"/>
    <xf numFmtId="0" fontId="35" fillId="0" borderId="0"/>
    <xf numFmtId="0" fontId="55" fillId="0" borderId="0"/>
    <xf numFmtId="0" fontId="35" fillId="0" borderId="0"/>
    <xf numFmtId="0" fontId="3" fillId="0" borderId="0"/>
    <xf numFmtId="0" fontId="36" fillId="0" borderId="0"/>
    <xf numFmtId="0" fontId="3" fillId="0" borderId="0"/>
    <xf numFmtId="0" fontId="35" fillId="0" borderId="0"/>
    <xf numFmtId="0" fontId="35" fillId="0" borderId="0"/>
    <xf numFmtId="0" fontId="31" fillId="0" borderId="0"/>
    <xf numFmtId="0" fontId="3" fillId="0" borderId="0"/>
    <xf numFmtId="0" fontId="3" fillId="0" borderId="0"/>
    <xf numFmtId="0" fontId="35" fillId="0" borderId="0"/>
    <xf numFmtId="0" fontId="12" fillId="0" borderId="0"/>
    <xf numFmtId="0" fontId="35" fillId="0" borderId="0"/>
    <xf numFmtId="0" fontId="35" fillId="0" borderId="0"/>
    <xf numFmtId="0" fontId="35" fillId="0" borderId="0"/>
    <xf numFmtId="0" fontId="35" fillId="0" borderId="0"/>
    <xf numFmtId="0" fontId="12" fillId="0" borderId="0"/>
    <xf numFmtId="0" fontId="12" fillId="0" borderId="0"/>
    <xf numFmtId="0" fontId="12" fillId="0" borderId="0"/>
    <xf numFmtId="0" fontId="3" fillId="0" borderId="0"/>
    <xf numFmtId="0" fontId="35" fillId="0" borderId="0"/>
    <xf numFmtId="0" fontId="35" fillId="0" borderId="0"/>
    <xf numFmtId="0" fontId="35" fillId="0" borderId="0"/>
    <xf numFmtId="0" fontId="3" fillId="0" borderId="0"/>
    <xf numFmtId="0" fontId="3" fillId="0" borderId="0"/>
    <xf numFmtId="0" fontId="35" fillId="0" borderId="0"/>
    <xf numFmtId="0" fontId="35" fillId="0" borderId="0"/>
    <xf numFmtId="0" fontId="12" fillId="0" borderId="0"/>
    <xf numFmtId="0" fontId="3" fillId="0" borderId="0">
      <alignment wrapText="1"/>
    </xf>
    <xf numFmtId="0" fontId="12" fillId="0" borderId="0"/>
    <xf numFmtId="0" fontId="35" fillId="0" borderId="0"/>
    <xf numFmtId="0" fontId="35" fillId="0" borderId="0"/>
    <xf numFmtId="0" fontId="3" fillId="0" borderId="0"/>
    <xf numFmtId="0" fontId="12" fillId="0" borderId="0"/>
    <xf numFmtId="0" fontId="3" fillId="0" borderId="0">
      <alignment wrapText="1"/>
    </xf>
    <xf numFmtId="0" fontId="3" fillId="0" borderId="0"/>
    <xf numFmtId="0" fontId="12" fillId="0" borderId="0"/>
    <xf numFmtId="0" fontId="12" fillId="0" borderId="0"/>
    <xf numFmtId="0" fontId="3" fillId="0" borderId="0"/>
    <xf numFmtId="0" fontId="12" fillId="0" borderId="0"/>
    <xf numFmtId="0" fontId="12" fillId="0" borderId="0"/>
    <xf numFmtId="0" fontId="35" fillId="0" borderId="0"/>
    <xf numFmtId="0" fontId="35" fillId="0" borderId="0"/>
    <xf numFmtId="0" fontId="31" fillId="0" borderId="0"/>
    <xf numFmtId="0" fontId="3" fillId="0" borderId="0"/>
    <xf numFmtId="0" fontId="12" fillId="0" borderId="0"/>
    <xf numFmtId="0" fontId="35" fillId="0" borderId="0"/>
    <xf numFmtId="0" fontId="35" fillId="0" borderId="0"/>
    <xf numFmtId="0" fontId="35" fillId="0" borderId="0"/>
    <xf numFmtId="0" fontId="35" fillId="0" borderId="0"/>
    <xf numFmtId="0" fontId="3" fillId="0" borderId="0"/>
    <xf numFmtId="0" fontId="3" fillId="0" borderId="0"/>
    <xf numFmtId="0" fontId="35" fillId="0" borderId="0"/>
    <xf numFmtId="0" fontId="35" fillId="0" borderId="0"/>
    <xf numFmtId="0" fontId="35" fillId="0" borderId="0"/>
    <xf numFmtId="0" fontId="35" fillId="0" borderId="0"/>
    <xf numFmtId="0" fontId="12" fillId="0" borderId="0"/>
    <xf numFmtId="0" fontId="31" fillId="0" borderId="0"/>
    <xf numFmtId="0" fontId="31" fillId="0" borderId="0"/>
    <xf numFmtId="0" fontId="12" fillId="0" borderId="0"/>
    <xf numFmtId="0" fontId="12" fillId="0" borderId="0"/>
    <xf numFmtId="0" fontId="12" fillId="0" borderId="0"/>
    <xf numFmtId="0" fontId="12"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6" fillId="0" borderId="0"/>
    <xf numFmtId="0" fontId="35" fillId="0" borderId="0"/>
    <xf numFmtId="0" fontId="3" fillId="0" borderId="0"/>
    <xf numFmtId="0" fontId="3" fillId="0" borderId="0"/>
    <xf numFmtId="0" fontId="12" fillId="0" borderId="0"/>
    <xf numFmtId="0" fontId="12" fillId="0" borderId="0"/>
    <xf numFmtId="0" fontId="35" fillId="0" borderId="0"/>
    <xf numFmtId="0" fontId="12" fillId="0" borderId="0"/>
    <xf numFmtId="0" fontId="3" fillId="0" borderId="0"/>
    <xf numFmtId="0" fontId="3" fillId="0" borderId="0"/>
    <xf numFmtId="0" fontId="35" fillId="0" borderId="0"/>
    <xf numFmtId="0" fontId="3" fillId="0" borderId="0"/>
    <xf numFmtId="0" fontId="35" fillId="0" borderId="0"/>
    <xf numFmtId="0" fontId="35" fillId="0" borderId="0"/>
    <xf numFmtId="0" fontId="35" fillId="0" borderId="0"/>
    <xf numFmtId="0" fontId="3" fillId="0" borderId="0"/>
    <xf numFmtId="0" fontId="35" fillId="0" borderId="0"/>
    <xf numFmtId="0" fontId="3" fillId="0" borderId="0"/>
    <xf numFmtId="0" fontId="3" fillId="0" borderId="0"/>
    <xf numFmtId="0" fontId="12" fillId="0" borderId="0"/>
    <xf numFmtId="0" fontId="12" fillId="0" borderId="0"/>
    <xf numFmtId="0" fontId="35" fillId="0" borderId="0"/>
    <xf numFmtId="0" fontId="35" fillId="0" borderId="0"/>
    <xf numFmtId="0" fontId="35" fillId="0" borderId="0"/>
    <xf numFmtId="0" fontId="35" fillId="0" borderId="0"/>
    <xf numFmtId="0" fontId="3" fillId="0" borderId="0"/>
    <xf numFmtId="0" fontId="35" fillId="0" borderId="0"/>
    <xf numFmtId="0" fontId="35" fillId="0" borderId="0"/>
    <xf numFmtId="0" fontId="3" fillId="0" borderId="0"/>
    <xf numFmtId="0" fontId="12" fillId="0" borderId="0"/>
    <xf numFmtId="0" fontId="14" fillId="55" borderId="65" applyNumberFormat="0" applyFont="0" applyAlignment="0" applyProtection="0"/>
    <xf numFmtId="0" fontId="14" fillId="55" borderId="65" applyNumberFormat="0" applyFont="0" applyAlignment="0" applyProtection="0"/>
    <xf numFmtId="0" fontId="14" fillId="55" borderId="65" applyNumberFormat="0" applyFont="0" applyAlignment="0" applyProtection="0"/>
    <xf numFmtId="0" fontId="35" fillId="55" borderId="65" applyNumberFormat="0" applyFont="0" applyAlignment="0" applyProtection="0"/>
    <xf numFmtId="0" fontId="35" fillId="55" borderId="65" applyNumberFormat="0" applyFont="0" applyAlignment="0" applyProtection="0"/>
    <xf numFmtId="0" fontId="3" fillId="7" borderId="9" applyNumberFormat="0" applyFont="0" applyAlignment="0" applyProtection="0"/>
    <xf numFmtId="0" fontId="47" fillId="29" borderId="61" applyNumberFormat="0" applyAlignment="0" applyProtection="0"/>
    <xf numFmtId="0" fontId="27" fillId="11" borderId="10"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0" fontId="39" fillId="0" borderId="0" applyNumberFormat="0" applyFill="0" applyBorder="0" applyAlignment="0" applyProtection="0"/>
    <xf numFmtId="0" fontId="28" fillId="0" borderId="0" applyNumberFormat="0" applyFill="0" applyBorder="0" applyAlignment="0" applyProtection="0"/>
    <xf numFmtId="0" fontId="53" fillId="0" borderId="64" applyNumberFormat="0" applyFill="0" applyAlignment="0" applyProtection="0"/>
    <xf numFmtId="0" fontId="29" fillId="0" borderId="11" applyNumberFormat="0" applyFill="0" applyAlignment="0" applyProtection="0"/>
    <xf numFmtId="0" fontId="51" fillId="0" borderId="0" applyNumberFormat="0" applyFill="0" applyBorder="0" applyAlignment="0" applyProtection="0"/>
    <xf numFmtId="0" fontId="30" fillId="0" borderId="0" applyNumberFormat="0" applyFill="0" applyBorder="0" applyAlignment="0" applyProtection="0"/>
  </cellStyleXfs>
  <cellXfs count="531">
    <xf numFmtId="0" fontId="0" fillId="0" borderId="0" xfId="0"/>
    <xf numFmtId="0" fontId="2" fillId="0" borderId="0" xfId="0" applyFont="1" applyBorder="1" applyAlignment="1" applyProtection="1">
      <alignment vertical="center"/>
    </xf>
    <xf numFmtId="164" fontId="56" fillId="0" borderId="0" xfId="0" applyNumberFormat="1" applyFont="1" applyFill="1" applyBorder="1" applyProtection="1"/>
    <xf numFmtId="0" fontId="56" fillId="0" borderId="0" xfId="0" applyFont="1" applyFill="1" applyProtection="1"/>
    <xf numFmtId="0" fontId="56" fillId="0" borderId="0" xfId="0" applyFont="1" applyFill="1" applyBorder="1" applyProtection="1"/>
    <xf numFmtId="14" fontId="57" fillId="0" borderId="12" xfId="0" applyNumberFormat="1" applyFont="1" applyFill="1" applyBorder="1" applyAlignment="1" applyProtection="1">
      <alignment horizontal="center"/>
    </xf>
    <xf numFmtId="14" fontId="5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57"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56" fillId="0" borderId="12" xfId="0" applyNumberFormat="1" applyFont="1" applyFill="1" applyBorder="1" applyProtection="1"/>
    <xf numFmtId="9" fontId="56" fillId="56" borderId="12" xfId="405" applyFont="1" applyFill="1" applyBorder="1" applyProtection="1"/>
    <xf numFmtId="0" fontId="56" fillId="0" borderId="0" xfId="0" applyFont="1" applyProtection="1"/>
    <xf numFmtId="0" fontId="56" fillId="0" borderId="12"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13" xfId="0" applyFont="1" applyFill="1" applyBorder="1" applyAlignment="1" applyProtection="1"/>
    <xf numFmtId="0" fontId="6" fillId="0" borderId="13" xfId="0" applyFont="1" applyFill="1" applyBorder="1" applyAlignment="1" applyProtection="1">
      <alignment horizontal="right"/>
    </xf>
    <xf numFmtId="9" fontId="2" fillId="0" borderId="12" xfId="405" applyFont="1" applyFill="1" applyBorder="1" applyAlignment="1" applyProtection="1">
      <alignment horizontal="center" wrapText="1"/>
    </xf>
    <xf numFmtId="0" fontId="56" fillId="0" borderId="14" xfId="0" applyFont="1" applyFill="1" applyBorder="1" applyProtection="1"/>
    <xf numFmtId="164" fontId="56" fillId="56" borderId="15" xfId="0" applyNumberFormat="1" applyFont="1" applyFill="1" applyBorder="1" applyProtection="1"/>
    <xf numFmtId="164" fontId="56" fillId="0" borderId="15" xfId="0" applyNumberFormat="1" applyFont="1" applyFill="1" applyBorder="1" applyProtection="1"/>
    <xf numFmtId="0" fontId="56" fillId="0" borderId="16" xfId="0" applyFont="1" applyFill="1" applyBorder="1" applyProtection="1"/>
    <xf numFmtId="164" fontId="56" fillId="0" borderId="17" xfId="0" applyNumberFormat="1" applyFont="1" applyFill="1" applyBorder="1" applyProtection="1"/>
    <xf numFmtId="0" fontId="57" fillId="0" borderId="4" xfId="0" applyFont="1" applyFill="1" applyBorder="1" applyProtection="1"/>
    <xf numFmtId="0" fontId="58" fillId="57" borderId="18" xfId="0" applyFont="1" applyFill="1" applyBorder="1" applyProtection="1"/>
    <xf numFmtId="0" fontId="59" fillId="57" borderId="18" xfId="0" applyFont="1" applyFill="1" applyBorder="1" applyProtection="1"/>
    <xf numFmtId="0" fontId="2" fillId="56" borderId="15" xfId="0" applyFont="1" applyFill="1" applyBorder="1" applyProtection="1"/>
    <xf numFmtId="0" fontId="2" fillId="56" borderId="19" xfId="0" applyFont="1" applyFill="1" applyBorder="1" applyProtection="1"/>
    <xf numFmtId="164" fontId="56" fillId="58" borderId="15" xfId="0" applyNumberFormat="1" applyFont="1" applyFill="1" applyBorder="1" applyProtection="1"/>
    <xf numFmtId="164" fontId="56" fillId="56" borderId="17" xfId="0" applyNumberFormat="1" applyFont="1" applyFill="1" applyBorder="1" applyProtection="1"/>
    <xf numFmtId="0" fontId="57" fillId="0" borderId="13" xfId="0" applyFont="1" applyFill="1" applyBorder="1" applyProtection="1"/>
    <xf numFmtId="164" fontId="56" fillId="56" borderId="12" xfId="0" applyNumberFormat="1" applyFont="1" applyFill="1" applyBorder="1" applyProtection="1"/>
    <xf numFmtId="0" fontId="2" fillId="56" borderId="18" xfId="0" applyFont="1" applyFill="1" applyBorder="1" applyProtection="1"/>
    <xf numFmtId="0" fontId="2" fillId="56" borderId="20" xfId="0" applyFont="1" applyFill="1" applyBorder="1" applyProtection="1"/>
    <xf numFmtId="0" fontId="59" fillId="57" borderId="15" xfId="0" applyFont="1" applyFill="1" applyBorder="1" applyProtection="1"/>
    <xf numFmtId="0" fontId="56" fillId="56" borderId="15" xfId="0" applyFont="1" applyFill="1" applyBorder="1" applyProtection="1"/>
    <xf numFmtId="164" fontId="56" fillId="0" borderId="66" xfId="0" applyNumberFormat="1" applyFont="1" applyFill="1" applyBorder="1" applyProtection="1">
      <protection locked="0"/>
    </xf>
    <xf numFmtId="164" fontId="56" fillId="56" borderId="21" xfId="0" applyNumberFormat="1" applyFont="1" applyFill="1" applyBorder="1" applyProtection="1"/>
    <xf numFmtId="164" fontId="56" fillId="56" borderId="14" xfId="0" applyNumberFormat="1" applyFont="1" applyFill="1" applyBorder="1" applyProtection="1"/>
    <xf numFmtId="164" fontId="56" fillId="56" borderId="19" xfId="0" applyNumberFormat="1" applyFont="1" applyFill="1" applyBorder="1" applyProtection="1"/>
    <xf numFmtId="164" fontId="56" fillId="0" borderId="19" xfId="0" applyNumberFormat="1" applyFont="1" applyFill="1" applyBorder="1" applyProtection="1"/>
    <xf numFmtId="164" fontId="56" fillId="56" borderId="22" xfId="0" applyNumberFormat="1" applyFont="1" applyFill="1" applyBorder="1" applyProtection="1"/>
    <xf numFmtId="164" fontId="56" fillId="56" borderId="23" xfId="0" applyNumberFormat="1" applyFont="1" applyFill="1" applyBorder="1" applyProtection="1"/>
    <xf numFmtId="164" fontId="56" fillId="56" borderId="24" xfId="0" applyNumberFormat="1" applyFont="1" applyFill="1" applyBorder="1" applyProtection="1"/>
    <xf numFmtId="164" fontId="56" fillId="56" borderId="20" xfId="0" applyNumberFormat="1" applyFont="1" applyFill="1" applyBorder="1" applyProtection="1"/>
    <xf numFmtId="164" fontId="56" fillId="56" borderId="18" xfId="0" applyNumberFormat="1" applyFont="1" applyFill="1" applyBorder="1" applyProtection="1"/>
    <xf numFmtId="164" fontId="56" fillId="0" borderId="23" xfId="0" applyNumberFormat="1" applyFont="1" applyFill="1" applyBorder="1" applyProtection="1"/>
    <xf numFmtId="0" fontId="59" fillId="57" borderId="25" xfId="0" applyFont="1" applyFill="1" applyBorder="1" applyProtection="1"/>
    <xf numFmtId="164" fontId="56" fillId="0" borderId="26" xfId="0" applyNumberFormat="1" applyFont="1" applyFill="1" applyBorder="1" applyProtection="1"/>
    <xf numFmtId="164" fontId="56" fillId="56" borderId="27" xfId="0" applyNumberFormat="1" applyFont="1" applyFill="1" applyBorder="1" applyProtection="1"/>
    <xf numFmtId="164" fontId="2" fillId="56" borderId="12" xfId="0" applyNumberFormat="1" applyFont="1" applyFill="1" applyBorder="1" applyProtection="1"/>
    <xf numFmtId="164" fontId="57" fillId="56" borderId="12" xfId="0" applyNumberFormat="1" applyFont="1" applyFill="1" applyBorder="1" applyProtection="1"/>
    <xf numFmtId="14" fontId="56" fillId="56" borderId="12" xfId="0" applyNumberFormat="1" applyFont="1" applyFill="1" applyBorder="1" applyAlignment="1" applyProtection="1">
      <alignment horizontal="center"/>
    </xf>
    <xf numFmtId="0" fontId="6" fillId="56" borderId="12" xfId="0" applyFont="1" applyFill="1" applyBorder="1" applyAlignment="1" applyProtection="1">
      <alignment horizontal="center"/>
    </xf>
    <xf numFmtId="10" fontId="2" fillId="56" borderId="28" xfId="405" applyNumberFormat="1" applyFont="1" applyFill="1" applyBorder="1" applyAlignment="1" applyProtection="1">
      <alignment horizontal="center"/>
    </xf>
    <xf numFmtId="0" fontId="56" fillId="0" borderId="12"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57" fillId="0" borderId="0" xfId="0" applyFont="1" applyFill="1" applyBorder="1" applyProtection="1"/>
    <xf numFmtId="0" fontId="6" fillId="0" borderId="0" xfId="0" applyFont="1" applyFill="1" applyBorder="1" applyAlignment="1" applyProtection="1">
      <alignment horizontal="left"/>
    </xf>
    <xf numFmtId="14" fontId="57" fillId="0" borderId="0" xfId="0" applyNumberFormat="1" applyFont="1" applyFill="1" applyBorder="1" applyAlignment="1" applyProtection="1"/>
    <xf numFmtId="0" fontId="2" fillId="0" borderId="12" xfId="0" applyFont="1" applyFill="1" applyBorder="1" applyAlignment="1" applyProtection="1">
      <alignment horizontal="center" vertical="center" wrapText="1"/>
    </xf>
    <xf numFmtId="164" fontId="6" fillId="56" borderId="12" xfId="0" applyNumberFormat="1" applyFont="1" applyFill="1" applyBorder="1" applyAlignment="1" applyProtection="1"/>
    <xf numFmtId="164" fontId="6" fillId="56" borderId="12" xfId="0" applyNumberFormat="1" applyFont="1" applyFill="1" applyBorder="1" applyAlignment="1" applyProtection="1">
      <alignment horizontal="right" wrapText="1"/>
    </xf>
    <xf numFmtId="164" fontId="6" fillId="56" borderId="12" xfId="0" applyNumberFormat="1" applyFont="1" applyFill="1" applyBorder="1" applyAlignment="1" applyProtection="1">
      <alignment horizontal="right"/>
    </xf>
    <xf numFmtId="0" fontId="2" fillId="0" borderId="12" xfId="0" applyFont="1" applyFill="1" applyBorder="1" applyAlignment="1" applyProtection="1">
      <alignment horizontal="center" vertical="center"/>
    </xf>
    <xf numFmtId="0" fontId="57" fillId="56" borderId="12" xfId="0" applyNumberFormat="1" applyFont="1" applyFill="1" applyBorder="1" applyAlignment="1" applyProtection="1">
      <alignment horizontal="center"/>
    </xf>
    <xf numFmtId="0" fontId="57" fillId="56" borderId="12" xfId="0" applyFont="1" applyFill="1" applyBorder="1" applyProtection="1"/>
    <xf numFmtId="14" fontId="57" fillId="56" borderId="12" xfId="0" applyNumberFormat="1" applyFont="1" applyFill="1" applyBorder="1" applyProtection="1"/>
    <xf numFmtId="0" fontId="6" fillId="0" borderId="12" xfId="0" applyFont="1" applyFill="1" applyBorder="1" applyAlignment="1" applyProtection="1">
      <alignment horizontal="center"/>
    </xf>
    <xf numFmtId="0" fontId="6" fillId="0" borderId="12" xfId="0" applyFont="1" applyFill="1" applyBorder="1" applyAlignment="1" applyProtection="1">
      <alignment horizontal="center" wrapText="1"/>
    </xf>
    <xf numFmtId="0" fontId="57" fillId="0" borderId="0" xfId="0" applyFont="1" applyBorder="1" applyAlignment="1" applyProtection="1"/>
    <xf numFmtId="0" fontId="2" fillId="0" borderId="29" xfId="0" applyFont="1" applyFill="1" applyBorder="1" applyAlignment="1" applyProtection="1">
      <alignment horizontal="center" vertical="center" wrapText="1"/>
    </xf>
    <xf numFmtId="164" fontId="6" fillId="56" borderId="26" xfId="0" applyNumberFormat="1" applyFont="1" applyFill="1" applyBorder="1" applyAlignment="1" applyProtection="1">
      <alignment horizontal="right" wrapText="1"/>
    </xf>
    <xf numFmtId="164" fontId="6" fillId="0" borderId="66" xfId="0" applyNumberFormat="1" applyFont="1" applyFill="1" applyBorder="1" applyAlignment="1" applyProtection="1">
      <alignment horizontal="right" wrapText="1"/>
      <protection locked="0"/>
    </xf>
    <xf numFmtId="164" fontId="6" fillId="56" borderId="4" xfId="0" applyNumberFormat="1" applyFont="1" applyFill="1" applyBorder="1" applyAlignment="1" applyProtection="1">
      <alignment horizontal="right" wrapText="1"/>
    </xf>
    <xf numFmtId="0" fontId="57" fillId="0" borderId="29" xfId="0" applyFont="1" applyFill="1" applyBorder="1" applyAlignment="1" applyProtection="1">
      <alignment horizontal="center" vertical="center" wrapText="1"/>
    </xf>
    <xf numFmtId="9" fontId="2" fillId="0" borderId="29" xfId="405"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xf>
    <xf numFmtId="0" fontId="57" fillId="56" borderId="29" xfId="0" applyFont="1" applyFill="1" applyBorder="1" applyProtection="1"/>
    <xf numFmtId="14" fontId="57" fillId="56" borderId="29" xfId="0" applyNumberFormat="1" applyFont="1" applyFill="1" applyBorder="1" applyProtection="1"/>
    <xf numFmtId="164" fontId="57" fillId="56" borderId="29" xfId="0" applyNumberFormat="1" applyFont="1" applyFill="1" applyBorder="1" applyProtection="1"/>
    <xf numFmtId="164" fontId="57" fillId="56" borderId="25" xfId="0" applyNumberFormat="1" applyFont="1" applyFill="1" applyBorder="1" applyProtection="1"/>
    <xf numFmtId="164" fontId="57" fillId="56" borderId="26" xfId="0" applyNumberFormat="1" applyFont="1" applyFill="1" applyBorder="1" applyProtection="1"/>
    <xf numFmtId="0" fontId="56" fillId="0" borderId="0" xfId="0" applyFont="1"/>
    <xf numFmtId="14" fontId="6" fillId="56" borderId="12" xfId="0" applyNumberFormat="1" applyFont="1" applyFill="1" applyBorder="1" applyAlignment="1" applyProtection="1">
      <alignment horizontal="center"/>
    </xf>
    <xf numFmtId="0" fontId="6" fillId="56" borderId="12" xfId="0" applyFont="1" applyFill="1" applyBorder="1" applyAlignment="1" applyProtection="1">
      <alignment horizontal="left"/>
    </xf>
    <xf numFmtId="0" fontId="58" fillId="57" borderId="30" xfId="0" applyFont="1" applyFill="1" applyBorder="1" applyAlignment="1" applyProtection="1"/>
    <xf numFmtId="0" fontId="58" fillId="57" borderId="31" xfId="0" applyFont="1" applyFill="1" applyBorder="1" applyAlignment="1" applyProtection="1"/>
    <xf numFmtId="0" fontId="58" fillId="57" borderId="32" xfId="0" applyFont="1" applyFill="1" applyBorder="1" applyAlignment="1" applyProtection="1"/>
    <xf numFmtId="0" fontId="58" fillId="57" borderId="33" xfId="0" applyFont="1" applyFill="1" applyBorder="1" applyAlignment="1" applyProtection="1"/>
    <xf numFmtId="0" fontId="59" fillId="59" borderId="0" xfId="0" applyFont="1" applyFill="1" applyBorder="1" applyAlignment="1" applyProtection="1">
      <alignment horizontal="right"/>
    </xf>
    <xf numFmtId="9" fontId="58" fillId="59" borderId="27" xfId="405" applyFont="1" applyFill="1" applyBorder="1" applyAlignment="1" applyProtection="1">
      <alignment horizontal="center" wrapText="1"/>
    </xf>
    <xf numFmtId="9" fontId="58" fillId="59" borderId="25" xfId="405" applyFont="1" applyFill="1" applyBorder="1" applyAlignment="1" applyProtection="1">
      <alignment horizontal="center" wrapText="1"/>
    </xf>
    <xf numFmtId="0" fontId="56" fillId="0" borderId="27" xfId="0" applyFont="1" applyFill="1" applyBorder="1" applyProtection="1"/>
    <xf numFmtId="0" fontId="56" fillId="0" borderId="0" xfId="0" applyFont="1" applyFill="1" applyAlignment="1" applyProtection="1">
      <alignment horizontal="center"/>
    </xf>
    <xf numFmtId="0" fontId="56" fillId="0" borderId="19" xfId="0" applyFont="1" applyFill="1" applyBorder="1" applyAlignment="1" applyProtection="1">
      <alignment horizontal="center"/>
    </xf>
    <xf numFmtId="0" fontId="56" fillId="0" borderId="23" xfId="0" applyFont="1" applyFill="1" applyBorder="1" applyAlignment="1" applyProtection="1">
      <alignment horizontal="center"/>
    </xf>
    <xf numFmtId="0" fontId="56" fillId="0" borderId="13" xfId="0" applyFont="1" applyFill="1" applyBorder="1" applyAlignment="1" applyProtection="1">
      <alignment horizontal="center"/>
    </xf>
    <xf numFmtId="0" fontId="6" fillId="56" borderId="19" xfId="0" applyFont="1" applyFill="1" applyBorder="1" applyAlignment="1" applyProtection="1">
      <alignment horizontal="center"/>
    </xf>
    <xf numFmtId="0" fontId="56" fillId="56"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34" xfId="0" applyFont="1" applyFill="1" applyBorder="1" applyAlignment="1" applyProtection="1">
      <alignment horizontal="center"/>
    </xf>
    <xf numFmtId="0" fontId="2" fillId="0" borderId="34" xfId="0" applyFont="1" applyFill="1" applyBorder="1" applyAlignment="1" applyProtection="1">
      <alignment horizontal="center" wrapText="1"/>
    </xf>
    <xf numFmtId="164" fontId="2" fillId="56" borderId="13" xfId="0" applyNumberFormat="1" applyFont="1" applyFill="1" applyBorder="1" applyProtection="1"/>
    <xf numFmtId="164" fontId="57" fillId="56" borderId="13" xfId="0" applyNumberFormat="1" applyFont="1" applyFill="1" applyBorder="1" applyProtection="1"/>
    <xf numFmtId="164" fontId="2" fillId="56" borderId="35" xfId="0" applyNumberFormat="1" applyFont="1" applyFill="1" applyBorder="1" applyProtection="1"/>
    <xf numFmtId="164" fontId="57" fillId="56" borderId="35" xfId="0" applyNumberFormat="1" applyFont="1" applyFill="1" applyBorder="1" applyProtection="1"/>
    <xf numFmtId="0" fontId="6" fillId="0" borderId="13" xfId="0" applyFont="1" applyFill="1" applyBorder="1" applyAlignment="1" applyProtection="1">
      <alignment horizontal="center" wrapText="1"/>
    </xf>
    <xf numFmtId="0" fontId="2" fillId="0" borderId="32" xfId="0" applyFont="1" applyFill="1" applyBorder="1" applyAlignment="1" applyProtection="1">
      <alignment horizontal="center" vertical="center" wrapText="1"/>
    </xf>
    <xf numFmtId="164" fontId="6" fillId="0" borderId="67" xfId="0" applyNumberFormat="1" applyFont="1" applyFill="1" applyBorder="1" applyAlignment="1" applyProtection="1">
      <alignment horizontal="right" wrapText="1"/>
      <protection locked="0"/>
    </xf>
    <xf numFmtId="164" fontId="6" fillId="56" borderId="36" xfId="0" applyNumberFormat="1" applyFont="1" applyFill="1" applyBorder="1" applyAlignment="1" applyProtection="1">
      <alignment horizontal="right" wrapText="1"/>
    </xf>
    <xf numFmtId="164" fontId="6" fillId="56" borderId="13" xfId="0" applyNumberFormat="1" applyFont="1" applyFill="1" applyBorder="1" applyAlignment="1" applyProtection="1">
      <alignment horizontal="right" wrapText="1"/>
    </xf>
    <xf numFmtId="164" fontId="6" fillId="56" borderId="13" xfId="0" applyNumberFormat="1" applyFont="1" applyFill="1" applyBorder="1" applyAlignment="1" applyProtection="1"/>
    <xf numFmtId="164" fontId="6" fillId="56" borderId="13" xfId="0" applyNumberFormat="1" applyFont="1" applyFill="1" applyBorder="1" applyAlignment="1" applyProtection="1">
      <alignment horizontal="right"/>
    </xf>
    <xf numFmtId="0" fontId="2" fillId="0" borderId="37" xfId="0" applyFont="1" applyFill="1" applyBorder="1" applyAlignment="1" applyProtection="1">
      <alignment horizontal="center" vertical="center" wrapText="1"/>
    </xf>
    <xf numFmtId="164" fontId="6" fillId="0" borderId="68" xfId="0" applyNumberFormat="1" applyFont="1" applyFill="1" applyBorder="1" applyAlignment="1" applyProtection="1">
      <alignment horizontal="right" wrapText="1"/>
      <protection locked="0"/>
    </xf>
    <xf numFmtId="164" fontId="6" fillId="56" borderId="38" xfId="0" applyNumberFormat="1" applyFont="1" applyFill="1" applyBorder="1" applyAlignment="1" applyProtection="1">
      <alignment horizontal="right" wrapText="1"/>
    </xf>
    <xf numFmtId="164" fontId="6" fillId="56" borderId="35" xfId="0" applyNumberFormat="1" applyFont="1" applyFill="1" applyBorder="1" applyAlignment="1" applyProtection="1">
      <alignment horizontal="right" wrapText="1"/>
    </xf>
    <xf numFmtId="164" fontId="6" fillId="56" borderId="35" xfId="0" applyNumberFormat="1" applyFont="1" applyFill="1" applyBorder="1" applyAlignment="1" applyProtection="1"/>
    <xf numFmtId="164" fontId="6" fillId="56" borderId="35" xfId="0" applyNumberFormat="1" applyFont="1" applyFill="1" applyBorder="1" applyAlignment="1" applyProtection="1">
      <alignment horizontal="right"/>
    </xf>
    <xf numFmtId="0" fontId="6" fillId="0" borderId="35" xfId="0" applyFont="1" applyFill="1" applyBorder="1" applyAlignment="1" applyProtection="1">
      <alignment horizontal="center"/>
    </xf>
    <xf numFmtId="0" fontId="2" fillId="0" borderId="35" xfId="0" applyFont="1" applyFill="1" applyBorder="1" applyAlignment="1" applyProtection="1"/>
    <xf numFmtId="0" fontId="2" fillId="0" borderId="35" xfId="0" applyFont="1" applyFill="1" applyBorder="1" applyAlignment="1" applyProtection="1">
      <alignment horizontal="center" vertical="center" wrapText="1"/>
    </xf>
    <xf numFmtId="0" fontId="57" fillId="0" borderId="13" xfId="0" applyFont="1" applyFill="1" applyBorder="1" applyAlignment="1" applyProtection="1">
      <alignment horizontal="center" vertical="center" wrapText="1"/>
    </xf>
    <xf numFmtId="0" fontId="6" fillId="0" borderId="35" xfId="0" applyFont="1" applyFill="1" applyBorder="1" applyAlignment="1" applyProtection="1">
      <alignment horizontal="center" wrapText="1"/>
    </xf>
    <xf numFmtId="9" fontId="2" fillId="0" borderId="32" xfId="405" applyFont="1" applyFill="1" applyBorder="1" applyAlignment="1" applyProtection="1">
      <alignment horizontal="center" vertical="center" wrapText="1"/>
    </xf>
    <xf numFmtId="164" fontId="57" fillId="56" borderId="27" xfId="0" applyNumberFormat="1" applyFont="1" applyFill="1" applyBorder="1" applyProtection="1"/>
    <xf numFmtId="164" fontId="57" fillId="56" borderId="36" xfId="0" applyNumberFormat="1" applyFont="1" applyFill="1" applyBorder="1" applyProtection="1"/>
    <xf numFmtId="0" fontId="57" fillId="0" borderId="37" xfId="0" applyFont="1" applyBorder="1" applyAlignment="1" applyProtection="1"/>
    <xf numFmtId="9" fontId="2" fillId="0" borderId="37" xfId="405" applyFont="1" applyFill="1" applyBorder="1" applyAlignment="1" applyProtection="1">
      <alignment horizontal="center" vertical="center" wrapText="1"/>
    </xf>
    <xf numFmtId="164" fontId="57" fillId="56" borderId="39" xfId="0" applyNumberFormat="1" applyFont="1" applyFill="1" applyBorder="1" applyProtection="1"/>
    <xf numFmtId="164" fontId="57" fillId="56" borderId="38" xfId="0" applyNumberFormat="1" applyFont="1" applyFill="1" applyBorder="1" applyProtection="1"/>
    <xf numFmtId="0" fontId="57" fillId="0" borderId="0" xfId="0" applyFont="1"/>
    <xf numFmtId="0" fontId="4" fillId="0" borderId="0" xfId="0" applyFont="1" applyFill="1" applyBorder="1" applyAlignment="1" applyProtection="1">
      <alignment vertical="center"/>
    </xf>
    <xf numFmtId="0" fontId="60" fillId="0" borderId="0" xfId="0" applyFont="1" applyFill="1" applyProtection="1"/>
    <xf numFmtId="164" fontId="56" fillId="56" borderId="16" xfId="0" applyNumberFormat="1" applyFont="1" applyFill="1" applyBorder="1" applyProtection="1"/>
    <xf numFmtId="0" fontId="2" fillId="0" borderId="34" xfId="0" applyFont="1" applyFill="1" applyBorder="1" applyAlignment="1" applyProtection="1">
      <alignment horizontal="left"/>
    </xf>
    <xf numFmtId="0" fontId="6" fillId="0" borderId="13" xfId="0" applyFont="1" applyFill="1" applyBorder="1" applyAlignment="1" applyProtection="1">
      <alignment horizontal="center"/>
    </xf>
    <xf numFmtId="0" fontId="57" fillId="0" borderId="35" xfId="0" applyFont="1" applyBorder="1" applyAlignment="1" applyProtection="1">
      <alignment horizontal="center" vertical="center"/>
    </xf>
    <xf numFmtId="9" fontId="2" fillId="0" borderId="12" xfId="405" applyFont="1" applyFill="1" applyBorder="1" applyAlignment="1" applyProtection="1">
      <alignment horizontal="center" vertical="center" wrapText="1"/>
    </xf>
    <xf numFmtId="0" fontId="57" fillId="0" borderId="12" xfId="0" applyFont="1" applyFill="1" applyBorder="1" applyAlignment="1" applyProtection="1">
      <alignment horizontal="center" vertical="center" wrapText="1"/>
    </xf>
    <xf numFmtId="164" fontId="2" fillId="0" borderId="0" xfId="0" applyNumberFormat="1" applyFont="1" applyFill="1" applyBorder="1" applyProtection="1"/>
    <xf numFmtId="0" fontId="57" fillId="0" borderId="34" xfId="0" applyFont="1" applyBorder="1" applyProtection="1"/>
    <xf numFmtId="164" fontId="2" fillId="0" borderId="34" xfId="0" applyNumberFormat="1" applyFont="1" applyFill="1" applyBorder="1" applyProtection="1"/>
    <xf numFmtId="0" fontId="57" fillId="0" borderId="0" xfId="0" applyFont="1" applyBorder="1" applyProtection="1"/>
    <xf numFmtId="164" fontId="6" fillId="0" borderId="29" xfId="0" applyNumberFormat="1" applyFont="1" applyFill="1" applyBorder="1" applyAlignment="1" applyProtection="1">
      <alignment horizontal="center"/>
    </xf>
    <xf numFmtId="0" fontId="57" fillId="0" borderId="12" xfId="0" applyFont="1" applyFill="1" applyBorder="1" applyAlignment="1" applyProtection="1">
      <alignment horizontal="left" indent="1"/>
    </xf>
    <xf numFmtId="0" fontId="57" fillId="56" borderId="12" xfId="0" applyFont="1" applyFill="1" applyBorder="1" applyAlignment="1" applyProtection="1">
      <alignment horizontal="left" indent="1"/>
    </xf>
    <xf numFmtId="9" fontId="2" fillId="0" borderId="0" xfId="405" applyFont="1" applyFill="1" applyBorder="1" applyProtection="1"/>
    <xf numFmtId="9" fontId="2" fillId="0" borderId="34" xfId="405" applyFont="1" applyFill="1" applyBorder="1" applyProtection="1"/>
    <xf numFmtId="9" fontId="6" fillId="0" borderId="12" xfId="405" applyFont="1" applyFill="1" applyBorder="1" applyAlignment="1" applyProtection="1">
      <alignment horizontal="center"/>
    </xf>
    <xf numFmtId="0" fontId="2" fillId="0" borderId="28" xfId="405" applyNumberFormat="1" applyFont="1" applyFill="1" applyBorder="1" applyAlignment="1" applyProtection="1">
      <alignment horizontal="center" vertical="center" wrapText="1"/>
    </xf>
    <xf numFmtId="0" fontId="2" fillId="0" borderId="12" xfId="405" applyNumberFormat="1" applyFont="1" applyFill="1" applyBorder="1" applyAlignment="1" applyProtection="1">
      <alignment horizontal="center" vertical="center" wrapText="1"/>
    </xf>
    <xf numFmtId="0" fontId="2" fillId="0" borderId="29" xfId="405" applyNumberFormat="1" applyFont="1" applyFill="1" applyBorder="1" applyAlignment="1" applyProtection="1">
      <alignment horizontal="center" vertical="center" wrapText="1"/>
    </xf>
    <xf numFmtId="0" fontId="2" fillId="0" borderId="35" xfId="405" applyNumberFormat="1" applyFont="1" applyFill="1" applyBorder="1" applyAlignment="1" applyProtection="1">
      <alignment horizontal="center" vertical="center" wrapText="1"/>
    </xf>
    <xf numFmtId="0" fontId="2" fillId="0" borderId="32" xfId="405" applyNumberFormat="1" applyFont="1" applyFill="1" applyBorder="1" applyAlignment="1" applyProtection="1">
      <alignment horizontal="center" vertical="center" wrapText="1"/>
    </xf>
    <xf numFmtId="0" fontId="2" fillId="0" borderId="37" xfId="405" applyNumberFormat="1" applyFont="1" applyFill="1" applyBorder="1" applyAlignment="1" applyProtection="1">
      <alignment horizontal="center" vertical="center" wrapText="1"/>
    </xf>
    <xf numFmtId="0" fontId="2" fillId="0" borderId="13" xfId="405" applyNumberFormat="1" applyFont="1" applyFill="1" applyBorder="1" applyAlignment="1" applyProtection="1">
      <alignment horizontal="center" vertical="center" wrapText="1"/>
    </xf>
    <xf numFmtId="164" fontId="6" fillId="0" borderId="67" xfId="0" applyNumberFormat="1" applyFont="1" applyFill="1" applyBorder="1" applyAlignment="1" applyProtection="1">
      <protection locked="0"/>
    </xf>
    <xf numFmtId="0" fontId="61" fillId="0" borderId="0" xfId="210" applyFont="1" applyBorder="1" applyAlignment="1" applyProtection="1"/>
    <xf numFmtId="0" fontId="61" fillId="0" borderId="0" xfId="210"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34" xfId="0" applyFont="1" applyFill="1" applyBorder="1" applyAlignment="1" applyProtection="1">
      <alignment horizontal="left"/>
    </xf>
    <xf numFmtId="0" fontId="57" fillId="0" borderId="0" xfId="0" applyFont="1" applyFill="1" applyBorder="1" applyAlignment="1" applyProtection="1"/>
    <xf numFmtId="164" fontId="2" fillId="0" borderId="0" xfId="0" applyNumberFormat="1" applyFont="1" applyFill="1" applyBorder="1" applyAlignment="1" applyProtection="1"/>
    <xf numFmtId="164" fontId="2" fillId="0" borderId="34" xfId="0" applyNumberFormat="1" applyFont="1" applyFill="1" applyBorder="1" applyAlignment="1" applyProtection="1"/>
    <xf numFmtId="164" fontId="6" fillId="0" borderId="12" xfId="0" applyNumberFormat="1" applyFont="1" applyFill="1" applyBorder="1" applyAlignment="1" applyProtection="1">
      <alignment horizontal="center"/>
    </xf>
    <xf numFmtId="0" fontId="2" fillId="0" borderId="34" xfId="0" applyFont="1" applyFill="1" applyBorder="1" applyAlignment="1" applyProtection="1">
      <alignment horizontal="left" wrapText="1"/>
    </xf>
    <xf numFmtId="164" fontId="2" fillId="0" borderId="3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57" fillId="0" borderId="12" xfId="0" applyFont="1" applyBorder="1" applyAlignment="1" applyProtection="1">
      <alignment horizontal="center" vertical="center"/>
    </xf>
    <xf numFmtId="0" fontId="57" fillId="0" borderId="29" xfId="0" applyFont="1" applyBorder="1" applyAlignment="1" applyProtection="1">
      <alignment horizontal="center" vertical="center"/>
    </xf>
    <xf numFmtId="9" fontId="2" fillId="0" borderId="35" xfId="405" applyFont="1" applyFill="1" applyBorder="1" applyAlignment="1" applyProtection="1">
      <alignment horizontal="center" vertical="center" wrapText="1"/>
    </xf>
    <xf numFmtId="9" fontId="2" fillId="0" borderId="13" xfId="405" applyFont="1" applyFill="1" applyBorder="1" applyAlignment="1" applyProtection="1">
      <alignment horizontal="center" vertical="center" wrapText="1"/>
    </xf>
    <xf numFmtId="0" fontId="57" fillId="0" borderId="12" xfId="0" applyFont="1" applyBorder="1" applyAlignment="1" applyProtection="1">
      <alignment horizontal="center" vertical="center" wrapText="1"/>
    </xf>
    <xf numFmtId="10" fontId="2" fillId="0" borderId="66" xfId="0" applyNumberFormat="1" applyFont="1" applyFill="1" applyBorder="1" applyAlignment="1" applyProtection="1">
      <alignment horizontal="center"/>
      <protection locked="0"/>
    </xf>
    <xf numFmtId="164" fontId="56" fillId="0" borderId="6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34" xfId="0" applyNumberFormat="1" applyFont="1" applyFill="1" applyBorder="1" applyAlignment="1" applyProtection="1">
      <alignment horizontal="left"/>
    </xf>
    <xf numFmtId="0" fontId="6" fillId="0" borderId="28" xfId="0" applyFont="1" applyFill="1" applyBorder="1" applyAlignment="1" applyProtection="1">
      <alignment horizontal="center"/>
    </xf>
    <xf numFmtId="14" fontId="6" fillId="0" borderId="40" xfId="0" applyNumberFormat="1" applyFont="1" applyFill="1" applyBorder="1" applyAlignment="1" applyProtection="1">
      <alignment horizontal="center"/>
    </xf>
    <xf numFmtId="0" fontId="2" fillId="0" borderId="35" xfId="0" applyFont="1" applyFill="1" applyBorder="1" applyAlignment="1" applyProtection="1">
      <alignment horizontal="left"/>
    </xf>
    <xf numFmtId="0" fontId="6" fillId="0" borderId="35" xfId="0" applyFont="1" applyFill="1" applyBorder="1" applyAlignment="1" applyProtection="1">
      <alignment horizontal="left"/>
    </xf>
    <xf numFmtId="0" fontId="2" fillId="0" borderId="34" xfId="0" applyFont="1" applyFill="1" applyBorder="1" applyAlignment="1" applyProtection="1"/>
    <xf numFmtId="0" fontId="2" fillId="0" borderId="0" xfId="0" applyFont="1" applyBorder="1" applyAlignment="1" applyProtection="1">
      <alignment vertical="center" wrapText="1"/>
    </xf>
    <xf numFmtId="0" fontId="2" fillId="0" borderId="35" xfId="0" applyFont="1" applyFill="1" applyBorder="1" applyAlignment="1" applyProtection="1">
      <alignment horizontal="center" vertical="center"/>
    </xf>
    <xf numFmtId="0" fontId="6" fillId="0" borderId="12" xfId="0" applyFont="1" applyFill="1" applyBorder="1" applyAlignment="1" applyProtection="1"/>
    <xf numFmtId="164" fontId="6" fillId="0" borderId="0" xfId="0" applyNumberFormat="1" applyFont="1" applyFill="1" applyBorder="1" applyProtection="1"/>
    <xf numFmtId="0" fontId="57" fillId="0" borderId="0" xfId="0" applyFont="1" applyBorder="1" applyAlignment="1" applyProtection="1">
      <alignment horizontal="center"/>
    </xf>
    <xf numFmtId="0" fontId="57" fillId="0" borderId="34" xfId="0" applyFont="1" applyBorder="1" applyAlignment="1" applyProtection="1">
      <alignment horizontal="center"/>
    </xf>
    <xf numFmtId="0" fontId="6" fillId="0" borderId="29" xfId="0" applyFont="1" applyFill="1" applyBorder="1" applyAlignment="1" applyProtection="1">
      <alignment horizontal="center"/>
    </xf>
    <xf numFmtId="9" fontId="2" fillId="0" borderId="0" xfId="405"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4" xfId="0" applyFont="1" applyFill="1" applyBorder="1" applyAlignment="1" applyProtection="1">
      <alignment horizontal="center"/>
    </xf>
    <xf numFmtId="164" fontId="6" fillId="56" borderId="13" xfId="0" applyNumberFormat="1" applyFont="1" applyFill="1" applyBorder="1" applyProtection="1"/>
    <xf numFmtId="170" fontId="6" fillId="0" borderId="4" xfId="0" applyNumberFormat="1" applyFont="1" applyFill="1" applyBorder="1" applyAlignment="1" applyProtection="1">
      <alignment horizontal="center"/>
    </xf>
    <xf numFmtId="164" fontId="6" fillId="0" borderId="66" xfId="0" applyNumberFormat="1" applyFont="1" applyFill="1" applyBorder="1" applyProtection="1">
      <protection locked="0"/>
    </xf>
    <xf numFmtId="0" fontId="56" fillId="0" borderId="12" xfId="0" applyFont="1" applyBorder="1" applyAlignment="1">
      <alignment vertical="center" wrapText="1"/>
    </xf>
    <xf numFmtId="0" fontId="2" fillId="0" borderId="12" xfId="0" applyFont="1" applyFill="1" applyBorder="1" applyAlignment="1" applyProtection="1">
      <alignment horizontal="center"/>
    </xf>
    <xf numFmtId="0" fontId="2" fillId="0" borderId="12"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35" xfId="0" applyFont="1" applyFill="1" applyBorder="1" applyAlignment="1" applyProtection="1">
      <alignment horizontal="center"/>
    </xf>
    <xf numFmtId="0" fontId="61" fillId="0" borderId="0" xfId="210" applyFont="1" applyBorder="1" applyAlignment="1" applyProtection="1">
      <alignment horizontal="left"/>
    </xf>
    <xf numFmtId="0" fontId="57" fillId="0" borderId="12" xfId="0" applyFont="1" applyFill="1" applyBorder="1" applyAlignment="1" applyProtection="1">
      <alignment horizontal="center"/>
    </xf>
    <xf numFmtId="0" fontId="57" fillId="0" borderId="12" xfId="0" applyFont="1" applyBorder="1" applyAlignment="1" applyProtection="1">
      <alignment horizontal="center"/>
    </xf>
    <xf numFmtId="0" fontId="2" fillId="0" borderId="12" xfId="0" applyFont="1" applyFill="1" applyBorder="1" applyAlignment="1" applyProtection="1"/>
    <xf numFmtId="0" fontId="2" fillId="0" borderId="13" xfId="0" applyFont="1" applyFill="1" applyBorder="1" applyAlignment="1" applyProtection="1">
      <alignment horizontal="center" vertical="center" wrapText="1"/>
    </xf>
    <xf numFmtId="0" fontId="56" fillId="0" borderId="0" xfId="0" applyFont="1" applyAlignment="1" applyProtection="1">
      <alignment vertical="center"/>
    </xf>
    <xf numFmtId="0" fontId="56" fillId="0" borderId="0" xfId="0" applyFont="1" applyAlignment="1" applyProtection="1">
      <alignment horizontal="center"/>
    </xf>
    <xf numFmtId="0" fontId="58" fillId="59" borderId="27" xfId="0" applyFont="1" applyFill="1" applyBorder="1" applyAlignment="1" applyProtection="1"/>
    <xf numFmtId="0" fontId="56" fillId="0" borderId="0" xfId="0" applyFont="1" applyProtection="1"/>
    <xf numFmtId="0" fontId="56" fillId="0" borderId="0" xfId="0" applyFont="1"/>
    <xf numFmtId="0" fontId="56" fillId="0" borderId="12" xfId="0" applyFont="1" applyBorder="1" applyAlignment="1" applyProtection="1">
      <alignment horizontal="center"/>
    </xf>
    <xf numFmtId="0" fontId="56" fillId="0" borderId="28" xfId="0" applyFont="1" applyBorder="1" applyAlignment="1" applyProtection="1">
      <alignment horizontal="left" vertical="center"/>
    </xf>
    <xf numFmtId="0" fontId="56" fillId="0" borderId="12" xfId="0" applyFont="1" applyBorder="1" applyAlignment="1" applyProtection="1">
      <alignment horizontal="left" vertical="center"/>
    </xf>
    <xf numFmtId="166" fontId="56" fillId="56" borderId="25" xfId="0" applyNumberFormat="1" applyFont="1" applyFill="1" applyBorder="1" applyAlignment="1" applyProtection="1">
      <alignment horizontal="left" vertical="center"/>
    </xf>
    <xf numFmtId="0" fontId="56" fillId="0" borderId="12" xfId="0" applyFont="1" applyBorder="1" applyAlignment="1" applyProtection="1">
      <alignment horizontal="left" vertical="center" wrapText="1"/>
    </xf>
    <xf numFmtId="0" fontId="56" fillId="56" borderId="25" xfId="0" applyFont="1" applyFill="1" applyBorder="1" applyAlignment="1" applyProtection="1">
      <alignment horizontal="left" vertical="center"/>
    </xf>
    <xf numFmtId="0" fontId="56" fillId="0" borderId="28" xfId="0" applyFont="1" applyBorder="1" applyProtection="1"/>
    <xf numFmtId="0" fontId="56" fillId="0" borderId="66" xfId="0" applyFont="1" applyBorder="1" applyProtection="1">
      <protection locked="0"/>
    </xf>
    <xf numFmtId="0" fontId="56" fillId="0" borderId="0" xfId="0" applyFont="1" applyBorder="1" applyProtection="1"/>
    <xf numFmtId="14" fontId="56" fillId="56" borderId="12" xfId="0" applyNumberFormat="1" applyFont="1" applyFill="1" applyBorder="1" applyAlignment="1" applyProtection="1">
      <alignment horizontal="center"/>
    </xf>
    <xf numFmtId="0" fontId="56" fillId="0" borderId="0" xfId="0" applyFont="1" applyFill="1" applyBorder="1" applyProtection="1"/>
    <xf numFmtId="14" fontId="56" fillId="0" borderId="0" xfId="0" applyNumberFormat="1" applyFont="1" applyFill="1" applyBorder="1" applyAlignment="1" applyProtection="1">
      <alignment horizontal="center"/>
    </xf>
    <xf numFmtId="0" fontId="56" fillId="0" borderId="34" xfId="0" applyFont="1" applyBorder="1" applyProtection="1"/>
    <xf numFmtId="14" fontId="56" fillId="0" borderId="34" xfId="0" applyNumberFormat="1" applyFont="1" applyFill="1" applyBorder="1" applyAlignment="1" applyProtection="1">
      <alignment horizontal="center"/>
    </xf>
    <xf numFmtId="0" fontId="56" fillId="0" borderId="34" xfId="0" applyFont="1" applyFill="1" applyBorder="1" applyProtection="1"/>
    <xf numFmtId="0" fontId="56" fillId="0" borderId="35" xfId="0" applyFont="1" applyBorder="1" applyAlignment="1" applyProtection="1">
      <alignment horizontal="center"/>
    </xf>
    <xf numFmtId="14" fontId="56" fillId="0" borderId="12" xfId="0" applyNumberFormat="1" applyFont="1" applyFill="1" applyBorder="1" applyAlignment="1" applyProtection="1">
      <alignment horizontal="center"/>
    </xf>
    <xf numFmtId="0" fontId="56" fillId="0" borderId="32" xfId="0" applyFont="1" applyBorder="1" applyAlignment="1" applyProtection="1">
      <alignment horizontal="center"/>
    </xf>
    <xf numFmtId="0" fontId="56" fillId="0" borderId="29" xfId="0" applyFont="1" applyFill="1" applyBorder="1" applyAlignment="1" applyProtection="1">
      <alignment horizontal="center"/>
    </xf>
    <xf numFmtId="0" fontId="56" fillId="0" borderId="29" xfId="0" applyFont="1" applyBorder="1" applyAlignment="1" applyProtection="1">
      <alignment horizontal="center"/>
    </xf>
    <xf numFmtId="0" fontId="56" fillId="0" borderId="35" xfId="0" applyFont="1" applyBorder="1" applyProtection="1"/>
    <xf numFmtId="164" fontId="56" fillId="56" borderId="35" xfId="0" applyNumberFormat="1" applyFont="1" applyFill="1" applyBorder="1" applyProtection="1"/>
    <xf numFmtId="164" fontId="56" fillId="0" borderId="66" xfId="0" applyNumberFormat="1" applyFont="1" applyFill="1" applyBorder="1" applyAlignment="1" applyProtection="1">
      <protection locked="0"/>
    </xf>
    <xf numFmtId="164" fontId="56" fillId="0" borderId="66" xfId="0" applyNumberFormat="1" applyFont="1" applyFill="1" applyBorder="1" applyProtection="1">
      <protection locked="0"/>
    </xf>
    <xf numFmtId="164" fontId="56" fillId="0" borderId="68" xfId="0" applyNumberFormat="1" applyFont="1" applyFill="1" applyBorder="1" applyProtection="1">
      <protection locked="0"/>
    </xf>
    <xf numFmtId="164" fontId="56" fillId="56" borderId="4" xfId="0" applyNumberFormat="1" applyFont="1" applyFill="1" applyBorder="1" applyProtection="1"/>
    <xf numFmtId="164" fontId="56" fillId="0" borderId="66" xfId="0" applyNumberFormat="1" applyFont="1" applyBorder="1" applyProtection="1">
      <protection locked="0"/>
    </xf>
    <xf numFmtId="164" fontId="56" fillId="56" borderId="13" xfId="0" applyNumberFormat="1" applyFont="1" applyFill="1" applyBorder="1" applyProtection="1"/>
    <xf numFmtId="164" fontId="56" fillId="56" borderId="12" xfId="0" applyNumberFormat="1" applyFont="1" applyFill="1" applyBorder="1" applyProtection="1"/>
    <xf numFmtId="164" fontId="56" fillId="0" borderId="67" xfId="0" applyNumberFormat="1" applyFont="1" applyFill="1" applyBorder="1" applyProtection="1">
      <protection locked="0"/>
    </xf>
    <xf numFmtId="164" fontId="56" fillId="56" borderId="36" xfId="0" applyNumberFormat="1" applyFont="1" applyFill="1" applyBorder="1" applyProtection="1"/>
    <xf numFmtId="164" fontId="56" fillId="56" borderId="26" xfId="0" applyNumberFormat="1" applyFont="1" applyFill="1" applyBorder="1" applyProtection="1"/>
    <xf numFmtId="164" fontId="56" fillId="56" borderId="38" xfId="0" applyNumberFormat="1" applyFont="1" applyFill="1" applyBorder="1" applyProtection="1"/>
    <xf numFmtId="0" fontId="56" fillId="0" borderId="12" xfId="0" applyFont="1" applyFill="1" applyBorder="1" applyAlignment="1" applyProtection="1">
      <alignment horizontal="center"/>
    </xf>
    <xf numFmtId="164" fontId="56" fillId="56" borderId="28" xfId="0" applyNumberFormat="1" applyFont="1" applyFill="1" applyBorder="1" applyProtection="1"/>
    <xf numFmtId="164" fontId="56" fillId="0" borderId="12" xfId="0" applyNumberFormat="1" applyFont="1" applyFill="1" applyBorder="1" applyProtection="1"/>
    <xf numFmtId="0" fontId="56" fillId="0" borderId="35" xfId="0" applyFont="1" applyFill="1" applyBorder="1" applyAlignment="1" applyProtection="1">
      <alignment horizontal="center"/>
    </xf>
    <xf numFmtId="0" fontId="56" fillId="0" borderId="13" xfId="0" applyFont="1" applyFill="1" applyBorder="1" applyAlignment="1" applyProtection="1">
      <alignment horizontal="center"/>
    </xf>
    <xf numFmtId="0" fontId="56" fillId="0" borderId="13" xfId="0" applyFont="1" applyBorder="1" applyAlignment="1" applyProtection="1">
      <alignment horizontal="center"/>
    </xf>
    <xf numFmtId="0" fontId="56" fillId="0" borderId="0" xfId="0" applyFont="1" applyBorder="1" applyAlignment="1" applyProtection="1">
      <alignment horizontal="center"/>
    </xf>
    <xf numFmtId="0" fontId="56" fillId="0" borderId="28" xfId="0" applyNumberFormat="1" applyFont="1" applyFill="1" applyBorder="1" applyAlignment="1" applyProtection="1">
      <alignment horizontal="center"/>
    </xf>
    <xf numFmtId="165" fontId="56" fillId="56" borderId="28" xfId="0" applyNumberFormat="1" applyFont="1" applyFill="1" applyBorder="1" applyAlignment="1" applyProtection="1">
      <alignment horizontal="center"/>
    </xf>
    <xf numFmtId="0" fontId="56" fillId="0" borderId="66" xfId="0" applyFont="1" applyFill="1" applyBorder="1" applyProtection="1">
      <protection locked="0"/>
    </xf>
    <xf numFmtId="0" fontId="56" fillId="0" borderId="66" xfId="0" applyFont="1" applyFill="1" applyBorder="1" applyAlignment="1" applyProtection="1">
      <alignment horizontal="left"/>
      <protection locked="0"/>
    </xf>
    <xf numFmtId="164" fontId="56" fillId="56" borderId="41" xfId="0" applyNumberFormat="1" applyFont="1" applyFill="1" applyBorder="1" applyProtection="1"/>
    <xf numFmtId="164" fontId="56" fillId="0" borderId="67" xfId="0" applyNumberFormat="1" applyFont="1" applyBorder="1" applyProtection="1">
      <protection locked="0"/>
    </xf>
    <xf numFmtId="164" fontId="56" fillId="0" borderId="68" xfId="0" applyNumberFormat="1" applyFont="1" applyBorder="1" applyProtection="1">
      <protection locked="0"/>
    </xf>
    <xf numFmtId="0" fontId="56" fillId="0" borderId="70" xfId="0" applyFont="1" applyBorder="1" applyProtection="1">
      <protection locked="0"/>
    </xf>
    <xf numFmtId="0" fontId="56" fillId="0" borderId="70" xfId="0" applyFont="1" applyFill="1" applyBorder="1" applyAlignment="1" applyProtection="1">
      <alignment horizontal="left"/>
      <protection locked="0"/>
    </xf>
    <xf numFmtId="164" fontId="56" fillId="0" borderId="71" xfId="0" applyNumberFormat="1" applyFont="1" applyBorder="1" applyProtection="1">
      <protection locked="0"/>
    </xf>
    <xf numFmtId="164" fontId="56" fillId="0" borderId="70" xfId="0" applyNumberFormat="1" applyFont="1" applyBorder="1" applyProtection="1">
      <protection locked="0"/>
    </xf>
    <xf numFmtId="164" fontId="56" fillId="0" borderId="72" xfId="0" applyNumberFormat="1" applyFont="1" applyBorder="1" applyProtection="1">
      <protection locked="0"/>
    </xf>
    <xf numFmtId="0" fontId="7" fillId="0" borderId="0" xfId="0" applyFont="1" applyFill="1" applyBorder="1" applyAlignment="1" applyProtection="1">
      <alignment horizontal="left"/>
    </xf>
    <xf numFmtId="0" fontId="62" fillId="0" borderId="0" xfId="0" applyFont="1" applyBorder="1" applyProtection="1"/>
    <xf numFmtId="164" fontId="56" fillId="0" borderId="69" xfId="0" applyNumberFormat="1" applyFont="1" applyFill="1" applyBorder="1" applyProtection="1">
      <protection locked="0"/>
    </xf>
    <xf numFmtId="164" fontId="56" fillId="56" borderId="29" xfId="0" applyNumberFormat="1" applyFont="1" applyFill="1" applyBorder="1" applyProtection="1"/>
    <xf numFmtId="164" fontId="56" fillId="0" borderId="73" xfId="0" applyNumberFormat="1" applyFont="1" applyFill="1" applyBorder="1" applyProtection="1">
      <protection locked="0"/>
    </xf>
    <xf numFmtId="164" fontId="56" fillId="56" borderId="27" xfId="0" applyNumberFormat="1" applyFont="1" applyFill="1" applyBorder="1" applyProtection="1"/>
    <xf numFmtId="164" fontId="56" fillId="56" borderId="25" xfId="0" applyNumberFormat="1" applyFont="1" applyFill="1" applyBorder="1" applyProtection="1"/>
    <xf numFmtId="164" fontId="56" fillId="56" borderId="39" xfId="0" applyNumberFormat="1" applyFont="1" applyFill="1" applyBorder="1" applyProtection="1"/>
    <xf numFmtId="164" fontId="56" fillId="0" borderId="74" xfId="0" applyNumberFormat="1" applyFont="1" applyFill="1" applyBorder="1" applyProtection="1">
      <protection locked="0"/>
    </xf>
    <xf numFmtId="0" fontId="56" fillId="0" borderId="0" xfId="0" applyFont="1" applyFill="1" applyBorder="1" applyAlignment="1" applyProtection="1">
      <alignment horizontal="center" wrapText="1"/>
    </xf>
    <xf numFmtId="0" fontId="56" fillId="0" borderId="34" xfId="0" applyFont="1" applyFill="1" applyBorder="1" applyAlignment="1" applyProtection="1">
      <alignment horizontal="center" wrapText="1"/>
    </xf>
    <xf numFmtId="169" fontId="56" fillId="0" borderId="0" xfId="0" applyNumberFormat="1" applyFont="1" applyFill="1" applyBorder="1" applyAlignment="1" applyProtection="1">
      <alignment horizontal="center" wrapText="1"/>
    </xf>
    <xf numFmtId="9" fontId="56" fillId="0" borderId="0" xfId="405" applyFont="1" applyFill="1" applyBorder="1" applyProtection="1"/>
    <xf numFmtId="0" fontId="56" fillId="0" borderId="12" xfId="0" applyFont="1" applyBorder="1" applyAlignment="1" applyProtection="1">
      <alignment horizontal="center" vertical="center"/>
    </xf>
    <xf numFmtId="0" fontId="56" fillId="0" borderId="12" xfId="0" applyFont="1" applyFill="1" applyBorder="1" applyAlignment="1" applyProtection="1">
      <alignment horizontal="center" wrapText="1"/>
    </xf>
    <xf numFmtId="0" fontId="56" fillId="0" borderId="0" xfId="0" applyFont="1" applyBorder="1" applyAlignment="1" applyProtection="1">
      <alignment vertical="center"/>
    </xf>
    <xf numFmtId="0" fontId="56" fillId="56" borderId="28" xfId="0" applyFont="1" applyFill="1" applyBorder="1" applyAlignment="1" applyProtection="1">
      <alignment horizontal="center"/>
    </xf>
    <xf numFmtId="0" fontId="56" fillId="0" borderId="66" xfId="0" applyFont="1" applyFill="1" applyBorder="1" applyAlignment="1" applyProtection="1">
      <alignment horizontal="center"/>
      <protection locked="0"/>
    </xf>
    <xf numFmtId="9" fontId="56" fillId="0" borderId="66" xfId="405" applyFont="1" applyFill="1" applyBorder="1" applyProtection="1">
      <protection locked="0"/>
    </xf>
    <xf numFmtId="169" fontId="56" fillId="56" borderId="13" xfId="405" applyNumberFormat="1" applyFont="1" applyFill="1" applyBorder="1" applyProtection="1"/>
    <xf numFmtId="164" fontId="56" fillId="0" borderId="67" xfId="0" applyNumberFormat="1" applyFont="1" applyFill="1" applyBorder="1" applyAlignment="1" applyProtection="1">
      <alignment wrapText="1"/>
      <protection locked="0"/>
    </xf>
    <xf numFmtId="0" fontId="56" fillId="0" borderId="0" xfId="0" applyFont="1" applyBorder="1" applyAlignment="1" applyProtection="1">
      <alignment horizontal="left"/>
    </xf>
    <xf numFmtId="14" fontId="56" fillId="0" borderId="13" xfId="0" applyNumberFormat="1" applyFont="1" applyFill="1" applyBorder="1" applyAlignment="1" applyProtection="1">
      <alignment horizontal="center"/>
    </xf>
    <xf numFmtId="0" fontId="56" fillId="0" borderId="12" xfId="0" applyFont="1" applyFill="1" applyBorder="1" applyAlignment="1" applyProtection="1">
      <alignment horizontal="center" vertical="center"/>
    </xf>
    <xf numFmtId="0" fontId="56" fillId="56" borderId="28" xfId="0" applyNumberFormat="1" applyFont="1" applyFill="1" applyBorder="1" applyAlignment="1" applyProtection="1">
      <alignment horizontal="center"/>
    </xf>
    <xf numFmtId="14" fontId="56" fillId="0" borderId="66" xfId="0" applyNumberFormat="1" applyFont="1" applyFill="1" applyBorder="1" applyProtection="1">
      <protection locked="0"/>
    </xf>
    <xf numFmtId="0" fontId="56" fillId="56" borderId="12" xfId="0" applyNumberFormat="1" applyFont="1" applyFill="1" applyBorder="1" applyAlignment="1" applyProtection="1">
      <alignment horizontal="center"/>
    </xf>
    <xf numFmtId="0" fontId="56" fillId="56" borderId="26" xfId="0" applyFont="1" applyFill="1" applyBorder="1" applyProtection="1"/>
    <xf numFmtId="14" fontId="56" fillId="56" borderId="26" xfId="0" applyNumberFormat="1" applyFont="1" applyFill="1" applyBorder="1" applyProtection="1"/>
    <xf numFmtId="0" fontId="56" fillId="56" borderId="12" xfId="0" applyFont="1" applyFill="1" applyBorder="1" applyProtection="1"/>
    <xf numFmtId="14" fontId="56" fillId="56" borderId="12" xfId="0" applyNumberFormat="1" applyFont="1" applyFill="1" applyBorder="1" applyProtection="1"/>
    <xf numFmtId="164" fontId="56" fillId="24" borderId="67" xfId="0" applyNumberFormat="1" applyFont="1" applyFill="1" applyBorder="1" applyProtection="1">
      <protection locked="0"/>
    </xf>
    <xf numFmtId="164" fontId="56" fillId="24" borderId="66" xfId="0" applyNumberFormat="1" applyFont="1" applyFill="1" applyBorder="1" applyProtection="1">
      <protection locked="0"/>
    </xf>
    <xf numFmtId="164" fontId="56" fillId="24" borderId="68" xfId="0" applyNumberFormat="1" applyFont="1" applyFill="1" applyBorder="1" applyProtection="1">
      <protection locked="0"/>
    </xf>
    <xf numFmtId="0" fontId="56" fillId="0" borderId="0" xfId="0" applyNumberFormat="1" applyFont="1" applyBorder="1" applyProtection="1"/>
    <xf numFmtId="0" fontId="56" fillId="0" borderId="12" xfId="0" applyNumberFormat="1" applyFont="1" applyBorder="1" applyAlignment="1" applyProtection="1">
      <alignment horizontal="center"/>
    </xf>
    <xf numFmtId="0" fontId="56" fillId="56" borderId="13" xfId="0" applyFont="1" applyFill="1" applyBorder="1" applyProtection="1"/>
    <xf numFmtId="0" fontId="56" fillId="0" borderId="12" xfId="0" applyFont="1" applyFill="1" applyBorder="1" applyProtection="1"/>
    <xf numFmtId="0" fontId="56" fillId="0" borderId="12" xfId="0" applyFont="1" applyBorder="1" applyProtection="1"/>
    <xf numFmtId="14" fontId="56" fillId="0" borderId="0" xfId="0" applyNumberFormat="1" applyFont="1" applyBorder="1" applyAlignment="1" applyProtection="1">
      <alignment horizontal="center"/>
    </xf>
    <xf numFmtId="14" fontId="56" fillId="0" borderId="34" xfId="0" applyNumberFormat="1" applyFont="1" applyBorder="1" applyAlignment="1" applyProtection="1">
      <alignment horizontal="center"/>
    </xf>
    <xf numFmtId="14" fontId="56" fillId="0" borderId="35" xfId="0" applyNumberFormat="1" applyFont="1" applyBorder="1" applyAlignment="1" applyProtection="1">
      <alignment horizontal="center"/>
    </xf>
    <xf numFmtId="0" fontId="56" fillId="56" borderId="12" xfId="0" applyFont="1" applyFill="1" applyBorder="1" applyAlignment="1" applyProtection="1">
      <alignment horizontal="center"/>
    </xf>
    <xf numFmtId="164" fontId="56" fillId="60" borderId="13" xfId="0" applyNumberFormat="1" applyFont="1" applyFill="1" applyBorder="1" applyProtection="1"/>
    <xf numFmtId="164" fontId="56" fillId="60" borderId="12" xfId="0" applyNumberFormat="1" applyFont="1" applyFill="1" applyBorder="1" applyProtection="1"/>
    <xf numFmtId="164" fontId="56" fillId="60" borderId="36" xfId="0" applyNumberFormat="1" applyFont="1" applyFill="1" applyBorder="1" applyProtection="1"/>
    <xf numFmtId="164" fontId="56" fillId="60" borderId="26" xfId="0" applyNumberFormat="1" applyFont="1" applyFill="1" applyBorder="1" applyProtection="1"/>
    <xf numFmtId="165" fontId="56" fillId="0" borderId="66" xfId="0" applyNumberFormat="1" applyFont="1" applyFill="1" applyBorder="1" applyAlignment="1" applyProtection="1">
      <alignment horizontal="center"/>
      <protection locked="0"/>
    </xf>
    <xf numFmtId="164" fontId="56" fillId="0" borderId="66" xfId="0" applyNumberFormat="1" applyFont="1" applyFill="1" applyBorder="1" applyAlignment="1" applyProtection="1">
      <alignment horizontal="center"/>
      <protection locked="0"/>
    </xf>
    <xf numFmtId="0" fontId="56" fillId="0" borderId="66" xfId="0" applyFont="1" applyBorder="1" applyAlignment="1" applyProtection="1">
      <alignment wrapText="1"/>
      <protection locked="0"/>
    </xf>
    <xf numFmtId="164" fontId="56" fillId="0" borderId="66" xfId="0" applyNumberFormat="1" applyFont="1" applyBorder="1" applyAlignment="1" applyProtection="1">
      <alignment horizontal="center"/>
      <protection locked="0"/>
    </xf>
    <xf numFmtId="165" fontId="56" fillId="0" borderId="0" xfId="0" applyNumberFormat="1" applyFont="1" applyFill="1" applyBorder="1" applyProtection="1"/>
    <xf numFmtId="164" fontId="56" fillId="0" borderId="0" xfId="0" applyNumberFormat="1" applyFont="1" applyBorder="1" applyProtection="1"/>
    <xf numFmtId="165" fontId="56" fillId="0" borderId="34" xfId="0" applyNumberFormat="1" applyFont="1" applyFill="1" applyBorder="1" applyProtection="1"/>
    <xf numFmtId="164" fontId="56" fillId="0" borderId="34" xfId="0" applyNumberFormat="1" applyFont="1" applyBorder="1" applyProtection="1"/>
    <xf numFmtId="165" fontId="56" fillId="56" borderId="12" xfId="0" applyNumberFormat="1" applyFont="1" applyFill="1" applyBorder="1" applyAlignment="1" applyProtection="1">
      <alignment horizontal="center"/>
    </xf>
    <xf numFmtId="165" fontId="56" fillId="0" borderId="28" xfId="0" applyNumberFormat="1" applyFont="1" applyFill="1" applyBorder="1" applyAlignment="1" applyProtection="1">
      <alignment horizontal="center"/>
    </xf>
    <xf numFmtId="165" fontId="56" fillId="0" borderId="29" xfId="0" applyNumberFormat="1" applyFont="1" applyFill="1" applyBorder="1" applyAlignment="1" applyProtection="1">
      <alignment horizontal="center"/>
    </xf>
    <xf numFmtId="0" fontId="56" fillId="0" borderId="0" xfId="0" applyFont="1" applyBorder="1" applyAlignment="1" applyProtection="1">
      <alignment horizontal="center" vertical="center"/>
    </xf>
    <xf numFmtId="0" fontId="57" fillId="61" borderId="3" xfId="0" applyFont="1" applyFill="1" applyBorder="1"/>
    <xf numFmtId="0" fontId="57" fillId="61" borderId="3" xfId="0" applyFont="1" applyFill="1" applyBorder="1" applyAlignment="1">
      <alignment wrapText="1"/>
    </xf>
    <xf numFmtId="0" fontId="57" fillId="61" borderId="42" xfId="0" applyFont="1" applyFill="1" applyBorder="1"/>
    <xf numFmtId="0" fontId="56" fillId="0" borderId="43" xfId="0" applyFont="1" applyBorder="1"/>
    <xf numFmtId="165" fontId="56" fillId="0" borderId="0" xfId="0" applyNumberFormat="1" applyFont="1" applyBorder="1"/>
    <xf numFmtId="0" fontId="56" fillId="0" borderId="0" xfId="0" applyFont="1" applyBorder="1"/>
    <xf numFmtId="16" fontId="56" fillId="0" borderId="0" xfId="0" applyNumberFormat="1" applyFont="1" applyBorder="1"/>
    <xf numFmtId="0" fontId="56" fillId="0" borderId="44" xfId="0" applyFont="1" applyBorder="1"/>
    <xf numFmtId="0" fontId="56" fillId="0" borderId="45" xfId="0" applyFont="1" applyBorder="1"/>
    <xf numFmtId="165" fontId="56" fillId="0" borderId="46" xfId="0" applyNumberFormat="1" applyFont="1" applyBorder="1"/>
    <xf numFmtId="0" fontId="56" fillId="0" borderId="46" xfId="0" applyFont="1" applyBorder="1"/>
    <xf numFmtId="0" fontId="56" fillId="0" borderId="47" xfId="0" applyFont="1" applyBorder="1"/>
    <xf numFmtId="0" fontId="56" fillId="0" borderId="0" xfId="299" applyFont="1"/>
    <xf numFmtId="0" fontId="61" fillId="0" borderId="0" xfId="210" applyFont="1" applyAlignment="1">
      <alignment horizontal="right"/>
    </xf>
    <xf numFmtId="0" fontId="8" fillId="0" borderId="0" xfId="261" applyFont="1"/>
    <xf numFmtId="0" fontId="9" fillId="0" borderId="0" xfId="261" applyFont="1"/>
    <xf numFmtId="0" fontId="2" fillId="0" borderId="0" xfId="261" applyFont="1"/>
    <xf numFmtId="171" fontId="2" fillId="0" borderId="0" xfId="261" applyNumberFormat="1" applyFont="1" applyAlignment="1">
      <alignment horizontal="right"/>
    </xf>
    <xf numFmtId="0" fontId="2" fillId="0" borderId="48" xfId="261" applyFont="1" applyBorder="1" applyAlignment="1">
      <alignment horizontal="left"/>
    </xf>
    <xf numFmtId="171" fontId="2" fillId="0" borderId="49" xfId="261" applyNumberFormat="1" applyFont="1" applyBorder="1" applyAlignment="1">
      <alignment horizontal="right"/>
    </xf>
    <xf numFmtId="0" fontId="56" fillId="0" borderId="50" xfId="299" applyFont="1" applyBorder="1"/>
    <xf numFmtId="0" fontId="2" fillId="0" borderId="45" xfId="261" applyFont="1" applyBorder="1" applyAlignment="1">
      <alignment horizontal="left"/>
    </xf>
    <xf numFmtId="14" fontId="10" fillId="62" borderId="46" xfId="261" applyNumberFormat="1" applyFont="1" applyFill="1" applyBorder="1" applyAlignment="1">
      <alignment horizontal="right"/>
    </xf>
    <xf numFmtId="14" fontId="10" fillId="0" borderId="46" xfId="261" applyNumberFormat="1" applyFont="1" applyFill="1" applyBorder="1" applyAlignment="1">
      <alignment horizontal="right"/>
    </xf>
    <xf numFmtId="171" fontId="2" fillId="0" borderId="46" xfId="261" applyNumberFormat="1" applyFont="1" applyBorder="1" applyAlignment="1">
      <alignment horizontal="right"/>
    </xf>
    <xf numFmtId="171" fontId="2" fillId="62" borderId="47" xfId="261" applyNumberFormat="1" applyFont="1" applyFill="1" applyBorder="1" applyAlignment="1">
      <alignment horizontal="right"/>
    </xf>
    <xf numFmtId="0" fontId="2" fillId="0" borderId="43" xfId="261" applyFont="1" applyBorder="1" applyAlignment="1">
      <alignment horizontal="left"/>
    </xf>
    <xf numFmtId="14" fontId="10" fillId="0" borderId="0" xfId="261" applyNumberFormat="1" applyFont="1" applyBorder="1" applyAlignment="1">
      <alignment horizontal="center"/>
    </xf>
    <xf numFmtId="171" fontId="2" fillId="0" borderId="0" xfId="261" applyNumberFormat="1" applyFont="1" applyBorder="1" applyAlignment="1">
      <alignment horizontal="center"/>
    </xf>
    <xf numFmtId="0" fontId="56" fillId="0" borderId="44" xfId="299" applyFont="1" applyBorder="1" applyAlignment="1">
      <alignment horizontal="center"/>
    </xf>
    <xf numFmtId="0" fontId="63" fillId="0" borderId="43" xfId="299" applyFont="1" applyBorder="1" applyAlignment="1">
      <alignment vertical="center"/>
    </xf>
    <xf numFmtId="3" fontId="64" fillId="0" borderId="0" xfId="299" applyNumberFormat="1" applyFont="1" applyBorder="1" applyAlignment="1">
      <alignment horizontal="right" vertical="center"/>
    </xf>
    <xf numFmtId="172" fontId="64" fillId="0" borderId="0" xfId="299" applyNumberFormat="1" applyFont="1" applyBorder="1" applyAlignment="1">
      <alignment horizontal="right" vertical="center"/>
    </xf>
    <xf numFmtId="172" fontId="56" fillId="0" borderId="44" xfId="299" applyNumberFormat="1" applyFont="1" applyBorder="1" applyAlignment="1">
      <alignment horizontal="center"/>
    </xf>
    <xf numFmtId="0" fontId="56" fillId="0" borderId="43" xfId="299" applyFont="1" applyBorder="1" applyAlignment="1">
      <alignment vertical="center"/>
    </xf>
    <xf numFmtId="0" fontId="56" fillId="0" borderId="0" xfId="299" applyFont="1" applyBorder="1" applyAlignment="1">
      <alignment vertical="center"/>
    </xf>
    <xf numFmtId="172" fontId="56" fillId="0" borderId="0" xfId="299" applyNumberFormat="1" applyFont="1" applyBorder="1" applyAlignment="1">
      <alignment vertical="center"/>
    </xf>
    <xf numFmtId="0" fontId="64" fillId="0" borderId="43" xfId="299" applyFont="1" applyBorder="1" applyAlignment="1">
      <alignment vertical="center"/>
    </xf>
    <xf numFmtId="0" fontId="64" fillId="0" borderId="45" xfId="299" applyFont="1" applyBorder="1" applyAlignment="1">
      <alignment vertical="center"/>
    </xf>
    <xf numFmtId="3" fontId="64" fillId="0" borderId="46" xfId="299" applyNumberFormat="1" applyFont="1" applyBorder="1" applyAlignment="1">
      <alignment horizontal="right" vertical="center"/>
    </xf>
    <xf numFmtId="172" fontId="64" fillId="0" borderId="46" xfId="299" applyNumberFormat="1" applyFont="1" applyBorder="1" applyAlignment="1">
      <alignment horizontal="right" vertical="center"/>
    </xf>
    <xf numFmtId="0" fontId="65" fillId="0" borderId="49" xfId="299" applyFont="1" applyBorder="1"/>
    <xf numFmtId="0" fontId="56" fillId="0" borderId="0" xfId="299" applyFont="1" applyBorder="1"/>
    <xf numFmtId="0" fontId="56" fillId="0" borderId="46" xfId="299" applyFont="1" applyBorder="1"/>
    <xf numFmtId="3" fontId="56" fillId="0" borderId="0" xfId="299" applyNumberFormat="1" applyFont="1" applyBorder="1"/>
    <xf numFmtId="172" fontId="56" fillId="0" borderId="0" xfId="299" applyNumberFormat="1" applyFont="1" applyBorder="1" applyAlignment="1">
      <alignment horizontal="center"/>
    </xf>
    <xf numFmtId="0" fontId="57" fillId="0" borderId="0" xfId="261" applyFont="1"/>
    <xf numFmtId="0" fontId="57" fillId="0" borderId="0" xfId="299" applyFont="1"/>
    <xf numFmtId="0" fontId="2" fillId="0" borderId="0" xfId="342" applyFont="1" applyBorder="1" applyAlignment="1"/>
    <xf numFmtId="0" fontId="56" fillId="0" borderId="0" xfId="299" applyFont="1"/>
    <xf numFmtId="0" fontId="56" fillId="0" borderId="0" xfId="0" applyFont="1" applyBorder="1"/>
    <xf numFmtId="0" fontId="56" fillId="0" borderId="0" xfId="0" applyFont="1" applyBorder="1" applyProtection="1"/>
    <xf numFmtId="0" fontId="56" fillId="0" borderId="0" xfId="0" applyFont="1"/>
    <xf numFmtId="0" fontId="56" fillId="0" borderId="0" xfId="0" applyFont="1"/>
    <xf numFmtId="0" fontId="56" fillId="0" borderId="0" xfId="0" applyFont="1"/>
    <xf numFmtId="0" fontId="56" fillId="0" borderId="0" xfId="0" applyFont="1"/>
    <xf numFmtId="164" fontId="56" fillId="0" borderId="66" xfId="0" applyNumberFormat="1" applyFont="1" applyFill="1" applyBorder="1" applyProtection="1">
      <protection locked="0"/>
    </xf>
    <xf numFmtId="0" fontId="56" fillId="0" borderId="0" xfId="0" applyFont="1" applyFill="1" applyBorder="1" applyProtection="1"/>
    <xf numFmtId="0" fontId="56" fillId="0" borderId="0" xfId="0" applyFont="1" applyFill="1" applyProtection="1"/>
    <xf numFmtId="0" fontId="56" fillId="0" borderId="0" xfId="0" applyFont="1" applyBorder="1"/>
    <xf numFmtId="0" fontId="56" fillId="0" borderId="0" xfId="0" applyFont="1"/>
    <xf numFmtId="164" fontId="56" fillId="56" borderId="15" xfId="0" applyNumberFormat="1" applyFont="1" applyFill="1" applyBorder="1" applyProtection="1"/>
    <xf numFmtId="0" fontId="56" fillId="0" borderId="0" xfId="0" applyFont="1" applyFill="1" applyBorder="1" applyProtection="1"/>
    <xf numFmtId="0" fontId="4" fillId="0" borderId="0" xfId="0" applyFont="1" applyBorder="1" applyAlignment="1" applyProtection="1">
      <alignment vertical="center"/>
    </xf>
    <xf numFmtId="0" fontId="4" fillId="0" borderId="34" xfId="0" applyFont="1" applyFill="1" applyBorder="1" applyAlignment="1" applyProtection="1">
      <alignment horizontal="left"/>
    </xf>
    <xf numFmtId="0" fontId="60" fillId="0" borderId="3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60" fillId="0" borderId="34" xfId="0" applyFont="1" applyFill="1" applyBorder="1" applyProtection="1"/>
    <xf numFmtId="0" fontId="60" fillId="0" borderId="3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34" xfId="0" applyFont="1" applyFill="1" applyBorder="1" applyAlignment="1" applyProtection="1"/>
    <xf numFmtId="0" fontId="56" fillId="0" borderId="0" xfId="0" applyFont="1"/>
    <xf numFmtId="0" fontId="56" fillId="0" borderId="0" xfId="0" applyFont="1" applyProtection="1"/>
    <xf numFmtId="0" fontId="56" fillId="0" borderId="0" xfId="0" applyFont="1" applyProtection="1"/>
    <xf numFmtId="0" fontId="56" fillId="0" borderId="0" xfId="0" applyFont="1"/>
    <xf numFmtId="0" fontId="56" fillId="0" borderId="0" xfId="0" applyFont="1"/>
    <xf numFmtId="0" fontId="56" fillId="0" borderId="0" xfId="0" applyFont="1"/>
    <xf numFmtId="0" fontId="56" fillId="0" borderId="12" xfId="0" applyFont="1" applyBorder="1" applyAlignment="1">
      <alignment vertical="center" wrapText="1"/>
    </xf>
    <xf numFmtId="0" fontId="56" fillId="0" borderId="0" xfId="0" applyFont="1"/>
    <xf numFmtId="0" fontId="56" fillId="0" borderId="12" xfId="0" applyFont="1" applyBorder="1" applyAlignment="1">
      <alignment vertical="center" wrapText="1"/>
    </xf>
    <xf numFmtId="0" fontId="60" fillId="0" borderId="0" xfId="0" applyFont="1" applyAlignment="1">
      <alignment vertical="center"/>
    </xf>
    <xf numFmtId="0" fontId="2" fillId="0" borderId="27" xfId="0" applyFont="1" applyBorder="1" applyAlignment="1" applyProtection="1">
      <alignment vertical="center"/>
    </xf>
    <xf numFmtId="0" fontId="56" fillId="0" borderId="27" xfId="0" applyFont="1" applyBorder="1" applyProtection="1"/>
    <xf numFmtId="14" fontId="56" fillId="0" borderId="75" xfId="0" applyNumberFormat="1" applyFont="1" applyBorder="1" applyAlignment="1" applyProtection="1">
      <alignment horizontal="left" vertical="center"/>
      <protection locked="0"/>
    </xf>
    <xf numFmtId="0" fontId="56" fillId="0" borderId="75" xfId="0" applyFont="1" applyBorder="1" applyAlignment="1" applyProtection="1">
      <alignment horizontal="left" vertical="center"/>
      <protection locked="0"/>
    </xf>
    <xf numFmtId="168" fontId="56" fillId="0" borderId="75" xfId="0" applyNumberFormat="1" applyFont="1" applyBorder="1" applyAlignment="1" applyProtection="1">
      <alignment horizontal="left" vertical="center"/>
      <protection locked="0"/>
    </xf>
    <xf numFmtId="167" fontId="56" fillId="0" borderId="75" xfId="0" applyNumberFormat="1" applyFont="1" applyBorder="1" applyAlignment="1" applyProtection="1">
      <alignment horizontal="left" vertical="center"/>
      <protection locked="0"/>
    </xf>
    <xf numFmtId="0" fontId="58" fillId="57" borderId="30" xfId="0" applyFont="1" applyFill="1" applyBorder="1" applyAlignment="1" applyProtection="1">
      <alignment horizontal="left"/>
    </xf>
    <xf numFmtId="0" fontId="61" fillId="0" borderId="0" xfId="210" applyFont="1" applyBorder="1" applyAlignment="1" applyProtection="1">
      <alignment horizontal="left"/>
    </xf>
    <xf numFmtId="0" fontId="57" fillId="0" borderId="12" xfId="0" applyFont="1" applyBorder="1" applyAlignment="1" applyProtection="1">
      <alignment horizontal="center"/>
    </xf>
    <xf numFmtId="0" fontId="56" fillId="0" borderId="12" xfId="0" applyFont="1" applyBorder="1" applyAlignment="1" applyProtection="1">
      <alignment wrapText="1"/>
      <protection locked="0"/>
    </xf>
    <xf numFmtId="0" fontId="56" fillId="0" borderId="12" xfId="0" applyFont="1" applyBorder="1" applyAlignment="1" applyProtection="1">
      <alignment wrapText="1"/>
      <protection locked="0"/>
    </xf>
    <xf numFmtId="0" fontId="56" fillId="0" borderId="12" xfId="0" applyFont="1" applyBorder="1" applyAlignment="1" applyProtection="1">
      <alignment horizontal="center"/>
    </xf>
    <xf numFmtId="0" fontId="56" fillId="0" borderId="28" xfId="0" applyFont="1" applyBorder="1" applyAlignment="1" applyProtection="1">
      <alignment horizontal="center"/>
    </xf>
    <xf numFmtId="0" fontId="56" fillId="0" borderId="28" xfId="0" applyFont="1" applyBorder="1" applyAlignment="1" applyProtection="1">
      <alignment horizontal="center"/>
    </xf>
    <xf numFmtId="0" fontId="56" fillId="0" borderId="0" xfId="0" applyFont="1" applyProtection="1"/>
    <xf numFmtId="0" fontId="56" fillId="0" borderId="0" xfId="0" applyFont="1" applyProtection="1"/>
    <xf numFmtId="0" fontId="56" fillId="0" borderId="0" xfId="0" applyFont="1" applyProtection="1"/>
    <xf numFmtId="0" fontId="56" fillId="0" borderId="12" xfId="0" applyFont="1" applyBorder="1" applyAlignment="1" applyProtection="1">
      <alignment wrapText="1"/>
      <protection locked="0"/>
    </xf>
    <xf numFmtId="0" fontId="56" fillId="0" borderId="12" xfId="0" applyFont="1" applyBorder="1" applyAlignment="1" applyProtection="1">
      <alignment horizontal="center"/>
    </xf>
    <xf numFmtId="0" fontId="56" fillId="0" borderId="66" xfId="0" applyFont="1" applyFill="1" applyBorder="1" applyAlignment="1" applyProtection="1">
      <protection locked="0"/>
    </xf>
    <xf numFmtId="0" fontId="56" fillId="0" borderId="66" xfId="0" applyFont="1" applyFill="1" applyBorder="1" applyAlignment="1" applyProtection="1">
      <protection locked="0"/>
    </xf>
    <xf numFmtId="164" fontId="56" fillId="0" borderId="76" xfId="0" applyNumberFormat="1" applyFont="1" applyFill="1" applyBorder="1" applyProtection="1"/>
    <xf numFmtId="0" fontId="56" fillId="0" borderId="0" xfId="0" applyFont="1" applyBorder="1"/>
    <xf numFmtId="0" fontId="57" fillId="0" borderId="24" xfId="0" applyFont="1" applyFill="1" applyBorder="1" applyProtection="1"/>
    <xf numFmtId="0" fontId="56" fillId="0" borderId="51" xfId="0" applyFont="1" applyFill="1" applyBorder="1" applyProtection="1"/>
    <xf numFmtId="164" fontId="56" fillId="0" borderId="52" xfId="0" applyNumberFormat="1" applyFont="1" applyFill="1" applyBorder="1" applyProtection="1"/>
    <xf numFmtId="164" fontId="56" fillId="56" borderId="52" xfId="0" applyNumberFormat="1" applyFont="1" applyFill="1" applyBorder="1" applyProtection="1"/>
    <xf numFmtId="0" fontId="56" fillId="0" borderId="0" xfId="0" applyFont="1" applyBorder="1" applyProtection="1">
      <protection locked="0"/>
    </xf>
    <xf numFmtId="164" fontId="56" fillId="0" borderId="66" xfId="0" applyNumberFormat="1" applyFont="1" applyFill="1" applyBorder="1" applyProtection="1">
      <protection locked="0"/>
    </xf>
    <xf numFmtId="0" fontId="56" fillId="0" borderId="66" xfId="0" applyFont="1" applyBorder="1" applyProtection="1">
      <protection locked="0"/>
    </xf>
    <xf numFmtId="0" fontId="56" fillId="0" borderId="66" xfId="0" applyFont="1" applyFill="1" applyBorder="1" applyProtection="1">
      <protection locked="0"/>
    </xf>
    <xf numFmtId="0" fontId="56" fillId="0" borderId="66" xfId="0" applyFont="1" applyFill="1" applyBorder="1" applyAlignment="1" applyProtection="1">
      <alignment horizontal="left"/>
      <protection locked="0"/>
    </xf>
    <xf numFmtId="14" fontId="56" fillId="0" borderId="66" xfId="0" applyNumberFormat="1" applyFont="1" applyFill="1" applyBorder="1" applyProtection="1">
      <protection locked="0"/>
    </xf>
    <xf numFmtId="0" fontId="56" fillId="0" borderId="75" xfId="0" applyFont="1" applyBorder="1" applyAlignment="1" applyProtection="1">
      <alignment horizontal="left" vertical="center"/>
      <protection locked="0"/>
    </xf>
    <xf numFmtId="0" fontId="56" fillId="0" borderId="75" xfId="0" applyFont="1" applyBorder="1" applyAlignment="1" applyProtection="1">
      <alignment horizontal="left" vertical="center" wrapText="1"/>
      <protection locked="0"/>
    </xf>
    <xf numFmtId="0" fontId="56" fillId="0" borderId="75" xfId="0" applyFont="1" applyBorder="1" applyProtection="1">
      <protection locked="0"/>
    </xf>
    <xf numFmtId="170" fontId="13" fillId="58" borderId="53" xfId="235" applyNumberFormat="1" applyFont="1" applyFill="1" applyBorder="1" applyProtection="1">
      <protection locked="0"/>
    </xf>
    <xf numFmtId="164" fontId="53" fillId="0" borderId="54" xfId="0" applyNumberFormat="1" applyFont="1" applyBorder="1"/>
    <xf numFmtId="9" fontId="56" fillId="0" borderId="66" xfId="405" applyFont="1" applyFill="1" applyBorder="1" applyProtection="1">
      <protection locked="0"/>
    </xf>
    <xf numFmtId="164" fontId="56" fillId="0" borderId="66" xfId="0" applyNumberFormat="1" applyFont="1" applyBorder="1" applyProtection="1">
      <protection locked="0"/>
    </xf>
    <xf numFmtId="0" fontId="56" fillId="0" borderId="0" xfId="0" applyFont="1" applyProtection="1">
      <protection locked="0"/>
    </xf>
    <xf numFmtId="10" fontId="56" fillId="56" borderId="12" xfId="405" applyNumberFormat="1" applyFont="1" applyFill="1" applyBorder="1" applyAlignment="1" applyProtection="1">
      <alignment horizontal="right"/>
    </xf>
    <xf numFmtId="0" fontId="56" fillId="0" borderId="29" xfId="0" applyFont="1" applyBorder="1" applyAlignment="1">
      <alignment vertical="center" wrapText="1"/>
    </xf>
    <xf numFmtId="0" fontId="56" fillId="0" borderId="25" xfId="0" applyFont="1" applyBorder="1" applyAlignment="1">
      <alignmen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2" xfId="0" applyFont="1" applyBorder="1" applyAlignment="1">
      <alignment horizontal="left" vertical="center" wrapText="1"/>
    </xf>
    <xf numFmtId="0" fontId="2" fillId="0" borderId="12" xfId="0" applyFont="1" applyFill="1" applyBorder="1" applyAlignment="1" applyProtection="1">
      <alignment horizontal="center"/>
    </xf>
    <xf numFmtId="0" fontId="58" fillId="57" borderId="30" xfId="0" applyFont="1" applyFill="1" applyBorder="1" applyAlignment="1" applyProtection="1">
      <alignment horizontal="left"/>
    </xf>
    <xf numFmtId="0" fontId="58" fillId="57" borderId="33" xfId="0" applyFont="1" applyFill="1" applyBorder="1" applyAlignment="1" applyProtection="1">
      <alignment horizontal="left"/>
    </xf>
    <xf numFmtId="0" fontId="2" fillId="0" borderId="12" xfId="0" applyFont="1" applyFill="1" applyBorder="1" applyAlignment="1" applyProtection="1">
      <alignment horizontal="left" wrapText="1"/>
    </xf>
    <xf numFmtId="0" fontId="2" fillId="56" borderId="12" xfId="0" applyFont="1" applyFill="1" applyBorder="1" applyAlignment="1" applyProtection="1">
      <alignment horizontal="left"/>
    </xf>
    <xf numFmtId="0" fontId="2" fillId="0" borderId="13" xfId="0" applyFont="1" applyFill="1" applyBorder="1" applyAlignment="1" applyProtection="1">
      <alignment horizontal="center"/>
    </xf>
    <xf numFmtId="0" fontId="2" fillId="0" borderId="35" xfId="0" applyFont="1" applyFill="1" applyBorder="1" applyAlignment="1" applyProtection="1">
      <alignment horizontal="center"/>
    </xf>
    <xf numFmtId="0" fontId="2" fillId="0" borderId="12" xfId="0" applyFont="1" applyFill="1" applyBorder="1" applyAlignment="1" applyProtection="1">
      <alignment horizontal="left"/>
    </xf>
    <xf numFmtId="0" fontId="2" fillId="56" borderId="12" xfId="0" applyFont="1" applyFill="1" applyBorder="1" applyAlignment="1" applyProtection="1">
      <alignment horizontal="left" vertical="center" wrapText="1"/>
    </xf>
    <xf numFmtId="0" fontId="61" fillId="0" borderId="0" xfId="210" applyFont="1" applyBorder="1" applyAlignment="1" applyProtection="1">
      <alignment horizontal="left"/>
    </xf>
    <xf numFmtId="0" fontId="4" fillId="0" borderId="0" xfId="0" applyFont="1" applyBorder="1" applyAlignment="1" applyProtection="1">
      <alignment horizontal="left" vertical="center"/>
    </xf>
    <xf numFmtId="0" fontId="57" fillId="0" borderId="13" xfId="0" applyFont="1" applyFill="1" applyBorder="1" applyAlignment="1" applyProtection="1">
      <alignment horizontal="center"/>
    </xf>
    <xf numFmtId="0" fontId="57" fillId="0" borderId="12" xfId="0" applyFont="1" applyFill="1" applyBorder="1" applyAlignment="1" applyProtection="1">
      <alignment horizontal="center"/>
    </xf>
    <xf numFmtId="0" fontId="57" fillId="0" borderId="35" xfId="0" applyFont="1" applyFill="1" applyBorder="1" applyAlignment="1" applyProtection="1">
      <alignment horizontal="center"/>
    </xf>
    <xf numFmtId="0" fontId="57" fillId="0" borderId="13" xfId="0" applyFont="1" applyBorder="1" applyAlignment="1" applyProtection="1">
      <alignment horizontal="center"/>
    </xf>
    <xf numFmtId="0" fontId="57" fillId="0" borderId="12" xfId="0" applyFont="1" applyBorder="1" applyAlignment="1" applyProtection="1">
      <alignment horizontal="center"/>
    </xf>
    <xf numFmtId="0" fontId="2" fillId="0" borderId="28"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13" xfId="0" applyFont="1" applyFill="1" applyBorder="1" applyAlignment="1" applyProtection="1">
      <alignment horizontal="left"/>
    </xf>
    <xf numFmtId="164" fontId="57" fillId="0" borderId="12" xfId="0" applyNumberFormat="1" applyFont="1" applyFill="1" applyBorder="1" applyAlignment="1" applyProtection="1">
      <alignment horizontal="left"/>
    </xf>
    <xf numFmtId="164" fontId="57" fillId="0" borderId="28" xfId="0" applyNumberFormat="1" applyFont="1" applyFill="1" applyBorder="1" applyAlignment="1" applyProtection="1">
      <alignment horizontal="left"/>
    </xf>
    <xf numFmtId="164" fontId="57" fillId="0" borderId="12" xfId="0" applyNumberFormat="1" applyFont="1" applyFill="1" applyBorder="1" applyAlignment="1" applyProtection="1">
      <alignment horizontal="left" wrapText="1"/>
    </xf>
    <xf numFmtId="164" fontId="57" fillId="0" borderId="28" xfId="0" applyNumberFormat="1" applyFont="1" applyFill="1" applyBorder="1" applyAlignment="1" applyProtection="1">
      <alignment horizontal="left" wrapText="1"/>
    </xf>
    <xf numFmtId="164" fontId="57" fillId="56" borderId="12" xfId="0" applyNumberFormat="1" applyFont="1" applyFill="1" applyBorder="1" applyAlignment="1" applyProtection="1">
      <alignment horizontal="left"/>
    </xf>
    <xf numFmtId="164" fontId="57" fillId="56" borderId="28" xfId="0" applyNumberFormat="1" applyFont="1" applyFill="1" applyBorder="1" applyAlignment="1" applyProtection="1">
      <alignment horizontal="left"/>
    </xf>
    <xf numFmtId="0" fontId="2" fillId="0" borderId="12" xfId="0" applyFont="1" applyFill="1" applyBorder="1" applyAlignment="1" applyProtection="1">
      <alignment horizontal="center" wrapText="1"/>
    </xf>
    <xf numFmtId="0" fontId="2" fillId="0" borderId="29" xfId="0" applyFont="1" applyFill="1" applyBorder="1" applyAlignment="1" applyProtection="1">
      <alignment horizontal="center" wrapText="1"/>
    </xf>
    <xf numFmtId="0" fontId="57" fillId="0" borderId="12" xfId="0" applyFont="1" applyBorder="1" applyAlignment="1" applyProtection="1">
      <alignment horizontal="center" wrapText="1"/>
    </xf>
    <xf numFmtId="0" fontId="2" fillId="56" borderId="12" xfId="0" applyFont="1" applyFill="1" applyBorder="1" applyAlignment="1" applyProtection="1">
      <alignment horizontal="left" wrapText="1"/>
    </xf>
    <xf numFmtId="0" fontId="57" fillId="0" borderId="4" xfId="0" applyFont="1" applyFill="1" applyBorder="1" applyAlignment="1" applyProtection="1">
      <alignment horizontal="center"/>
    </xf>
    <xf numFmtId="0" fontId="2" fillId="0" borderId="28"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28" xfId="0" applyFont="1" applyFill="1" applyBorder="1" applyAlignment="1" applyProtection="1">
      <alignment horizontal="center"/>
    </xf>
    <xf numFmtId="0" fontId="2" fillId="0" borderId="55"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1" xfId="0" applyFont="1" applyFill="1" applyBorder="1" applyAlignment="1" applyProtection="1">
      <alignment horizontal="center"/>
    </xf>
    <xf numFmtId="0" fontId="56" fillId="0" borderId="0" xfId="0" applyFont="1" applyBorder="1" applyAlignment="1" applyProtection="1">
      <alignment horizontal="center"/>
    </xf>
    <xf numFmtId="0" fontId="2" fillId="0" borderId="12" xfId="0" applyFont="1" applyFill="1" applyBorder="1" applyAlignment="1" applyProtection="1"/>
    <xf numFmtId="0" fontId="2" fillId="0" borderId="32" xfId="0" applyFont="1" applyFill="1" applyBorder="1" applyAlignment="1" applyProtection="1">
      <alignment horizontal="center"/>
    </xf>
    <xf numFmtId="0" fontId="2" fillId="0" borderId="29" xfId="0" applyFont="1" applyFill="1" applyBorder="1" applyAlignment="1" applyProtection="1">
      <alignment horizontal="center"/>
    </xf>
    <xf numFmtId="0" fontId="57" fillId="0" borderId="29" xfId="0" applyFont="1" applyBorder="1" applyAlignment="1" applyProtection="1">
      <alignment horizontal="center"/>
    </xf>
    <xf numFmtId="14" fontId="57" fillId="0" borderId="4" xfId="0" applyNumberFormat="1" applyFont="1" applyFill="1" applyBorder="1" applyAlignment="1" applyProtection="1">
      <alignment horizontal="center"/>
    </xf>
    <xf numFmtId="14" fontId="57" fillId="0" borderId="13" xfId="0" applyNumberFormat="1" applyFont="1" applyFill="1" applyBorder="1" applyAlignment="1" applyProtection="1">
      <alignment horizontal="center"/>
    </xf>
    <xf numFmtId="0" fontId="57" fillId="0" borderId="4" xfId="0" applyFont="1" applyBorder="1" applyAlignment="1" applyProtection="1">
      <alignment horizontal="center"/>
    </xf>
    <xf numFmtId="0" fontId="57" fillId="0" borderId="41" xfId="0" applyFont="1" applyBorder="1" applyAlignment="1" applyProtection="1">
      <alignment horizontal="center"/>
    </xf>
    <xf numFmtId="0" fontId="2" fillId="0" borderId="12" xfId="0" applyFont="1" applyFill="1" applyBorder="1" applyAlignment="1" applyProtection="1">
      <alignment horizontal="right"/>
    </xf>
    <xf numFmtId="0" fontId="56" fillId="0" borderId="0" xfId="0" applyFont="1" applyFill="1" applyBorder="1" applyAlignment="1" applyProtection="1">
      <alignment horizontal="center"/>
    </xf>
    <xf numFmtId="0" fontId="57" fillId="0" borderId="35" xfId="0" applyFont="1" applyBorder="1" applyAlignment="1" applyProtection="1">
      <alignment horizontal="center"/>
    </xf>
    <xf numFmtId="0" fontId="56" fillId="0" borderId="13" xfId="0" applyFont="1" applyBorder="1" applyAlignment="1" applyProtection="1">
      <alignment horizontal="center"/>
    </xf>
    <xf numFmtId="0" fontId="56" fillId="0" borderId="12" xfId="0" applyFont="1" applyBorder="1" applyAlignment="1" applyProtection="1">
      <alignment horizontal="center"/>
    </xf>
    <xf numFmtId="14" fontId="2" fillId="0" borderId="40" xfId="0" applyNumberFormat="1" applyFont="1" applyFill="1" applyBorder="1" applyAlignment="1" applyProtection="1">
      <alignment horizontal="center"/>
    </xf>
    <xf numFmtId="14" fontId="2" fillId="0" borderId="12" xfId="0" applyNumberFormat="1" applyFont="1" applyFill="1" applyBorder="1" applyAlignment="1" applyProtection="1">
      <alignment horizontal="center"/>
    </xf>
    <xf numFmtId="14" fontId="2" fillId="0" borderId="35" xfId="0" applyNumberFormat="1" applyFont="1" applyFill="1" applyBorder="1" applyAlignment="1" applyProtection="1">
      <alignment horizontal="center"/>
    </xf>
    <xf numFmtId="0" fontId="57" fillId="0" borderId="32" xfId="0" applyFont="1" applyBorder="1" applyAlignment="1" applyProtection="1">
      <alignment horizontal="center"/>
    </xf>
    <xf numFmtId="0" fontId="57" fillId="0" borderId="37" xfId="0" applyFont="1" applyBorder="1" applyAlignment="1" applyProtection="1">
      <alignment horizontal="center"/>
    </xf>
    <xf numFmtId="0" fontId="57" fillId="61" borderId="56" xfId="0" applyFont="1" applyFill="1" applyBorder="1" applyAlignment="1">
      <alignment horizontal="center"/>
    </xf>
    <xf numFmtId="0" fontId="57" fillId="61" borderId="3" xfId="0" applyFont="1" applyFill="1" applyBorder="1" applyAlignment="1">
      <alignment horizontal="center"/>
    </xf>
    <xf numFmtId="0" fontId="10" fillId="0" borderId="49" xfId="261" applyFont="1" applyBorder="1" applyAlignment="1">
      <alignment horizontal="center"/>
    </xf>
    <xf numFmtId="0" fontId="2" fillId="0" borderId="0" xfId="261" applyFont="1" applyBorder="1" applyAlignment="1">
      <alignment horizontal="center"/>
    </xf>
    <xf numFmtId="172" fontId="6" fillId="0" borderId="50" xfId="299" applyNumberFormat="1" applyFont="1" applyBorder="1" applyAlignment="1">
      <alignment horizontal="center"/>
    </xf>
    <xf numFmtId="172" fontId="6" fillId="0" borderId="44" xfId="299" applyNumberFormat="1" applyFont="1" applyBorder="1" applyAlignment="1">
      <alignment horizontal="center"/>
    </xf>
    <xf numFmtId="172" fontId="6" fillId="0" borderId="47" xfId="299" applyNumberFormat="1" applyFont="1" applyBorder="1" applyAlignment="1">
      <alignment horizontal="center"/>
    </xf>
    <xf numFmtId="0" fontId="6" fillId="0" borderId="48" xfId="299" applyFont="1" applyBorder="1"/>
    <xf numFmtId="3" fontId="6" fillId="0" borderId="49" xfId="299" applyNumberFormat="1" applyFont="1" applyBorder="1"/>
    <xf numFmtId="0" fontId="6" fillId="0" borderId="43" xfId="299" applyFont="1" applyBorder="1"/>
    <xf numFmtId="3" fontId="6" fillId="0" borderId="0" xfId="299" applyNumberFormat="1" applyFont="1" applyBorder="1"/>
    <xf numFmtId="0" fontId="6" fillId="0" borderId="45" xfId="0" applyFont="1" applyBorder="1"/>
    <xf numFmtId="3" fontId="6" fillId="0" borderId="46" xfId="299" applyNumberFormat="1" applyFont="1" applyBorder="1"/>
    <xf numFmtId="3" fontId="6" fillId="0" borderId="0" xfId="0" applyNumberFormat="1" applyFont="1" applyAlignment="1">
      <alignment horizontal="right" vertical="center"/>
    </xf>
    <xf numFmtId="0" fontId="6" fillId="62" borderId="0" xfId="0" applyFont="1" applyFill="1" applyAlignment="1">
      <alignment horizontal="left" vertical="center" indent="2"/>
    </xf>
    <xf numFmtId="3" fontId="6" fillId="62" borderId="0" xfId="0" applyNumberFormat="1" applyFont="1" applyFill="1" applyAlignment="1">
      <alignment horizontal="right" vertical="center"/>
    </xf>
  </cellXfs>
  <cellStyles count="46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2 2 2" xfId="9" xr:uid="{00000000-0005-0000-0000-000008000000}"/>
    <cellStyle name="20% - Accent2 3" xfId="10" xr:uid="{00000000-0005-0000-0000-000009000000}"/>
    <cellStyle name="20% - Accent3" xfId="11" builtinId="38" customBuiltin="1"/>
    <cellStyle name="20% - Accent3 2" xfId="12" xr:uid="{00000000-0005-0000-0000-00000B000000}"/>
    <cellStyle name="20% - Accent3 2 2" xfId="13" xr:uid="{00000000-0005-0000-0000-00000C000000}"/>
    <cellStyle name="20% - Accent3 2 2 2" xfId="14" xr:uid="{00000000-0005-0000-0000-00000D000000}"/>
    <cellStyle name="20% - Accent3 3" xfId="15" xr:uid="{00000000-0005-0000-0000-00000E000000}"/>
    <cellStyle name="20% - Accent4" xfId="16" builtinId="42" customBuiltin="1"/>
    <cellStyle name="20% - Accent4 2" xfId="17" xr:uid="{00000000-0005-0000-0000-000010000000}"/>
    <cellStyle name="20% - Accent4 2 2" xfId="18" xr:uid="{00000000-0005-0000-0000-000011000000}"/>
    <cellStyle name="20% - Accent4 2 2 2" xfId="19" xr:uid="{00000000-0005-0000-0000-000012000000}"/>
    <cellStyle name="20% - Accent4 3" xfId="20" xr:uid="{00000000-0005-0000-0000-000013000000}"/>
    <cellStyle name="20% - Accent5" xfId="21" builtinId="46" customBuiltin="1"/>
    <cellStyle name="20% - Accent5 2" xfId="22" xr:uid="{00000000-0005-0000-0000-000015000000}"/>
    <cellStyle name="20% - Accent5 2 2" xfId="23" xr:uid="{00000000-0005-0000-0000-000016000000}"/>
    <cellStyle name="20% - Accent5 2 2 2" xfId="24" xr:uid="{00000000-0005-0000-0000-000017000000}"/>
    <cellStyle name="20% - Accent5 3" xfId="25" xr:uid="{00000000-0005-0000-0000-000018000000}"/>
    <cellStyle name="20% - Accent6" xfId="26" builtinId="50" customBuiltin="1"/>
    <cellStyle name="20% - Accent6 2" xfId="27" xr:uid="{00000000-0005-0000-0000-00001A000000}"/>
    <cellStyle name="20% - Accent6 2 2" xfId="28" xr:uid="{00000000-0005-0000-0000-00001B000000}"/>
    <cellStyle name="20% - Accent6 2 2 2" xfId="29" xr:uid="{00000000-0005-0000-0000-00001C000000}"/>
    <cellStyle name="20% - Accent6 3" xfId="30" xr:uid="{00000000-0005-0000-0000-00001D000000}"/>
    <cellStyle name="40% - Accent1" xfId="31" builtinId="31" customBuiltin="1"/>
    <cellStyle name="40% - Accent1 2" xfId="32" xr:uid="{00000000-0005-0000-0000-00001F000000}"/>
    <cellStyle name="40% - Accent1 2 2" xfId="33" xr:uid="{00000000-0005-0000-0000-000020000000}"/>
    <cellStyle name="40% - Accent1 2 2 2" xfId="34" xr:uid="{00000000-0005-0000-0000-000021000000}"/>
    <cellStyle name="40% - Accent1 3" xfId="35" xr:uid="{00000000-0005-0000-0000-000022000000}"/>
    <cellStyle name="40% - Accent2" xfId="36" builtinId="35" customBuiltin="1"/>
    <cellStyle name="40% - Accent2 2" xfId="37" xr:uid="{00000000-0005-0000-0000-000024000000}"/>
    <cellStyle name="40% - Accent2 2 2" xfId="38" xr:uid="{00000000-0005-0000-0000-000025000000}"/>
    <cellStyle name="40% - Accent2 2 2 2" xfId="39" xr:uid="{00000000-0005-0000-0000-000026000000}"/>
    <cellStyle name="40% - Accent2 3" xfId="40" xr:uid="{00000000-0005-0000-0000-000027000000}"/>
    <cellStyle name="40% - Accent3" xfId="41" builtinId="39" customBuiltin="1"/>
    <cellStyle name="40% - Accent3 2" xfId="42" xr:uid="{00000000-0005-0000-0000-000029000000}"/>
    <cellStyle name="40% - Accent3 2 2" xfId="43" xr:uid="{00000000-0005-0000-0000-00002A000000}"/>
    <cellStyle name="40% - Accent3 2 2 2" xfId="44" xr:uid="{00000000-0005-0000-0000-00002B000000}"/>
    <cellStyle name="40% - Accent3 3" xfId="45" xr:uid="{00000000-0005-0000-0000-00002C000000}"/>
    <cellStyle name="40% - Accent4" xfId="46" builtinId="43" customBuiltin="1"/>
    <cellStyle name="40% - Accent4 2" xfId="47" xr:uid="{00000000-0005-0000-0000-00002E000000}"/>
    <cellStyle name="40% - Accent4 2 2" xfId="48" xr:uid="{00000000-0005-0000-0000-00002F000000}"/>
    <cellStyle name="40% - Accent4 2 2 2" xfId="49" xr:uid="{00000000-0005-0000-0000-000030000000}"/>
    <cellStyle name="40% - Accent4 3" xfId="50" xr:uid="{00000000-0005-0000-0000-000031000000}"/>
    <cellStyle name="40% - Accent5" xfId="51" builtinId="47" customBuiltin="1"/>
    <cellStyle name="40% - Accent5 2" xfId="52" xr:uid="{00000000-0005-0000-0000-000033000000}"/>
    <cellStyle name="40% - Accent5 2 2" xfId="53" xr:uid="{00000000-0005-0000-0000-000034000000}"/>
    <cellStyle name="40% - Accent5 2 2 2" xfId="54" xr:uid="{00000000-0005-0000-0000-000035000000}"/>
    <cellStyle name="40% - Accent5 3" xfId="55" xr:uid="{00000000-0005-0000-0000-000036000000}"/>
    <cellStyle name="40% - Accent6" xfId="56" builtinId="51" customBuiltin="1"/>
    <cellStyle name="40% - Accent6 2" xfId="57" xr:uid="{00000000-0005-0000-0000-000038000000}"/>
    <cellStyle name="40% - Accent6 2 2" xfId="58" xr:uid="{00000000-0005-0000-0000-000039000000}"/>
    <cellStyle name="40% - Accent6 2 2 2" xfId="59" xr:uid="{00000000-0005-0000-0000-00003A000000}"/>
    <cellStyle name="40% - Accent6 3" xfId="60" xr:uid="{00000000-0005-0000-0000-00003B000000}"/>
    <cellStyle name="60% - Accent1" xfId="61" builtinId="32" customBuiltin="1"/>
    <cellStyle name="60% - Accent1 2" xfId="62" xr:uid="{00000000-0005-0000-0000-00003D000000}"/>
    <cellStyle name="60% - Accent2" xfId="63" builtinId="36" customBuiltin="1"/>
    <cellStyle name="60% - Accent2 2" xfId="64" xr:uid="{00000000-0005-0000-0000-00003F000000}"/>
    <cellStyle name="60% - Accent3" xfId="65" builtinId="40" customBuiltin="1"/>
    <cellStyle name="60% - Accent3 2" xfId="66" xr:uid="{00000000-0005-0000-0000-000041000000}"/>
    <cellStyle name="60% - Accent4" xfId="67" builtinId="44" customBuiltin="1"/>
    <cellStyle name="60% - Accent4 2" xfId="68" xr:uid="{00000000-0005-0000-0000-000043000000}"/>
    <cellStyle name="60% - Accent5" xfId="69" builtinId="48" customBuiltin="1"/>
    <cellStyle name="60% - Accent5 2" xfId="70" xr:uid="{00000000-0005-0000-0000-000045000000}"/>
    <cellStyle name="60% - Accent6" xfId="71" builtinId="52" customBuiltin="1"/>
    <cellStyle name="60% - Accent6 2" xfId="72" xr:uid="{00000000-0005-0000-0000-000047000000}"/>
    <cellStyle name="Accent1" xfId="73" builtinId="29" customBuiltin="1"/>
    <cellStyle name="Accent1 2" xfId="74" xr:uid="{00000000-0005-0000-0000-000049000000}"/>
    <cellStyle name="Accent2" xfId="75" builtinId="33" customBuiltin="1"/>
    <cellStyle name="Accent2 2" xfId="76" xr:uid="{00000000-0005-0000-0000-00004B000000}"/>
    <cellStyle name="Accent3" xfId="77" builtinId="37" customBuiltin="1"/>
    <cellStyle name="Accent3 2" xfId="78" xr:uid="{00000000-0005-0000-0000-00004D000000}"/>
    <cellStyle name="Accent4" xfId="79" builtinId="41" customBuiltin="1"/>
    <cellStyle name="Accent4 2" xfId="80" xr:uid="{00000000-0005-0000-0000-00004F000000}"/>
    <cellStyle name="Accent5" xfId="81" builtinId="45" customBuiltin="1"/>
    <cellStyle name="Accent5 2" xfId="82" xr:uid="{00000000-0005-0000-0000-000051000000}"/>
    <cellStyle name="Accent6" xfId="83" builtinId="49" customBuiltin="1"/>
    <cellStyle name="Accent6 2" xfId="84" xr:uid="{00000000-0005-0000-0000-000053000000}"/>
    <cellStyle name="Bad" xfId="85" builtinId="27" customBuiltin="1"/>
    <cellStyle name="Bad 2" xfId="86" xr:uid="{00000000-0005-0000-0000-000055000000}"/>
    <cellStyle name="Calc Currency (0)" xfId="87" xr:uid="{00000000-0005-0000-0000-000056000000}"/>
    <cellStyle name="Calculation" xfId="88" builtinId="22" customBuiltin="1"/>
    <cellStyle name="Calculation 2" xfId="89" xr:uid="{00000000-0005-0000-0000-000058000000}"/>
    <cellStyle name="Check Cell" xfId="90" builtinId="23" customBuiltin="1"/>
    <cellStyle name="Check Cell 2" xfId="91" xr:uid="{00000000-0005-0000-0000-00005A000000}"/>
    <cellStyle name="Comma 10" xfId="92" xr:uid="{00000000-0005-0000-0000-00005B000000}"/>
    <cellStyle name="Comma 11" xfId="93" xr:uid="{00000000-0005-0000-0000-00005C000000}"/>
    <cellStyle name="Comma 2" xfId="94" xr:uid="{00000000-0005-0000-0000-00005D000000}"/>
    <cellStyle name="Comma 2 10" xfId="95" xr:uid="{00000000-0005-0000-0000-00005E000000}"/>
    <cellStyle name="Comma 2 11" xfId="96" xr:uid="{00000000-0005-0000-0000-00005F000000}"/>
    <cellStyle name="Comma 2 2" xfId="97" xr:uid="{00000000-0005-0000-0000-000060000000}"/>
    <cellStyle name="Comma 2 2 2" xfId="98" xr:uid="{00000000-0005-0000-0000-000061000000}"/>
    <cellStyle name="Comma 2 2 2 2" xfId="99" xr:uid="{00000000-0005-0000-0000-000062000000}"/>
    <cellStyle name="Comma 2 2 3" xfId="100" xr:uid="{00000000-0005-0000-0000-000063000000}"/>
    <cellStyle name="Comma 2 2 4" xfId="101" xr:uid="{00000000-0005-0000-0000-000064000000}"/>
    <cellStyle name="Comma 2 2 5" xfId="102" xr:uid="{00000000-0005-0000-0000-000065000000}"/>
    <cellStyle name="Comma 2 3" xfId="103" xr:uid="{00000000-0005-0000-0000-000066000000}"/>
    <cellStyle name="Comma 2 3 2" xfId="104" xr:uid="{00000000-0005-0000-0000-000067000000}"/>
    <cellStyle name="Comma 2 3 3" xfId="105" xr:uid="{00000000-0005-0000-0000-000068000000}"/>
    <cellStyle name="Comma 2 4" xfId="106" xr:uid="{00000000-0005-0000-0000-000069000000}"/>
    <cellStyle name="Comma 2 4 2" xfId="107" xr:uid="{00000000-0005-0000-0000-00006A000000}"/>
    <cellStyle name="Comma 2 5" xfId="108" xr:uid="{00000000-0005-0000-0000-00006B000000}"/>
    <cellStyle name="Comma 2 5 2" xfId="109" xr:uid="{00000000-0005-0000-0000-00006C000000}"/>
    <cellStyle name="Comma 2 6" xfId="110" xr:uid="{00000000-0005-0000-0000-00006D000000}"/>
    <cellStyle name="Comma 2 7" xfId="111" xr:uid="{00000000-0005-0000-0000-00006E000000}"/>
    <cellStyle name="Comma 2 8" xfId="112" xr:uid="{00000000-0005-0000-0000-00006F000000}"/>
    <cellStyle name="Comma 2 9" xfId="113" xr:uid="{00000000-0005-0000-0000-000070000000}"/>
    <cellStyle name="Comma 3" xfId="114" xr:uid="{00000000-0005-0000-0000-000071000000}"/>
    <cellStyle name="Comma 3 2" xfId="115" xr:uid="{00000000-0005-0000-0000-000072000000}"/>
    <cellStyle name="Comma 3 3" xfId="116" xr:uid="{00000000-0005-0000-0000-000073000000}"/>
    <cellStyle name="Comma 4" xfId="117" xr:uid="{00000000-0005-0000-0000-000074000000}"/>
    <cellStyle name="Comma 4 2" xfId="118" xr:uid="{00000000-0005-0000-0000-000075000000}"/>
    <cellStyle name="Comma 4 3" xfId="119" xr:uid="{00000000-0005-0000-0000-000076000000}"/>
    <cellStyle name="Comma 5" xfId="120" xr:uid="{00000000-0005-0000-0000-000077000000}"/>
    <cellStyle name="Comma 5 2" xfId="121" xr:uid="{00000000-0005-0000-0000-000078000000}"/>
    <cellStyle name="Comma 5 3" xfId="122" xr:uid="{00000000-0005-0000-0000-000079000000}"/>
    <cellStyle name="Comma 6" xfId="123" xr:uid="{00000000-0005-0000-0000-00007A000000}"/>
    <cellStyle name="Comma 6 2" xfId="124" xr:uid="{00000000-0005-0000-0000-00007B000000}"/>
    <cellStyle name="Comma 6 2 2" xfId="125" xr:uid="{00000000-0005-0000-0000-00007C000000}"/>
    <cellStyle name="Comma 7" xfId="126" xr:uid="{00000000-0005-0000-0000-00007D000000}"/>
    <cellStyle name="Comma 7 2" xfId="127" xr:uid="{00000000-0005-0000-0000-00007E000000}"/>
    <cellStyle name="Comma 7 3" xfId="128" xr:uid="{00000000-0005-0000-0000-00007F000000}"/>
    <cellStyle name="Comma 8" xfId="129" xr:uid="{00000000-0005-0000-0000-000080000000}"/>
    <cellStyle name="Comma 9" xfId="130" xr:uid="{00000000-0005-0000-0000-000081000000}"/>
    <cellStyle name="Currency 10" xfId="131" xr:uid="{00000000-0005-0000-0000-000082000000}"/>
    <cellStyle name="Currency 10 2" xfId="132" xr:uid="{00000000-0005-0000-0000-000083000000}"/>
    <cellStyle name="Currency 11" xfId="133" xr:uid="{00000000-0005-0000-0000-000084000000}"/>
    <cellStyle name="Currency 11 2" xfId="134" xr:uid="{00000000-0005-0000-0000-000085000000}"/>
    <cellStyle name="Currency 12" xfId="135" xr:uid="{00000000-0005-0000-0000-000086000000}"/>
    <cellStyle name="Currency 13" xfId="136" xr:uid="{00000000-0005-0000-0000-000087000000}"/>
    <cellStyle name="Currency 13 2" xfId="137" xr:uid="{00000000-0005-0000-0000-000088000000}"/>
    <cellStyle name="Currency 14" xfId="138" xr:uid="{00000000-0005-0000-0000-000089000000}"/>
    <cellStyle name="Currency 15" xfId="139" xr:uid="{00000000-0005-0000-0000-00008A000000}"/>
    <cellStyle name="Currency 16" xfId="140" xr:uid="{00000000-0005-0000-0000-00008B000000}"/>
    <cellStyle name="Currency 2" xfId="141" xr:uid="{00000000-0005-0000-0000-00008C000000}"/>
    <cellStyle name="Currency 2 2" xfId="142" xr:uid="{00000000-0005-0000-0000-00008D000000}"/>
    <cellStyle name="Currency 2 2 2" xfId="143" xr:uid="{00000000-0005-0000-0000-00008E000000}"/>
    <cellStyle name="Currency 2 2 2 2" xfId="144" xr:uid="{00000000-0005-0000-0000-00008F000000}"/>
    <cellStyle name="Currency 2 2 2 3" xfId="145" xr:uid="{00000000-0005-0000-0000-000090000000}"/>
    <cellStyle name="Currency 2 2 3" xfId="146" xr:uid="{00000000-0005-0000-0000-000091000000}"/>
    <cellStyle name="Currency 2 2 4" xfId="147" xr:uid="{00000000-0005-0000-0000-000092000000}"/>
    <cellStyle name="Currency 2 3" xfId="148" xr:uid="{00000000-0005-0000-0000-000093000000}"/>
    <cellStyle name="Currency 2 3 2" xfId="149" xr:uid="{00000000-0005-0000-0000-000094000000}"/>
    <cellStyle name="Currency 2 3 2 2" xfId="150" xr:uid="{00000000-0005-0000-0000-000095000000}"/>
    <cellStyle name="Currency 2 3 3" xfId="151" xr:uid="{00000000-0005-0000-0000-000096000000}"/>
    <cellStyle name="Currency 2 4" xfId="152" xr:uid="{00000000-0005-0000-0000-000097000000}"/>
    <cellStyle name="Currency 2 4 2" xfId="153" xr:uid="{00000000-0005-0000-0000-000098000000}"/>
    <cellStyle name="Currency 2 4 2 2" xfId="154" xr:uid="{00000000-0005-0000-0000-000099000000}"/>
    <cellStyle name="Currency 2 4 3" xfId="155" xr:uid="{00000000-0005-0000-0000-00009A000000}"/>
    <cellStyle name="Currency 2 5" xfId="156" xr:uid="{00000000-0005-0000-0000-00009B000000}"/>
    <cellStyle name="Currency 2 5 2" xfId="157" xr:uid="{00000000-0005-0000-0000-00009C000000}"/>
    <cellStyle name="Currency 2 6" xfId="158" xr:uid="{00000000-0005-0000-0000-00009D000000}"/>
    <cellStyle name="Currency 2 7" xfId="159" xr:uid="{00000000-0005-0000-0000-00009E000000}"/>
    <cellStyle name="Currency 2 8" xfId="160" xr:uid="{00000000-0005-0000-0000-00009F000000}"/>
    <cellStyle name="Currency 3" xfId="161" xr:uid="{00000000-0005-0000-0000-0000A0000000}"/>
    <cellStyle name="Currency 3 2" xfId="162" xr:uid="{00000000-0005-0000-0000-0000A1000000}"/>
    <cellStyle name="Currency 3 2 2" xfId="163" xr:uid="{00000000-0005-0000-0000-0000A2000000}"/>
    <cellStyle name="Currency 3 2 2 2" xfId="164" xr:uid="{00000000-0005-0000-0000-0000A3000000}"/>
    <cellStyle name="Currency 3 2 3" xfId="165" xr:uid="{00000000-0005-0000-0000-0000A4000000}"/>
    <cellStyle name="Currency 3 2 3 2" xfId="166" xr:uid="{00000000-0005-0000-0000-0000A5000000}"/>
    <cellStyle name="Currency 3 2 4" xfId="167" xr:uid="{00000000-0005-0000-0000-0000A6000000}"/>
    <cellStyle name="Currency 3 3" xfId="168" xr:uid="{00000000-0005-0000-0000-0000A7000000}"/>
    <cellStyle name="Currency 3 3 2" xfId="169" xr:uid="{00000000-0005-0000-0000-0000A8000000}"/>
    <cellStyle name="Currency 3 3 3" xfId="170" xr:uid="{00000000-0005-0000-0000-0000A9000000}"/>
    <cellStyle name="Currency 3 4" xfId="171" xr:uid="{00000000-0005-0000-0000-0000AA000000}"/>
    <cellStyle name="Currency 3 4 2" xfId="172" xr:uid="{00000000-0005-0000-0000-0000AB000000}"/>
    <cellStyle name="Currency 4" xfId="173" xr:uid="{00000000-0005-0000-0000-0000AC000000}"/>
    <cellStyle name="Currency 4 2" xfId="174" xr:uid="{00000000-0005-0000-0000-0000AD000000}"/>
    <cellStyle name="Currency 4 3" xfId="175" xr:uid="{00000000-0005-0000-0000-0000AE000000}"/>
    <cellStyle name="Currency 4 3 2" xfId="176" xr:uid="{00000000-0005-0000-0000-0000AF000000}"/>
    <cellStyle name="Currency 5" xfId="177" xr:uid="{00000000-0005-0000-0000-0000B0000000}"/>
    <cellStyle name="Currency 5 2" xfId="178" xr:uid="{00000000-0005-0000-0000-0000B1000000}"/>
    <cellStyle name="Currency 5 2 2" xfId="179" xr:uid="{00000000-0005-0000-0000-0000B2000000}"/>
    <cellStyle name="Currency 5 3" xfId="180" xr:uid="{00000000-0005-0000-0000-0000B3000000}"/>
    <cellStyle name="Currency 5 3 2" xfId="181" xr:uid="{00000000-0005-0000-0000-0000B4000000}"/>
    <cellStyle name="Currency 5 3 3" xfId="182" xr:uid="{00000000-0005-0000-0000-0000B5000000}"/>
    <cellStyle name="Currency 5 3 3 2" xfId="183" xr:uid="{00000000-0005-0000-0000-0000B6000000}"/>
    <cellStyle name="Currency 5 4" xfId="184" xr:uid="{00000000-0005-0000-0000-0000B7000000}"/>
    <cellStyle name="Currency 6" xfId="185" xr:uid="{00000000-0005-0000-0000-0000B8000000}"/>
    <cellStyle name="Currency 6 2" xfId="186" xr:uid="{00000000-0005-0000-0000-0000B9000000}"/>
    <cellStyle name="Currency 6 2 2" xfId="187" xr:uid="{00000000-0005-0000-0000-0000BA000000}"/>
    <cellStyle name="Currency 6 3" xfId="188" xr:uid="{00000000-0005-0000-0000-0000BB000000}"/>
    <cellStyle name="Currency 7" xfId="189" xr:uid="{00000000-0005-0000-0000-0000BC000000}"/>
    <cellStyle name="Currency 7 2" xfId="190" xr:uid="{00000000-0005-0000-0000-0000BD000000}"/>
    <cellStyle name="Currency 7 3" xfId="191" xr:uid="{00000000-0005-0000-0000-0000BE000000}"/>
    <cellStyle name="Currency 8" xfId="192" xr:uid="{00000000-0005-0000-0000-0000BF000000}"/>
    <cellStyle name="Currency 8 2" xfId="193" xr:uid="{00000000-0005-0000-0000-0000C0000000}"/>
    <cellStyle name="Currency 8 3" xfId="194" xr:uid="{00000000-0005-0000-0000-0000C1000000}"/>
    <cellStyle name="Currency 9" xfId="195" xr:uid="{00000000-0005-0000-0000-0000C2000000}"/>
    <cellStyle name="Explanatory Text" xfId="196" builtinId="53" customBuiltin="1"/>
    <cellStyle name="Explanatory Text 2" xfId="197" xr:uid="{00000000-0005-0000-0000-0000C4000000}"/>
    <cellStyle name="Good" xfId="198" builtinId="26" customBuiltin="1"/>
    <cellStyle name="Good 2" xfId="199" xr:uid="{00000000-0005-0000-0000-0000C6000000}"/>
    <cellStyle name="Header1" xfId="200" xr:uid="{00000000-0005-0000-0000-0000C7000000}"/>
    <cellStyle name="Header2" xfId="201" xr:uid="{00000000-0005-0000-0000-0000C8000000}"/>
    <cellStyle name="Heading 1" xfId="202" builtinId="16" customBuiltin="1"/>
    <cellStyle name="Heading 1 2" xfId="203" xr:uid="{00000000-0005-0000-0000-0000CA000000}"/>
    <cellStyle name="Heading 2" xfId="204" builtinId="17" customBuiltin="1"/>
    <cellStyle name="Heading 2 2" xfId="205" xr:uid="{00000000-0005-0000-0000-0000CC000000}"/>
    <cellStyle name="Heading 3" xfId="206" builtinId="18" customBuiltin="1"/>
    <cellStyle name="Heading 3 2" xfId="207" xr:uid="{00000000-0005-0000-0000-0000CE000000}"/>
    <cellStyle name="Heading 4" xfId="208" builtinId="19" customBuiltin="1"/>
    <cellStyle name="Heading 4 2" xfId="209" xr:uid="{00000000-0005-0000-0000-0000D0000000}"/>
    <cellStyle name="Hyperlink" xfId="210" builtinId="8"/>
    <cellStyle name="Hyperlink 2" xfId="211" xr:uid="{00000000-0005-0000-0000-0000D2000000}"/>
    <cellStyle name="Hyperlink 3" xfId="212" xr:uid="{00000000-0005-0000-0000-0000D3000000}"/>
    <cellStyle name="Input" xfId="213" builtinId="20" customBuiltin="1"/>
    <cellStyle name="Input 2" xfId="214" xr:uid="{00000000-0005-0000-0000-0000D5000000}"/>
    <cellStyle name="Linked Cell" xfId="215" builtinId="24" customBuiltin="1"/>
    <cellStyle name="Linked Cell 2" xfId="216" xr:uid="{00000000-0005-0000-0000-0000D7000000}"/>
    <cellStyle name="Neutral" xfId="217" builtinId="28" customBuiltin="1"/>
    <cellStyle name="Neutral 2" xfId="218" xr:uid="{00000000-0005-0000-0000-0000D9000000}"/>
    <cellStyle name="Normal" xfId="0" builtinId="0"/>
    <cellStyle name="Normal 10" xfId="219" xr:uid="{00000000-0005-0000-0000-0000DB000000}"/>
    <cellStyle name="Normal 10 2" xfId="220" xr:uid="{00000000-0005-0000-0000-0000DC000000}"/>
    <cellStyle name="Normal 10 2 2" xfId="221" xr:uid="{00000000-0005-0000-0000-0000DD000000}"/>
    <cellStyle name="Normal 10 3" xfId="222" xr:uid="{00000000-0005-0000-0000-0000DE000000}"/>
    <cellStyle name="Normal 10 4" xfId="223" xr:uid="{00000000-0005-0000-0000-0000DF000000}"/>
    <cellStyle name="Normal 10 5" xfId="224" xr:uid="{00000000-0005-0000-0000-0000E0000000}"/>
    <cellStyle name="Normal 10 6" xfId="225" xr:uid="{00000000-0005-0000-0000-0000E1000000}"/>
    <cellStyle name="Normal 10 7" xfId="226" xr:uid="{00000000-0005-0000-0000-0000E2000000}"/>
    <cellStyle name="Normal 11" xfId="227" xr:uid="{00000000-0005-0000-0000-0000E3000000}"/>
    <cellStyle name="Normal 11 2" xfId="228" xr:uid="{00000000-0005-0000-0000-0000E4000000}"/>
    <cellStyle name="Normal 11 2 2" xfId="229" xr:uid="{00000000-0005-0000-0000-0000E5000000}"/>
    <cellStyle name="Normal 11 3" xfId="230" xr:uid="{00000000-0005-0000-0000-0000E6000000}"/>
    <cellStyle name="Normal 11 4" xfId="231" xr:uid="{00000000-0005-0000-0000-0000E7000000}"/>
    <cellStyle name="Normal 12" xfId="232" xr:uid="{00000000-0005-0000-0000-0000E8000000}"/>
    <cellStyle name="Normal 12 2" xfId="233" xr:uid="{00000000-0005-0000-0000-0000E9000000}"/>
    <cellStyle name="Normal 12 2 2" xfId="234" xr:uid="{00000000-0005-0000-0000-0000EA000000}"/>
    <cellStyle name="Normal 13" xfId="235" xr:uid="{00000000-0005-0000-0000-0000EB000000}"/>
    <cellStyle name="Normal 13 2" xfId="236" xr:uid="{00000000-0005-0000-0000-0000EC000000}"/>
    <cellStyle name="Normal 14" xfId="237" xr:uid="{00000000-0005-0000-0000-0000ED000000}"/>
    <cellStyle name="Normal 14 2" xfId="238" xr:uid="{00000000-0005-0000-0000-0000EE000000}"/>
    <cellStyle name="Normal 15" xfId="239" xr:uid="{00000000-0005-0000-0000-0000EF000000}"/>
    <cellStyle name="Normal 15 2" xfId="240" xr:uid="{00000000-0005-0000-0000-0000F0000000}"/>
    <cellStyle name="Normal 15 3" xfId="241" xr:uid="{00000000-0005-0000-0000-0000F1000000}"/>
    <cellStyle name="Normal 15 3 2" xfId="242" xr:uid="{00000000-0005-0000-0000-0000F2000000}"/>
    <cellStyle name="Normal 15 4" xfId="243" xr:uid="{00000000-0005-0000-0000-0000F3000000}"/>
    <cellStyle name="Normal 15 5" xfId="244" xr:uid="{00000000-0005-0000-0000-0000F4000000}"/>
    <cellStyle name="Normal 16" xfId="245" xr:uid="{00000000-0005-0000-0000-0000F5000000}"/>
    <cellStyle name="Normal 16 2" xfId="246" xr:uid="{00000000-0005-0000-0000-0000F6000000}"/>
    <cellStyle name="Normal 16 3" xfId="247" xr:uid="{00000000-0005-0000-0000-0000F7000000}"/>
    <cellStyle name="Normal 16 4" xfId="248" xr:uid="{00000000-0005-0000-0000-0000F8000000}"/>
    <cellStyle name="Normal 16 4 2" xfId="249" xr:uid="{00000000-0005-0000-0000-0000F9000000}"/>
    <cellStyle name="Normal 17" xfId="250" xr:uid="{00000000-0005-0000-0000-0000FA000000}"/>
    <cellStyle name="Normal 17 2" xfId="251" xr:uid="{00000000-0005-0000-0000-0000FB000000}"/>
    <cellStyle name="Normal 17 3" xfId="252" xr:uid="{00000000-0005-0000-0000-0000FC000000}"/>
    <cellStyle name="Normal 17 4" xfId="253" xr:uid="{00000000-0005-0000-0000-0000FD000000}"/>
    <cellStyle name="Normal 18" xfId="254" xr:uid="{00000000-0005-0000-0000-0000FE000000}"/>
    <cellStyle name="Normal 18 2" xfId="255" xr:uid="{00000000-0005-0000-0000-0000FF000000}"/>
    <cellStyle name="Normal 19" xfId="256" xr:uid="{00000000-0005-0000-0000-000000010000}"/>
    <cellStyle name="Normal 19 2" xfId="257" xr:uid="{00000000-0005-0000-0000-000001010000}"/>
    <cellStyle name="Normal 2" xfId="258" xr:uid="{00000000-0005-0000-0000-000002010000}"/>
    <cellStyle name="Normal 2 10" xfId="259" xr:uid="{00000000-0005-0000-0000-000003010000}"/>
    <cellStyle name="Normal 2 10 2" xfId="260" xr:uid="{00000000-0005-0000-0000-000004010000}"/>
    <cellStyle name="Normal 2 2" xfId="261" xr:uid="{00000000-0005-0000-0000-000005010000}"/>
    <cellStyle name="Normal 2 2 2" xfId="262" xr:uid="{00000000-0005-0000-0000-000006010000}"/>
    <cellStyle name="Normal 2 2 2 2" xfId="263" xr:uid="{00000000-0005-0000-0000-000007010000}"/>
    <cellStyle name="Normal 2 2 2 3" xfId="264" xr:uid="{00000000-0005-0000-0000-000008010000}"/>
    <cellStyle name="Normal 2 2 3" xfId="265" xr:uid="{00000000-0005-0000-0000-000009010000}"/>
    <cellStyle name="Normal 2 2 3 2" xfId="266" xr:uid="{00000000-0005-0000-0000-00000A010000}"/>
    <cellStyle name="Normal 2 2 3 3" xfId="267" xr:uid="{00000000-0005-0000-0000-00000B010000}"/>
    <cellStyle name="Normal 2 2 4" xfId="268" xr:uid="{00000000-0005-0000-0000-00000C010000}"/>
    <cellStyle name="Normal 2 2 5" xfId="269" xr:uid="{00000000-0005-0000-0000-00000D010000}"/>
    <cellStyle name="Normal 2 3" xfId="270" xr:uid="{00000000-0005-0000-0000-00000E010000}"/>
    <cellStyle name="Normal 2 3 2" xfId="271" xr:uid="{00000000-0005-0000-0000-00000F010000}"/>
    <cellStyle name="Normal 2 3 3" xfId="272" xr:uid="{00000000-0005-0000-0000-000010010000}"/>
    <cellStyle name="Normal 2 3 4" xfId="273" xr:uid="{00000000-0005-0000-0000-000011010000}"/>
    <cellStyle name="Normal 2 3 5" xfId="274" xr:uid="{00000000-0005-0000-0000-000012010000}"/>
    <cellStyle name="Normal 2 3 6" xfId="275" xr:uid="{00000000-0005-0000-0000-000013010000}"/>
    <cellStyle name="Normal 2 4" xfId="276" xr:uid="{00000000-0005-0000-0000-000014010000}"/>
    <cellStyle name="Normal 2 5" xfId="277" xr:uid="{00000000-0005-0000-0000-000015010000}"/>
    <cellStyle name="Normal 2 5 2" xfId="278" xr:uid="{00000000-0005-0000-0000-000016010000}"/>
    <cellStyle name="Normal 2 5 3" xfId="279" xr:uid="{00000000-0005-0000-0000-000017010000}"/>
    <cellStyle name="Normal 2 6" xfId="280" xr:uid="{00000000-0005-0000-0000-000018010000}"/>
    <cellStyle name="Normal 2 7" xfId="281" xr:uid="{00000000-0005-0000-0000-000019010000}"/>
    <cellStyle name="Normal 2 8" xfId="282" xr:uid="{00000000-0005-0000-0000-00001A010000}"/>
    <cellStyle name="Normal 2 9" xfId="283" xr:uid="{00000000-0005-0000-0000-00001B010000}"/>
    <cellStyle name="Normal 2 9 2" xfId="284" xr:uid="{00000000-0005-0000-0000-00001C010000}"/>
    <cellStyle name="Normal 20" xfId="285" xr:uid="{00000000-0005-0000-0000-00001D010000}"/>
    <cellStyle name="Normal 20 2" xfId="286" xr:uid="{00000000-0005-0000-0000-00001E010000}"/>
    <cellStyle name="Normal 21" xfId="287" xr:uid="{00000000-0005-0000-0000-00001F010000}"/>
    <cellStyle name="Normal 22" xfId="288" xr:uid="{00000000-0005-0000-0000-000020010000}"/>
    <cellStyle name="Normal 22 2" xfId="289" xr:uid="{00000000-0005-0000-0000-000021010000}"/>
    <cellStyle name="Normal 22 3" xfId="290" xr:uid="{00000000-0005-0000-0000-000022010000}"/>
    <cellStyle name="Normal 23" xfId="291" xr:uid="{00000000-0005-0000-0000-000023010000}"/>
    <cellStyle name="Normal 23 2" xfId="292" xr:uid="{00000000-0005-0000-0000-000024010000}"/>
    <cellStyle name="Normal 23 3" xfId="293" xr:uid="{00000000-0005-0000-0000-000025010000}"/>
    <cellStyle name="Normal 24" xfId="294" xr:uid="{00000000-0005-0000-0000-000026010000}"/>
    <cellStyle name="Normal 25" xfId="295" xr:uid="{00000000-0005-0000-0000-000027010000}"/>
    <cellStyle name="Normal 26" xfId="296" xr:uid="{00000000-0005-0000-0000-000028010000}"/>
    <cellStyle name="Normal 27" xfId="297" xr:uid="{00000000-0005-0000-0000-000029010000}"/>
    <cellStyle name="Normal 28" xfId="298" xr:uid="{00000000-0005-0000-0000-00002A010000}"/>
    <cellStyle name="Normal 3" xfId="299" xr:uid="{00000000-0005-0000-0000-00002B010000}"/>
    <cellStyle name="Normal 3 2" xfId="300" xr:uid="{00000000-0005-0000-0000-00002C010000}"/>
    <cellStyle name="Normal 3 2 2" xfId="301" xr:uid="{00000000-0005-0000-0000-00002D010000}"/>
    <cellStyle name="Normal 3 2 2 2" xfId="302" xr:uid="{00000000-0005-0000-0000-00002E010000}"/>
    <cellStyle name="Normal 3 2 3" xfId="303" xr:uid="{00000000-0005-0000-0000-00002F010000}"/>
    <cellStyle name="Normal 3 2 4" xfId="304" xr:uid="{00000000-0005-0000-0000-000030010000}"/>
    <cellStyle name="Normal 3 3" xfId="305" xr:uid="{00000000-0005-0000-0000-000031010000}"/>
    <cellStyle name="Normal 3 3 2" xfId="306" xr:uid="{00000000-0005-0000-0000-000032010000}"/>
    <cellStyle name="Normal 3 3 2 2" xfId="307" xr:uid="{00000000-0005-0000-0000-000033010000}"/>
    <cellStyle name="Normal 3 3 3" xfId="308" xr:uid="{00000000-0005-0000-0000-000034010000}"/>
    <cellStyle name="Normal 3 3 4" xfId="309" xr:uid="{00000000-0005-0000-0000-000035010000}"/>
    <cellStyle name="Normal 3 4" xfId="310" xr:uid="{00000000-0005-0000-0000-000036010000}"/>
    <cellStyle name="Normal 3 4 2" xfId="311" xr:uid="{00000000-0005-0000-0000-000037010000}"/>
    <cellStyle name="Normal 3 5" xfId="312" xr:uid="{00000000-0005-0000-0000-000038010000}"/>
    <cellStyle name="Normal 3 6" xfId="313" xr:uid="{00000000-0005-0000-0000-000039010000}"/>
    <cellStyle name="Normal 3 7" xfId="314" xr:uid="{00000000-0005-0000-0000-00003A010000}"/>
    <cellStyle name="Normal 4" xfId="315" xr:uid="{00000000-0005-0000-0000-00003B010000}"/>
    <cellStyle name="Normal 4 2" xfId="316" xr:uid="{00000000-0005-0000-0000-00003C010000}"/>
    <cellStyle name="Normal 4 2 2" xfId="317" xr:uid="{00000000-0005-0000-0000-00003D010000}"/>
    <cellStyle name="Normal 4 2 2 2" xfId="318" xr:uid="{00000000-0005-0000-0000-00003E010000}"/>
    <cellStyle name="Normal 4 2 3" xfId="319" xr:uid="{00000000-0005-0000-0000-00003F010000}"/>
    <cellStyle name="Normal 4 2 4" xfId="320" xr:uid="{00000000-0005-0000-0000-000040010000}"/>
    <cellStyle name="Normal 4 3" xfId="321" xr:uid="{00000000-0005-0000-0000-000041010000}"/>
    <cellStyle name="Normal 4 3 2" xfId="322" xr:uid="{00000000-0005-0000-0000-000042010000}"/>
    <cellStyle name="Normal 4 3 2 2" xfId="323" xr:uid="{00000000-0005-0000-0000-000043010000}"/>
    <cellStyle name="Normal 4 3 3" xfId="324" xr:uid="{00000000-0005-0000-0000-000044010000}"/>
    <cellStyle name="Normal 4 3 4" xfId="325" xr:uid="{00000000-0005-0000-0000-000045010000}"/>
    <cellStyle name="Normal 4 4" xfId="326" xr:uid="{00000000-0005-0000-0000-000046010000}"/>
    <cellStyle name="Normal 4 4 2" xfId="327" xr:uid="{00000000-0005-0000-0000-000047010000}"/>
    <cellStyle name="Normal 4 4 3" xfId="328" xr:uid="{00000000-0005-0000-0000-000048010000}"/>
    <cellStyle name="Normal 4 5" xfId="329" xr:uid="{00000000-0005-0000-0000-000049010000}"/>
    <cellStyle name="Normal 4 6" xfId="330" xr:uid="{00000000-0005-0000-0000-00004A010000}"/>
    <cellStyle name="Normal 5" xfId="331" xr:uid="{00000000-0005-0000-0000-00004B010000}"/>
    <cellStyle name="Normal 5 2" xfId="332" xr:uid="{00000000-0005-0000-0000-00004C010000}"/>
    <cellStyle name="Normal 5 2 2" xfId="333" xr:uid="{00000000-0005-0000-0000-00004D010000}"/>
    <cellStyle name="Normal 5 2 3" xfId="334" xr:uid="{00000000-0005-0000-0000-00004E010000}"/>
    <cellStyle name="Normal 5 3" xfId="335" xr:uid="{00000000-0005-0000-0000-00004F010000}"/>
    <cellStyle name="Normal 5 3 2" xfId="336" xr:uid="{00000000-0005-0000-0000-000050010000}"/>
    <cellStyle name="Normal 5 3 3" xfId="337" xr:uid="{00000000-0005-0000-0000-000051010000}"/>
    <cellStyle name="Normal 5 3 3 2" xfId="338" xr:uid="{00000000-0005-0000-0000-000052010000}"/>
    <cellStyle name="Normal 5 4" xfId="339" xr:uid="{00000000-0005-0000-0000-000053010000}"/>
    <cellStyle name="Normal 5 5" xfId="340" xr:uid="{00000000-0005-0000-0000-000054010000}"/>
    <cellStyle name="Normal 5 6" xfId="341" xr:uid="{00000000-0005-0000-0000-000055010000}"/>
    <cellStyle name="Normal 6" xfId="342" xr:uid="{00000000-0005-0000-0000-000056010000}"/>
    <cellStyle name="Normal 6 2" xfId="343" xr:uid="{00000000-0005-0000-0000-000057010000}"/>
    <cellStyle name="Normal 6 2 2" xfId="344" xr:uid="{00000000-0005-0000-0000-000058010000}"/>
    <cellStyle name="Normal 6 2 2 2" xfId="345" xr:uid="{00000000-0005-0000-0000-000059010000}"/>
    <cellStyle name="Normal 6 2 3" xfId="346" xr:uid="{00000000-0005-0000-0000-00005A010000}"/>
    <cellStyle name="Normal 6 2 4" xfId="347" xr:uid="{00000000-0005-0000-0000-00005B010000}"/>
    <cellStyle name="Normal 6 3" xfId="348" xr:uid="{00000000-0005-0000-0000-00005C010000}"/>
    <cellStyle name="Normal 6 3 2" xfId="349" xr:uid="{00000000-0005-0000-0000-00005D010000}"/>
    <cellStyle name="Normal 6 4" xfId="350" xr:uid="{00000000-0005-0000-0000-00005E010000}"/>
    <cellStyle name="Normal 6 4 2" xfId="351" xr:uid="{00000000-0005-0000-0000-00005F010000}"/>
    <cellStyle name="Normal 6 5" xfId="352" xr:uid="{00000000-0005-0000-0000-000060010000}"/>
    <cellStyle name="Normal 6 6" xfId="353" xr:uid="{00000000-0005-0000-0000-000061010000}"/>
    <cellStyle name="Normal 6 6 2" xfId="354" xr:uid="{00000000-0005-0000-0000-000062010000}"/>
    <cellStyle name="Normal 6 6 3" xfId="355" xr:uid="{00000000-0005-0000-0000-000063010000}"/>
    <cellStyle name="Normal 6 7" xfId="356" xr:uid="{00000000-0005-0000-0000-000064010000}"/>
    <cellStyle name="Normal 6 8" xfId="357" xr:uid="{00000000-0005-0000-0000-000065010000}"/>
    <cellStyle name="Normal 6 9" xfId="358" xr:uid="{00000000-0005-0000-0000-000066010000}"/>
    <cellStyle name="Normal 7" xfId="359" xr:uid="{00000000-0005-0000-0000-000067010000}"/>
    <cellStyle name="Normal 7 2" xfId="360" xr:uid="{00000000-0005-0000-0000-000068010000}"/>
    <cellStyle name="Normal 7 2 2" xfId="361" xr:uid="{00000000-0005-0000-0000-000069010000}"/>
    <cellStyle name="Normal 7 2 3" xfId="362" xr:uid="{00000000-0005-0000-0000-00006A010000}"/>
    <cellStyle name="Normal 7 2 4" xfId="363" xr:uid="{00000000-0005-0000-0000-00006B010000}"/>
    <cellStyle name="Normal 7 3" xfId="364" xr:uid="{00000000-0005-0000-0000-00006C010000}"/>
    <cellStyle name="Normal 7 3 2" xfId="365" xr:uid="{00000000-0005-0000-0000-00006D010000}"/>
    <cellStyle name="Normal 7 3 2 2" xfId="366" xr:uid="{00000000-0005-0000-0000-00006E010000}"/>
    <cellStyle name="Normal 7 3 3" xfId="367" xr:uid="{00000000-0005-0000-0000-00006F010000}"/>
    <cellStyle name="Normal 7 3 4" xfId="368" xr:uid="{00000000-0005-0000-0000-000070010000}"/>
    <cellStyle name="Normal 7 4" xfId="369" xr:uid="{00000000-0005-0000-0000-000071010000}"/>
    <cellStyle name="Normal 7 4 2" xfId="370" xr:uid="{00000000-0005-0000-0000-000072010000}"/>
    <cellStyle name="Normal 7 4 3" xfId="371" xr:uid="{00000000-0005-0000-0000-000073010000}"/>
    <cellStyle name="Normal 7 5" xfId="372" xr:uid="{00000000-0005-0000-0000-000074010000}"/>
    <cellStyle name="Normal 7 6" xfId="373" xr:uid="{00000000-0005-0000-0000-000075010000}"/>
    <cellStyle name="Normal 7 7" xfId="374" xr:uid="{00000000-0005-0000-0000-000076010000}"/>
    <cellStyle name="Normal 8" xfId="375" xr:uid="{00000000-0005-0000-0000-000077010000}"/>
    <cellStyle name="Normal 8 2" xfId="376" xr:uid="{00000000-0005-0000-0000-000078010000}"/>
    <cellStyle name="Normal 8 2 2" xfId="377" xr:uid="{00000000-0005-0000-0000-000079010000}"/>
    <cellStyle name="Normal 8 2 3" xfId="378" xr:uid="{00000000-0005-0000-0000-00007A010000}"/>
    <cellStyle name="Normal 8 3" xfId="379" xr:uid="{00000000-0005-0000-0000-00007B010000}"/>
    <cellStyle name="Normal 8 3 2" xfId="380" xr:uid="{00000000-0005-0000-0000-00007C010000}"/>
    <cellStyle name="Normal 8 3 2 2" xfId="381" xr:uid="{00000000-0005-0000-0000-00007D010000}"/>
    <cellStyle name="Normal 8 3 3" xfId="382" xr:uid="{00000000-0005-0000-0000-00007E010000}"/>
    <cellStyle name="Normal 8 3 4" xfId="383" xr:uid="{00000000-0005-0000-0000-00007F010000}"/>
    <cellStyle name="Normal 8 4" xfId="384" xr:uid="{00000000-0005-0000-0000-000080010000}"/>
    <cellStyle name="Normal 8 4 2" xfId="385" xr:uid="{00000000-0005-0000-0000-000081010000}"/>
    <cellStyle name="Normal 8 4 3" xfId="386" xr:uid="{00000000-0005-0000-0000-000082010000}"/>
    <cellStyle name="Normal 8 5" xfId="387" xr:uid="{00000000-0005-0000-0000-000083010000}"/>
    <cellStyle name="Normal 8 6" xfId="388" xr:uid="{00000000-0005-0000-0000-000084010000}"/>
    <cellStyle name="Normal 8 7" xfId="389" xr:uid="{00000000-0005-0000-0000-000085010000}"/>
    <cellStyle name="Normal 9" xfId="390" xr:uid="{00000000-0005-0000-0000-000086010000}"/>
    <cellStyle name="Normal 9 2" xfId="391" xr:uid="{00000000-0005-0000-0000-000087010000}"/>
    <cellStyle name="Normal 9 2 2" xfId="392" xr:uid="{00000000-0005-0000-0000-000088010000}"/>
    <cellStyle name="Normal 9 3" xfId="393" xr:uid="{00000000-0005-0000-0000-000089010000}"/>
    <cellStyle name="Normal 9 3 2" xfId="394" xr:uid="{00000000-0005-0000-0000-00008A010000}"/>
    <cellStyle name="Normal 9 4" xfId="395" xr:uid="{00000000-0005-0000-0000-00008B010000}"/>
    <cellStyle name="Normal 9 5" xfId="396" xr:uid="{00000000-0005-0000-0000-00008C010000}"/>
    <cellStyle name="Note 2" xfId="397" xr:uid="{00000000-0005-0000-0000-00008D010000}"/>
    <cellStyle name="Note 2 2" xfId="398" xr:uid="{00000000-0005-0000-0000-00008E010000}"/>
    <cellStyle name="Note 3" xfId="399" xr:uid="{00000000-0005-0000-0000-00008F010000}"/>
    <cellStyle name="Note 4" xfId="400" xr:uid="{00000000-0005-0000-0000-000090010000}"/>
    <cellStyle name="Note 4 2" xfId="401" xr:uid="{00000000-0005-0000-0000-000091010000}"/>
    <cellStyle name="Note 5" xfId="402" xr:uid="{00000000-0005-0000-0000-000092010000}"/>
    <cellStyle name="Output" xfId="403" builtinId="21" customBuiltin="1"/>
    <cellStyle name="Output 2" xfId="404" xr:uid="{00000000-0005-0000-0000-000094010000}"/>
    <cellStyle name="Percent" xfId="405" builtinId="5"/>
    <cellStyle name="Percent 2" xfId="406" xr:uid="{00000000-0005-0000-0000-000096010000}"/>
    <cellStyle name="Percent 2 10" xfId="407" xr:uid="{00000000-0005-0000-0000-000097010000}"/>
    <cellStyle name="Percent 2 2" xfId="408" xr:uid="{00000000-0005-0000-0000-000098010000}"/>
    <cellStyle name="Percent 2 2 2" xfId="409" xr:uid="{00000000-0005-0000-0000-000099010000}"/>
    <cellStyle name="Percent 2 2 2 2" xfId="410" xr:uid="{00000000-0005-0000-0000-00009A010000}"/>
    <cellStyle name="Percent 2 2 3" xfId="411" xr:uid="{00000000-0005-0000-0000-00009B010000}"/>
    <cellStyle name="Percent 2 2 4" xfId="412" xr:uid="{00000000-0005-0000-0000-00009C010000}"/>
    <cellStyle name="Percent 2 3" xfId="413" xr:uid="{00000000-0005-0000-0000-00009D010000}"/>
    <cellStyle name="Percent 2 3 2" xfId="414" xr:uid="{00000000-0005-0000-0000-00009E010000}"/>
    <cellStyle name="Percent 2 3 2 2" xfId="415" xr:uid="{00000000-0005-0000-0000-00009F010000}"/>
    <cellStyle name="Percent 2 3 3" xfId="416" xr:uid="{00000000-0005-0000-0000-0000A0010000}"/>
    <cellStyle name="Percent 2 4" xfId="417" xr:uid="{00000000-0005-0000-0000-0000A1010000}"/>
    <cellStyle name="Percent 2 4 2" xfId="418" xr:uid="{00000000-0005-0000-0000-0000A2010000}"/>
    <cellStyle name="Percent 2 4 3" xfId="419" xr:uid="{00000000-0005-0000-0000-0000A3010000}"/>
    <cellStyle name="Percent 2 5" xfId="420" xr:uid="{00000000-0005-0000-0000-0000A4010000}"/>
    <cellStyle name="Percent 2 5 2" xfId="421" xr:uid="{00000000-0005-0000-0000-0000A5010000}"/>
    <cellStyle name="Percent 2 6" xfId="422" xr:uid="{00000000-0005-0000-0000-0000A6010000}"/>
    <cellStyle name="Percent 2 7" xfId="423" xr:uid="{00000000-0005-0000-0000-0000A7010000}"/>
    <cellStyle name="Percent 2 8" xfId="424" xr:uid="{00000000-0005-0000-0000-0000A8010000}"/>
    <cellStyle name="Percent 2 9" xfId="425" xr:uid="{00000000-0005-0000-0000-0000A9010000}"/>
    <cellStyle name="Percent 2 9 2" xfId="426" xr:uid="{00000000-0005-0000-0000-0000AA010000}"/>
    <cellStyle name="Percent 3" xfId="427" xr:uid="{00000000-0005-0000-0000-0000AB010000}"/>
    <cellStyle name="Percent 3 2" xfId="428" xr:uid="{00000000-0005-0000-0000-0000AC010000}"/>
    <cellStyle name="Percent 3 2 2" xfId="429" xr:uid="{00000000-0005-0000-0000-0000AD010000}"/>
    <cellStyle name="Percent 3 2 3" xfId="430" xr:uid="{00000000-0005-0000-0000-0000AE010000}"/>
    <cellStyle name="Percent 3 3" xfId="431" xr:uid="{00000000-0005-0000-0000-0000AF010000}"/>
    <cellStyle name="Percent 3 3 2" xfId="432" xr:uid="{00000000-0005-0000-0000-0000B0010000}"/>
    <cellStyle name="Percent 3 3 3" xfId="433" xr:uid="{00000000-0005-0000-0000-0000B1010000}"/>
    <cellStyle name="Percent 3 4" xfId="434" xr:uid="{00000000-0005-0000-0000-0000B2010000}"/>
    <cellStyle name="Percent 3 5" xfId="435" xr:uid="{00000000-0005-0000-0000-0000B3010000}"/>
    <cellStyle name="Percent 4" xfId="436" xr:uid="{00000000-0005-0000-0000-0000B4010000}"/>
    <cellStyle name="Percent 4 2" xfId="437" xr:uid="{00000000-0005-0000-0000-0000B5010000}"/>
    <cellStyle name="Percent 4 2 2" xfId="438" xr:uid="{00000000-0005-0000-0000-0000B6010000}"/>
    <cellStyle name="Percent 4 3" xfId="439" xr:uid="{00000000-0005-0000-0000-0000B7010000}"/>
    <cellStyle name="Percent 4 3 2" xfId="440" xr:uid="{00000000-0005-0000-0000-0000B8010000}"/>
    <cellStyle name="Percent 4 4" xfId="441" xr:uid="{00000000-0005-0000-0000-0000B9010000}"/>
    <cellStyle name="Percent 5" xfId="442" xr:uid="{00000000-0005-0000-0000-0000BA010000}"/>
    <cellStyle name="Percent 5 2" xfId="443" xr:uid="{00000000-0005-0000-0000-0000BB010000}"/>
    <cellStyle name="Percent 5 2 2" xfId="444" xr:uid="{00000000-0005-0000-0000-0000BC010000}"/>
    <cellStyle name="Percent 5 3" xfId="445" xr:uid="{00000000-0005-0000-0000-0000BD010000}"/>
    <cellStyle name="Percent 5 4" xfId="446" xr:uid="{00000000-0005-0000-0000-0000BE010000}"/>
    <cellStyle name="Percent 6" xfId="447" xr:uid="{00000000-0005-0000-0000-0000BF010000}"/>
    <cellStyle name="Percent 7" xfId="448" xr:uid="{00000000-0005-0000-0000-0000C0010000}"/>
    <cellStyle name="Percent 7 2" xfId="449" xr:uid="{00000000-0005-0000-0000-0000C1010000}"/>
    <cellStyle name="Percent 7 2 2" xfId="450" xr:uid="{00000000-0005-0000-0000-0000C2010000}"/>
    <cellStyle name="Percent 7 3" xfId="451" xr:uid="{00000000-0005-0000-0000-0000C3010000}"/>
    <cellStyle name="Percent 7 4" xfId="452" xr:uid="{00000000-0005-0000-0000-0000C4010000}"/>
    <cellStyle name="Percent 8" xfId="453" xr:uid="{00000000-0005-0000-0000-0000C5010000}"/>
    <cellStyle name="Percent 8 2" xfId="454" xr:uid="{00000000-0005-0000-0000-0000C6010000}"/>
    <cellStyle name="Percent 9" xfId="455" xr:uid="{00000000-0005-0000-0000-0000C7010000}"/>
    <cellStyle name="Title" xfId="456" builtinId="15" customBuiltin="1"/>
    <cellStyle name="Title 2" xfId="457" xr:uid="{00000000-0005-0000-0000-0000C9010000}"/>
    <cellStyle name="Total" xfId="458" builtinId="25" customBuiltin="1"/>
    <cellStyle name="Total 2" xfId="459" xr:uid="{00000000-0005-0000-0000-0000CB010000}"/>
    <cellStyle name="Warning Text" xfId="460" builtinId="11" customBuiltin="1"/>
    <cellStyle name="Warning Text 2" xfId="461" xr:uid="{00000000-0005-0000-0000-0000CD010000}"/>
  </cellStyles>
  <dxfs count="11">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853BEF78-270D-4004-B3FA-757DA15610B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2"/>
  </cols>
  <sheetData>
    <row r="1" spans="1:6" ht="15.75" x14ac:dyDescent="0.25">
      <c r="A1" s="136" t="s">
        <v>415</v>
      </c>
    </row>
    <row r="2" spans="1:6" x14ac:dyDescent="0.2">
      <c r="A2" s="405" t="s">
        <v>419</v>
      </c>
    </row>
    <row r="3" spans="1:6" x14ac:dyDescent="0.2">
      <c r="A3" s="402" t="s">
        <v>416</v>
      </c>
    </row>
    <row r="16" spans="1:6" x14ac:dyDescent="0.2">
      <c r="F16" s="407"/>
    </row>
    <row r="26" spans="5:6" x14ac:dyDescent="0.2">
      <c r="E26" s="409"/>
    </row>
    <row r="28" spans="5:6" x14ac:dyDescent="0.2">
      <c r="F28" s="406"/>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1" t="s">
        <v>426</v>
      </c>
    </row>
    <row r="4" spans="1:7" ht="11.25" customHeight="1" x14ac:dyDescent="0.25">
      <c r="B4" s="136"/>
    </row>
    <row r="5" spans="1:7" ht="39.950000000000003" customHeight="1" x14ac:dyDescent="0.2">
      <c r="B5" s="457" t="s">
        <v>405</v>
      </c>
      <c r="C5" s="457"/>
      <c r="F5" s="384"/>
    </row>
    <row r="6" spans="1:7" ht="55.5" customHeight="1" x14ac:dyDescent="0.2">
      <c r="B6" s="458" t="s">
        <v>423</v>
      </c>
      <c r="C6" s="458"/>
      <c r="F6" s="382"/>
      <c r="G6" s="384"/>
    </row>
    <row r="7" spans="1:7" ht="39.950000000000003" customHeight="1" x14ac:dyDescent="0.2">
      <c r="B7" s="458" t="s">
        <v>407</v>
      </c>
      <c r="C7" s="458"/>
      <c r="E7" s="382"/>
      <c r="F7" s="383"/>
    </row>
    <row r="8" spans="1:7" ht="39.950000000000003" customHeight="1" x14ac:dyDescent="0.2">
      <c r="B8" s="458" t="s">
        <v>406</v>
      </c>
      <c r="C8" s="458"/>
      <c r="D8" s="381"/>
    </row>
    <row r="9" spans="1:7" x14ac:dyDescent="0.2"/>
    <row r="10" spans="1:7" ht="29.25" customHeight="1" x14ac:dyDescent="0.2">
      <c r="B10" s="457" t="s">
        <v>410</v>
      </c>
      <c r="C10" s="457" t="s">
        <v>418</v>
      </c>
    </row>
    <row r="11" spans="1:7" ht="18" customHeight="1" x14ac:dyDescent="0.2">
      <c r="B11" s="457"/>
      <c r="C11" s="457"/>
    </row>
    <row r="12" spans="1:7" ht="60.75" customHeight="1" x14ac:dyDescent="0.2">
      <c r="B12" s="454" t="s">
        <v>411</v>
      </c>
      <c r="C12" s="408" t="s">
        <v>421</v>
      </c>
    </row>
    <row r="13" spans="1:7" ht="42" customHeight="1" x14ac:dyDescent="0.2">
      <c r="B13" s="455"/>
      <c r="C13" s="203" t="s">
        <v>409</v>
      </c>
    </row>
    <row r="14" spans="1:7" ht="53.25" customHeight="1" x14ac:dyDescent="0.2">
      <c r="B14" s="456"/>
      <c r="C14" s="408" t="s">
        <v>422</v>
      </c>
    </row>
    <row r="15" spans="1:7" ht="54" customHeight="1" x14ac:dyDescent="0.2">
      <c r="B15" s="410" t="s">
        <v>412</v>
      </c>
      <c r="C15" s="203" t="s">
        <v>408</v>
      </c>
    </row>
    <row r="16" spans="1:7" ht="50.25" customHeight="1" x14ac:dyDescent="0.2">
      <c r="B16" s="203" t="s">
        <v>413</v>
      </c>
      <c r="C16" s="203" t="s">
        <v>414</v>
      </c>
    </row>
    <row r="17" spans="2:2" hidden="1" x14ac:dyDescent="0.2">
      <c r="B17" s="402"/>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topLeftCell="A7" zoomScaleNormal="100" workbookViewId="0">
      <selection activeCell="D5" sqref="D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2" t="s">
        <v>375</v>
      </c>
      <c r="C1" s="1"/>
      <c r="D1" s="412"/>
    </row>
    <row r="2" spans="1:4" ht="18" x14ac:dyDescent="0.2">
      <c r="A2" s="216"/>
      <c r="B2" s="392" t="s">
        <v>0</v>
      </c>
      <c r="C2" s="1"/>
      <c r="D2" s="412"/>
    </row>
    <row r="3" spans="1:4" ht="18" x14ac:dyDescent="0.2">
      <c r="A3" s="216"/>
      <c r="B3" s="392" t="s">
        <v>344</v>
      </c>
      <c r="C3" s="1"/>
      <c r="D3" s="412"/>
    </row>
    <row r="4" spans="1:4" x14ac:dyDescent="0.2">
      <c r="A4" s="216"/>
      <c r="B4" s="216"/>
      <c r="C4" s="216"/>
      <c r="D4" s="413"/>
    </row>
    <row r="5" spans="1:4" ht="34.5" customHeight="1" x14ac:dyDescent="0.2">
      <c r="A5" s="216"/>
      <c r="B5" s="283">
        <v>1</v>
      </c>
      <c r="C5" s="219" t="s">
        <v>3</v>
      </c>
      <c r="D5" s="414">
        <v>43223</v>
      </c>
    </row>
    <row r="6" spans="1:4" ht="34.5" customHeight="1" x14ac:dyDescent="0.2">
      <c r="A6" s="216"/>
      <c r="B6" s="283">
        <v>2</v>
      </c>
      <c r="C6" s="219" t="s">
        <v>2</v>
      </c>
      <c r="D6" s="415" t="s">
        <v>113</v>
      </c>
    </row>
    <row r="7" spans="1:4" ht="34.5" customHeight="1" x14ac:dyDescent="0.2">
      <c r="A7" s="216"/>
      <c r="B7" s="283">
        <v>3</v>
      </c>
      <c r="C7" s="220" t="s">
        <v>162</v>
      </c>
      <c r="D7" s="221">
        <f>IF(ISBLANK(D6),"",VLOOKUP(D6,Info_County_Code,2))</f>
        <v>36</v>
      </c>
    </row>
    <row r="8" spans="1:4" ht="34.5" customHeight="1" x14ac:dyDescent="0.2">
      <c r="A8" s="216"/>
      <c r="B8" s="283">
        <v>4</v>
      </c>
      <c r="C8" s="219" t="s">
        <v>163</v>
      </c>
      <c r="D8" s="446" t="s">
        <v>470</v>
      </c>
    </row>
    <row r="9" spans="1:4" ht="34.5" customHeight="1" x14ac:dyDescent="0.2">
      <c r="A9" s="216"/>
      <c r="B9" s="283">
        <v>5</v>
      </c>
      <c r="C9" s="219" t="s">
        <v>164</v>
      </c>
      <c r="D9" s="445" t="s">
        <v>113</v>
      </c>
    </row>
    <row r="10" spans="1:4" ht="34.5" customHeight="1" x14ac:dyDescent="0.2">
      <c r="A10" s="216"/>
      <c r="B10" s="283">
        <v>6</v>
      </c>
      <c r="C10" s="219" t="s">
        <v>165</v>
      </c>
      <c r="D10" s="416">
        <v>92415</v>
      </c>
    </row>
    <row r="11" spans="1:4" ht="34.5" customHeight="1" x14ac:dyDescent="0.2">
      <c r="A11" s="216"/>
      <c r="B11" s="283">
        <v>7</v>
      </c>
      <c r="C11" s="222" t="s">
        <v>242</v>
      </c>
      <c r="D11" s="223" t="str">
        <f>IF(ISBLANK(D6),"",VLOOKUP(D6,County_Population,5,FALSE))</f>
        <v>Yes</v>
      </c>
    </row>
    <row r="12" spans="1:4" ht="34.5" customHeight="1" x14ac:dyDescent="0.2">
      <c r="A12" s="216"/>
      <c r="B12" s="283">
        <v>8</v>
      </c>
      <c r="C12" s="219" t="s">
        <v>161</v>
      </c>
      <c r="D12" s="445" t="s">
        <v>471</v>
      </c>
    </row>
    <row r="13" spans="1:4" ht="34.5" customHeight="1" x14ac:dyDescent="0.2">
      <c r="A13" s="216"/>
      <c r="B13" s="283">
        <v>9</v>
      </c>
      <c r="C13" s="224" t="s">
        <v>273</v>
      </c>
      <c r="D13" s="447" t="s">
        <v>472</v>
      </c>
    </row>
    <row r="14" spans="1:4" ht="34.5" customHeight="1" x14ac:dyDescent="0.2">
      <c r="A14" s="216"/>
      <c r="B14" s="283">
        <v>10</v>
      </c>
      <c r="C14" s="224" t="s">
        <v>298</v>
      </c>
      <c r="D14" s="447" t="s">
        <v>473</v>
      </c>
    </row>
    <row r="15" spans="1:4" ht="34.5" customHeight="1" x14ac:dyDescent="0.2">
      <c r="A15" s="216"/>
      <c r="B15" s="283">
        <v>11</v>
      </c>
      <c r="C15" s="219" t="s">
        <v>274</v>
      </c>
      <c r="D15" s="417">
        <v>9093880825</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70" zoomScaleNormal="70" zoomScaleSheetLayoutView="40" workbookViewId="0">
      <pane xSplit="3" ySplit="14" topLeftCell="D47" activePane="bottomRight" state="frozen"/>
      <selection pane="topRight" activeCell="D1" sqref="D1"/>
      <selection pane="bottomLeft" activeCell="A15" sqref="A15"/>
      <selection pane="bottomRight" activeCell="G26" sqref="G26"/>
    </sheetView>
  </sheetViews>
  <sheetFormatPr defaultColWidth="0" defaultRowHeight="15" zeroHeight="1" x14ac:dyDescent="0.2"/>
  <cols>
    <col min="1" max="1" width="2.7109375" style="12" customWidth="1"/>
    <col min="2" max="2" width="6.7109375" style="12" customWidth="1"/>
    <col min="3" max="3" width="68.28515625" style="12" customWidth="1"/>
    <col min="4" max="4" width="18.5703125" style="12" bestFit="1" customWidth="1"/>
    <col min="5" max="5" width="18" style="12" customWidth="1"/>
    <col min="6" max="6" width="15.7109375" style="12" customWidth="1"/>
    <col min="7" max="7" width="16.7109375" style="12" bestFit="1" customWidth="1"/>
    <col min="8" max="8" width="17.28515625" style="12" bestFit="1" customWidth="1"/>
    <col min="9" max="12" width="15.7109375" style="12" customWidth="1"/>
    <col min="13" max="13" width="17.28515625" style="12" bestFit="1"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9" t="s">
        <v>2</v>
      </c>
      <c r="C5" s="459"/>
      <c r="D5" s="53" t="str">
        <f>IF(ISBLANK('1. Information'!D6),"",'1. Information'!D6)</f>
        <v>San Bernardino</v>
      </c>
      <c r="E5" s="3"/>
      <c r="F5" s="204" t="s">
        <v>3</v>
      </c>
      <c r="G5" s="53">
        <f>IF(ISBLANK('1. Information'!D5),"",'1. Information'!D5)</f>
        <v>43223</v>
      </c>
      <c r="H5" s="3"/>
      <c r="I5" s="387"/>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434072</v>
      </c>
      <c r="E9" s="11">
        <f>IF(AND(N33&gt;0,D9&gt;0),D9/N33,"")</f>
        <v>4.394585851373819E-3</v>
      </c>
      <c r="F9" s="404"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18603051</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22152363</v>
      </c>
      <c r="N16" s="41">
        <f>M16</f>
        <v>22152363</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c r="H18" s="37"/>
      <c r="I18" s="43"/>
      <c r="J18" s="30"/>
      <c r="K18" s="30"/>
      <c r="L18" s="20"/>
      <c r="M18" s="20"/>
      <c r="N18" s="21">
        <f t="shared" ref="N18:N26" si="0">SUM(D18:L18)</f>
        <v>0</v>
      </c>
    </row>
    <row r="19" spans="1:14" ht="24" customHeight="1" x14ac:dyDescent="0.2">
      <c r="A19" s="97"/>
      <c r="B19" s="99">
        <v>4</v>
      </c>
      <c r="C19" s="19" t="s">
        <v>46</v>
      </c>
      <c r="D19" s="37">
        <v>0</v>
      </c>
      <c r="E19" s="37"/>
      <c r="F19" s="37"/>
      <c r="G19" s="37"/>
      <c r="H19" s="37">
        <v>4859982</v>
      </c>
      <c r="I19" s="37"/>
      <c r="J19" s="37"/>
      <c r="K19" s="37"/>
      <c r="L19" s="40"/>
      <c r="M19" s="20"/>
      <c r="N19" s="21">
        <f t="shared" si="0"/>
        <v>4859982</v>
      </c>
    </row>
    <row r="20" spans="1:14" ht="24" customHeight="1" x14ac:dyDescent="0.2">
      <c r="A20" s="97"/>
      <c r="B20" s="99">
        <v>5</v>
      </c>
      <c r="C20" s="19" t="s">
        <v>47</v>
      </c>
      <c r="D20" s="37">
        <v>0</v>
      </c>
      <c r="E20" s="37"/>
      <c r="F20" s="37"/>
      <c r="G20" s="37"/>
      <c r="H20" s="37"/>
      <c r="I20" s="37"/>
      <c r="J20" s="37"/>
      <c r="K20" s="37"/>
      <c r="L20" s="40"/>
      <c r="M20" s="20"/>
      <c r="N20" s="21">
        <f t="shared" si="0"/>
        <v>0</v>
      </c>
    </row>
    <row r="21" spans="1:14" ht="24" customHeight="1" x14ac:dyDescent="0.2">
      <c r="A21" s="97"/>
      <c r="B21" s="99">
        <v>6</v>
      </c>
      <c r="C21" s="19" t="s">
        <v>48</v>
      </c>
      <c r="D21" s="37">
        <v>0</v>
      </c>
      <c r="E21" s="37"/>
      <c r="F21" s="37"/>
      <c r="G21" s="37"/>
      <c r="H21" s="37"/>
      <c r="I21" s="37"/>
      <c r="J21" s="37"/>
      <c r="K21" s="37"/>
      <c r="L21" s="40"/>
      <c r="M21" s="20"/>
      <c r="N21" s="21">
        <f t="shared" si="0"/>
        <v>0</v>
      </c>
    </row>
    <row r="22" spans="1:14" ht="24" customHeight="1" x14ac:dyDescent="0.2">
      <c r="A22" s="97"/>
      <c r="B22" s="99">
        <v>7</v>
      </c>
      <c r="C22" s="19" t="s">
        <v>49</v>
      </c>
      <c r="D22" s="37">
        <v>0</v>
      </c>
      <c r="E22" s="37"/>
      <c r="F22" s="37"/>
      <c r="G22" s="37"/>
      <c r="H22" s="37"/>
      <c r="I22" s="37">
        <v>284</v>
      </c>
      <c r="J22" s="37"/>
      <c r="K22" s="37">
        <v>1686733</v>
      </c>
      <c r="L22" s="40"/>
      <c r="M22" s="20"/>
      <c r="N22" s="21">
        <f t="shared" si="0"/>
        <v>1687017</v>
      </c>
    </row>
    <row r="23" spans="1:14" ht="24" customHeight="1" x14ac:dyDescent="0.2">
      <c r="A23" s="97"/>
      <c r="B23" s="99">
        <v>8</v>
      </c>
      <c r="C23" s="19" t="s">
        <v>50</v>
      </c>
      <c r="D23" s="37"/>
      <c r="E23" s="37"/>
      <c r="F23" s="37"/>
      <c r="G23" s="37"/>
      <c r="H23" s="37"/>
      <c r="I23" s="44"/>
      <c r="J23" s="37"/>
      <c r="K23" s="45"/>
      <c r="L23" s="20"/>
      <c r="M23" s="20"/>
      <c r="N23" s="21">
        <f t="shared" si="0"/>
        <v>0</v>
      </c>
    </row>
    <row r="24" spans="1:14" ht="24" customHeight="1" x14ac:dyDescent="0.2">
      <c r="A24" s="97"/>
      <c r="B24" s="99">
        <v>9</v>
      </c>
      <c r="C24" s="19" t="s">
        <v>51</v>
      </c>
      <c r="D24" s="37"/>
      <c r="E24" s="37"/>
      <c r="F24" s="37"/>
      <c r="G24" s="37"/>
      <c r="H24" s="37"/>
      <c r="I24" s="39"/>
      <c r="J24" s="37"/>
      <c r="K24" s="40"/>
      <c r="L24" s="30"/>
      <c r="M24" s="20"/>
      <c r="N24" s="21">
        <f t="shared" si="0"/>
        <v>0</v>
      </c>
    </row>
    <row r="25" spans="1:14" ht="24" customHeight="1" x14ac:dyDescent="0.2">
      <c r="A25" s="97"/>
      <c r="B25" s="99">
        <v>10</v>
      </c>
      <c r="C25" s="19" t="s">
        <v>52</v>
      </c>
      <c r="D25" s="37">
        <v>20874823</v>
      </c>
      <c r="E25" s="37"/>
      <c r="F25" s="37">
        <v>618930</v>
      </c>
      <c r="G25" s="37"/>
      <c r="H25" s="37"/>
      <c r="I25" s="39"/>
      <c r="J25" s="37"/>
      <c r="K25" s="39"/>
      <c r="L25" s="37"/>
      <c r="M25" s="40"/>
      <c r="N25" s="21">
        <f t="shared" si="0"/>
        <v>21493753</v>
      </c>
    </row>
    <row r="26" spans="1:14" ht="24" customHeight="1" x14ac:dyDescent="0.2">
      <c r="A26" s="97"/>
      <c r="B26" s="99">
        <v>11</v>
      </c>
      <c r="C26" s="19" t="s">
        <v>53</v>
      </c>
      <c r="D26" s="181">
        <v>54908523</v>
      </c>
      <c r="E26" s="181">
        <v>11053683</v>
      </c>
      <c r="F26" s="181">
        <v>3720681</v>
      </c>
      <c r="G26" s="181">
        <v>307069</v>
      </c>
      <c r="H26" s="181"/>
      <c r="I26" s="139"/>
      <c r="J26" s="181"/>
      <c r="K26" s="139"/>
      <c r="L26" s="181"/>
      <c r="M26" s="43"/>
      <c r="N26" s="21">
        <f t="shared" si="0"/>
        <v>69989956</v>
      </c>
    </row>
    <row r="27" spans="1:14" ht="24" customHeight="1" x14ac:dyDescent="0.2">
      <c r="A27" s="97"/>
      <c r="B27" s="100">
        <v>12</v>
      </c>
      <c r="C27" s="22" t="s">
        <v>54</v>
      </c>
      <c r="D27" s="37">
        <v>1905820.6</v>
      </c>
      <c r="E27" s="37">
        <v>277981.09000000003</v>
      </c>
      <c r="F27" s="37">
        <v>109133.74</v>
      </c>
      <c r="G27" s="440">
        <v>7722.26</v>
      </c>
      <c r="H27" s="37">
        <v>122220.18</v>
      </c>
      <c r="I27" s="37">
        <v>7.14</v>
      </c>
      <c r="J27" s="37"/>
      <c r="K27" s="37"/>
      <c r="L27" s="448"/>
      <c r="M27" s="37"/>
      <c r="N27" s="47">
        <f>SUM(D27:M27)</f>
        <v>2422885.0100000002</v>
      </c>
    </row>
    <row r="28" spans="1:14" ht="24" customHeight="1" x14ac:dyDescent="0.25">
      <c r="A28" s="97"/>
      <c r="B28" s="101">
        <v>13</v>
      </c>
      <c r="C28" s="24" t="s">
        <v>55</v>
      </c>
      <c r="D28" s="49">
        <f t="shared" ref="D28:M28" si="1">SUM(D16:D27)</f>
        <v>77689166.599999994</v>
      </c>
      <c r="E28" s="49">
        <f t="shared" si="1"/>
        <v>11331664.09</v>
      </c>
      <c r="F28" s="49">
        <f t="shared" si="1"/>
        <v>4448744.74</v>
      </c>
      <c r="G28" s="49">
        <f t="shared" si="1"/>
        <v>314791.26</v>
      </c>
      <c r="H28" s="49">
        <f t="shared" si="1"/>
        <v>4982202.18</v>
      </c>
      <c r="I28" s="49">
        <f t="shared" si="1"/>
        <v>291.14</v>
      </c>
      <c r="J28" s="49">
        <f t="shared" si="1"/>
        <v>0</v>
      </c>
      <c r="K28" s="49">
        <f t="shared" si="1"/>
        <v>1686733</v>
      </c>
      <c r="L28" s="49">
        <f t="shared" si="1"/>
        <v>0</v>
      </c>
      <c r="M28" s="49">
        <f t="shared" si="1"/>
        <v>22152363</v>
      </c>
      <c r="N28" s="10">
        <f>SUM(D28:M28)</f>
        <v>122605956.01000001</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3">
        <f>(-D30-E30)</f>
        <v>0</v>
      </c>
      <c r="N30" s="41">
        <f>SUM(D30:M30)</f>
        <v>0</v>
      </c>
    </row>
    <row r="31" spans="1:14" ht="24" customHeight="1" x14ac:dyDescent="0.2">
      <c r="A31" s="97"/>
      <c r="B31" s="99">
        <v>2</v>
      </c>
      <c r="C31" s="19" t="s">
        <v>57</v>
      </c>
      <c r="D31" s="37">
        <v>74081602.049999997</v>
      </c>
      <c r="E31" s="37">
        <v>18520400.52</v>
      </c>
      <c r="F31" s="37">
        <v>4873789.6100000003</v>
      </c>
      <c r="G31" s="40"/>
      <c r="H31" s="20"/>
      <c r="I31" s="38"/>
      <c r="J31" s="37"/>
      <c r="K31" s="39"/>
      <c r="L31" s="37"/>
      <c r="M31" s="50"/>
      <c r="N31" s="21">
        <f>SUM(D31:M31)</f>
        <v>97475792.179999992</v>
      </c>
    </row>
    <row r="32" spans="1:14" ht="24" customHeight="1" x14ac:dyDescent="0.25">
      <c r="A32" s="97"/>
      <c r="B32" s="100">
        <v>3</v>
      </c>
      <c r="C32" s="22" t="s">
        <v>58</v>
      </c>
      <c r="D32" s="37">
        <v>792805.68</v>
      </c>
      <c r="E32" s="37">
        <v>265593.40000000002</v>
      </c>
      <c r="F32" s="37">
        <v>76865.600000000006</v>
      </c>
      <c r="G32" s="449">
        <v>5876.9160488428824</v>
      </c>
      <c r="H32" s="37">
        <f>95040.06+62294.02</f>
        <v>157334.07999999999</v>
      </c>
      <c r="I32" s="37"/>
      <c r="J32" s="37"/>
      <c r="K32" s="37"/>
      <c r="L32" s="37"/>
      <c r="M32" s="37"/>
      <c r="N32" s="47">
        <f>SUM(D32:M32)</f>
        <v>1298475.6760488432</v>
      </c>
    </row>
    <row r="33" spans="1:14" ht="24" customHeight="1" x14ac:dyDescent="0.25">
      <c r="A33" s="97"/>
      <c r="B33" s="101">
        <v>4</v>
      </c>
      <c r="C33" s="24" t="s">
        <v>55</v>
      </c>
      <c r="D33" s="49">
        <f>SUM(D30:D32)</f>
        <v>74874407.730000004</v>
      </c>
      <c r="E33" s="49">
        <f t="shared" ref="E33:M33" si="2">SUM(E30:E32)</f>
        <v>18785993.919999998</v>
      </c>
      <c r="F33" s="49">
        <f t="shared" si="2"/>
        <v>4950655.21</v>
      </c>
      <c r="G33" s="49">
        <f t="shared" si="2"/>
        <v>5876.9160488428824</v>
      </c>
      <c r="H33" s="49">
        <f t="shared" si="2"/>
        <v>157334.07999999999</v>
      </c>
      <c r="I33" s="49">
        <f t="shared" si="2"/>
        <v>0</v>
      </c>
      <c r="J33" s="49">
        <f t="shared" si="2"/>
        <v>0</v>
      </c>
      <c r="K33" s="49">
        <f t="shared" si="2"/>
        <v>0</v>
      </c>
      <c r="L33" s="49">
        <f t="shared" si="2"/>
        <v>0</v>
      </c>
      <c r="M33" s="49">
        <f t="shared" si="2"/>
        <v>0</v>
      </c>
      <c r="N33" s="10">
        <f>SUM(D33:M33)</f>
        <v>98774267.856048837</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1968453.04</v>
      </c>
      <c r="I38" s="21">
        <f>'8. TTACB, WET RP, HP'!T14</f>
        <v>0</v>
      </c>
      <c r="J38" s="21">
        <f>'8. TTACB, WET RP, HP'!T15</f>
        <v>0</v>
      </c>
      <c r="K38" s="21">
        <f>'4. PEI'!U17</f>
        <v>0</v>
      </c>
      <c r="L38" s="20"/>
      <c r="M38" s="20"/>
      <c r="N38" s="21">
        <f t="shared" si="3"/>
        <v>1968453.04</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284</v>
      </c>
      <c r="J41" s="21">
        <f>'8. TTACB, WET RP, HP'!Q15</f>
        <v>0</v>
      </c>
      <c r="K41" s="21">
        <f>'4. PEI'!R17</f>
        <v>562721</v>
      </c>
      <c r="L41" s="20"/>
      <c r="M41" s="20"/>
      <c r="N41" s="21">
        <f t="shared" si="3"/>
        <v>563005</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20874823</v>
      </c>
      <c r="E44" s="21">
        <f>'4. PEI'!O21</f>
        <v>0</v>
      </c>
      <c r="F44" s="21">
        <f>'5. INN'!O20</f>
        <v>618930</v>
      </c>
      <c r="G44" s="21">
        <f>'6. WET'!O20</f>
        <v>0</v>
      </c>
      <c r="H44" s="21">
        <f>'7. CFTN'!O21</f>
        <v>0</v>
      </c>
      <c r="I44" s="20"/>
      <c r="J44" s="21">
        <f>'8. TTACB, WET RP, HP'!N15</f>
        <v>0</v>
      </c>
      <c r="K44" s="20"/>
      <c r="L44" s="21">
        <f>'8. TTACB, WET RP, HP'!N16</f>
        <v>0</v>
      </c>
      <c r="M44" s="20"/>
      <c r="N44" s="21">
        <f t="shared" si="3"/>
        <v>21493753</v>
      </c>
    </row>
    <row r="45" spans="1:14" ht="24" customHeight="1" x14ac:dyDescent="0.2">
      <c r="A45" s="97"/>
      <c r="B45" s="99">
        <v>11</v>
      </c>
      <c r="C45" s="19" t="s">
        <v>53</v>
      </c>
      <c r="D45" s="21">
        <f>SUM('3. CSS'!N14:N16,'3. CSS'!N18,'3. CSS'!N23)</f>
        <v>15191786</v>
      </c>
      <c r="E45" s="21">
        <f>'4. PEI'!N21</f>
        <v>11053683</v>
      </c>
      <c r="F45" s="21">
        <f>'5. INN'!N20</f>
        <v>1887925</v>
      </c>
      <c r="G45" s="21">
        <f>'6. WET'!N20</f>
        <v>307069</v>
      </c>
      <c r="H45" s="21">
        <f>'7. CFTN'!N21</f>
        <v>0</v>
      </c>
      <c r="I45" s="20"/>
      <c r="J45" s="21">
        <f>'8. TTACB, WET RP, HP'!M15</f>
        <v>0</v>
      </c>
      <c r="K45" s="20"/>
      <c r="L45" s="21">
        <f>'8. TTACB, WET RP, HP'!M16</f>
        <v>0</v>
      </c>
      <c r="M45" s="20"/>
      <c r="N45" s="21">
        <f t="shared" si="3"/>
        <v>28440463</v>
      </c>
    </row>
    <row r="46" spans="1:14" ht="24" customHeight="1" x14ac:dyDescent="0.2">
      <c r="A46" s="97"/>
      <c r="B46" s="100">
        <v>12</v>
      </c>
      <c r="C46" s="22" t="s">
        <v>66</v>
      </c>
      <c r="D46" s="23">
        <f>SUM('3. CSS'!M14:M16,'3. CSS'!M18,'3. CSS'!M23)</f>
        <v>0</v>
      </c>
      <c r="E46" s="23">
        <f>'4. PEI'!M21</f>
        <v>5932882.9100000001</v>
      </c>
      <c r="F46" s="23">
        <f>'5. INN'!M20</f>
        <v>0</v>
      </c>
      <c r="G46" s="23">
        <f>'6. WET'!M20</f>
        <v>2493358.7400000002</v>
      </c>
      <c r="H46" s="23">
        <f>'7. CFTN'!M21</f>
        <v>0</v>
      </c>
      <c r="I46" s="30"/>
      <c r="J46" s="23">
        <f>'8. TTACB, WET RP, HP'!L15</f>
        <v>0</v>
      </c>
      <c r="K46" s="30"/>
      <c r="L46" s="23">
        <f>'8. TTACB, WET RP, HP'!L16</f>
        <v>0</v>
      </c>
      <c r="M46" s="30"/>
      <c r="N46" s="23">
        <f>SUM(D46:M46)</f>
        <v>8426241.6500000004</v>
      </c>
    </row>
    <row r="47" spans="1:14" ht="24" customHeight="1" x14ac:dyDescent="0.2">
      <c r="A47" s="97"/>
      <c r="B47" s="99">
        <v>13</v>
      </c>
      <c r="C47" s="19" t="s">
        <v>277</v>
      </c>
      <c r="D47" s="21">
        <f>'3. CSS'!L24</f>
        <v>1905820</v>
      </c>
      <c r="E47" s="21">
        <f>'4. PEI'!L21</f>
        <v>277981.09000000003</v>
      </c>
      <c r="F47" s="21">
        <f>'5. INN'!L20</f>
        <v>109133.74</v>
      </c>
      <c r="G47" s="21">
        <f>'6. WET'!L20</f>
        <v>7722.26</v>
      </c>
      <c r="H47" s="21">
        <f>'7. CFTN'!L21</f>
        <v>0</v>
      </c>
      <c r="I47" s="21">
        <f>'8. TTACB, WET RP, HP'!K14</f>
        <v>7.14</v>
      </c>
      <c r="J47" s="21">
        <f>'8. TTACB, WET RP, HP'!K15</f>
        <v>0</v>
      </c>
      <c r="K47" s="21">
        <f>'4. PEI'!L17</f>
        <v>0</v>
      </c>
      <c r="L47" s="21">
        <f>'8. TTACB, WET RP, HP'!K16</f>
        <v>0</v>
      </c>
      <c r="M47" s="20"/>
      <c r="N47" s="21">
        <f>SUM(D47:M47)</f>
        <v>2300664.23</v>
      </c>
    </row>
    <row r="48" spans="1:14" ht="24" customHeight="1" x14ac:dyDescent="0.25">
      <c r="A48" s="97"/>
      <c r="B48" s="101">
        <v>14</v>
      </c>
      <c r="C48" s="24" t="s">
        <v>301</v>
      </c>
      <c r="D48" s="10">
        <f>SUM(D36:D47)</f>
        <v>37972429</v>
      </c>
      <c r="E48" s="10">
        <f t="shared" ref="E48:L48" si="4">SUM(E36:E47)</f>
        <v>17264547</v>
      </c>
      <c r="F48" s="10">
        <f t="shared" si="4"/>
        <v>2615988.7400000002</v>
      </c>
      <c r="G48" s="10">
        <f t="shared" si="4"/>
        <v>2808150</v>
      </c>
      <c r="H48" s="10">
        <f t="shared" si="4"/>
        <v>1968453.04</v>
      </c>
      <c r="I48" s="10">
        <f t="shared" si="4"/>
        <v>291.14</v>
      </c>
      <c r="J48" s="10">
        <f t="shared" si="4"/>
        <v>0</v>
      </c>
      <c r="K48" s="10">
        <f t="shared" si="4"/>
        <v>562721</v>
      </c>
      <c r="L48" s="10">
        <f t="shared" si="4"/>
        <v>0</v>
      </c>
      <c r="M48" s="32"/>
      <c r="N48" s="10">
        <f>SUM(D48:M48)</f>
        <v>63192579.920000002</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10782514</v>
      </c>
      <c r="E51" s="21">
        <f>'4. PEI'!I21</f>
        <v>3263123</v>
      </c>
      <c r="F51" s="21">
        <f>'5. INN'!I20</f>
        <v>0</v>
      </c>
      <c r="G51" s="21">
        <f>'6. WET'!I20</f>
        <v>0</v>
      </c>
      <c r="H51" s="21">
        <f>'7. CFTN'!I21</f>
        <v>0</v>
      </c>
      <c r="I51" s="21">
        <f>'8. TTACB, WET RP, HP'!H14</f>
        <v>0</v>
      </c>
      <c r="J51" s="21">
        <f>'8. TTACB, WET RP, HP'!H15</f>
        <v>0</v>
      </c>
      <c r="K51" s="21">
        <f>'4. PEI'!I17</f>
        <v>0</v>
      </c>
      <c r="L51" s="21">
        <f>'8. TTACB, WET RP, HP'!H16</f>
        <v>0</v>
      </c>
      <c r="M51" s="20"/>
      <c r="N51" s="21">
        <f t="shared" si="5"/>
        <v>14045637</v>
      </c>
    </row>
    <row r="52" spans="1:14" ht="24" customHeight="1" x14ac:dyDescent="0.2">
      <c r="A52" s="97"/>
      <c r="B52" s="99">
        <v>18</v>
      </c>
      <c r="C52" s="19" t="s">
        <v>64</v>
      </c>
      <c r="D52" s="21">
        <f>'3. CSS'!G24</f>
        <v>25028379</v>
      </c>
      <c r="E52" s="21">
        <f>'4. PEI'!G21</f>
        <v>4529803</v>
      </c>
      <c r="F52" s="21">
        <f>'5. INN'!G20</f>
        <v>892733</v>
      </c>
      <c r="G52" s="21">
        <f>'6. WET'!G20</f>
        <v>0</v>
      </c>
      <c r="H52" s="21">
        <f>'7. CFTN'!G21</f>
        <v>0</v>
      </c>
      <c r="I52" s="21">
        <f>'8. TTACB, WET RP, HP'!F14</f>
        <v>0</v>
      </c>
      <c r="J52" s="21">
        <f>'8. TTACB, WET RP, HP'!F15</f>
        <v>0</v>
      </c>
      <c r="K52" s="21">
        <f>'4. PEI'!G17</f>
        <v>0</v>
      </c>
      <c r="L52" s="21">
        <f>'8. TTACB, WET RP, HP'!F16</f>
        <v>0</v>
      </c>
      <c r="M52" s="20"/>
      <c r="N52" s="21">
        <f t="shared" si="5"/>
        <v>30450915</v>
      </c>
    </row>
    <row r="53" spans="1:14" ht="24" customHeight="1" x14ac:dyDescent="0.2">
      <c r="A53" s="97"/>
      <c r="B53" s="100">
        <v>19</v>
      </c>
      <c r="C53" s="22" t="s">
        <v>33</v>
      </c>
      <c r="D53" s="23">
        <f>'3. CSS'!J24</f>
        <v>2279342</v>
      </c>
      <c r="E53" s="23">
        <f>'4. PEI'!J21</f>
        <v>3341176</v>
      </c>
      <c r="F53" s="23">
        <f>'5. INN'!J20</f>
        <v>15406</v>
      </c>
      <c r="G53" s="23">
        <f>'6. WET'!J20</f>
        <v>0</v>
      </c>
      <c r="H53" s="23">
        <f>'7. CFTN'!J21</f>
        <v>0</v>
      </c>
      <c r="I53" s="23">
        <f>'8. TTACB, WET RP, HP'!I14</f>
        <v>0</v>
      </c>
      <c r="J53" s="23">
        <f>'8. TTACB, WET RP, HP'!I15</f>
        <v>0</v>
      </c>
      <c r="K53" s="23">
        <f>'4. PEI'!J17</f>
        <v>0</v>
      </c>
      <c r="L53" s="23">
        <f>'8. TTACB, WET RP, HP'!I16</f>
        <v>0</v>
      </c>
      <c r="M53" s="30"/>
      <c r="N53" s="23">
        <f t="shared" si="5"/>
        <v>5635924</v>
      </c>
    </row>
    <row r="54" spans="1:14" ht="24" customHeight="1" x14ac:dyDescent="0.25">
      <c r="A54" s="97"/>
      <c r="B54" s="101">
        <v>20</v>
      </c>
      <c r="C54" s="24" t="s">
        <v>300</v>
      </c>
      <c r="D54" s="10">
        <f>SUM(D50:D53)</f>
        <v>38090235</v>
      </c>
      <c r="E54" s="10">
        <f t="shared" ref="E54:L54" si="6">SUM(E50:E53)</f>
        <v>11134102</v>
      </c>
      <c r="F54" s="10">
        <f t="shared" si="6"/>
        <v>908139</v>
      </c>
      <c r="G54" s="10">
        <f t="shared" si="6"/>
        <v>0</v>
      </c>
      <c r="H54" s="10">
        <f t="shared" si="6"/>
        <v>0</v>
      </c>
      <c r="I54" s="10">
        <f t="shared" si="6"/>
        <v>0</v>
      </c>
      <c r="J54" s="10">
        <f t="shared" si="6"/>
        <v>0</v>
      </c>
      <c r="K54" s="10">
        <f t="shared" si="6"/>
        <v>0</v>
      </c>
      <c r="L54" s="10">
        <f t="shared" si="6"/>
        <v>0</v>
      </c>
      <c r="M54" s="32"/>
      <c r="N54" s="10">
        <f t="shared" si="5"/>
        <v>50132476</v>
      </c>
    </row>
    <row r="55" spans="1:14" ht="24" customHeight="1" x14ac:dyDescent="0.25">
      <c r="A55" s="97"/>
      <c r="B55" s="98">
        <v>21</v>
      </c>
      <c r="C55" s="31" t="s">
        <v>302</v>
      </c>
      <c r="D55" s="10">
        <f>D48+D54</f>
        <v>76062664</v>
      </c>
      <c r="E55" s="10">
        <f t="shared" ref="E55:L55" si="7">E48+E54</f>
        <v>28398649</v>
      </c>
      <c r="F55" s="10">
        <f t="shared" si="7"/>
        <v>3524127.74</v>
      </c>
      <c r="G55" s="10">
        <f t="shared" si="7"/>
        <v>2808150</v>
      </c>
      <c r="H55" s="10">
        <f t="shared" si="7"/>
        <v>1968453.04</v>
      </c>
      <c r="I55" s="10">
        <f t="shared" si="7"/>
        <v>291.14</v>
      </c>
      <c r="J55" s="10">
        <f t="shared" si="7"/>
        <v>0</v>
      </c>
      <c r="K55" s="10">
        <f t="shared" si="7"/>
        <v>562721</v>
      </c>
      <c r="L55" s="10">
        <f t="shared" si="7"/>
        <v>0</v>
      </c>
      <c r="M55" s="32"/>
      <c r="N55" s="10">
        <f t="shared" si="5"/>
        <v>113325055.92</v>
      </c>
    </row>
    <row r="56" spans="1:14" ht="24" customHeight="1" x14ac:dyDescent="0.25">
      <c r="A56" s="97"/>
      <c r="B56" s="460" t="s">
        <v>380</v>
      </c>
      <c r="C56" s="461"/>
      <c r="D56" s="418"/>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0"/>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-12388748</v>
      </c>
      <c r="E59" s="20"/>
      <c r="F59" s="20"/>
      <c r="G59" s="21">
        <f>'3. CSS'!M20</f>
        <v>2639178</v>
      </c>
      <c r="H59" s="21">
        <f>'3. CSS'!M21</f>
        <v>9749570</v>
      </c>
      <c r="I59" s="20"/>
      <c r="J59" s="20"/>
      <c r="K59" s="20"/>
      <c r="L59" s="20"/>
      <c r="M59" s="21">
        <f>'3. CSS'!M22</f>
        <v>0</v>
      </c>
      <c r="N59" s="21">
        <f>SUM(D59:M59)</f>
        <v>0</v>
      </c>
    </row>
    <row r="60" spans="1:14" ht="24" customHeight="1" x14ac:dyDescent="0.2">
      <c r="A60" s="97"/>
      <c r="B60" s="100">
        <v>4</v>
      </c>
      <c r="C60" s="436"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5" t="s">
        <v>55</v>
      </c>
      <c r="D61" s="437">
        <f>SUM(D57:D60)</f>
        <v>-12388748</v>
      </c>
      <c r="E61" s="438"/>
      <c r="F61" s="438"/>
      <c r="G61" s="437">
        <f>SUM(G57:G60)</f>
        <v>2639178</v>
      </c>
      <c r="H61" s="437">
        <f>SUM(H57:H60)</f>
        <v>9749570</v>
      </c>
      <c r="I61" s="32"/>
      <c r="J61" s="32"/>
      <c r="K61" s="32"/>
      <c r="L61" s="32"/>
      <c r="M61" s="437">
        <f>SUM(M57:M60)</f>
        <v>0</v>
      </c>
      <c r="N61" s="10">
        <f>SUM(D61:M61)</f>
        <v>0</v>
      </c>
    </row>
    <row r="62" spans="1:14" ht="24" customHeight="1" x14ac:dyDescent="0.25">
      <c r="A62" s="97"/>
      <c r="B62" s="460" t="s">
        <v>381</v>
      </c>
      <c r="C62" s="461"/>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60" t="s">
        <v>382</v>
      </c>
      <c r="C77" s="461"/>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22152363</v>
      </c>
      <c r="N90" s="21">
        <f>M90</f>
        <v>22152363</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0</v>
      </c>
      <c r="G93" s="21">
        <f t="shared" si="11"/>
        <v>0</v>
      </c>
      <c r="H93" s="21">
        <f t="shared" si="12"/>
        <v>2891528.96</v>
      </c>
      <c r="I93" s="21">
        <f t="shared" ref="I93:K96" si="15">I19-I38+I66+I80</f>
        <v>0</v>
      </c>
      <c r="J93" s="21">
        <f t="shared" si="15"/>
        <v>0</v>
      </c>
      <c r="K93" s="21">
        <f t="shared" si="15"/>
        <v>0</v>
      </c>
      <c r="L93" s="20"/>
      <c r="M93" s="20"/>
      <c r="N93" s="21">
        <f t="shared" si="13"/>
        <v>2891528.96</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0</v>
      </c>
      <c r="G95" s="21">
        <f t="shared" si="11"/>
        <v>0</v>
      </c>
      <c r="H95" s="21">
        <f t="shared" si="12"/>
        <v>0</v>
      </c>
      <c r="I95" s="21">
        <f t="shared" si="15"/>
        <v>0</v>
      </c>
      <c r="J95" s="21">
        <f t="shared" si="15"/>
        <v>0</v>
      </c>
      <c r="K95" s="21">
        <f t="shared" si="15"/>
        <v>0</v>
      </c>
      <c r="L95" s="20"/>
      <c r="M95" s="20"/>
      <c r="N95" s="21">
        <f t="shared" si="13"/>
        <v>0</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0</v>
      </c>
      <c r="J96" s="21">
        <f t="shared" si="15"/>
        <v>0</v>
      </c>
      <c r="K96" s="21">
        <f t="shared" si="15"/>
        <v>1124012</v>
      </c>
      <c r="L96" s="20"/>
      <c r="M96" s="20"/>
      <c r="N96" s="21">
        <f t="shared" si="13"/>
        <v>1124012</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0</v>
      </c>
      <c r="G98" s="21">
        <f t="shared" si="11"/>
        <v>0</v>
      </c>
      <c r="H98" s="21">
        <f t="shared" si="12"/>
        <v>0</v>
      </c>
      <c r="I98" s="20"/>
      <c r="J98" s="21">
        <f>J24-J43+J71+J85</f>
        <v>0</v>
      </c>
      <c r="K98" s="20"/>
      <c r="L98" s="20"/>
      <c r="M98" s="20"/>
      <c r="N98" s="21">
        <f t="shared" si="13"/>
        <v>0</v>
      </c>
    </row>
    <row r="99" spans="1:14" ht="24" customHeight="1" x14ac:dyDescent="0.2">
      <c r="A99" s="97"/>
      <c r="B99" s="99">
        <v>10</v>
      </c>
      <c r="C99" s="19" t="s">
        <v>52</v>
      </c>
      <c r="D99" s="21">
        <f>D25-D44+D57+D72+D86</f>
        <v>0</v>
      </c>
      <c r="E99" s="21">
        <f>E25-E44+E57+E72+E86</f>
        <v>0</v>
      </c>
      <c r="F99" s="21">
        <f>F25-F44+F57+F72+F86</f>
        <v>0</v>
      </c>
      <c r="G99" s="21">
        <f>G25-G44+G57+G72+G86</f>
        <v>0</v>
      </c>
      <c r="H99" s="21">
        <f>H25-H44+H57+H72+H86</f>
        <v>0</v>
      </c>
      <c r="I99" s="20"/>
      <c r="J99" s="21">
        <f>J25-J44+J72+J86</f>
        <v>0</v>
      </c>
      <c r="K99" s="20"/>
      <c r="L99" s="20"/>
      <c r="M99" s="20"/>
      <c r="N99" s="21">
        <f t="shared" si="13"/>
        <v>0</v>
      </c>
    </row>
    <row r="100" spans="1:14" ht="24" customHeight="1" x14ac:dyDescent="0.2">
      <c r="A100" s="97"/>
      <c r="B100" s="99">
        <v>11</v>
      </c>
      <c r="C100" s="19" t="s">
        <v>53</v>
      </c>
      <c r="D100" s="21">
        <f>D26-D45+D58+D73+D87</f>
        <v>39716737</v>
      </c>
      <c r="E100" s="21">
        <f>E26-E45+E58+E73+E87</f>
        <v>0</v>
      </c>
      <c r="F100" s="21">
        <f>F26-F45+F58+F73+F87</f>
        <v>1832756</v>
      </c>
      <c r="G100" s="21">
        <f>G26-G45+G58+G73+G87</f>
        <v>0</v>
      </c>
      <c r="H100" s="21">
        <f>H26-H45++H58+H73+H87</f>
        <v>0</v>
      </c>
      <c r="I100" s="20"/>
      <c r="J100" s="21">
        <f>J26-J45+J73+J87</f>
        <v>0</v>
      </c>
      <c r="K100" s="20"/>
      <c r="L100" s="21">
        <f>L26-L45+L73+L87</f>
        <v>0</v>
      </c>
      <c r="M100" s="20"/>
      <c r="N100" s="21">
        <f t="shared" si="13"/>
        <v>41549493</v>
      </c>
    </row>
    <row r="101" spans="1:14" ht="24" customHeight="1" x14ac:dyDescent="0.2">
      <c r="A101" s="97"/>
      <c r="B101" s="99">
        <v>12</v>
      </c>
      <c r="C101" s="19" t="s">
        <v>66</v>
      </c>
      <c r="D101" s="21">
        <f>D31-D46+D59+D74</f>
        <v>61692854.049999997</v>
      </c>
      <c r="E101" s="21">
        <f>E31-E46+E59+E74</f>
        <v>12587517.609999999</v>
      </c>
      <c r="F101" s="21">
        <f>F31-F46+F59+F74</f>
        <v>4873789.6100000003</v>
      </c>
      <c r="G101" s="21">
        <f>G31-G46+G59+G74</f>
        <v>145819.25999999978</v>
      </c>
      <c r="H101" s="21">
        <f>H31-H46+H59+H74</f>
        <v>9749570</v>
      </c>
      <c r="I101" s="20"/>
      <c r="J101" s="21">
        <f>J31-J46+J74</f>
        <v>0</v>
      </c>
      <c r="K101" s="20"/>
      <c r="L101" s="21">
        <f>L31-L46+L59+L74</f>
        <v>0</v>
      </c>
      <c r="M101" s="20"/>
      <c r="N101" s="21">
        <f t="shared" si="13"/>
        <v>89049550.530000001</v>
      </c>
    </row>
    <row r="102" spans="1:14" ht="24" customHeight="1" x14ac:dyDescent="0.2">
      <c r="A102" s="97"/>
      <c r="B102" s="100">
        <v>13</v>
      </c>
      <c r="C102" s="22" t="s">
        <v>54</v>
      </c>
      <c r="D102" s="23">
        <f t="shared" ref="D102:L102" si="16">(D27+D32)-(D47+D75)</f>
        <v>792806.28000000026</v>
      </c>
      <c r="E102" s="23">
        <f t="shared" si="16"/>
        <v>265593.39999999997</v>
      </c>
      <c r="F102" s="23">
        <f t="shared" si="16"/>
        <v>76865.60000000002</v>
      </c>
      <c r="G102" s="23">
        <f t="shared" si="16"/>
        <v>5876.9160488428824</v>
      </c>
      <c r="H102" s="23">
        <f t="shared" si="16"/>
        <v>279554.26</v>
      </c>
      <c r="I102" s="23">
        <f t="shared" si="16"/>
        <v>0</v>
      </c>
      <c r="J102" s="23">
        <f t="shared" si="16"/>
        <v>0</v>
      </c>
      <c r="K102" s="23">
        <f t="shared" si="16"/>
        <v>0</v>
      </c>
      <c r="L102" s="23">
        <f t="shared" si="16"/>
        <v>0</v>
      </c>
      <c r="M102" s="21">
        <f>M27+M32+M60+M75</f>
        <v>0</v>
      </c>
      <c r="N102" s="23">
        <f t="shared" si="13"/>
        <v>1420696.4560488432</v>
      </c>
    </row>
    <row r="103" spans="1:14" ht="24" customHeight="1" x14ac:dyDescent="0.25">
      <c r="A103" s="97"/>
      <c r="B103" s="101">
        <v>14</v>
      </c>
      <c r="C103" s="24" t="s">
        <v>55</v>
      </c>
      <c r="D103" s="10">
        <f>SUM(D90:D102)</f>
        <v>102202397.33</v>
      </c>
      <c r="E103" s="10">
        <f t="shared" ref="E103:M103" si="17">SUM(E90:E102)</f>
        <v>12853111.01</v>
      </c>
      <c r="F103" s="10">
        <f t="shared" si="17"/>
        <v>6783411.21</v>
      </c>
      <c r="G103" s="10">
        <f>SUM(G90:G102)</f>
        <v>151696.17604884267</v>
      </c>
      <c r="H103" s="10">
        <f t="shared" si="17"/>
        <v>12920653.220000001</v>
      </c>
      <c r="I103" s="10">
        <f t="shared" si="17"/>
        <v>0</v>
      </c>
      <c r="J103" s="10">
        <f t="shared" si="17"/>
        <v>0</v>
      </c>
      <c r="K103" s="10">
        <f t="shared" si="17"/>
        <v>1124012</v>
      </c>
      <c r="L103" s="10">
        <f t="shared" si="17"/>
        <v>0</v>
      </c>
      <c r="M103" s="10">
        <f t="shared" si="17"/>
        <v>22152363</v>
      </c>
      <c r="N103" s="10">
        <f t="shared" si="13"/>
        <v>158187643.94604886</v>
      </c>
    </row>
    <row r="104" spans="1:14" hidden="1" x14ac:dyDescent="0.2">
      <c r="A104" s="3"/>
      <c r="B104" s="3"/>
      <c r="C104" s="3"/>
      <c r="D104" s="3"/>
      <c r="E104" s="3"/>
      <c r="F104" s="3"/>
      <c r="G104" s="3"/>
      <c r="H104" s="3"/>
      <c r="I104" s="3"/>
      <c r="J104" s="3"/>
      <c r="K104" s="3"/>
      <c r="L104" s="3"/>
      <c r="M104" s="3"/>
      <c r="N104" s="3"/>
    </row>
    <row r="107" spans="1:14" hidden="1" x14ac:dyDescent="0.2">
      <c r="I107" s="403"/>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65"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E6" zoomScale="80" zoomScaleNormal="80" zoomScaleSheetLayoutView="40" zoomScalePageLayoutView="70" workbookViewId="0">
      <selection activeCell="N16" sqref="N16"/>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16" width="19.42578125" style="216" bestFit="1" customWidth="1"/>
    <col min="17" max="22" width="15.140625" style="216" customWidth="1"/>
    <col min="23" max="24" width="17.7109375" style="216" hidden="1" customWidth="1"/>
    <col min="25" max="26" width="16" style="216" hidden="1" customWidth="1"/>
    <col min="27" max="16384" width="9.140625" style="216" hidden="1"/>
  </cols>
  <sheetData>
    <row r="1" spans="1:23" x14ac:dyDescent="0.2">
      <c r="A1" s="226"/>
      <c r="B1" s="468" t="s">
        <v>332</v>
      </c>
      <c r="C1" s="468"/>
      <c r="D1" s="468"/>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69" t="s">
        <v>367</v>
      </c>
      <c r="C3" s="469"/>
      <c r="D3" s="469"/>
      <c r="E3" s="469"/>
      <c r="F3" s="469"/>
      <c r="G3" s="469"/>
      <c r="H3" s="469"/>
      <c r="I3" s="469"/>
      <c r="J3" s="469"/>
      <c r="K3" s="469"/>
      <c r="L3" s="226"/>
      <c r="M3" s="226"/>
      <c r="N3" s="226"/>
      <c r="O3" s="226"/>
      <c r="P3" s="226"/>
      <c r="Q3" s="226"/>
      <c r="R3" s="226"/>
      <c r="S3" s="226"/>
      <c r="T3" s="226"/>
      <c r="U3" s="226"/>
      <c r="V3" s="226"/>
      <c r="W3" s="226"/>
    </row>
    <row r="4" spans="1:23" ht="18" x14ac:dyDescent="0.2">
      <c r="A4" s="226"/>
      <c r="B4" s="469" t="s">
        <v>0</v>
      </c>
      <c r="C4" s="469"/>
      <c r="D4" s="469"/>
      <c r="E4" s="469"/>
      <c r="F4" s="469"/>
      <c r="G4" s="469"/>
      <c r="H4" s="469"/>
      <c r="I4" s="469"/>
      <c r="J4" s="469"/>
      <c r="K4" s="469"/>
      <c r="L4" s="226"/>
      <c r="M4" s="226"/>
      <c r="N4" s="226"/>
      <c r="O4" s="226"/>
      <c r="P4" s="226"/>
      <c r="Q4" s="226"/>
      <c r="R4" s="226"/>
      <c r="S4" s="226"/>
      <c r="T4" s="226"/>
      <c r="U4" s="226"/>
      <c r="V4" s="226"/>
      <c r="W4" s="226"/>
    </row>
    <row r="5" spans="1:23" ht="18" x14ac:dyDescent="0.2">
      <c r="A5" s="226"/>
      <c r="B5" s="469" t="s">
        <v>179</v>
      </c>
      <c r="C5" s="469"/>
      <c r="D5" s="469"/>
      <c r="E5" s="469"/>
      <c r="F5" s="469"/>
      <c r="G5" s="469"/>
      <c r="H5" s="469"/>
      <c r="I5" s="469"/>
      <c r="J5" s="469"/>
      <c r="K5" s="469"/>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9" t="s">
        <v>2</v>
      </c>
      <c r="C7" s="459"/>
      <c r="D7" s="54" t="str">
        <f>IF(ISBLANK('1. Information'!D6),"",'1. Information'!D6)</f>
        <v>San Bernardino</v>
      </c>
      <c r="E7" s="226"/>
      <c r="F7" s="204" t="s">
        <v>3</v>
      </c>
      <c r="G7" s="227">
        <f>IF(ISBLANK('1. Information'!D5),"",'1. Information'!D5)</f>
        <v>43223</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3"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0"/>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64" t="s">
        <v>62</v>
      </c>
      <c r="H12" s="459"/>
      <c r="I12" s="459"/>
      <c r="J12" s="465"/>
      <c r="K12" s="464" t="s">
        <v>60</v>
      </c>
      <c r="L12" s="459"/>
      <c r="M12" s="459"/>
      <c r="N12" s="459"/>
      <c r="O12" s="459"/>
      <c r="P12" s="459"/>
      <c r="Q12" s="459"/>
      <c r="R12" s="459"/>
      <c r="S12" s="459"/>
      <c r="T12" s="459"/>
      <c r="U12" s="459"/>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2" t="s">
        <v>16</v>
      </c>
      <c r="D14" s="462"/>
      <c r="E14" s="462"/>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2" t="s">
        <v>17</v>
      </c>
      <c r="D15" s="462"/>
      <c r="E15" s="462"/>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customHeight="1" x14ac:dyDescent="0.25">
      <c r="A16" s="226"/>
      <c r="B16" s="218">
        <v>3</v>
      </c>
      <c r="C16" s="462" t="s">
        <v>166</v>
      </c>
      <c r="D16" s="462"/>
      <c r="E16" s="462"/>
      <c r="F16" s="239">
        <f t="shared" si="0"/>
        <v>14385370</v>
      </c>
      <c r="G16" s="247">
        <v>1700646</v>
      </c>
      <c r="H16" s="241"/>
      <c r="I16" s="241"/>
      <c r="J16" s="242">
        <v>748118</v>
      </c>
      <c r="K16" s="243">
        <f t="shared" si="1"/>
        <v>11936606</v>
      </c>
      <c r="L16" s="241"/>
      <c r="M16" s="244"/>
      <c r="N16" s="244">
        <f>14385370-1700646-748118</f>
        <v>11936606</v>
      </c>
      <c r="O16" s="244"/>
      <c r="P16" s="245"/>
      <c r="Q16" s="246"/>
      <c r="R16" s="246"/>
      <c r="S16" s="246"/>
      <c r="T16" s="246"/>
      <c r="U16" s="246"/>
      <c r="V16" s="226"/>
      <c r="W16" s="226"/>
    </row>
    <row r="17" spans="1:23" ht="15.75" x14ac:dyDescent="0.25">
      <c r="A17" s="226"/>
      <c r="B17" s="218">
        <v>4</v>
      </c>
      <c r="C17" s="466" t="s">
        <v>311</v>
      </c>
      <c r="D17" s="466"/>
      <c r="E17" s="466"/>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66" t="s">
        <v>312</v>
      </c>
      <c r="D18" s="466"/>
      <c r="E18" s="466"/>
      <c r="F18" s="239">
        <f t="shared" si="0"/>
        <v>0</v>
      </c>
      <c r="G18" s="247"/>
      <c r="H18" s="385"/>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2" t="s">
        <v>307</v>
      </c>
      <c r="D19" s="462"/>
      <c r="E19" s="462"/>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75" t="s">
        <v>321</v>
      </c>
      <c r="D20" s="476"/>
      <c r="E20" s="477"/>
      <c r="F20" s="239">
        <f t="shared" si="0"/>
        <v>2639178</v>
      </c>
      <c r="G20" s="245"/>
      <c r="H20" s="246"/>
      <c r="I20" s="246"/>
      <c r="J20" s="239"/>
      <c r="K20" s="245">
        <f>SUM($M20:$U20, $L20)</f>
        <v>2639178</v>
      </c>
      <c r="L20" s="241"/>
      <c r="M20" s="241">
        <v>2639178</v>
      </c>
      <c r="N20" s="241"/>
      <c r="O20" s="241"/>
      <c r="P20" s="245"/>
      <c r="Q20" s="246"/>
      <c r="R20" s="246"/>
      <c r="S20" s="246"/>
      <c r="T20" s="246"/>
      <c r="U20" s="246"/>
      <c r="V20" s="228"/>
      <c r="W20" s="228"/>
    </row>
    <row r="21" spans="1:23" ht="15.75" x14ac:dyDescent="0.25">
      <c r="A21" s="228"/>
      <c r="B21" s="251">
        <v>8</v>
      </c>
      <c r="C21" s="475" t="s">
        <v>322</v>
      </c>
      <c r="D21" s="476"/>
      <c r="E21" s="477"/>
      <c r="F21" s="239">
        <f t="shared" si="0"/>
        <v>9749570</v>
      </c>
      <c r="G21" s="245"/>
      <c r="H21" s="246"/>
      <c r="I21" s="246"/>
      <c r="J21" s="239"/>
      <c r="K21" s="245">
        <f>SUM($M21:$U21, $L21)</f>
        <v>9749570</v>
      </c>
      <c r="L21" s="241"/>
      <c r="M21" s="241">
        <v>9749570</v>
      </c>
      <c r="N21" s="241"/>
      <c r="O21" s="241"/>
      <c r="P21" s="245"/>
      <c r="Q21" s="246"/>
      <c r="R21" s="246"/>
      <c r="S21" s="246"/>
      <c r="T21" s="246"/>
      <c r="U21" s="246"/>
      <c r="V21" s="228"/>
      <c r="W21" s="228"/>
    </row>
    <row r="22" spans="1:23" ht="15.75" x14ac:dyDescent="0.25">
      <c r="A22" s="228"/>
      <c r="B22" s="251">
        <v>9</v>
      </c>
      <c r="C22" s="475" t="s">
        <v>320</v>
      </c>
      <c r="D22" s="476"/>
      <c r="E22" s="477"/>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2" t="s">
        <v>193</v>
      </c>
      <c r="D23" s="462"/>
      <c r="E23" s="462"/>
      <c r="F23" s="239">
        <f t="shared" si="0"/>
        <v>61677294</v>
      </c>
      <c r="G23" s="245">
        <f>SUM($H39:$H83)</f>
        <v>23327733</v>
      </c>
      <c r="H23" s="246">
        <f>SUM($I39:$I83)</f>
        <v>0</v>
      </c>
      <c r="I23" s="246">
        <f>SUM($J39:$J83)</f>
        <v>10782514</v>
      </c>
      <c r="J23" s="239">
        <f>SUM(K39:K83)</f>
        <v>1531224</v>
      </c>
      <c r="K23" s="245">
        <f t="shared" si="1"/>
        <v>26035823</v>
      </c>
      <c r="L23" s="246">
        <f>SUM($M39:$M83)</f>
        <v>1905820</v>
      </c>
      <c r="M23" s="249">
        <f>SUM(N39:N83)</f>
        <v>0</v>
      </c>
      <c r="N23" s="249">
        <f>SUM(O39:O83)</f>
        <v>3255180</v>
      </c>
      <c r="O23" s="249">
        <f>SUM(P39:P83)</f>
        <v>20874823</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67" t="s">
        <v>316</v>
      </c>
      <c r="D24" s="467"/>
      <c r="E24" s="467"/>
      <c r="F24" s="239">
        <f>SUM(F14:F16,F18:F23)</f>
        <v>88451412</v>
      </c>
      <c r="G24" s="107">
        <f t="shared" ref="G24:U24" si="3">SUM(G14:G16,G18:G23)</f>
        <v>25028379</v>
      </c>
      <c r="H24" s="51">
        <f t="shared" si="3"/>
        <v>0</v>
      </c>
      <c r="I24" s="51">
        <f t="shared" si="3"/>
        <v>10782514</v>
      </c>
      <c r="J24" s="109">
        <f t="shared" si="3"/>
        <v>2279342</v>
      </c>
      <c r="K24" s="108">
        <f t="shared" si="3"/>
        <v>50361177</v>
      </c>
      <c r="L24" s="51">
        <f t="shared" si="3"/>
        <v>1905820</v>
      </c>
      <c r="M24" s="51">
        <f t="shared" si="3"/>
        <v>12388748</v>
      </c>
      <c r="N24" s="51">
        <f t="shared" si="3"/>
        <v>15191786</v>
      </c>
      <c r="O24" s="51">
        <f t="shared" si="3"/>
        <v>20874823</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63" t="s">
        <v>280</v>
      </c>
      <c r="D25" s="463"/>
      <c r="E25" s="463"/>
      <c r="F25" s="239"/>
      <c r="G25" s="107"/>
      <c r="H25" s="51"/>
      <c r="I25" s="51"/>
      <c r="J25" s="109"/>
      <c r="K25" s="108">
        <f>SUM(L25,M25:U25)</f>
        <v>152563574.32999998</v>
      </c>
      <c r="L25" s="51">
        <f>'2. Component Summary'!D27+'2. Component Summary'!D32</f>
        <v>2698626.2800000003</v>
      </c>
      <c r="M25" s="51">
        <f>'2. Component Summary'!D30+'2. Component Summary'!D31</f>
        <v>74081602.049999997</v>
      </c>
      <c r="N25" s="51">
        <f>'2. Component Summary'!D26</f>
        <v>54908523</v>
      </c>
      <c r="O25" s="51">
        <f>'2. Component Summary'!D25</f>
        <v>20874823</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4"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1"/>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78" t="s">
        <v>276</v>
      </c>
      <c r="D30" s="478"/>
      <c r="E30" s="479"/>
      <c r="F30" s="253"/>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0" t="s">
        <v>424</v>
      </c>
      <c r="D31" s="480"/>
      <c r="E31" s="481"/>
      <c r="F31" s="253"/>
      <c r="G31" s="150" t="s">
        <v>342</v>
      </c>
      <c r="H31" s="228"/>
      <c r="I31" s="386"/>
      <c r="J31" s="228"/>
      <c r="K31" s="228"/>
      <c r="L31" s="226"/>
      <c r="M31" s="226"/>
      <c r="N31" s="226"/>
      <c r="O31" s="226"/>
      <c r="P31" s="226"/>
      <c r="Q31" s="226"/>
      <c r="R31" s="226"/>
      <c r="S31" s="226"/>
      <c r="T31" s="226"/>
      <c r="U31" s="226"/>
      <c r="V31" s="226"/>
      <c r="W31" s="226"/>
    </row>
    <row r="32" spans="1:23" ht="15.75" x14ac:dyDescent="0.25">
      <c r="A32" s="226"/>
      <c r="B32" s="218">
        <v>3</v>
      </c>
      <c r="C32" s="482" t="s">
        <v>178</v>
      </c>
      <c r="D32" s="482"/>
      <c r="E32" s="483"/>
      <c r="F32" s="453"/>
      <c r="G32" s="151" t="s">
        <v>362</v>
      </c>
      <c r="H32" s="391"/>
      <c r="I32" s="386"/>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6"/>
      <c r="J33" s="228"/>
      <c r="K33" s="228"/>
      <c r="L33" s="226"/>
      <c r="M33" s="226"/>
      <c r="N33" s="226"/>
      <c r="O33" s="226"/>
      <c r="P33" s="226"/>
      <c r="Q33" s="226"/>
      <c r="R33" s="226"/>
      <c r="S33" s="226"/>
      <c r="T33" s="226"/>
      <c r="U33" s="226"/>
      <c r="V33" s="226"/>
      <c r="W33" s="226"/>
    </row>
    <row r="34" spans="1:23" ht="18.75" thickBot="1" x14ac:dyDescent="0.3">
      <c r="A34" s="226"/>
      <c r="B34" s="394"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1"/>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4" t="s">
        <v>350</v>
      </c>
      <c r="H36" s="255" t="s">
        <v>351</v>
      </c>
      <c r="I36" s="251" t="s">
        <v>360</v>
      </c>
      <c r="J36" s="251" t="s">
        <v>352</v>
      </c>
      <c r="K36" s="254" t="s">
        <v>353</v>
      </c>
      <c r="L36" s="256" t="s">
        <v>354</v>
      </c>
      <c r="M36" s="218" t="s">
        <v>355</v>
      </c>
      <c r="N36" s="218" t="s">
        <v>356</v>
      </c>
      <c r="O36" s="218" t="s">
        <v>357</v>
      </c>
      <c r="P36" s="218" t="s">
        <v>358</v>
      </c>
      <c r="Q36" s="218" t="s">
        <v>359</v>
      </c>
      <c r="R36" s="218" t="s">
        <v>361</v>
      </c>
      <c r="S36" s="218" t="s">
        <v>363</v>
      </c>
      <c r="T36" s="218" t="s">
        <v>364</v>
      </c>
      <c r="U36" s="218" t="s">
        <v>365</v>
      </c>
      <c r="V36" s="218" t="s">
        <v>366</v>
      </c>
      <c r="W36" s="257"/>
    </row>
    <row r="37" spans="1:23" ht="15.75" x14ac:dyDescent="0.25">
      <c r="A37" s="226"/>
      <c r="B37" s="14"/>
      <c r="C37" s="459" t="s">
        <v>221</v>
      </c>
      <c r="D37" s="459"/>
      <c r="E37" s="459"/>
      <c r="F37" s="459"/>
      <c r="G37" s="465"/>
      <c r="H37" s="470" t="s">
        <v>62</v>
      </c>
      <c r="I37" s="471"/>
      <c r="J37" s="471"/>
      <c r="K37" s="472"/>
      <c r="L37" s="473" t="s">
        <v>60</v>
      </c>
      <c r="M37" s="474"/>
      <c r="N37" s="474"/>
      <c r="O37" s="474"/>
      <c r="P37" s="474"/>
      <c r="Q37" s="474"/>
      <c r="R37" s="474"/>
      <c r="S37" s="474"/>
      <c r="T37" s="474"/>
      <c r="U37" s="474"/>
      <c r="V37" s="474"/>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8">
        <v>1</v>
      </c>
      <c r="C39" s="259">
        <f t="shared" ref="C39:C83" si="4">IF(AND(NOT(COUNTA(D39:F39)),(NOT(COUNTA(H39:K39))),(NOT(COUNTA(N39:V39)))),"",VLOOKUP($D$7,Info_County_Code,2,FALSE))</f>
        <v>36</v>
      </c>
      <c r="D39" s="442" t="s">
        <v>427</v>
      </c>
      <c r="E39" s="442"/>
      <c r="F39" s="443" t="s">
        <v>137</v>
      </c>
      <c r="G39" s="262">
        <f>SUM(H39:K39,L39)</f>
        <v>8682370</v>
      </c>
      <c r="H39" s="263">
        <v>3194721</v>
      </c>
      <c r="I39" s="244">
        <v>0</v>
      </c>
      <c r="J39" s="244">
        <v>3006824</v>
      </c>
      <c r="K39" s="264">
        <v>504978</v>
      </c>
      <c r="L39" s="243">
        <f t="shared" ref="L39:L83" si="5">SUM($N39:$V39)+$M39</f>
        <v>1975847</v>
      </c>
      <c r="M39" s="244"/>
      <c r="N39" s="244"/>
      <c r="O39" s="244"/>
      <c r="P39" s="244">
        <v>1975847</v>
      </c>
      <c r="Q39" s="245"/>
      <c r="R39" s="246"/>
      <c r="S39" s="246"/>
      <c r="T39" s="246"/>
      <c r="U39" s="246"/>
      <c r="V39" s="246"/>
      <c r="W39" s="226"/>
    </row>
    <row r="40" spans="1:23" x14ac:dyDescent="0.2">
      <c r="A40" s="226"/>
      <c r="B40" s="258">
        <v>2</v>
      </c>
      <c r="C40" s="259">
        <f t="shared" si="4"/>
        <v>36</v>
      </c>
      <c r="D40" s="442" t="s">
        <v>428</v>
      </c>
      <c r="E40" s="442"/>
      <c r="F40" s="443" t="s">
        <v>137</v>
      </c>
      <c r="G40" s="262">
        <f t="shared" ref="G40:G83" si="6">SUM(H40:K40,L40)</f>
        <v>1080918</v>
      </c>
      <c r="H40" s="263">
        <v>141841</v>
      </c>
      <c r="I40" s="244">
        <v>0</v>
      </c>
      <c r="J40" s="244">
        <v>86400</v>
      </c>
      <c r="K40" s="264">
        <v>0</v>
      </c>
      <c r="L40" s="243">
        <f t="shared" si="5"/>
        <v>852677</v>
      </c>
      <c r="M40" s="244"/>
      <c r="N40" s="244"/>
      <c r="O40" s="244"/>
      <c r="P40" s="244">
        <v>852677</v>
      </c>
      <c r="Q40" s="245"/>
      <c r="R40" s="246"/>
      <c r="S40" s="246"/>
      <c r="T40" s="246"/>
      <c r="U40" s="246"/>
      <c r="V40" s="246"/>
      <c r="W40" s="226"/>
    </row>
    <row r="41" spans="1:23" x14ac:dyDescent="0.2">
      <c r="A41" s="226"/>
      <c r="B41" s="258">
        <v>3</v>
      </c>
      <c r="C41" s="259">
        <f t="shared" si="4"/>
        <v>36</v>
      </c>
      <c r="D41" s="442" t="s">
        <v>429</v>
      </c>
      <c r="E41" s="442"/>
      <c r="F41" s="443" t="s">
        <v>137</v>
      </c>
      <c r="G41" s="262">
        <f t="shared" si="6"/>
        <v>5353946</v>
      </c>
      <c r="H41" s="263">
        <v>1842880</v>
      </c>
      <c r="I41" s="244">
        <v>0</v>
      </c>
      <c r="J41" s="244">
        <v>288345</v>
      </c>
      <c r="K41" s="264">
        <v>23812</v>
      </c>
      <c r="L41" s="243">
        <f t="shared" si="5"/>
        <v>3198909</v>
      </c>
      <c r="M41" s="244"/>
      <c r="N41" s="244"/>
      <c r="O41" s="244"/>
      <c r="P41" s="244">
        <v>3198909</v>
      </c>
      <c r="Q41" s="245"/>
      <c r="R41" s="246"/>
      <c r="S41" s="246"/>
      <c r="T41" s="246"/>
      <c r="U41" s="246"/>
      <c r="V41" s="246"/>
      <c r="W41" s="226"/>
    </row>
    <row r="42" spans="1:23" x14ac:dyDescent="0.2">
      <c r="A42" s="226"/>
      <c r="B42" s="258">
        <v>4</v>
      </c>
      <c r="C42" s="259">
        <f t="shared" si="4"/>
        <v>36</v>
      </c>
      <c r="D42" s="442" t="s">
        <v>430</v>
      </c>
      <c r="E42" s="442"/>
      <c r="F42" s="443" t="s">
        <v>137</v>
      </c>
      <c r="G42" s="262">
        <f t="shared" si="6"/>
        <v>6450719</v>
      </c>
      <c r="H42" s="263">
        <v>3354530</v>
      </c>
      <c r="I42" s="244">
        <v>0</v>
      </c>
      <c r="J42" s="244">
        <v>1196576</v>
      </c>
      <c r="K42" s="264">
        <v>333851</v>
      </c>
      <c r="L42" s="243">
        <f t="shared" si="5"/>
        <v>1565762</v>
      </c>
      <c r="M42" s="244"/>
      <c r="N42" s="244"/>
      <c r="O42" s="244"/>
      <c r="P42" s="244">
        <v>1565762</v>
      </c>
      <c r="Q42" s="245"/>
      <c r="R42" s="246"/>
      <c r="S42" s="246"/>
      <c r="T42" s="246"/>
      <c r="U42" s="246"/>
      <c r="V42" s="246"/>
      <c r="W42" s="226"/>
    </row>
    <row r="43" spans="1:23" x14ac:dyDescent="0.2">
      <c r="A43" s="226"/>
      <c r="B43" s="258">
        <v>5</v>
      </c>
      <c r="C43" s="259">
        <f t="shared" si="4"/>
        <v>36</v>
      </c>
      <c r="D43" s="442" t="s">
        <v>431</v>
      </c>
      <c r="E43" s="442"/>
      <c r="F43" s="443" t="s">
        <v>137</v>
      </c>
      <c r="G43" s="262">
        <f t="shared" si="6"/>
        <v>4580727</v>
      </c>
      <c r="H43" s="263">
        <v>2058710</v>
      </c>
      <c r="I43" s="244">
        <v>0</v>
      </c>
      <c r="J43" s="244">
        <v>0</v>
      </c>
      <c r="K43" s="264">
        <v>20247</v>
      </c>
      <c r="L43" s="243">
        <f t="shared" si="5"/>
        <v>2501770</v>
      </c>
      <c r="M43" s="244"/>
      <c r="N43" s="244"/>
      <c r="O43" s="244"/>
      <c r="P43" s="244">
        <v>2501770</v>
      </c>
      <c r="Q43" s="245"/>
      <c r="R43" s="246"/>
      <c r="S43" s="246"/>
      <c r="T43" s="246"/>
      <c r="U43" s="246"/>
      <c r="V43" s="246"/>
      <c r="W43" s="226"/>
    </row>
    <row r="44" spans="1:23" x14ac:dyDescent="0.2">
      <c r="A44" s="226"/>
      <c r="B44" s="258">
        <v>6</v>
      </c>
      <c r="C44" s="259">
        <f t="shared" si="4"/>
        <v>36</v>
      </c>
      <c r="D44" s="442" t="s">
        <v>432</v>
      </c>
      <c r="E44" s="442"/>
      <c r="F44" s="443" t="s">
        <v>137</v>
      </c>
      <c r="G44" s="262">
        <f t="shared" si="6"/>
        <v>6199563</v>
      </c>
      <c r="H44" s="263">
        <v>1111509</v>
      </c>
      <c r="I44" s="244">
        <v>0</v>
      </c>
      <c r="J44" s="244">
        <v>1639779</v>
      </c>
      <c r="K44" s="264">
        <v>617636</v>
      </c>
      <c r="L44" s="243">
        <f t="shared" si="5"/>
        <v>2830639</v>
      </c>
      <c r="M44" s="244"/>
      <c r="N44" s="244"/>
      <c r="O44" s="244"/>
      <c r="P44" s="244">
        <v>2830639</v>
      </c>
      <c r="Q44" s="245"/>
      <c r="R44" s="246"/>
      <c r="S44" s="246"/>
      <c r="T44" s="246"/>
      <c r="U44" s="246"/>
      <c r="V44" s="246"/>
      <c r="W44" s="226"/>
    </row>
    <row r="45" spans="1:23" x14ac:dyDescent="0.2">
      <c r="A45" s="226"/>
      <c r="B45" s="258">
        <v>7</v>
      </c>
      <c r="C45" s="259">
        <f t="shared" si="4"/>
        <v>36</v>
      </c>
      <c r="D45" s="440" t="s">
        <v>433</v>
      </c>
      <c r="E45" s="440"/>
      <c r="F45" s="443" t="s">
        <v>137</v>
      </c>
      <c r="G45" s="262">
        <f t="shared" si="6"/>
        <v>315142</v>
      </c>
      <c r="H45" s="263">
        <v>125331</v>
      </c>
      <c r="I45" s="244">
        <v>0</v>
      </c>
      <c r="J45" s="244">
        <v>0</v>
      </c>
      <c r="K45" s="264">
        <v>5813</v>
      </c>
      <c r="L45" s="243">
        <f t="shared" si="5"/>
        <v>183998</v>
      </c>
      <c r="M45" s="244"/>
      <c r="N45" s="244"/>
      <c r="O45" s="244"/>
      <c r="P45" s="244">
        <v>183998</v>
      </c>
      <c r="Q45" s="245"/>
      <c r="R45" s="246"/>
      <c r="S45" s="246"/>
      <c r="T45" s="246"/>
      <c r="U45" s="246"/>
      <c r="V45" s="246"/>
      <c r="W45" s="226"/>
    </row>
    <row r="46" spans="1:23" x14ac:dyDescent="0.2">
      <c r="A46" s="226"/>
      <c r="B46" s="258">
        <v>8</v>
      </c>
      <c r="C46" s="259">
        <f t="shared" si="4"/>
        <v>36</v>
      </c>
      <c r="D46" s="441" t="s">
        <v>434</v>
      </c>
      <c r="E46" s="441"/>
      <c r="F46" s="443" t="s">
        <v>137</v>
      </c>
      <c r="G46" s="262">
        <f t="shared" si="6"/>
        <v>701510</v>
      </c>
      <c r="H46" s="263">
        <v>273082</v>
      </c>
      <c r="I46" s="244">
        <v>0</v>
      </c>
      <c r="J46" s="244">
        <v>7677</v>
      </c>
      <c r="K46" s="264">
        <v>0</v>
      </c>
      <c r="L46" s="243">
        <f t="shared" si="5"/>
        <v>420751</v>
      </c>
      <c r="M46" s="244"/>
      <c r="N46" s="244"/>
      <c r="O46" s="244"/>
      <c r="P46" s="244">
        <v>420751</v>
      </c>
      <c r="Q46" s="245"/>
      <c r="R46" s="246"/>
      <c r="S46" s="246"/>
      <c r="T46" s="246"/>
      <c r="U46" s="246"/>
      <c r="V46" s="246"/>
      <c r="W46" s="226"/>
    </row>
    <row r="47" spans="1:23" x14ac:dyDescent="0.2">
      <c r="A47" s="226"/>
      <c r="B47" s="258">
        <v>9</v>
      </c>
      <c r="C47" s="259">
        <f t="shared" si="4"/>
        <v>36</v>
      </c>
      <c r="D47" s="441" t="s">
        <v>435</v>
      </c>
      <c r="E47" s="441"/>
      <c r="F47" s="443" t="s">
        <v>137</v>
      </c>
      <c r="G47" s="262">
        <f t="shared" si="6"/>
        <v>3626282</v>
      </c>
      <c r="H47" s="263">
        <v>2512956</v>
      </c>
      <c r="I47" s="244">
        <v>0</v>
      </c>
      <c r="J47" s="244">
        <v>18605</v>
      </c>
      <c r="K47" s="264">
        <v>0</v>
      </c>
      <c r="L47" s="243">
        <f t="shared" si="5"/>
        <v>1094721</v>
      </c>
      <c r="M47" s="244"/>
      <c r="N47" s="244"/>
      <c r="O47" s="244"/>
      <c r="P47" s="244">
        <v>1094721</v>
      </c>
      <c r="Q47" s="245"/>
      <c r="R47" s="246"/>
      <c r="S47" s="246"/>
      <c r="T47" s="246"/>
      <c r="U47" s="246"/>
      <c r="V47" s="246"/>
      <c r="W47" s="226"/>
    </row>
    <row r="48" spans="1:23" x14ac:dyDescent="0.2">
      <c r="A48" s="226"/>
      <c r="B48" s="258">
        <v>10</v>
      </c>
      <c r="C48" s="259">
        <f t="shared" si="4"/>
        <v>36</v>
      </c>
      <c r="D48" s="441" t="s">
        <v>436</v>
      </c>
      <c r="E48" s="441"/>
      <c r="F48" s="443" t="s">
        <v>138</v>
      </c>
      <c r="G48" s="262">
        <f t="shared" si="6"/>
        <v>2465931</v>
      </c>
      <c r="H48" s="263">
        <v>0</v>
      </c>
      <c r="I48" s="244"/>
      <c r="J48" s="244">
        <v>0</v>
      </c>
      <c r="K48" s="264">
        <v>0</v>
      </c>
      <c r="L48" s="243">
        <f t="shared" si="5"/>
        <v>2465931</v>
      </c>
      <c r="M48" s="244"/>
      <c r="N48" s="244"/>
      <c r="O48" s="244"/>
      <c r="P48" s="244">
        <v>2465931</v>
      </c>
      <c r="Q48" s="245"/>
      <c r="R48" s="246"/>
      <c r="S48" s="246"/>
      <c r="T48" s="246"/>
      <c r="U48" s="246"/>
      <c r="V48" s="246"/>
      <c r="W48" s="226"/>
    </row>
    <row r="49" spans="1:23" x14ac:dyDescent="0.2">
      <c r="A49" s="226"/>
      <c r="B49" s="258">
        <v>11</v>
      </c>
      <c r="C49" s="259">
        <f t="shared" si="4"/>
        <v>36</v>
      </c>
      <c r="D49" s="441" t="s">
        <v>437</v>
      </c>
      <c r="E49" s="441"/>
      <c r="F49" s="443" t="s">
        <v>138</v>
      </c>
      <c r="G49" s="262">
        <f t="shared" si="6"/>
        <v>7954781</v>
      </c>
      <c r="H49" s="263">
        <v>4070263</v>
      </c>
      <c r="I49" s="244"/>
      <c r="J49" s="244">
        <v>1400226</v>
      </c>
      <c r="K49" s="264">
        <v>24887</v>
      </c>
      <c r="L49" s="243">
        <f t="shared" si="5"/>
        <v>2459405</v>
      </c>
      <c r="M49" s="244"/>
      <c r="N49" s="244"/>
      <c r="O49" s="244"/>
      <c r="P49" s="451">
        <f>2414283+45122</f>
        <v>2459405</v>
      </c>
      <c r="Q49" s="245"/>
      <c r="R49" s="246"/>
      <c r="S49" s="246"/>
      <c r="T49" s="246"/>
      <c r="U49" s="246"/>
      <c r="V49" s="246"/>
      <c r="W49" s="226"/>
    </row>
    <row r="50" spans="1:23" x14ac:dyDescent="0.2">
      <c r="A50" s="226"/>
      <c r="B50" s="258">
        <v>12</v>
      </c>
      <c r="C50" s="259">
        <f t="shared" si="4"/>
        <v>36</v>
      </c>
      <c r="D50" s="441" t="s">
        <v>438</v>
      </c>
      <c r="E50" s="441"/>
      <c r="F50" s="443" t="s">
        <v>138</v>
      </c>
      <c r="G50" s="262">
        <f t="shared" si="6"/>
        <v>2230393</v>
      </c>
      <c r="H50" s="263">
        <v>0</v>
      </c>
      <c r="I50" s="244"/>
      <c r="J50" s="244">
        <v>599174</v>
      </c>
      <c r="K50" s="264">
        <v>0</v>
      </c>
      <c r="L50" s="243">
        <f t="shared" si="5"/>
        <v>1631219</v>
      </c>
      <c r="M50" s="244">
        <f>1631219-1324413</f>
        <v>306806</v>
      </c>
      <c r="N50" s="244"/>
      <c r="O50" s="244"/>
      <c r="P50" s="244">
        <f>20874823-SUM(P39:P49)</f>
        <v>1324413</v>
      </c>
      <c r="Q50" s="245"/>
      <c r="R50" s="246"/>
      <c r="S50" s="246"/>
      <c r="T50" s="246"/>
      <c r="U50" s="246"/>
      <c r="V50" s="246"/>
      <c r="W50" s="226"/>
    </row>
    <row r="51" spans="1:23" x14ac:dyDescent="0.2">
      <c r="A51" s="226"/>
      <c r="B51" s="258">
        <v>13</v>
      </c>
      <c r="C51" s="259">
        <f t="shared" si="4"/>
        <v>36</v>
      </c>
      <c r="D51" s="441" t="s">
        <v>439</v>
      </c>
      <c r="E51" s="441"/>
      <c r="F51" s="443" t="s">
        <v>138</v>
      </c>
      <c r="G51" s="262">
        <f t="shared" si="6"/>
        <v>7513979</v>
      </c>
      <c r="H51" s="263">
        <v>3988999</v>
      </c>
      <c r="I51" s="244"/>
      <c r="J51" s="244">
        <v>2273822</v>
      </c>
      <c r="K51" s="264">
        <v>0</v>
      </c>
      <c r="L51" s="243">
        <f t="shared" si="5"/>
        <v>1251158</v>
      </c>
      <c r="M51" s="244">
        <v>1251158</v>
      </c>
      <c r="N51" s="244"/>
      <c r="O51" s="244"/>
      <c r="P51" s="244"/>
      <c r="Q51" s="245"/>
      <c r="R51" s="246"/>
      <c r="S51" s="246"/>
      <c r="T51" s="246"/>
      <c r="U51" s="246"/>
      <c r="V51" s="246"/>
      <c r="W51" s="226"/>
    </row>
    <row r="52" spans="1:23" x14ac:dyDescent="0.2">
      <c r="A52" s="226"/>
      <c r="B52" s="258">
        <v>14</v>
      </c>
      <c r="C52" s="259">
        <f t="shared" si="4"/>
        <v>36</v>
      </c>
      <c r="D52" s="441" t="s">
        <v>440</v>
      </c>
      <c r="E52" s="441"/>
      <c r="F52" s="443" t="s">
        <v>138</v>
      </c>
      <c r="G52" s="262">
        <f t="shared" si="6"/>
        <v>1511519</v>
      </c>
      <c r="H52" s="263">
        <v>652911</v>
      </c>
      <c r="I52" s="244"/>
      <c r="J52" s="244">
        <v>265086</v>
      </c>
      <c r="K52" s="264">
        <v>0</v>
      </c>
      <c r="L52" s="243">
        <f t="shared" si="5"/>
        <v>593522</v>
      </c>
      <c r="M52" s="244">
        <f>1905820-SUM(M50:M51)</f>
        <v>347856</v>
      </c>
      <c r="N52" s="244"/>
      <c r="O52" s="244">
        <f>593522-347856</f>
        <v>245666</v>
      </c>
      <c r="P52" s="244"/>
      <c r="Q52" s="245"/>
      <c r="R52" s="246"/>
      <c r="S52" s="246"/>
      <c r="T52" s="246"/>
      <c r="U52" s="246"/>
      <c r="V52" s="246"/>
      <c r="W52" s="226"/>
    </row>
    <row r="53" spans="1:23" x14ac:dyDescent="0.2">
      <c r="A53" s="226"/>
      <c r="B53" s="258">
        <v>15</v>
      </c>
      <c r="C53" s="259">
        <f t="shared" si="4"/>
        <v>36</v>
      </c>
      <c r="D53" s="441" t="s">
        <v>441</v>
      </c>
      <c r="E53" s="441"/>
      <c r="F53" s="443" t="s">
        <v>138</v>
      </c>
      <c r="G53" s="262">
        <f t="shared" si="6"/>
        <v>2834337</v>
      </c>
      <c r="H53" s="263">
        <v>0</v>
      </c>
      <c r="I53" s="244"/>
      <c r="J53" s="244">
        <v>0</v>
      </c>
      <c r="K53" s="264">
        <v>0</v>
      </c>
      <c r="L53" s="243">
        <f t="shared" si="5"/>
        <v>2834337</v>
      </c>
      <c r="M53" s="244"/>
      <c r="N53" s="244"/>
      <c r="O53" s="451">
        <f>2834337</f>
        <v>2834337</v>
      </c>
      <c r="P53" s="244"/>
      <c r="Q53" s="245"/>
      <c r="R53" s="246"/>
      <c r="S53" s="246"/>
      <c r="T53" s="246"/>
      <c r="U53" s="246"/>
      <c r="V53" s="246"/>
      <c r="W53" s="226"/>
    </row>
    <row r="54" spans="1:23" x14ac:dyDescent="0.2">
      <c r="A54" s="226"/>
      <c r="B54" s="258">
        <v>16</v>
      </c>
      <c r="C54" s="259">
        <f t="shared" si="4"/>
        <v>36</v>
      </c>
      <c r="D54" s="441" t="s">
        <v>442</v>
      </c>
      <c r="E54" s="441"/>
      <c r="F54" s="443" t="s">
        <v>138</v>
      </c>
      <c r="G54" s="262">
        <f t="shared" si="6"/>
        <v>175177</v>
      </c>
      <c r="H54" s="263">
        <v>0</v>
      </c>
      <c r="I54" s="244"/>
      <c r="J54" s="244">
        <v>0</v>
      </c>
      <c r="K54" s="264">
        <v>0</v>
      </c>
      <c r="L54" s="243">
        <f t="shared" si="5"/>
        <v>175177</v>
      </c>
      <c r="M54" s="244"/>
      <c r="N54" s="244"/>
      <c r="O54" s="244">
        <v>175177</v>
      </c>
      <c r="P54" s="244"/>
      <c r="Q54" s="245"/>
      <c r="R54" s="246"/>
      <c r="S54" s="246"/>
      <c r="T54" s="246"/>
      <c r="U54" s="246"/>
      <c r="V54" s="246"/>
      <c r="W54" s="226"/>
    </row>
    <row r="55" spans="1:23" x14ac:dyDescent="0.2">
      <c r="A55" s="226"/>
      <c r="B55" s="258">
        <v>17</v>
      </c>
      <c r="C55" s="259" t="str">
        <f t="shared" si="4"/>
        <v/>
      </c>
      <c r="D55" s="441"/>
      <c r="E55" s="441"/>
      <c r="F55" s="443"/>
      <c r="G55" s="262">
        <f t="shared" si="6"/>
        <v>0</v>
      </c>
      <c r="H55" s="263"/>
      <c r="I55" s="244"/>
      <c r="J55" s="244"/>
      <c r="K55" s="264"/>
      <c r="L55" s="243">
        <f t="shared" si="5"/>
        <v>0</v>
      </c>
      <c r="M55" s="244"/>
      <c r="N55" s="244"/>
      <c r="O55" s="452"/>
      <c r="P55" s="244"/>
      <c r="Q55" s="245"/>
      <c r="R55" s="246"/>
      <c r="S55" s="246"/>
      <c r="T55" s="246"/>
      <c r="U55" s="246"/>
      <c r="V55" s="246"/>
      <c r="W55" s="226"/>
    </row>
    <row r="56" spans="1:23" x14ac:dyDescent="0.2">
      <c r="A56" s="226"/>
      <c r="B56" s="258">
        <v>18</v>
      </c>
      <c r="C56" s="259" t="str">
        <f t="shared" si="4"/>
        <v/>
      </c>
      <c r="D56" s="441"/>
      <c r="E56" s="441"/>
      <c r="F56" s="443"/>
      <c r="G56" s="262">
        <f t="shared" si="6"/>
        <v>0</v>
      </c>
      <c r="H56" s="263"/>
      <c r="I56" s="244"/>
      <c r="J56" s="244"/>
      <c r="K56" s="264"/>
      <c r="L56" s="243">
        <f t="shared" si="5"/>
        <v>0</v>
      </c>
      <c r="M56" s="244"/>
      <c r="N56" s="244"/>
      <c r="O56" s="244"/>
      <c r="P56" s="244"/>
      <c r="Q56" s="245"/>
      <c r="R56" s="246"/>
      <c r="S56" s="246"/>
      <c r="T56" s="246"/>
      <c r="U56" s="246"/>
      <c r="V56" s="246"/>
      <c r="W56" s="226"/>
    </row>
    <row r="57" spans="1:23" x14ac:dyDescent="0.2">
      <c r="A57" s="226"/>
      <c r="B57" s="258">
        <v>19</v>
      </c>
      <c r="C57" s="259" t="str">
        <f t="shared" si="4"/>
        <v/>
      </c>
      <c r="D57" s="441"/>
      <c r="E57" s="441"/>
      <c r="F57" s="443"/>
      <c r="G57" s="262">
        <f t="shared" si="6"/>
        <v>0</v>
      </c>
      <c r="H57" s="263"/>
      <c r="I57" s="244"/>
      <c r="J57" s="244"/>
      <c r="K57" s="264"/>
      <c r="L57" s="243">
        <f t="shared" si="5"/>
        <v>0</v>
      </c>
      <c r="M57" s="244"/>
      <c r="N57" s="244"/>
      <c r="O57" s="244"/>
      <c r="P57" s="244"/>
      <c r="Q57" s="245"/>
      <c r="R57" s="246"/>
      <c r="S57" s="246"/>
      <c r="T57" s="246"/>
      <c r="U57" s="246"/>
      <c r="V57" s="246"/>
      <c r="W57" s="226"/>
    </row>
    <row r="58" spans="1:23" x14ac:dyDescent="0.2">
      <c r="A58" s="226"/>
      <c r="B58" s="258">
        <v>20</v>
      </c>
      <c r="C58" s="259" t="str">
        <f t="shared" si="4"/>
        <v/>
      </c>
      <c r="D58" s="441"/>
      <c r="E58" s="441"/>
      <c r="F58" s="443"/>
      <c r="G58" s="262">
        <f t="shared" si="6"/>
        <v>0</v>
      </c>
      <c r="H58" s="263"/>
      <c r="I58" s="244"/>
      <c r="J58" s="244"/>
      <c r="K58" s="264"/>
      <c r="L58" s="243">
        <f t="shared" si="5"/>
        <v>0</v>
      </c>
      <c r="M58" s="244"/>
      <c r="N58" s="244"/>
      <c r="O58" s="244"/>
      <c r="P58" s="244"/>
      <c r="Q58" s="245"/>
      <c r="R58" s="246"/>
      <c r="S58" s="246"/>
      <c r="T58" s="246"/>
      <c r="U58" s="246"/>
      <c r="V58" s="246"/>
      <c r="W58" s="226"/>
    </row>
    <row r="59" spans="1:23" x14ac:dyDescent="0.2">
      <c r="A59" s="226"/>
      <c r="B59" s="258">
        <v>21</v>
      </c>
      <c r="C59" s="259" t="str">
        <f t="shared" si="4"/>
        <v/>
      </c>
      <c r="D59" s="441"/>
      <c r="E59" s="441"/>
      <c r="F59" s="443"/>
      <c r="G59" s="262">
        <f t="shared" si="6"/>
        <v>0</v>
      </c>
      <c r="H59" s="263"/>
      <c r="I59" s="244"/>
      <c r="J59" s="244"/>
      <c r="K59" s="264"/>
      <c r="L59" s="243">
        <f t="shared" si="5"/>
        <v>0</v>
      </c>
      <c r="M59" s="244"/>
      <c r="N59" s="244"/>
      <c r="O59" s="244"/>
      <c r="P59" s="244"/>
      <c r="Q59" s="245"/>
      <c r="R59" s="246"/>
      <c r="S59" s="246"/>
      <c r="T59" s="246"/>
      <c r="U59" s="246"/>
      <c r="V59" s="246"/>
      <c r="W59" s="226"/>
    </row>
    <row r="60" spans="1:23" x14ac:dyDescent="0.2">
      <c r="A60" s="226"/>
      <c r="B60" s="258">
        <v>22</v>
      </c>
      <c r="C60" s="259" t="str">
        <f t="shared" si="4"/>
        <v/>
      </c>
      <c r="D60" s="441"/>
      <c r="E60" s="441"/>
      <c r="F60" s="443"/>
      <c r="G60" s="262">
        <f t="shared" si="6"/>
        <v>0</v>
      </c>
      <c r="H60" s="263"/>
      <c r="I60" s="244"/>
      <c r="J60" s="244"/>
      <c r="K60" s="264"/>
      <c r="L60" s="243">
        <f t="shared" si="5"/>
        <v>0</v>
      </c>
      <c r="M60" s="244"/>
      <c r="N60" s="244"/>
      <c r="O60" s="244"/>
      <c r="P60" s="244"/>
      <c r="Q60" s="245"/>
      <c r="R60" s="246"/>
      <c r="S60" s="246"/>
      <c r="T60" s="246"/>
      <c r="U60" s="246"/>
      <c r="V60" s="246"/>
      <c r="W60" s="226"/>
    </row>
    <row r="61" spans="1:23" x14ac:dyDescent="0.2">
      <c r="A61" s="226"/>
      <c r="B61" s="258">
        <v>23</v>
      </c>
      <c r="C61" s="259" t="str">
        <f t="shared" si="4"/>
        <v/>
      </c>
      <c r="D61" s="225"/>
      <c r="E61" s="225"/>
      <c r="F61" s="261"/>
      <c r="G61" s="262">
        <f t="shared" si="6"/>
        <v>0</v>
      </c>
      <c r="H61" s="263"/>
      <c r="I61" s="244"/>
      <c r="J61" s="244"/>
      <c r="K61" s="264"/>
      <c r="L61" s="243">
        <f t="shared" si="5"/>
        <v>0</v>
      </c>
      <c r="M61" s="244"/>
      <c r="N61" s="244"/>
      <c r="O61" s="244"/>
      <c r="P61" s="244"/>
      <c r="Q61" s="245"/>
      <c r="R61" s="246"/>
      <c r="S61" s="246"/>
      <c r="T61" s="246"/>
      <c r="U61" s="246"/>
      <c r="V61" s="246"/>
      <c r="W61" s="226"/>
    </row>
    <row r="62" spans="1:23" x14ac:dyDescent="0.2">
      <c r="A62" s="226"/>
      <c r="B62" s="258">
        <v>24</v>
      </c>
      <c r="C62" s="259" t="str">
        <f t="shared" si="4"/>
        <v/>
      </c>
      <c r="D62" s="225"/>
      <c r="E62" s="225"/>
      <c r="F62" s="261"/>
      <c r="G62" s="262">
        <f t="shared" si="6"/>
        <v>0</v>
      </c>
      <c r="H62" s="263"/>
      <c r="I62" s="244"/>
      <c r="J62" s="244"/>
      <c r="K62" s="264"/>
      <c r="L62" s="243">
        <f t="shared" si="5"/>
        <v>0</v>
      </c>
      <c r="M62" s="244"/>
      <c r="N62" s="244"/>
      <c r="O62" s="244"/>
      <c r="P62" s="244"/>
      <c r="Q62" s="245"/>
      <c r="R62" s="246"/>
      <c r="S62" s="246"/>
      <c r="T62" s="246"/>
      <c r="U62" s="246"/>
      <c r="V62" s="246"/>
      <c r="W62" s="226"/>
    </row>
    <row r="63" spans="1:23" x14ac:dyDescent="0.2">
      <c r="A63" s="226"/>
      <c r="B63" s="258">
        <v>25</v>
      </c>
      <c r="C63" s="259" t="str">
        <f t="shared" si="4"/>
        <v/>
      </c>
      <c r="D63" s="225"/>
      <c r="E63" s="225"/>
      <c r="F63" s="261"/>
      <c r="G63" s="262">
        <f t="shared" si="6"/>
        <v>0</v>
      </c>
      <c r="H63" s="263"/>
      <c r="I63" s="244"/>
      <c r="J63" s="244"/>
      <c r="K63" s="264"/>
      <c r="L63" s="243">
        <f t="shared" si="5"/>
        <v>0</v>
      </c>
      <c r="M63" s="244"/>
      <c r="N63" s="244"/>
      <c r="O63" s="244"/>
      <c r="P63" s="244"/>
      <c r="Q63" s="245"/>
      <c r="R63" s="246"/>
      <c r="S63" s="246"/>
      <c r="T63" s="246"/>
      <c r="U63" s="246"/>
      <c r="V63" s="246"/>
      <c r="W63" s="226"/>
    </row>
    <row r="64" spans="1:23" x14ac:dyDescent="0.2">
      <c r="A64" s="226"/>
      <c r="B64" s="258">
        <v>26</v>
      </c>
      <c r="C64" s="259" t="str">
        <f t="shared" si="4"/>
        <v/>
      </c>
      <c r="D64" s="225"/>
      <c r="E64" s="225"/>
      <c r="F64" s="261"/>
      <c r="G64" s="262">
        <f t="shared" si="6"/>
        <v>0</v>
      </c>
      <c r="H64" s="263"/>
      <c r="I64" s="244"/>
      <c r="J64" s="244"/>
      <c r="K64" s="264"/>
      <c r="L64" s="243">
        <f t="shared" si="5"/>
        <v>0</v>
      </c>
      <c r="M64" s="244"/>
      <c r="N64" s="244"/>
      <c r="O64" s="244"/>
      <c r="P64" s="244"/>
      <c r="Q64" s="245"/>
      <c r="R64" s="246"/>
      <c r="S64" s="246"/>
      <c r="T64" s="246"/>
      <c r="U64" s="246"/>
      <c r="V64" s="246"/>
      <c r="W64" s="226"/>
    </row>
    <row r="65" spans="1:23" x14ac:dyDescent="0.2">
      <c r="A65" s="226"/>
      <c r="B65" s="258">
        <v>27</v>
      </c>
      <c r="C65" s="259" t="str">
        <f t="shared" si="4"/>
        <v/>
      </c>
      <c r="D65" s="225"/>
      <c r="E65" s="225"/>
      <c r="F65" s="261"/>
      <c r="G65" s="262">
        <f t="shared" si="6"/>
        <v>0</v>
      </c>
      <c r="H65" s="263"/>
      <c r="I65" s="244"/>
      <c r="J65" s="244"/>
      <c r="K65" s="264"/>
      <c r="L65" s="243">
        <f t="shared" si="5"/>
        <v>0</v>
      </c>
      <c r="M65" s="244"/>
      <c r="N65" s="244"/>
      <c r="O65" s="244"/>
      <c r="P65" s="244"/>
      <c r="Q65" s="245"/>
      <c r="R65" s="246"/>
      <c r="S65" s="246"/>
      <c r="T65" s="246"/>
      <c r="U65" s="246"/>
      <c r="V65" s="246"/>
      <c r="W65" s="226"/>
    </row>
    <row r="66" spans="1:23" x14ac:dyDescent="0.2">
      <c r="A66" s="226"/>
      <c r="B66" s="258">
        <v>28</v>
      </c>
      <c r="C66" s="259" t="str">
        <f t="shared" si="4"/>
        <v/>
      </c>
      <c r="D66" s="225"/>
      <c r="E66" s="225"/>
      <c r="F66" s="261"/>
      <c r="G66" s="262">
        <f t="shared" si="6"/>
        <v>0</v>
      </c>
      <c r="H66" s="263"/>
      <c r="I66" s="244"/>
      <c r="J66" s="244"/>
      <c r="K66" s="264"/>
      <c r="L66" s="243">
        <f t="shared" si="5"/>
        <v>0</v>
      </c>
      <c r="M66" s="244"/>
      <c r="N66" s="244"/>
      <c r="O66" s="244"/>
      <c r="P66" s="244"/>
      <c r="Q66" s="245"/>
      <c r="R66" s="246"/>
      <c r="S66" s="246"/>
      <c r="T66" s="246"/>
      <c r="U66" s="246"/>
      <c r="V66" s="246"/>
      <c r="W66" s="226"/>
    </row>
    <row r="67" spans="1:23" x14ac:dyDescent="0.2">
      <c r="A67" s="226"/>
      <c r="B67" s="258">
        <v>29</v>
      </c>
      <c r="C67" s="259" t="str">
        <f t="shared" si="4"/>
        <v/>
      </c>
      <c r="D67" s="225"/>
      <c r="E67" s="225"/>
      <c r="F67" s="261"/>
      <c r="G67" s="262">
        <f t="shared" si="6"/>
        <v>0</v>
      </c>
      <c r="H67" s="263"/>
      <c r="I67" s="244"/>
      <c r="J67" s="244"/>
      <c r="K67" s="264"/>
      <c r="L67" s="243">
        <f t="shared" si="5"/>
        <v>0</v>
      </c>
      <c r="M67" s="244"/>
      <c r="N67" s="244"/>
      <c r="O67" s="244"/>
      <c r="P67" s="244"/>
      <c r="Q67" s="245"/>
      <c r="R67" s="246"/>
      <c r="S67" s="246"/>
      <c r="T67" s="246"/>
      <c r="U67" s="246"/>
      <c r="V67" s="246"/>
      <c r="W67" s="226"/>
    </row>
    <row r="68" spans="1:23" x14ac:dyDescent="0.2">
      <c r="A68" s="226"/>
      <c r="B68" s="258">
        <v>30</v>
      </c>
      <c r="C68" s="259" t="str">
        <f t="shared" si="4"/>
        <v/>
      </c>
      <c r="D68" s="225"/>
      <c r="E68" s="225"/>
      <c r="F68" s="261"/>
      <c r="G68" s="262">
        <f t="shared" si="6"/>
        <v>0</v>
      </c>
      <c r="H68" s="263"/>
      <c r="I68" s="244"/>
      <c r="J68" s="244"/>
      <c r="K68" s="264"/>
      <c r="L68" s="243">
        <f t="shared" si="5"/>
        <v>0</v>
      </c>
      <c r="M68" s="244"/>
      <c r="N68" s="244"/>
      <c r="O68" s="244"/>
      <c r="P68" s="244"/>
      <c r="Q68" s="245"/>
      <c r="R68" s="246"/>
      <c r="S68" s="246"/>
      <c r="T68" s="246"/>
      <c r="U68" s="246"/>
      <c r="V68" s="246"/>
      <c r="W68" s="226"/>
    </row>
    <row r="69" spans="1:23" x14ac:dyDescent="0.2">
      <c r="A69" s="226"/>
      <c r="B69" s="258">
        <v>31</v>
      </c>
      <c r="C69" s="259" t="str">
        <f t="shared" si="4"/>
        <v/>
      </c>
      <c r="D69" s="225"/>
      <c r="E69" s="225"/>
      <c r="F69" s="261"/>
      <c r="G69" s="262">
        <f t="shared" si="6"/>
        <v>0</v>
      </c>
      <c r="H69" s="263"/>
      <c r="I69" s="244"/>
      <c r="J69" s="244"/>
      <c r="K69" s="264"/>
      <c r="L69" s="243">
        <f t="shared" si="5"/>
        <v>0</v>
      </c>
      <c r="M69" s="244"/>
      <c r="N69" s="244"/>
      <c r="O69" s="244"/>
      <c r="P69" s="244"/>
      <c r="Q69" s="245"/>
      <c r="R69" s="246"/>
      <c r="S69" s="246"/>
      <c r="T69" s="246"/>
      <c r="U69" s="246"/>
      <c r="V69" s="246"/>
      <c r="W69" s="226"/>
    </row>
    <row r="70" spans="1:23" x14ac:dyDescent="0.2">
      <c r="A70" s="226"/>
      <c r="B70" s="258">
        <v>32</v>
      </c>
      <c r="C70" s="259" t="str">
        <f t="shared" si="4"/>
        <v/>
      </c>
      <c r="D70" s="225"/>
      <c r="E70" s="225"/>
      <c r="F70" s="261"/>
      <c r="G70" s="262">
        <f t="shared" si="6"/>
        <v>0</v>
      </c>
      <c r="H70" s="263"/>
      <c r="I70" s="244"/>
      <c r="J70" s="244"/>
      <c r="K70" s="264"/>
      <c r="L70" s="243">
        <f t="shared" si="5"/>
        <v>0</v>
      </c>
      <c r="M70" s="244"/>
      <c r="N70" s="244"/>
      <c r="O70" s="244"/>
      <c r="P70" s="244"/>
      <c r="Q70" s="245"/>
      <c r="R70" s="246"/>
      <c r="S70" s="246"/>
      <c r="T70" s="246"/>
      <c r="U70" s="246"/>
      <c r="V70" s="246"/>
      <c r="W70" s="226"/>
    </row>
    <row r="71" spans="1:23" x14ac:dyDescent="0.2">
      <c r="A71" s="226"/>
      <c r="B71" s="258">
        <v>33</v>
      </c>
      <c r="C71" s="259" t="str">
        <f t="shared" si="4"/>
        <v/>
      </c>
      <c r="D71" s="225"/>
      <c r="E71" s="225"/>
      <c r="F71" s="261"/>
      <c r="G71" s="262">
        <f t="shared" si="6"/>
        <v>0</v>
      </c>
      <c r="H71" s="263"/>
      <c r="I71" s="244"/>
      <c r="J71" s="244"/>
      <c r="K71" s="264"/>
      <c r="L71" s="243">
        <f t="shared" si="5"/>
        <v>0</v>
      </c>
      <c r="M71" s="244"/>
      <c r="N71" s="244"/>
      <c r="O71" s="244"/>
      <c r="P71" s="244"/>
      <c r="Q71" s="245"/>
      <c r="R71" s="246"/>
      <c r="S71" s="246"/>
      <c r="T71" s="246"/>
      <c r="U71" s="246"/>
      <c r="V71" s="246"/>
      <c r="W71" s="226"/>
    </row>
    <row r="72" spans="1:23" x14ac:dyDescent="0.2">
      <c r="A72" s="226"/>
      <c r="B72" s="258">
        <v>34</v>
      </c>
      <c r="C72" s="259" t="str">
        <f t="shared" si="4"/>
        <v/>
      </c>
      <c r="D72" s="225"/>
      <c r="E72" s="225"/>
      <c r="F72" s="261"/>
      <c r="G72" s="262">
        <f t="shared" si="6"/>
        <v>0</v>
      </c>
      <c r="H72" s="263"/>
      <c r="I72" s="244"/>
      <c r="J72" s="244"/>
      <c r="K72" s="264"/>
      <c r="L72" s="243">
        <f t="shared" si="5"/>
        <v>0</v>
      </c>
      <c r="M72" s="244"/>
      <c r="N72" s="244"/>
      <c r="O72" s="244"/>
      <c r="P72" s="244"/>
      <c r="Q72" s="245"/>
      <c r="R72" s="246"/>
      <c r="S72" s="246"/>
      <c r="T72" s="246"/>
      <c r="U72" s="246"/>
      <c r="V72" s="246"/>
      <c r="W72" s="226"/>
    </row>
    <row r="73" spans="1:23" x14ac:dyDescent="0.2">
      <c r="A73" s="226"/>
      <c r="B73" s="258">
        <v>35</v>
      </c>
      <c r="C73" s="259" t="str">
        <f t="shared" si="4"/>
        <v/>
      </c>
      <c r="D73" s="225"/>
      <c r="E73" s="225"/>
      <c r="F73" s="261"/>
      <c r="G73" s="262">
        <f t="shared" si="6"/>
        <v>0</v>
      </c>
      <c r="H73" s="263"/>
      <c r="I73" s="244"/>
      <c r="J73" s="244"/>
      <c r="K73" s="264"/>
      <c r="L73" s="243">
        <f t="shared" si="5"/>
        <v>0</v>
      </c>
      <c r="M73" s="244"/>
      <c r="N73" s="244"/>
      <c r="O73" s="244"/>
      <c r="P73" s="244"/>
      <c r="Q73" s="245"/>
      <c r="R73" s="246"/>
      <c r="S73" s="246"/>
      <c r="T73" s="246"/>
      <c r="U73" s="246"/>
      <c r="V73" s="246"/>
      <c r="W73" s="226"/>
    </row>
    <row r="74" spans="1:23" x14ac:dyDescent="0.2">
      <c r="A74" s="226"/>
      <c r="B74" s="258">
        <v>36</v>
      </c>
      <c r="C74" s="259" t="str">
        <f t="shared" si="4"/>
        <v/>
      </c>
      <c r="D74" s="225"/>
      <c r="E74" s="225"/>
      <c r="F74" s="261"/>
      <c r="G74" s="262">
        <f t="shared" si="6"/>
        <v>0</v>
      </c>
      <c r="H74" s="263"/>
      <c r="I74" s="244"/>
      <c r="J74" s="244"/>
      <c r="K74" s="264"/>
      <c r="L74" s="243">
        <f t="shared" si="5"/>
        <v>0</v>
      </c>
      <c r="M74" s="244"/>
      <c r="N74" s="244"/>
      <c r="O74" s="244"/>
      <c r="P74" s="244"/>
      <c r="Q74" s="245"/>
      <c r="R74" s="246"/>
      <c r="S74" s="246"/>
      <c r="T74" s="246"/>
      <c r="U74" s="246"/>
      <c r="V74" s="246"/>
      <c r="W74" s="226"/>
    </row>
    <row r="75" spans="1:23" x14ac:dyDescent="0.2">
      <c r="A75" s="226"/>
      <c r="B75" s="258">
        <v>37</v>
      </c>
      <c r="C75" s="259" t="str">
        <f t="shared" si="4"/>
        <v/>
      </c>
      <c r="D75" s="225"/>
      <c r="E75" s="225"/>
      <c r="F75" s="261"/>
      <c r="G75" s="262">
        <f t="shared" si="6"/>
        <v>0</v>
      </c>
      <c r="H75" s="263"/>
      <c r="I75" s="244"/>
      <c r="J75" s="244"/>
      <c r="K75" s="264"/>
      <c r="L75" s="243">
        <f t="shared" si="5"/>
        <v>0</v>
      </c>
      <c r="M75" s="244"/>
      <c r="N75" s="244"/>
      <c r="O75" s="244"/>
      <c r="P75" s="244"/>
      <c r="Q75" s="245"/>
      <c r="R75" s="246"/>
      <c r="S75" s="246"/>
      <c r="T75" s="246"/>
      <c r="U75" s="246"/>
      <c r="V75" s="246"/>
      <c r="W75" s="226"/>
    </row>
    <row r="76" spans="1:23" x14ac:dyDescent="0.2">
      <c r="A76" s="226"/>
      <c r="B76" s="258">
        <v>38</v>
      </c>
      <c r="C76" s="259" t="str">
        <f t="shared" si="4"/>
        <v/>
      </c>
      <c r="D76" s="225"/>
      <c r="E76" s="225"/>
      <c r="F76" s="261"/>
      <c r="G76" s="262">
        <f t="shared" si="6"/>
        <v>0</v>
      </c>
      <c r="H76" s="263"/>
      <c r="I76" s="244"/>
      <c r="J76" s="244"/>
      <c r="K76" s="264"/>
      <c r="L76" s="243">
        <f t="shared" si="5"/>
        <v>0</v>
      </c>
      <c r="M76" s="244"/>
      <c r="N76" s="244"/>
      <c r="O76" s="244"/>
      <c r="P76" s="244"/>
      <c r="Q76" s="245"/>
      <c r="R76" s="246"/>
      <c r="S76" s="246"/>
      <c r="T76" s="246"/>
      <c r="U76" s="246"/>
      <c r="V76" s="246"/>
      <c r="W76" s="226"/>
    </row>
    <row r="77" spans="1:23" x14ac:dyDescent="0.2">
      <c r="A77" s="226"/>
      <c r="B77" s="258">
        <v>39</v>
      </c>
      <c r="C77" s="259" t="str">
        <f t="shared" si="4"/>
        <v/>
      </c>
      <c r="D77" s="225"/>
      <c r="E77" s="225"/>
      <c r="F77" s="261"/>
      <c r="G77" s="262">
        <f t="shared" si="6"/>
        <v>0</v>
      </c>
      <c r="H77" s="263"/>
      <c r="I77" s="244"/>
      <c r="J77" s="244"/>
      <c r="K77" s="264"/>
      <c r="L77" s="243">
        <f t="shared" si="5"/>
        <v>0</v>
      </c>
      <c r="M77" s="244"/>
      <c r="N77" s="244"/>
      <c r="O77" s="244"/>
      <c r="P77" s="244"/>
      <c r="Q77" s="245"/>
      <c r="R77" s="246"/>
      <c r="S77" s="246"/>
      <c r="T77" s="246"/>
      <c r="U77" s="246"/>
      <c r="V77" s="246"/>
      <c r="W77" s="226"/>
    </row>
    <row r="78" spans="1:23" x14ac:dyDescent="0.2">
      <c r="A78" s="226"/>
      <c r="B78" s="258">
        <v>40</v>
      </c>
      <c r="C78" s="259" t="str">
        <f t="shared" si="4"/>
        <v/>
      </c>
      <c r="D78" s="225"/>
      <c r="E78" s="225"/>
      <c r="F78" s="261"/>
      <c r="G78" s="262">
        <f t="shared" si="6"/>
        <v>0</v>
      </c>
      <c r="H78" s="263"/>
      <c r="I78" s="244"/>
      <c r="J78" s="244"/>
      <c r="K78" s="264"/>
      <c r="L78" s="243">
        <f t="shared" si="5"/>
        <v>0</v>
      </c>
      <c r="M78" s="244"/>
      <c r="N78" s="244"/>
      <c r="O78" s="244"/>
      <c r="P78" s="244"/>
      <c r="Q78" s="245"/>
      <c r="R78" s="246"/>
      <c r="S78" s="246"/>
      <c r="T78" s="246"/>
      <c r="U78" s="246"/>
      <c r="V78" s="246"/>
      <c r="W78" s="226"/>
    </row>
    <row r="79" spans="1:23" x14ac:dyDescent="0.2">
      <c r="A79" s="226"/>
      <c r="B79" s="258">
        <v>41</v>
      </c>
      <c r="C79" s="259" t="str">
        <f t="shared" si="4"/>
        <v/>
      </c>
      <c r="D79" s="225"/>
      <c r="E79" s="225"/>
      <c r="F79" s="261"/>
      <c r="G79" s="262">
        <f t="shared" si="6"/>
        <v>0</v>
      </c>
      <c r="H79" s="263"/>
      <c r="I79" s="244"/>
      <c r="J79" s="244"/>
      <c r="K79" s="264"/>
      <c r="L79" s="243">
        <f t="shared" si="5"/>
        <v>0</v>
      </c>
      <c r="M79" s="244"/>
      <c r="N79" s="244"/>
      <c r="O79" s="244"/>
      <c r="P79" s="244"/>
      <c r="Q79" s="245"/>
      <c r="R79" s="246"/>
      <c r="S79" s="246"/>
      <c r="T79" s="246"/>
      <c r="U79" s="246"/>
      <c r="V79" s="246"/>
      <c r="W79" s="226"/>
    </row>
    <row r="80" spans="1:23" x14ac:dyDescent="0.2">
      <c r="A80" s="226"/>
      <c r="B80" s="258">
        <v>42</v>
      </c>
      <c r="C80" s="259" t="str">
        <f t="shared" si="4"/>
        <v/>
      </c>
      <c r="D80" s="225"/>
      <c r="E80" s="225"/>
      <c r="F80" s="261"/>
      <c r="G80" s="262">
        <f t="shared" si="6"/>
        <v>0</v>
      </c>
      <c r="H80" s="263"/>
      <c r="I80" s="244"/>
      <c r="J80" s="244"/>
      <c r="K80" s="264"/>
      <c r="L80" s="243">
        <f t="shared" si="5"/>
        <v>0</v>
      </c>
      <c r="M80" s="244"/>
      <c r="N80" s="244"/>
      <c r="O80" s="244"/>
      <c r="P80" s="244"/>
      <c r="Q80" s="245"/>
      <c r="R80" s="246"/>
      <c r="S80" s="246"/>
      <c r="T80" s="246"/>
      <c r="U80" s="246"/>
      <c r="V80" s="246"/>
      <c r="W80" s="226"/>
    </row>
    <row r="81" spans="1:23" x14ac:dyDescent="0.2">
      <c r="A81" s="226"/>
      <c r="B81" s="258">
        <v>43</v>
      </c>
      <c r="C81" s="259" t="str">
        <f t="shared" si="4"/>
        <v/>
      </c>
      <c r="D81" s="225"/>
      <c r="E81" s="225"/>
      <c r="F81" s="261"/>
      <c r="G81" s="262">
        <f t="shared" si="6"/>
        <v>0</v>
      </c>
      <c r="H81" s="263"/>
      <c r="I81" s="244"/>
      <c r="J81" s="244"/>
      <c r="K81" s="264"/>
      <c r="L81" s="243">
        <f t="shared" si="5"/>
        <v>0</v>
      </c>
      <c r="M81" s="244"/>
      <c r="N81" s="244"/>
      <c r="O81" s="244"/>
      <c r="P81" s="244"/>
      <c r="Q81" s="245"/>
      <c r="R81" s="246"/>
      <c r="S81" s="246"/>
      <c r="T81" s="246"/>
      <c r="U81" s="246"/>
      <c r="V81" s="246"/>
      <c r="W81" s="226"/>
    </row>
    <row r="82" spans="1:23" x14ac:dyDescent="0.2">
      <c r="A82" s="226"/>
      <c r="B82" s="258">
        <v>44</v>
      </c>
      <c r="C82" s="259" t="str">
        <f t="shared" si="4"/>
        <v/>
      </c>
      <c r="D82" s="225"/>
      <c r="E82" s="225"/>
      <c r="F82" s="261"/>
      <c r="G82" s="262">
        <f t="shared" si="6"/>
        <v>0</v>
      </c>
      <c r="H82" s="263"/>
      <c r="I82" s="244"/>
      <c r="J82" s="244"/>
      <c r="K82" s="264"/>
      <c r="L82" s="243">
        <f t="shared" si="5"/>
        <v>0</v>
      </c>
      <c r="M82" s="244"/>
      <c r="N82" s="244"/>
      <c r="O82" s="244"/>
      <c r="P82" s="244"/>
      <c r="Q82" s="245"/>
      <c r="R82" s="246"/>
      <c r="S82" s="246"/>
      <c r="T82" s="246"/>
      <c r="U82" s="246"/>
      <c r="V82" s="246"/>
      <c r="W82" s="226"/>
    </row>
    <row r="83" spans="1:23" x14ac:dyDescent="0.2">
      <c r="A83" s="226"/>
      <c r="B83" s="258">
        <v>45</v>
      </c>
      <c r="C83" s="259" t="str">
        <f t="shared" si="4"/>
        <v/>
      </c>
      <c r="D83" s="265"/>
      <c r="E83" s="265"/>
      <c r="F83" s="266"/>
      <c r="G83" s="262">
        <f t="shared" si="6"/>
        <v>0</v>
      </c>
      <c r="H83" s="267"/>
      <c r="I83" s="268"/>
      <c r="J83" s="268"/>
      <c r="K83" s="269"/>
      <c r="L83" s="243">
        <f t="shared" si="5"/>
        <v>0</v>
      </c>
      <c r="M83" s="268"/>
      <c r="N83" s="268"/>
      <c r="O83" s="268"/>
      <c r="P83" s="268"/>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J2" zoomScale="70" zoomScaleNormal="70" zoomScaleSheetLayoutView="40" zoomScalePageLayoutView="80" workbookViewId="0">
      <selection activeCell="R37" sqref="R37:T55"/>
    </sheetView>
  </sheetViews>
  <sheetFormatPr defaultColWidth="0" defaultRowHeight="15" zeroHeight="1" x14ac:dyDescent="0.2"/>
  <cols>
    <col min="1" max="1" width="2.7109375" style="226" customWidth="1"/>
    <col min="2" max="2" width="6.7109375" style="226" customWidth="1"/>
    <col min="3" max="3" width="15.28515625" style="291"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17" width="21.28515625" style="226" bestFit="1" customWidth="1"/>
    <col min="18" max="18" width="15" style="226" customWidth="1"/>
    <col min="19" max="20" width="21.28515625" style="226" bestFit="1" customWidth="1"/>
    <col min="21"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5"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5" t="s">
        <v>0</v>
      </c>
      <c r="C4" s="165"/>
      <c r="D4" s="165"/>
      <c r="E4" s="165"/>
      <c r="F4" s="165"/>
      <c r="G4" s="165"/>
      <c r="H4" s="165"/>
      <c r="I4" s="165"/>
      <c r="J4" s="165"/>
      <c r="K4" s="165"/>
      <c r="L4" s="166"/>
      <c r="M4" s="1"/>
      <c r="N4" s="1"/>
      <c r="O4" s="1"/>
      <c r="P4" s="1"/>
      <c r="Q4" s="1"/>
      <c r="R4" s="1"/>
      <c r="S4" s="1"/>
      <c r="T4" s="1"/>
      <c r="U4" s="1"/>
      <c r="V4" s="1"/>
      <c r="W4" s="1"/>
      <c r="X4" s="1"/>
    </row>
    <row r="5" spans="2:24" ht="18" x14ac:dyDescent="0.2">
      <c r="B5" s="395"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92" t="s">
        <v>2</v>
      </c>
      <c r="C7" s="464"/>
      <c r="D7" s="54" t="str">
        <f>IF(ISBLANK('1. Information'!D6),"",'1. Information'!D6)</f>
        <v>San Bernardino</v>
      </c>
      <c r="F7" s="204" t="s">
        <v>3</v>
      </c>
      <c r="G7" s="227">
        <f>IF(ISBLANK('1. Information'!D5),"",'1. Information'!D5)</f>
        <v>43223</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3"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5"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64" t="s">
        <v>62</v>
      </c>
      <c r="H12" s="459"/>
      <c r="I12" s="459"/>
      <c r="J12" s="465"/>
      <c r="K12" s="488" t="s">
        <v>60</v>
      </c>
      <c r="L12" s="488"/>
      <c r="M12" s="488"/>
      <c r="N12" s="488"/>
      <c r="O12" s="488"/>
      <c r="P12" s="488"/>
      <c r="Q12" s="488"/>
      <c r="R12" s="488"/>
      <c r="S12" s="488"/>
      <c r="T12" s="488"/>
      <c r="U12" s="470"/>
      <c r="V12" s="168"/>
    </row>
    <row r="13" spans="2:24" ht="47.25" customHeight="1" x14ac:dyDescent="0.2">
      <c r="C13" s="496"/>
      <c r="D13" s="496"/>
      <c r="E13" s="496"/>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66" t="s">
        <v>4</v>
      </c>
      <c r="D14" s="466"/>
      <c r="E14" s="466"/>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66" t="s">
        <v>176</v>
      </c>
      <c r="D15" s="466"/>
      <c r="E15" s="466"/>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97" t="s">
        <v>202</v>
      </c>
      <c r="D16" s="497"/>
      <c r="E16" s="497"/>
      <c r="F16" s="239">
        <f t="shared" si="0"/>
        <v>2525020</v>
      </c>
      <c r="G16" s="247"/>
      <c r="H16" s="241"/>
      <c r="I16" s="241"/>
      <c r="J16" s="242"/>
      <c r="K16" s="243">
        <f t="shared" si="1"/>
        <v>2525020</v>
      </c>
      <c r="L16" s="241"/>
      <c r="M16" s="272">
        <v>2525020</v>
      </c>
      <c r="N16" s="272"/>
      <c r="O16" s="272"/>
      <c r="P16" s="245"/>
      <c r="Q16" s="246"/>
      <c r="R16" s="273"/>
      <c r="S16" s="273"/>
      <c r="T16" s="273"/>
      <c r="U16" s="273"/>
    </row>
    <row r="17" spans="2:27" s="228" customFormat="1" ht="15" customHeight="1" x14ac:dyDescent="0.25">
      <c r="B17" s="251">
        <v>4</v>
      </c>
      <c r="C17" s="466" t="s">
        <v>323</v>
      </c>
      <c r="D17" s="466"/>
      <c r="E17" s="466"/>
      <c r="F17" s="239">
        <f t="shared" si="0"/>
        <v>562721</v>
      </c>
      <c r="G17" s="247"/>
      <c r="H17" s="241"/>
      <c r="I17" s="241"/>
      <c r="J17" s="242"/>
      <c r="K17" s="243">
        <f t="shared" si="1"/>
        <v>562721</v>
      </c>
      <c r="L17" s="274"/>
      <c r="M17" s="246"/>
      <c r="N17" s="246"/>
      <c r="O17" s="246"/>
      <c r="P17" s="245"/>
      <c r="Q17" s="252"/>
      <c r="R17" s="241">
        <v>562721</v>
      </c>
      <c r="S17" s="241"/>
      <c r="T17" s="241"/>
      <c r="U17" s="241"/>
    </row>
    <row r="18" spans="2:27" s="228" customFormat="1" ht="15" customHeight="1" x14ac:dyDescent="0.25">
      <c r="B18" s="251">
        <v>5</v>
      </c>
      <c r="C18" s="466" t="s">
        <v>306</v>
      </c>
      <c r="D18" s="466"/>
      <c r="E18" s="466"/>
      <c r="F18" s="239">
        <f t="shared" si="0"/>
        <v>0</v>
      </c>
      <c r="G18" s="275"/>
      <c r="H18" s="276"/>
      <c r="I18" s="276"/>
      <c r="J18" s="277"/>
      <c r="K18" s="243">
        <f t="shared" si="1"/>
        <v>0</v>
      </c>
      <c r="L18" s="241"/>
      <c r="M18" s="278"/>
      <c r="N18" s="278"/>
      <c r="O18" s="278"/>
      <c r="P18" s="245"/>
      <c r="Q18" s="246"/>
      <c r="R18" s="249"/>
      <c r="S18" s="249"/>
      <c r="T18" s="249"/>
      <c r="U18" s="249"/>
    </row>
    <row r="19" spans="2:27" s="228" customFormat="1" ht="15" customHeight="1" x14ac:dyDescent="0.25">
      <c r="B19" s="251">
        <v>6</v>
      </c>
      <c r="C19" s="466" t="s">
        <v>310</v>
      </c>
      <c r="D19" s="466"/>
      <c r="E19" s="466"/>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2" t="s">
        <v>203</v>
      </c>
      <c r="D20" s="462"/>
      <c r="E20" s="462"/>
      <c r="F20" s="239">
        <f t="shared" si="0"/>
        <v>25873629</v>
      </c>
      <c r="G20" s="248">
        <f t="shared" ref="G20:U20" si="2">SUMIF($G$37:$G$66,"Combined Summary",M$37:M$66) + SUMIF($F$37:$F$66,"Standalone",M$37:M$66)</f>
        <v>4529803</v>
      </c>
      <c r="H20" s="249">
        <f t="shared" si="2"/>
        <v>0</v>
      </c>
      <c r="I20" s="249">
        <f t="shared" si="2"/>
        <v>3263123</v>
      </c>
      <c r="J20" s="250">
        <f t="shared" si="2"/>
        <v>3341176</v>
      </c>
      <c r="K20" s="245">
        <f t="shared" si="2"/>
        <v>14739527</v>
      </c>
      <c r="L20" s="249">
        <f t="shared" si="2"/>
        <v>277981.09000000003</v>
      </c>
      <c r="M20" s="249">
        <f t="shared" si="2"/>
        <v>3407862.91</v>
      </c>
      <c r="N20" s="249">
        <f t="shared" si="2"/>
        <v>11053683</v>
      </c>
      <c r="O20" s="249">
        <f t="shared" si="2"/>
        <v>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87" t="s">
        <v>324</v>
      </c>
      <c r="D21" s="487"/>
      <c r="E21" s="487"/>
      <c r="F21" s="109">
        <f t="shared" ref="F21:U21" si="3">SUM(F14:F16,F19:F20)</f>
        <v>28398649</v>
      </c>
      <c r="G21" s="108">
        <f t="shared" si="3"/>
        <v>4529803</v>
      </c>
      <c r="H21" s="52">
        <f t="shared" si="3"/>
        <v>0</v>
      </c>
      <c r="I21" s="52">
        <f t="shared" si="3"/>
        <v>3263123</v>
      </c>
      <c r="J21" s="110">
        <f t="shared" si="3"/>
        <v>3341176</v>
      </c>
      <c r="K21" s="108">
        <f t="shared" si="3"/>
        <v>17264547</v>
      </c>
      <c r="L21" s="52">
        <f t="shared" si="3"/>
        <v>277981.09000000003</v>
      </c>
      <c r="M21" s="52">
        <f t="shared" si="3"/>
        <v>5932882.9100000001</v>
      </c>
      <c r="N21" s="52">
        <f t="shared" si="3"/>
        <v>11053683</v>
      </c>
      <c r="O21" s="52">
        <f t="shared" si="3"/>
        <v>0</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87" t="s">
        <v>281</v>
      </c>
      <c r="D22" s="487"/>
      <c r="E22" s="487"/>
      <c r="F22" s="109"/>
      <c r="G22" s="108"/>
      <c r="H22" s="52"/>
      <c r="I22" s="52"/>
      <c r="J22" s="110"/>
      <c r="K22" s="108">
        <f>SUM(L22,M22:U22)</f>
        <v>30117658.009999998</v>
      </c>
      <c r="L22" s="52">
        <f>'2. Component Summary'!E27+'2. Component Summary'!E32</f>
        <v>543574.49</v>
      </c>
      <c r="M22" s="52">
        <f>'2. Component Summary'!E30+'2. Component Summary'!E31</f>
        <v>18520400.52</v>
      </c>
      <c r="N22" s="52">
        <f>'2. Component Summary'!E26</f>
        <v>11053683</v>
      </c>
      <c r="O22" s="52">
        <f>'2. Component Summary'!E25</f>
        <v>0</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79"/>
      <c r="V23" s="228"/>
      <c r="W23" s="228"/>
    </row>
    <row r="24" spans="2:27" ht="18.75" thickBot="1" x14ac:dyDescent="0.3">
      <c r="B24" s="393" t="s">
        <v>385</v>
      </c>
      <c r="C24" s="140"/>
      <c r="D24" s="140"/>
      <c r="E24" s="140"/>
      <c r="F24" s="170"/>
      <c r="G24" s="140"/>
      <c r="H24" s="232"/>
      <c r="I24" s="232"/>
      <c r="J24" s="232"/>
      <c r="K24" s="232"/>
      <c r="L24" s="232"/>
      <c r="M24" s="232"/>
      <c r="N24" s="232"/>
      <c r="O24" s="232"/>
      <c r="P24" s="232"/>
      <c r="Q24" s="232"/>
      <c r="R24" s="232"/>
      <c r="S24" s="232"/>
      <c r="T24" s="280"/>
      <c r="U24" s="280"/>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79"/>
      <c r="V25" s="279"/>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79"/>
      <c r="V26" s="279"/>
      <c r="W26" s="228"/>
      <c r="X26" s="228"/>
      <c r="Y26" s="228"/>
    </row>
    <row r="27" spans="2:27" ht="15" customHeight="1" x14ac:dyDescent="0.2">
      <c r="B27" s="216"/>
      <c r="C27" s="216"/>
      <c r="D27" s="216"/>
      <c r="E27" s="216"/>
      <c r="F27" s="486" t="s">
        <v>331</v>
      </c>
      <c r="G27" s="484" t="s">
        <v>330</v>
      </c>
      <c r="H27" s="228"/>
      <c r="I27" s="228"/>
      <c r="J27" s="228"/>
      <c r="K27" s="228"/>
      <c r="L27" s="228"/>
      <c r="M27" s="228"/>
      <c r="N27" s="228"/>
      <c r="O27" s="228"/>
      <c r="P27" s="228"/>
      <c r="Q27" s="228"/>
      <c r="R27" s="228"/>
      <c r="S27" s="228"/>
      <c r="T27" s="279"/>
      <c r="U27" s="279"/>
      <c r="V27" s="228"/>
      <c r="W27" s="228"/>
      <c r="X27" s="228"/>
    </row>
    <row r="28" spans="2:27" ht="15" customHeight="1" x14ac:dyDescent="0.2">
      <c r="B28" s="216"/>
      <c r="C28" s="216"/>
      <c r="D28" s="216"/>
      <c r="E28" s="216"/>
      <c r="F28" s="486"/>
      <c r="G28" s="484"/>
      <c r="H28" s="228"/>
      <c r="I28" s="228"/>
      <c r="J28" s="228"/>
      <c r="K28" s="228"/>
      <c r="L28" s="228"/>
      <c r="M28" s="228"/>
      <c r="N28" s="228"/>
      <c r="O28" s="228"/>
      <c r="P28" s="228"/>
      <c r="Q28" s="228"/>
      <c r="R28" s="228"/>
      <c r="S28" s="228"/>
      <c r="T28" s="279"/>
      <c r="U28" s="279"/>
      <c r="V28" s="228"/>
      <c r="W28" s="228"/>
      <c r="X28" s="228"/>
    </row>
    <row r="29" spans="2:27" x14ac:dyDescent="0.2">
      <c r="B29" s="216"/>
      <c r="C29" s="216"/>
      <c r="D29" s="216"/>
      <c r="E29" s="216"/>
      <c r="F29" s="486"/>
      <c r="G29" s="485"/>
      <c r="H29" s="228"/>
      <c r="I29" s="228"/>
      <c r="J29" s="228"/>
      <c r="K29" s="228"/>
      <c r="L29" s="228"/>
      <c r="M29" s="228"/>
      <c r="N29" s="228"/>
      <c r="O29" s="228"/>
      <c r="P29" s="228"/>
      <c r="Q29" s="228"/>
      <c r="R29" s="228"/>
      <c r="S29" s="228"/>
      <c r="T29" s="279"/>
      <c r="U29" s="281"/>
      <c r="V29" s="282"/>
      <c r="W29" s="228"/>
      <c r="X29" s="228"/>
    </row>
    <row r="30" spans="2:27" ht="51.75" customHeight="1" x14ac:dyDescent="0.25">
      <c r="B30" s="283">
        <v>1</v>
      </c>
      <c r="C30" s="489" t="s">
        <v>348</v>
      </c>
      <c r="D30" s="490"/>
      <c r="E30" s="491"/>
      <c r="F30" s="55">
        <f>IF(K21=0,"",((SUMPRODUCT($K$37:$K$66,$Q$37:$Q$66)+(K19*G30))/$K$21))</f>
        <v>0.45286818177158078</v>
      </c>
      <c r="G30" s="180"/>
      <c r="H30" s="228"/>
      <c r="I30" s="228"/>
      <c r="J30" s="228"/>
      <c r="K30" s="228"/>
      <c r="L30" s="228"/>
      <c r="M30" s="228"/>
      <c r="N30" s="228"/>
      <c r="O30" s="228"/>
      <c r="P30" s="228"/>
      <c r="Q30" s="228"/>
      <c r="R30" s="228"/>
      <c r="S30" s="228"/>
      <c r="T30" s="279"/>
      <c r="U30" s="279"/>
      <c r="V30" s="228"/>
      <c r="W30" s="228"/>
      <c r="X30" s="228"/>
    </row>
    <row r="31" spans="2:27" s="216" customFormat="1" x14ac:dyDescent="0.2"/>
    <row r="32" spans="2:27" ht="18.75" thickBot="1" x14ac:dyDescent="0.3">
      <c r="B32" s="393" t="s">
        <v>386</v>
      </c>
      <c r="C32" s="172"/>
      <c r="D32" s="172"/>
      <c r="E32" s="172"/>
      <c r="F32" s="173"/>
      <c r="G32" s="140"/>
      <c r="H32" s="232"/>
      <c r="I32" s="232"/>
      <c r="J32" s="232"/>
      <c r="K32" s="232"/>
      <c r="L32" s="232"/>
      <c r="M32" s="232"/>
      <c r="N32" s="232"/>
      <c r="O32" s="232"/>
      <c r="P32" s="232"/>
      <c r="Q32" s="232"/>
      <c r="R32" s="232"/>
      <c r="S32" s="232"/>
      <c r="T32" s="280"/>
      <c r="U32" s="280"/>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79"/>
      <c r="V33" s="279"/>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4" t="s">
        <v>354</v>
      </c>
      <c r="M34" s="255" t="s">
        <v>355</v>
      </c>
      <c r="N34" s="251" t="s">
        <v>356</v>
      </c>
      <c r="O34" s="251" t="s">
        <v>357</v>
      </c>
      <c r="P34" s="254" t="s">
        <v>358</v>
      </c>
      <c r="Q34" s="255" t="s">
        <v>359</v>
      </c>
      <c r="R34" s="251" t="s">
        <v>361</v>
      </c>
      <c r="S34" s="251" t="s">
        <v>363</v>
      </c>
      <c r="T34" s="284" t="s">
        <v>364</v>
      </c>
      <c r="U34" s="284" t="s">
        <v>365</v>
      </c>
      <c r="V34" s="251" t="s">
        <v>366</v>
      </c>
      <c r="W34" s="251" t="s">
        <v>368</v>
      </c>
      <c r="X34" s="251" t="s">
        <v>369</v>
      </c>
      <c r="Y34" s="218" t="s">
        <v>370</v>
      </c>
      <c r="Z34" s="218" t="s">
        <v>325</v>
      </c>
      <c r="AA34" s="218" t="s">
        <v>326</v>
      </c>
    </row>
    <row r="35" spans="2:27" ht="15.75" x14ac:dyDescent="0.25">
      <c r="C35" s="459" t="s">
        <v>220</v>
      </c>
      <c r="D35" s="459"/>
      <c r="E35" s="459"/>
      <c r="F35" s="459"/>
      <c r="G35" s="459"/>
      <c r="H35" s="459"/>
      <c r="I35" s="459"/>
      <c r="J35" s="459"/>
      <c r="K35" s="459"/>
      <c r="L35" s="465"/>
      <c r="M35" s="493" t="s">
        <v>62</v>
      </c>
      <c r="N35" s="494"/>
      <c r="O35" s="494"/>
      <c r="P35" s="495"/>
      <c r="Q35" s="493" t="s">
        <v>60</v>
      </c>
      <c r="R35" s="494"/>
      <c r="S35" s="494"/>
      <c r="T35" s="494"/>
      <c r="U35" s="494"/>
      <c r="V35" s="494"/>
      <c r="W35" s="494"/>
      <c r="X35" s="494"/>
      <c r="Y35" s="494"/>
      <c r="Z35" s="494"/>
      <c r="AA35" s="494"/>
    </row>
    <row r="36" spans="2:27" s="285" customFormat="1" ht="110.25" x14ac:dyDescent="0.25">
      <c r="B36" s="283"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6">
        <f t="shared" ref="C37:C66" si="4">IF(AND(NOT(COUNTA(D37:J37)),(NOT(COUNTA(M37:P37))),(NOT(COUNTA(R37:AA37)))),"",VLOOKUP($D$7,Info_County_Code,2,FALSE))</f>
        <v>36</v>
      </c>
      <c r="D37" s="432" t="s">
        <v>443</v>
      </c>
      <c r="E37" s="260"/>
      <c r="F37" s="260" t="s">
        <v>196</v>
      </c>
      <c r="G37" s="225" t="s">
        <v>180</v>
      </c>
      <c r="H37" s="442"/>
      <c r="I37" s="288">
        <v>1</v>
      </c>
      <c r="J37" s="288">
        <v>0.76</v>
      </c>
      <c r="K37" s="289">
        <f t="shared" ref="K37:K66" si="5">IF(OR(G37="Combined Summary",F37="Standalone"),(SUMPRODUCT(--(D$37:D$66=D37),I$37:I$66,J$37:J$66)),"")</f>
        <v>0.76</v>
      </c>
      <c r="L37" s="239">
        <f>IF(AND(G37="Combined Summary",F37="Combined"),SUM(M37:Q37),IF(F37="Standalone",SUM(M37:Q37),""))</f>
        <v>3074954</v>
      </c>
      <c r="M37" s="290"/>
      <c r="N37" s="241"/>
      <c r="O37" s="241"/>
      <c r="P37" s="242"/>
      <c r="Q37" s="243">
        <f>SUM(R37,S37:AA37)</f>
        <v>3074954</v>
      </c>
      <c r="R37" s="241"/>
      <c r="S37" s="241"/>
      <c r="T37" s="241">
        <v>3074954</v>
      </c>
      <c r="U37" s="241"/>
      <c r="V37" s="245"/>
      <c r="W37" s="246"/>
      <c r="X37" s="246"/>
      <c r="Y37" s="246"/>
      <c r="Z37" s="246"/>
      <c r="AA37" s="246"/>
    </row>
    <row r="38" spans="2:27" x14ac:dyDescent="0.2">
      <c r="B38" s="218">
        <v>2</v>
      </c>
      <c r="C38" s="286">
        <f t="shared" si="4"/>
        <v>36</v>
      </c>
      <c r="D38" s="431" t="s">
        <v>444</v>
      </c>
      <c r="E38" s="260"/>
      <c r="F38" s="260" t="s">
        <v>196</v>
      </c>
      <c r="G38" s="225" t="s">
        <v>180</v>
      </c>
      <c r="H38" s="260"/>
      <c r="I38" s="288">
        <v>1</v>
      </c>
      <c r="J38" s="288">
        <v>1</v>
      </c>
      <c r="K38" s="289">
        <f t="shared" si="5"/>
        <v>1</v>
      </c>
      <c r="L38" s="239">
        <f t="shared" ref="L38:L66" si="6">IF(AND(G38="Combined Summary",F38="Combined"),SUM(M38:Q38),IF(F38="Standalone",SUM(M38:Q38),""))</f>
        <v>721439</v>
      </c>
      <c r="M38" s="290"/>
      <c r="N38" s="241"/>
      <c r="O38" s="241"/>
      <c r="P38" s="242"/>
      <c r="Q38" s="243">
        <f t="shared" ref="Q38:Q66" si="7">SUM(R38,S38:AA38)</f>
        <v>721439</v>
      </c>
      <c r="R38" s="241"/>
      <c r="S38" s="241"/>
      <c r="T38" s="241">
        <v>721439</v>
      </c>
      <c r="U38" s="241"/>
      <c r="V38" s="245"/>
      <c r="W38" s="246"/>
      <c r="X38" s="246"/>
      <c r="Y38" s="246"/>
      <c r="Z38" s="246"/>
      <c r="AA38" s="246"/>
    </row>
    <row r="39" spans="2:27" x14ac:dyDescent="0.2">
      <c r="B39" s="218">
        <v>3</v>
      </c>
      <c r="C39" s="286">
        <f t="shared" si="4"/>
        <v>36</v>
      </c>
      <c r="D39" s="431" t="s">
        <v>445</v>
      </c>
      <c r="E39" s="225"/>
      <c r="F39" s="260" t="s">
        <v>196</v>
      </c>
      <c r="G39" s="225" t="s">
        <v>180</v>
      </c>
      <c r="H39" s="260"/>
      <c r="I39" s="288">
        <v>1</v>
      </c>
      <c r="J39" s="288">
        <v>0.93</v>
      </c>
      <c r="K39" s="289">
        <f t="shared" si="5"/>
        <v>0.93</v>
      </c>
      <c r="L39" s="239">
        <f t="shared" si="6"/>
        <v>633893</v>
      </c>
      <c r="M39" s="290"/>
      <c r="N39" s="241"/>
      <c r="O39" s="241"/>
      <c r="P39" s="242"/>
      <c r="Q39" s="243">
        <f t="shared" si="7"/>
        <v>633893</v>
      </c>
      <c r="R39" s="241"/>
      <c r="S39" s="241"/>
      <c r="T39" s="241">
        <v>633893</v>
      </c>
      <c r="U39" s="241"/>
      <c r="V39" s="245"/>
      <c r="W39" s="246"/>
      <c r="X39" s="246"/>
      <c r="Y39" s="246"/>
      <c r="Z39" s="246"/>
      <c r="AA39" s="246"/>
    </row>
    <row r="40" spans="2:27" x14ac:dyDescent="0.2">
      <c r="B40" s="218">
        <v>4</v>
      </c>
      <c r="C40" s="286">
        <f t="shared" si="4"/>
        <v>36</v>
      </c>
      <c r="D40" s="431" t="s">
        <v>446</v>
      </c>
      <c r="E40" s="260"/>
      <c r="F40" s="260" t="s">
        <v>196</v>
      </c>
      <c r="G40" s="225" t="s">
        <v>198</v>
      </c>
      <c r="H40" s="260"/>
      <c r="I40" s="288">
        <v>1</v>
      </c>
      <c r="J40" s="288">
        <v>0.25</v>
      </c>
      <c r="K40" s="289">
        <f t="shared" si="5"/>
        <v>0.25</v>
      </c>
      <c r="L40" s="239">
        <f t="shared" si="6"/>
        <v>1022897</v>
      </c>
      <c r="M40" s="290"/>
      <c r="N40" s="241"/>
      <c r="O40" s="241"/>
      <c r="P40" s="242"/>
      <c r="Q40" s="243">
        <f t="shared" si="7"/>
        <v>1022897</v>
      </c>
      <c r="R40" s="241"/>
      <c r="S40" s="241"/>
      <c r="T40" s="241">
        <v>1022897</v>
      </c>
      <c r="U40" s="241"/>
      <c r="V40" s="245"/>
      <c r="W40" s="246"/>
      <c r="X40" s="246"/>
      <c r="Y40" s="246"/>
      <c r="Z40" s="246"/>
      <c r="AA40" s="246"/>
    </row>
    <row r="41" spans="2:27" x14ac:dyDescent="0.2">
      <c r="B41" s="218">
        <v>5</v>
      </c>
      <c r="C41" s="286">
        <f t="shared" si="4"/>
        <v>36</v>
      </c>
      <c r="D41" s="431" t="s">
        <v>447</v>
      </c>
      <c r="E41" s="260"/>
      <c r="F41" s="260" t="s">
        <v>196</v>
      </c>
      <c r="G41" s="225" t="s">
        <v>180</v>
      </c>
      <c r="H41" s="260"/>
      <c r="I41" s="288">
        <v>1</v>
      </c>
      <c r="J41" s="288">
        <v>0.78</v>
      </c>
      <c r="K41" s="289">
        <f t="shared" si="5"/>
        <v>0.78</v>
      </c>
      <c r="L41" s="239">
        <f t="shared" si="6"/>
        <v>194636</v>
      </c>
      <c r="M41" s="290"/>
      <c r="N41" s="241"/>
      <c r="O41" s="241"/>
      <c r="P41" s="242"/>
      <c r="Q41" s="243">
        <f t="shared" si="7"/>
        <v>194636</v>
      </c>
      <c r="R41" s="241"/>
      <c r="S41" s="241"/>
      <c r="T41" s="241">
        <v>194636</v>
      </c>
      <c r="U41" s="241"/>
      <c r="V41" s="245"/>
      <c r="W41" s="246"/>
      <c r="X41" s="246"/>
      <c r="Y41" s="246"/>
      <c r="Z41" s="246"/>
      <c r="AA41" s="246"/>
    </row>
    <row r="42" spans="2:27" x14ac:dyDescent="0.2">
      <c r="B42" s="251">
        <v>6</v>
      </c>
      <c r="C42" s="286">
        <f t="shared" si="4"/>
        <v>36</v>
      </c>
      <c r="D42" s="431" t="s">
        <v>448</v>
      </c>
      <c r="E42" s="260"/>
      <c r="F42" s="260" t="s">
        <v>196</v>
      </c>
      <c r="G42" s="225" t="s">
        <v>180</v>
      </c>
      <c r="H42" s="260"/>
      <c r="I42" s="288">
        <v>1</v>
      </c>
      <c r="J42" s="288">
        <v>0</v>
      </c>
      <c r="K42" s="289">
        <f t="shared" si="5"/>
        <v>0</v>
      </c>
      <c r="L42" s="239">
        <f t="shared" si="6"/>
        <v>919158</v>
      </c>
      <c r="M42" s="290"/>
      <c r="N42" s="241"/>
      <c r="O42" s="241"/>
      <c r="P42" s="242"/>
      <c r="Q42" s="243">
        <f t="shared" si="7"/>
        <v>919158</v>
      </c>
      <c r="R42" s="241"/>
      <c r="S42" s="241"/>
      <c r="T42" s="241">
        <v>919158</v>
      </c>
      <c r="U42" s="241"/>
      <c r="V42" s="245"/>
      <c r="W42" s="246"/>
      <c r="X42" s="246"/>
      <c r="Y42" s="246"/>
      <c r="Z42" s="246"/>
      <c r="AA42" s="246"/>
    </row>
    <row r="43" spans="2:27" x14ac:dyDescent="0.2">
      <c r="B43" s="218">
        <v>7</v>
      </c>
      <c r="C43" s="286">
        <f t="shared" si="4"/>
        <v>36</v>
      </c>
      <c r="D43" s="431" t="s">
        <v>449</v>
      </c>
      <c r="E43" s="225"/>
      <c r="F43" s="260" t="s">
        <v>197</v>
      </c>
      <c r="G43" s="225" t="s">
        <v>327</v>
      </c>
      <c r="H43" s="260"/>
      <c r="I43" s="288"/>
      <c r="J43" s="288"/>
      <c r="K43" s="289">
        <f t="shared" si="5"/>
        <v>0.12869527552075638</v>
      </c>
      <c r="L43" s="239">
        <f t="shared" si="6"/>
        <v>676900</v>
      </c>
      <c r="M43" s="290"/>
      <c r="N43" s="241"/>
      <c r="O43" s="241"/>
      <c r="P43" s="242"/>
      <c r="Q43" s="243">
        <f t="shared" si="7"/>
        <v>676900</v>
      </c>
      <c r="R43" s="241"/>
      <c r="S43" s="241"/>
      <c r="T43" s="241">
        <v>676900</v>
      </c>
      <c r="U43" s="241"/>
      <c r="V43" s="245"/>
      <c r="W43" s="246"/>
      <c r="X43" s="246"/>
      <c r="Y43" s="246"/>
      <c r="Z43" s="246"/>
      <c r="AA43" s="246"/>
    </row>
    <row r="44" spans="2:27" x14ac:dyDescent="0.2">
      <c r="B44" s="218">
        <v>8</v>
      </c>
      <c r="C44" s="286">
        <f t="shared" si="4"/>
        <v>36</v>
      </c>
      <c r="D44" s="431" t="s">
        <v>449</v>
      </c>
      <c r="E44" s="225"/>
      <c r="F44" s="260" t="s">
        <v>197</v>
      </c>
      <c r="G44" s="225"/>
      <c r="H44" s="441" t="s">
        <v>180</v>
      </c>
      <c r="I44" s="439">
        <f>381012/676900</f>
        <v>0.56287782538041065</v>
      </c>
      <c r="J44" s="450">
        <v>0.21</v>
      </c>
      <c r="K44" s="289" t="str">
        <f t="shared" si="5"/>
        <v/>
      </c>
      <c r="L44" s="239" t="str">
        <f t="shared" si="6"/>
        <v/>
      </c>
      <c r="M44" s="290"/>
      <c r="N44" s="241"/>
      <c r="O44" s="241"/>
      <c r="P44" s="242"/>
      <c r="Q44" s="243">
        <f t="shared" si="7"/>
        <v>0</v>
      </c>
      <c r="R44" s="241"/>
      <c r="S44" s="244"/>
      <c r="T44" s="244"/>
      <c r="U44" s="244"/>
      <c r="V44" s="245"/>
      <c r="W44" s="246"/>
      <c r="X44" s="246"/>
      <c r="Y44" s="246"/>
      <c r="Z44" s="246"/>
      <c r="AA44" s="246"/>
    </row>
    <row r="45" spans="2:27" x14ac:dyDescent="0.2">
      <c r="B45" s="218">
        <v>9</v>
      </c>
      <c r="C45" s="286">
        <f t="shared" si="4"/>
        <v>36</v>
      </c>
      <c r="D45" s="431" t="s">
        <v>449</v>
      </c>
      <c r="E45" s="225"/>
      <c r="F45" s="260" t="s">
        <v>197</v>
      </c>
      <c r="G45" s="225"/>
      <c r="H45" s="441" t="s">
        <v>181</v>
      </c>
      <c r="I45" s="439">
        <f>1-I44</f>
        <v>0.43712217461958935</v>
      </c>
      <c r="J45" s="288">
        <v>2.4E-2</v>
      </c>
      <c r="K45" s="289" t="str">
        <f t="shared" si="5"/>
        <v/>
      </c>
      <c r="L45" s="239" t="str">
        <f t="shared" si="6"/>
        <v/>
      </c>
      <c r="M45" s="290"/>
      <c r="N45" s="241"/>
      <c r="O45" s="241"/>
      <c r="P45" s="242"/>
      <c r="Q45" s="243">
        <f t="shared" si="7"/>
        <v>0</v>
      </c>
      <c r="R45" s="241"/>
      <c r="S45" s="244"/>
      <c r="T45" s="244"/>
      <c r="U45" s="244"/>
      <c r="V45" s="245"/>
      <c r="W45" s="246"/>
      <c r="X45" s="246"/>
      <c r="Y45" s="246"/>
      <c r="Z45" s="246"/>
      <c r="AA45" s="246"/>
    </row>
    <row r="46" spans="2:27" x14ac:dyDescent="0.2">
      <c r="B46" s="218">
        <v>10</v>
      </c>
      <c r="C46" s="286">
        <f t="shared" si="4"/>
        <v>36</v>
      </c>
      <c r="D46" s="431" t="s">
        <v>450</v>
      </c>
      <c r="E46" s="225"/>
      <c r="F46" s="260" t="s">
        <v>196</v>
      </c>
      <c r="G46" s="225" t="s">
        <v>180</v>
      </c>
      <c r="H46" s="225"/>
      <c r="I46" s="450">
        <v>1</v>
      </c>
      <c r="J46" s="288">
        <v>0.75</v>
      </c>
      <c r="K46" s="289">
        <f t="shared" si="5"/>
        <v>0.75</v>
      </c>
      <c r="L46" s="239">
        <f t="shared" si="6"/>
        <v>102484</v>
      </c>
      <c r="M46" s="290"/>
      <c r="N46" s="241"/>
      <c r="O46" s="241"/>
      <c r="P46" s="242"/>
      <c r="Q46" s="243">
        <f t="shared" si="7"/>
        <v>102484</v>
      </c>
      <c r="R46" s="241"/>
      <c r="S46" s="244"/>
      <c r="T46" s="244">
        <v>102484</v>
      </c>
      <c r="U46" s="244"/>
      <c r="V46" s="245"/>
      <c r="W46" s="246"/>
      <c r="X46" s="246"/>
      <c r="Y46" s="246"/>
      <c r="Z46" s="246"/>
      <c r="AA46" s="246"/>
    </row>
    <row r="47" spans="2:27" x14ac:dyDescent="0.2">
      <c r="B47" s="218">
        <v>11</v>
      </c>
      <c r="C47" s="286">
        <f t="shared" si="4"/>
        <v>36</v>
      </c>
      <c r="D47" s="431" t="s">
        <v>451</v>
      </c>
      <c r="E47" s="225"/>
      <c r="F47" s="260" t="s">
        <v>197</v>
      </c>
      <c r="G47" s="225" t="s">
        <v>327</v>
      </c>
      <c r="H47" s="225"/>
      <c r="I47" s="288"/>
      <c r="J47" s="288"/>
      <c r="K47" s="289">
        <f t="shared" si="5"/>
        <v>0.17614787929001627</v>
      </c>
      <c r="L47" s="239">
        <f t="shared" si="6"/>
        <v>3138100</v>
      </c>
      <c r="M47" s="290"/>
      <c r="N47" s="241"/>
      <c r="O47" s="241"/>
      <c r="P47" s="242"/>
      <c r="Q47" s="243">
        <f t="shared" si="7"/>
        <v>3138100</v>
      </c>
      <c r="R47" s="241"/>
      <c r="S47" s="244"/>
      <c r="T47" s="244">
        <v>3138100</v>
      </c>
      <c r="U47" s="244"/>
      <c r="V47" s="245"/>
      <c r="W47" s="246"/>
      <c r="X47" s="246"/>
      <c r="Y47" s="246"/>
      <c r="Z47" s="246"/>
      <c r="AA47" s="246"/>
    </row>
    <row r="48" spans="2:27" x14ac:dyDescent="0.2">
      <c r="B48" s="218">
        <v>12</v>
      </c>
      <c r="C48" s="286">
        <f t="shared" si="4"/>
        <v>36</v>
      </c>
      <c r="D48" s="431" t="s">
        <v>451</v>
      </c>
      <c r="E48" s="225"/>
      <c r="F48" s="260" t="s">
        <v>197</v>
      </c>
      <c r="G48" s="225"/>
      <c r="H48" s="441" t="s">
        <v>180</v>
      </c>
      <c r="I48" s="450">
        <f>2373587/3138100</f>
        <v>0.75637710716675699</v>
      </c>
      <c r="J48" s="450">
        <v>0.22</v>
      </c>
      <c r="K48" s="289" t="str">
        <f t="shared" si="5"/>
        <v/>
      </c>
      <c r="L48" s="239" t="str">
        <f t="shared" si="6"/>
        <v/>
      </c>
      <c r="M48" s="290"/>
      <c r="N48" s="241"/>
      <c r="O48" s="241"/>
      <c r="P48" s="242"/>
      <c r="Q48" s="243">
        <f t="shared" si="7"/>
        <v>0</v>
      </c>
      <c r="R48" s="241"/>
      <c r="S48" s="244"/>
      <c r="T48" s="244"/>
      <c r="U48" s="244"/>
      <c r="V48" s="245"/>
      <c r="W48" s="246"/>
      <c r="X48" s="246"/>
      <c r="Y48" s="246"/>
      <c r="Z48" s="246"/>
      <c r="AA48" s="246"/>
    </row>
    <row r="49" spans="2:27" x14ac:dyDescent="0.2">
      <c r="B49" s="218">
        <v>13</v>
      </c>
      <c r="C49" s="286">
        <f t="shared" si="4"/>
        <v>36</v>
      </c>
      <c r="D49" s="431" t="s">
        <v>451</v>
      </c>
      <c r="E49" s="225"/>
      <c r="F49" s="260" t="s">
        <v>197</v>
      </c>
      <c r="G49" s="225"/>
      <c r="H49" s="441" t="s">
        <v>181</v>
      </c>
      <c r="I49" s="450">
        <f>1-I48</f>
        <v>0.24362289283324301</v>
      </c>
      <c r="J49" s="288">
        <v>0.04</v>
      </c>
      <c r="K49" s="289" t="str">
        <f t="shared" si="5"/>
        <v/>
      </c>
      <c r="L49" s="239" t="str">
        <f t="shared" si="6"/>
        <v/>
      </c>
      <c r="M49" s="290"/>
      <c r="N49" s="241"/>
      <c r="O49" s="241"/>
      <c r="P49" s="242"/>
      <c r="Q49" s="243">
        <f t="shared" si="7"/>
        <v>0</v>
      </c>
      <c r="R49" s="241"/>
      <c r="S49" s="244"/>
      <c r="T49" s="244"/>
      <c r="U49" s="244"/>
      <c r="V49" s="245"/>
      <c r="W49" s="246"/>
      <c r="X49" s="246"/>
      <c r="Y49" s="246"/>
      <c r="Z49" s="246"/>
      <c r="AA49" s="246"/>
    </row>
    <row r="50" spans="2:27" x14ac:dyDescent="0.2">
      <c r="B50" s="218">
        <v>14</v>
      </c>
      <c r="C50" s="286">
        <f t="shared" si="4"/>
        <v>36</v>
      </c>
      <c r="D50" s="431" t="s">
        <v>452</v>
      </c>
      <c r="E50" s="225"/>
      <c r="F50" s="260" t="s">
        <v>196</v>
      </c>
      <c r="G50" s="225" t="s">
        <v>199</v>
      </c>
      <c r="H50" s="225"/>
      <c r="I50" s="288">
        <v>1</v>
      </c>
      <c r="J50" s="288">
        <v>0.42</v>
      </c>
      <c r="K50" s="289">
        <f t="shared" si="5"/>
        <v>0.42</v>
      </c>
      <c r="L50" s="239">
        <f t="shared" si="6"/>
        <v>599589</v>
      </c>
      <c r="M50" s="290"/>
      <c r="N50" s="241"/>
      <c r="O50" s="241"/>
      <c r="P50" s="242"/>
      <c r="Q50" s="243">
        <f t="shared" si="7"/>
        <v>599589</v>
      </c>
      <c r="R50" s="241">
        <f>29860+507</f>
        <v>30367</v>
      </c>
      <c r="S50" s="244"/>
      <c r="T50" s="244">
        <f>599589-29860-507</f>
        <v>569222</v>
      </c>
      <c r="U50" s="244"/>
      <c r="V50" s="245"/>
      <c r="W50" s="246"/>
      <c r="X50" s="246"/>
      <c r="Y50" s="246"/>
      <c r="Z50" s="246"/>
      <c r="AA50" s="246"/>
    </row>
    <row r="51" spans="2:27" x14ac:dyDescent="0.2">
      <c r="B51" s="218">
        <v>15</v>
      </c>
      <c r="C51" s="286">
        <f t="shared" si="4"/>
        <v>36</v>
      </c>
      <c r="D51" s="431" t="s">
        <v>453</v>
      </c>
      <c r="E51" s="225"/>
      <c r="F51" s="260" t="s">
        <v>196</v>
      </c>
      <c r="G51" s="225" t="s">
        <v>175</v>
      </c>
      <c r="H51" s="225"/>
      <c r="I51" s="288">
        <v>1</v>
      </c>
      <c r="J51" s="288">
        <v>0.999</v>
      </c>
      <c r="K51" s="289">
        <f t="shared" si="5"/>
        <v>0.999</v>
      </c>
      <c r="L51" s="239">
        <f t="shared" si="6"/>
        <v>13320485</v>
      </c>
      <c r="M51" s="290">
        <v>4529803</v>
      </c>
      <c r="N51" s="241"/>
      <c r="O51" s="241">
        <v>3263123</v>
      </c>
      <c r="P51" s="242">
        <v>3341176</v>
      </c>
      <c r="Q51" s="243">
        <f t="shared" si="7"/>
        <v>2186383</v>
      </c>
      <c r="R51" s="241">
        <f>277981.09-30367</f>
        <v>247614.09000000003</v>
      </c>
      <c r="S51" s="244">
        <f>2186383-247614.09</f>
        <v>1938768.91</v>
      </c>
      <c r="T51" s="244"/>
      <c r="U51" s="244"/>
      <c r="V51" s="245"/>
      <c r="W51" s="246"/>
      <c r="X51" s="246"/>
      <c r="Y51" s="246"/>
      <c r="Z51" s="246"/>
      <c r="AA51" s="246"/>
    </row>
    <row r="52" spans="2:27" x14ac:dyDescent="0.2">
      <c r="B52" s="218">
        <v>16</v>
      </c>
      <c r="C52" s="286">
        <f t="shared" si="4"/>
        <v>36</v>
      </c>
      <c r="D52" s="431" t="s">
        <v>454</v>
      </c>
      <c r="E52" s="225"/>
      <c r="F52" s="260" t="s">
        <v>197</v>
      </c>
      <c r="G52" s="225" t="s">
        <v>327</v>
      </c>
      <c r="H52" s="225"/>
      <c r="I52" s="288"/>
      <c r="J52" s="288"/>
      <c r="K52" s="289">
        <f t="shared" si="5"/>
        <v>0.22926631951736554</v>
      </c>
      <c r="L52" s="239">
        <f t="shared" si="6"/>
        <v>1114218</v>
      </c>
      <c r="M52" s="290"/>
      <c r="N52" s="241"/>
      <c r="O52" s="241"/>
      <c r="P52" s="242"/>
      <c r="Q52" s="243">
        <f t="shared" si="7"/>
        <v>1114218</v>
      </c>
      <c r="R52" s="241"/>
      <c r="S52" s="244">
        <v>1114218</v>
      </c>
      <c r="T52" s="244"/>
      <c r="U52" s="244"/>
      <c r="V52" s="245"/>
      <c r="W52" s="246"/>
      <c r="X52" s="246"/>
      <c r="Y52" s="246"/>
      <c r="Z52" s="246"/>
      <c r="AA52" s="246"/>
    </row>
    <row r="53" spans="2:27" x14ac:dyDescent="0.2">
      <c r="B53" s="218">
        <v>17</v>
      </c>
      <c r="C53" s="286">
        <f t="shared" si="4"/>
        <v>36</v>
      </c>
      <c r="D53" s="431" t="s">
        <v>454</v>
      </c>
      <c r="E53" s="225"/>
      <c r="F53" s="260" t="s">
        <v>197</v>
      </c>
      <c r="G53" s="225"/>
      <c r="H53" s="441" t="s">
        <v>180</v>
      </c>
      <c r="I53" s="288">
        <f>725383/1114218</f>
        <v>0.65102430583602133</v>
      </c>
      <c r="J53" s="288">
        <v>0.32</v>
      </c>
      <c r="K53" s="289" t="str">
        <f t="shared" si="5"/>
        <v/>
      </c>
      <c r="L53" s="239" t="str">
        <f t="shared" si="6"/>
        <v/>
      </c>
      <c r="M53" s="290"/>
      <c r="N53" s="241"/>
      <c r="O53" s="241"/>
      <c r="P53" s="242"/>
      <c r="Q53" s="243">
        <f t="shared" si="7"/>
        <v>0</v>
      </c>
      <c r="R53" s="241"/>
      <c r="S53" s="244"/>
      <c r="T53" s="244"/>
      <c r="U53" s="244"/>
      <c r="V53" s="245"/>
      <c r="W53" s="246"/>
      <c r="X53" s="246"/>
      <c r="Y53" s="246"/>
      <c r="Z53" s="246"/>
      <c r="AA53" s="246"/>
    </row>
    <row r="54" spans="2:27" x14ac:dyDescent="0.2">
      <c r="B54" s="218">
        <v>18</v>
      </c>
      <c r="C54" s="286">
        <f t="shared" si="4"/>
        <v>36</v>
      </c>
      <c r="D54" s="431" t="s">
        <v>454</v>
      </c>
      <c r="E54" s="225"/>
      <c r="F54" s="260" t="s">
        <v>197</v>
      </c>
      <c r="G54" s="225"/>
      <c r="H54" s="441" t="s">
        <v>181</v>
      </c>
      <c r="I54" s="288">
        <f>1-I53</f>
        <v>0.34897569416397867</v>
      </c>
      <c r="J54" s="288">
        <v>0.06</v>
      </c>
      <c r="K54" s="289" t="str">
        <f t="shared" si="5"/>
        <v/>
      </c>
      <c r="L54" s="239" t="str">
        <f t="shared" si="6"/>
        <v/>
      </c>
      <c r="M54" s="290"/>
      <c r="N54" s="241"/>
      <c r="O54" s="241"/>
      <c r="P54" s="242"/>
      <c r="Q54" s="243">
        <f t="shared" si="7"/>
        <v>0</v>
      </c>
      <c r="R54" s="241"/>
      <c r="S54" s="244"/>
      <c r="T54" s="244"/>
      <c r="U54" s="244"/>
      <c r="V54" s="245"/>
      <c r="W54" s="246"/>
      <c r="X54" s="246"/>
      <c r="Y54" s="246"/>
      <c r="Z54" s="246"/>
      <c r="AA54" s="246"/>
    </row>
    <row r="55" spans="2:27" x14ac:dyDescent="0.2">
      <c r="B55" s="218">
        <v>19</v>
      </c>
      <c r="C55" s="286">
        <f t="shared" si="4"/>
        <v>36</v>
      </c>
      <c r="D55" s="431" t="s">
        <v>455</v>
      </c>
      <c r="E55" s="225"/>
      <c r="F55" s="260" t="s">
        <v>196</v>
      </c>
      <c r="G55" s="225" t="s">
        <v>180</v>
      </c>
      <c r="H55" s="225"/>
      <c r="I55" s="288">
        <v>1</v>
      </c>
      <c r="J55" s="288">
        <v>1</v>
      </c>
      <c r="K55" s="289">
        <f t="shared" si="5"/>
        <v>1</v>
      </c>
      <c r="L55" s="239">
        <f t="shared" si="6"/>
        <v>354876</v>
      </c>
      <c r="M55" s="290"/>
      <c r="N55" s="241"/>
      <c r="O55" s="241"/>
      <c r="P55" s="242"/>
      <c r="Q55" s="243">
        <f t="shared" si="7"/>
        <v>354876</v>
      </c>
      <c r="R55" s="241"/>
      <c r="S55" s="244">
        <v>354876</v>
      </c>
      <c r="T55" s="244"/>
      <c r="U55" s="244"/>
      <c r="V55" s="245"/>
      <c r="W55" s="246"/>
      <c r="X55" s="246"/>
      <c r="Y55" s="246"/>
      <c r="Z55" s="246"/>
      <c r="AA55" s="246"/>
    </row>
    <row r="56" spans="2:27" x14ac:dyDescent="0.2">
      <c r="B56" s="218">
        <v>20</v>
      </c>
      <c r="C56" s="286">
        <f t="shared" si="4"/>
        <v>36</v>
      </c>
      <c r="D56" s="431"/>
      <c r="E56" s="225"/>
      <c r="F56" s="260"/>
      <c r="G56" s="225"/>
      <c r="H56" s="225">
        <f>100*(I44*J44)</f>
        <v>11.820434332988624</v>
      </c>
      <c r="I56" s="288"/>
      <c r="J56" s="288"/>
      <c r="K56" s="289" t="str">
        <f t="shared" si="5"/>
        <v/>
      </c>
      <c r="L56" s="239" t="str">
        <f t="shared" si="6"/>
        <v/>
      </c>
      <c r="M56" s="290"/>
      <c r="N56" s="241"/>
      <c r="O56" s="241"/>
      <c r="P56" s="242"/>
      <c r="Q56" s="243">
        <f t="shared" si="7"/>
        <v>0</v>
      </c>
      <c r="R56" s="241"/>
      <c r="S56" s="244"/>
      <c r="T56" s="244"/>
      <c r="U56" s="244"/>
      <c r="V56" s="245"/>
      <c r="W56" s="246"/>
      <c r="X56" s="246"/>
      <c r="Y56" s="246"/>
      <c r="Z56" s="246"/>
      <c r="AA56" s="246"/>
    </row>
    <row r="57" spans="2:27" x14ac:dyDescent="0.2">
      <c r="B57" s="218">
        <v>21</v>
      </c>
      <c r="C57" s="286">
        <f t="shared" si="4"/>
        <v>36</v>
      </c>
      <c r="D57" s="431"/>
      <c r="E57" s="225"/>
      <c r="F57" s="260"/>
      <c r="G57" s="225"/>
      <c r="H57" s="225">
        <f>100*(I45*J45)</f>
        <v>1.0490932190870144</v>
      </c>
      <c r="I57" s="288"/>
      <c r="J57" s="288"/>
      <c r="K57" s="289" t="str">
        <f t="shared" si="5"/>
        <v/>
      </c>
      <c r="L57" s="239" t="str">
        <f t="shared" si="6"/>
        <v/>
      </c>
      <c r="M57" s="290"/>
      <c r="N57" s="241"/>
      <c r="O57" s="241"/>
      <c r="P57" s="242"/>
      <c r="Q57" s="243">
        <f t="shared" si="7"/>
        <v>0</v>
      </c>
      <c r="R57" s="241"/>
      <c r="S57" s="244"/>
      <c r="T57" s="244"/>
      <c r="U57" s="244"/>
      <c r="V57" s="245"/>
      <c r="W57" s="246"/>
      <c r="X57" s="246"/>
      <c r="Y57" s="246"/>
      <c r="Z57" s="246"/>
      <c r="AA57" s="246"/>
    </row>
    <row r="58" spans="2:27" x14ac:dyDescent="0.2">
      <c r="B58" s="218">
        <v>22</v>
      </c>
      <c r="C58" s="286" t="str">
        <f t="shared" si="4"/>
        <v/>
      </c>
      <c r="D58" s="431"/>
      <c r="E58" s="225"/>
      <c r="F58" s="260"/>
      <c r="G58" s="225"/>
      <c r="H58" s="225"/>
      <c r="I58" s="288"/>
      <c r="J58" s="288"/>
      <c r="K58" s="289" t="str">
        <f t="shared" si="5"/>
        <v/>
      </c>
      <c r="L58" s="239" t="str">
        <f t="shared" si="6"/>
        <v/>
      </c>
      <c r="M58" s="290"/>
      <c r="N58" s="241"/>
      <c r="O58" s="241"/>
      <c r="P58" s="242"/>
      <c r="Q58" s="243">
        <f t="shared" si="7"/>
        <v>0</v>
      </c>
      <c r="R58" s="241"/>
      <c r="S58" s="244"/>
      <c r="T58" s="244"/>
      <c r="U58" s="244"/>
      <c r="V58" s="245"/>
      <c r="W58" s="246"/>
      <c r="X58" s="246"/>
      <c r="Y58" s="246"/>
      <c r="Z58" s="246"/>
      <c r="AA58" s="246"/>
    </row>
    <row r="59" spans="2:27" x14ac:dyDescent="0.2">
      <c r="B59" s="218">
        <v>23</v>
      </c>
      <c r="C59" s="286" t="str">
        <f t="shared" si="4"/>
        <v/>
      </c>
      <c r="D59" s="431"/>
      <c r="E59" s="225"/>
      <c r="F59" s="260"/>
      <c r="G59" s="225"/>
      <c r="H59" s="225"/>
      <c r="I59" s="288"/>
      <c r="J59" s="288"/>
      <c r="K59" s="289" t="str">
        <f t="shared" si="5"/>
        <v/>
      </c>
      <c r="L59" s="239" t="str">
        <f t="shared" si="6"/>
        <v/>
      </c>
      <c r="M59" s="290"/>
      <c r="N59" s="241"/>
      <c r="O59" s="241"/>
      <c r="P59" s="242"/>
      <c r="Q59" s="243">
        <f t="shared" si="7"/>
        <v>0</v>
      </c>
      <c r="R59" s="241"/>
      <c r="S59" s="244"/>
      <c r="T59" s="244"/>
      <c r="U59" s="244"/>
      <c r="V59" s="245"/>
      <c r="W59" s="246"/>
      <c r="X59" s="246"/>
      <c r="Y59" s="246"/>
      <c r="Z59" s="246"/>
      <c r="AA59" s="246"/>
    </row>
    <row r="60" spans="2:27" x14ac:dyDescent="0.2">
      <c r="B60" s="218">
        <v>24</v>
      </c>
      <c r="C60" s="286" t="str">
        <f t="shared" si="4"/>
        <v/>
      </c>
      <c r="D60" s="431"/>
      <c r="E60" s="225"/>
      <c r="F60" s="260"/>
      <c r="G60" s="225"/>
      <c r="H60" s="225"/>
      <c r="I60" s="288"/>
      <c r="J60" s="288"/>
      <c r="K60" s="289" t="str">
        <f t="shared" si="5"/>
        <v/>
      </c>
      <c r="L60" s="239" t="str">
        <f t="shared" si="6"/>
        <v/>
      </c>
      <c r="M60" s="290"/>
      <c r="N60" s="241"/>
      <c r="O60" s="241"/>
      <c r="P60" s="242"/>
      <c r="Q60" s="243">
        <f t="shared" si="7"/>
        <v>0</v>
      </c>
      <c r="R60" s="241"/>
      <c r="S60" s="244"/>
      <c r="T60" s="244"/>
      <c r="U60" s="244"/>
      <c r="V60" s="245"/>
      <c r="W60" s="246"/>
      <c r="X60" s="246"/>
      <c r="Y60" s="246"/>
      <c r="Z60" s="246"/>
      <c r="AA60" s="246"/>
    </row>
    <row r="61" spans="2:27" x14ac:dyDescent="0.2">
      <c r="B61" s="218">
        <v>25</v>
      </c>
      <c r="C61" s="286" t="str">
        <f t="shared" si="4"/>
        <v/>
      </c>
      <c r="D61" s="431"/>
      <c r="E61" s="225"/>
      <c r="F61" s="260"/>
      <c r="G61" s="225"/>
      <c r="H61" s="225"/>
      <c r="I61" s="288"/>
      <c r="J61" s="288"/>
      <c r="K61" s="289" t="str">
        <f t="shared" si="5"/>
        <v/>
      </c>
      <c r="L61" s="239" t="str">
        <f t="shared" si="6"/>
        <v/>
      </c>
      <c r="M61" s="290"/>
      <c r="N61" s="241"/>
      <c r="O61" s="241"/>
      <c r="P61" s="242"/>
      <c r="Q61" s="243">
        <f t="shared" si="7"/>
        <v>0</v>
      </c>
      <c r="R61" s="241"/>
      <c r="S61" s="244"/>
      <c r="T61" s="451"/>
      <c r="U61" s="244"/>
      <c r="V61" s="245"/>
      <c r="W61" s="246"/>
      <c r="X61" s="246"/>
      <c r="Y61" s="246"/>
      <c r="Z61" s="246"/>
      <c r="AA61" s="246"/>
    </row>
    <row r="62" spans="2:27" x14ac:dyDescent="0.2">
      <c r="B62" s="218">
        <v>26</v>
      </c>
      <c r="C62" s="286" t="str">
        <f t="shared" si="4"/>
        <v/>
      </c>
      <c r="D62" s="431"/>
      <c r="E62" s="225"/>
      <c r="F62" s="260"/>
      <c r="G62" s="225"/>
      <c r="H62" s="225"/>
      <c r="I62" s="288"/>
      <c r="J62" s="288"/>
      <c r="K62" s="289" t="str">
        <f t="shared" si="5"/>
        <v/>
      </c>
      <c r="L62" s="239" t="str">
        <f t="shared" si="6"/>
        <v/>
      </c>
      <c r="M62" s="290"/>
      <c r="N62" s="241"/>
      <c r="O62" s="241"/>
      <c r="P62" s="242"/>
      <c r="Q62" s="243">
        <f t="shared" si="7"/>
        <v>0</v>
      </c>
      <c r="R62" s="241"/>
      <c r="S62" s="244"/>
      <c r="T62" s="244"/>
      <c r="U62" s="244"/>
      <c r="V62" s="245"/>
      <c r="W62" s="246"/>
      <c r="X62" s="246"/>
      <c r="Y62" s="246"/>
      <c r="Z62" s="246"/>
      <c r="AA62" s="246"/>
    </row>
    <row r="63" spans="2:27" x14ac:dyDescent="0.2">
      <c r="B63" s="218">
        <v>27</v>
      </c>
      <c r="C63" s="286" t="str">
        <f t="shared" si="4"/>
        <v/>
      </c>
      <c r="D63" s="431"/>
      <c r="E63" s="225"/>
      <c r="F63" s="260"/>
      <c r="G63" s="225"/>
      <c r="H63" s="225"/>
      <c r="I63" s="288"/>
      <c r="J63" s="288"/>
      <c r="K63" s="289" t="str">
        <f t="shared" si="5"/>
        <v/>
      </c>
      <c r="L63" s="239" t="str">
        <f t="shared" si="6"/>
        <v/>
      </c>
      <c r="M63" s="290"/>
      <c r="N63" s="241"/>
      <c r="O63" s="241"/>
      <c r="P63" s="242"/>
      <c r="Q63" s="243">
        <f t="shared" si="7"/>
        <v>0</v>
      </c>
      <c r="R63" s="241"/>
      <c r="S63" s="244"/>
      <c r="T63" s="244"/>
      <c r="U63" s="244"/>
      <c r="V63" s="245"/>
      <c r="W63" s="246"/>
      <c r="X63" s="246"/>
      <c r="Y63" s="246"/>
      <c r="Z63" s="246"/>
      <c r="AA63" s="246"/>
    </row>
    <row r="64" spans="2:27" x14ac:dyDescent="0.2">
      <c r="B64" s="218">
        <v>28</v>
      </c>
      <c r="C64" s="286" t="str">
        <f t="shared" si="4"/>
        <v/>
      </c>
      <c r="D64" s="431"/>
      <c r="E64" s="225"/>
      <c r="F64" s="260"/>
      <c r="G64" s="225"/>
      <c r="H64" s="225"/>
      <c r="I64" s="288"/>
      <c r="J64" s="288"/>
      <c r="K64" s="289" t="str">
        <f t="shared" si="5"/>
        <v/>
      </c>
      <c r="L64" s="239" t="str">
        <f t="shared" si="6"/>
        <v/>
      </c>
      <c r="M64" s="290"/>
      <c r="N64" s="241"/>
      <c r="O64" s="241"/>
      <c r="P64" s="242"/>
      <c r="Q64" s="243">
        <f t="shared" si="7"/>
        <v>0</v>
      </c>
      <c r="R64" s="241"/>
      <c r="S64" s="244"/>
      <c r="T64" s="244"/>
      <c r="U64" s="244"/>
      <c r="V64" s="245"/>
      <c r="W64" s="246"/>
      <c r="X64" s="246"/>
      <c r="Y64" s="246"/>
      <c r="Z64" s="246"/>
      <c r="AA64" s="246"/>
    </row>
    <row r="65" spans="2:27" x14ac:dyDescent="0.2">
      <c r="B65" s="218">
        <v>29</v>
      </c>
      <c r="C65" s="286" t="str">
        <f t="shared" si="4"/>
        <v/>
      </c>
      <c r="D65" s="431"/>
      <c r="E65" s="225"/>
      <c r="F65" s="260"/>
      <c r="G65" s="225"/>
      <c r="H65" s="225"/>
      <c r="I65" s="288"/>
      <c r="J65" s="288"/>
      <c r="K65" s="289" t="str">
        <f t="shared" si="5"/>
        <v/>
      </c>
      <c r="L65" s="239" t="str">
        <f t="shared" si="6"/>
        <v/>
      </c>
      <c r="M65" s="290"/>
      <c r="N65" s="241"/>
      <c r="O65" s="241"/>
      <c r="P65" s="242"/>
      <c r="Q65" s="243">
        <f t="shared" si="7"/>
        <v>0</v>
      </c>
      <c r="R65" s="241"/>
      <c r="S65" s="244"/>
      <c r="T65" s="244"/>
      <c r="U65" s="244"/>
      <c r="V65" s="245"/>
      <c r="W65" s="246"/>
      <c r="X65" s="246"/>
      <c r="Y65" s="246"/>
      <c r="Z65" s="246"/>
      <c r="AA65" s="246"/>
    </row>
    <row r="66" spans="2:27" x14ac:dyDescent="0.2">
      <c r="B66" s="218">
        <v>30</v>
      </c>
      <c r="C66" s="286" t="str">
        <f t="shared" si="4"/>
        <v/>
      </c>
      <c r="D66" s="431"/>
      <c r="E66" s="225"/>
      <c r="F66" s="260"/>
      <c r="G66" s="225"/>
      <c r="H66" s="225"/>
      <c r="I66" s="288"/>
      <c r="J66" s="288"/>
      <c r="K66" s="289" t="str">
        <f t="shared" si="5"/>
        <v/>
      </c>
      <c r="L66" s="239" t="str">
        <f t="shared" si="6"/>
        <v/>
      </c>
      <c r="M66" s="290"/>
      <c r="N66" s="241"/>
      <c r="O66" s="241"/>
      <c r="P66" s="242"/>
      <c r="Q66" s="243">
        <f t="shared" si="7"/>
        <v>0</v>
      </c>
      <c r="R66" s="241"/>
      <c r="S66" s="244"/>
      <c r="T66" s="244"/>
      <c r="U66" s="244"/>
      <c r="V66" s="245"/>
      <c r="W66" s="246"/>
      <c r="X66" s="246"/>
      <c r="Y66" s="246"/>
      <c r="Z66" s="246"/>
      <c r="AA66" s="246"/>
    </row>
    <row r="67" spans="2:27" hidden="1" x14ac:dyDescent="0.2">
      <c r="B67" s="291"/>
      <c r="C67" s="226"/>
    </row>
  </sheetData>
  <sheetProtection sheet="1" objects="1" scenarios="1" formatColumns="0" formatRows="0" selectLockedCells="1"/>
  <mergeCells count="19">
    <mergeCell ref="K12:U12"/>
    <mergeCell ref="C30:E30"/>
    <mergeCell ref="B7:C7"/>
    <mergeCell ref="M35:P35"/>
    <mergeCell ref="Q35:AA35"/>
    <mergeCell ref="C13:E13"/>
    <mergeCell ref="C14:E14"/>
    <mergeCell ref="C15:E15"/>
    <mergeCell ref="C16:E16"/>
    <mergeCell ref="C20:E20"/>
    <mergeCell ref="C18:E18"/>
    <mergeCell ref="C19:E19"/>
    <mergeCell ref="C17:E17"/>
    <mergeCell ref="G12:J12"/>
    <mergeCell ref="G27:G29"/>
    <mergeCell ref="C35:L35"/>
    <mergeCell ref="F27:F29"/>
    <mergeCell ref="C21:E21"/>
    <mergeCell ref="C22:E22"/>
  </mergeCells>
  <dataValidations disablePrompts="1"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C4" zoomScale="70" zoomScaleNormal="70" zoomScaleSheetLayoutView="40" workbookViewId="0">
      <selection activeCell="N28" sqref="N28"/>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68" t="s">
        <v>332</v>
      </c>
      <c r="C1" s="468"/>
      <c r="D1" s="468"/>
    </row>
    <row r="2" spans="2:27" x14ac:dyDescent="0.2">
      <c r="B2" s="208"/>
      <c r="C2" s="208"/>
      <c r="D2" s="208"/>
    </row>
    <row r="3" spans="2:27" ht="18" x14ac:dyDescent="0.25">
      <c r="B3" s="396"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7"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6"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9" t="s">
        <v>2</v>
      </c>
      <c r="C7" s="459"/>
      <c r="D7" s="54" t="str">
        <f>IF(ISBLANK('1. Information'!D6),"",'1. Information'!D6)</f>
        <v>San Bernardino</v>
      </c>
      <c r="F7" s="204" t="s">
        <v>3</v>
      </c>
      <c r="G7" s="227">
        <f>IF(ISBLANK('1. Information'!D5),"",'1. Information'!D5)</f>
        <v>43223</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8"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2"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4" t="s">
        <v>62</v>
      </c>
      <c r="H12" s="494"/>
      <c r="I12" s="494"/>
      <c r="J12" s="495"/>
      <c r="K12" s="501" t="s">
        <v>219</v>
      </c>
      <c r="L12" s="501"/>
      <c r="M12" s="501"/>
      <c r="N12" s="501"/>
      <c r="O12" s="501"/>
      <c r="P12" s="501"/>
      <c r="Q12" s="501"/>
      <c r="R12" s="501"/>
      <c r="S12" s="501"/>
      <c r="T12" s="501"/>
      <c r="U12" s="502"/>
      <c r="V12" s="63"/>
      <c r="W12" s="58"/>
      <c r="X12" s="58"/>
      <c r="Y12" s="58"/>
      <c r="Z12" s="58"/>
      <c r="AA12" s="58"/>
    </row>
    <row r="13" spans="2:27" ht="65.25" customHeight="1" x14ac:dyDescent="0.25">
      <c r="B13" s="226"/>
      <c r="C13" s="506"/>
      <c r="D13" s="506"/>
      <c r="E13" s="506"/>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66" t="s">
        <v>214</v>
      </c>
      <c r="D14" s="466"/>
      <c r="E14" s="466"/>
      <c r="F14" s="122">
        <f>SUM(G14:J14,K14)</f>
        <v>434072</v>
      </c>
      <c r="G14" s="113"/>
      <c r="H14" s="77"/>
      <c r="I14" s="77"/>
      <c r="J14" s="119"/>
      <c r="K14" s="78">
        <f t="shared" ref="K14:K19" si="0">SUM(L14,M14:U14)</f>
        <v>434072</v>
      </c>
      <c r="L14" s="77"/>
      <c r="M14" s="77"/>
      <c r="N14" s="77">
        <v>434072</v>
      </c>
      <c r="O14" s="77"/>
      <c r="P14" s="77"/>
      <c r="Q14" s="77"/>
      <c r="R14" s="77"/>
      <c r="S14" s="77"/>
      <c r="T14" s="77"/>
      <c r="U14" s="77"/>
      <c r="V14" s="58"/>
      <c r="W14" s="58"/>
      <c r="X14" s="58"/>
      <c r="Y14" s="58"/>
      <c r="Z14" s="58"/>
      <c r="AA14" s="226"/>
    </row>
    <row r="15" spans="2:27" ht="15.75" x14ac:dyDescent="0.25">
      <c r="B15" s="218">
        <v>2</v>
      </c>
      <c r="C15" s="466" t="s">
        <v>215</v>
      </c>
      <c r="D15" s="466"/>
      <c r="E15" s="466"/>
      <c r="F15" s="122">
        <f>SUM(G15:J15,K15)</f>
        <v>337962</v>
      </c>
      <c r="G15" s="113"/>
      <c r="H15" s="77"/>
      <c r="I15" s="77"/>
      <c r="J15" s="119"/>
      <c r="K15" s="78">
        <f t="shared" si="0"/>
        <v>337962</v>
      </c>
      <c r="L15" s="77"/>
      <c r="M15" s="77"/>
      <c r="N15" s="77">
        <v>337962</v>
      </c>
      <c r="O15" s="77"/>
      <c r="P15" s="77"/>
      <c r="Q15" s="77"/>
      <c r="R15" s="77"/>
      <c r="S15" s="77"/>
      <c r="T15" s="77"/>
      <c r="U15" s="77"/>
      <c r="V15" s="58"/>
      <c r="W15" s="58"/>
      <c r="X15" s="58"/>
      <c r="Y15" s="58"/>
      <c r="Z15" s="58"/>
      <c r="AA15" s="226"/>
    </row>
    <row r="16" spans="2:27" ht="15.75" x14ac:dyDescent="0.25">
      <c r="B16" s="218">
        <v>3</v>
      </c>
      <c r="C16" s="466" t="s">
        <v>216</v>
      </c>
      <c r="D16" s="466"/>
      <c r="E16" s="466"/>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66" t="s">
        <v>217</v>
      </c>
      <c r="D17" s="466"/>
      <c r="E17" s="466"/>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66" t="s">
        <v>334</v>
      </c>
      <c r="D18" s="466"/>
      <c r="E18" s="466"/>
      <c r="F18" s="122">
        <f>SUM(G18:J18,K18)</f>
        <v>2752093.74</v>
      </c>
      <c r="G18" s="115">
        <f>SUMIF($J$28:$J$87,"Project Direct",L$28:L$87)</f>
        <v>892733</v>
      </c>
      <c r="H18" s="66">
        <f>SUMIF($J$28:$J$87,"Project Direct",M$28:M$87)</f>
        <v>0</v>
      </c>
      <c r="I18" s="66">
        <f>SUMIF($J$28:$J$87,"Project Direct",N$28:N$87)</f>
        <v>0</v>
      </c>
      <c r="J18" s="121">
        <f>SUMIF($J$28:$J$87,"Project Direct",O$28:O$87)</f>
        <v>15406</v>
      </c>
      <c r="K18" s="115">
        <f t="shared" si="0"/>
        <v>1843954.74</v>
      </c>
      <c r="L18" s="66">
        <f t="shared" ref="L18:T18" si="3">SUMIF($J$28:$J$87,"Project Direct",Q$28:Q$87)</f>
        <v>109133.74</v>
      </c>
      <c r="M18" s="66">
        <f t="shared" si="3"/>
        <v>0</v>
      </c>
      <c r="N18" s="66">
        <f t="shared" si="3"/>
        <v>1115891</v>
      </c>
      <c r="O18" s="66">
        <f t="shared" si="3"/>
        <v>618930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505" t="s">
        <v>218</v>
      </c>
      <c r="D19" s="505"/>
      <c r="E19" s="505"/>
      <c r="F19" s="122">
        <f>SUM(F16:F18)</f>
        <v>2752093.74</v>
      </c>
      <c r="G19" s="116">
        <f>SUM(G16:G18)</f>
        <v>892733</v>
      </c>
      <c r="H19" s="65">
        <f>SUM(H16:H18)</f>
        <v>0</v>
      </c>
      <c r="I19" s="65">
        <f>SUM(I16:I18)</f>
        <v>0</v>
      </c>
      <c r="J19" s="122">
        <f>SUM(J16:J18)</f>
        <v>15406</v>
      </c>
      <c r="K19" s="116">
        <f t="shared" si="0"/>
        <v>1843954.74</v>
      </c>
      <c r="L19" s="65">
        <f t="shared" ref="L19:U19" si="4">SUM(L16:L18)</f>
        <v>109133.74</v>
      </c>
      <c r="M19" s="65">
        <f t="shared" si="4"/>
        <v>0</v>
      </c>
      <c r="N19" s="65">
        <f t="shared" si="4"/>
        <v>1115891</v>
      </c>
      <c r="O19" s="65">
        <f t="shared" si="4"/>
        <v>618930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87" t="s">
        <v>335</v>
      </c>
      <c r="D20" s="487"/>
      <c r="E20" s="487"/>
      <c r="F20" s="122">
        <f t="shared" ref="F20:U20" si="5">SUM(F14:F15,F16:F18)</f>
        <v>3524127.74</v>
      </c>
      <c r="G20" s="117">
        <f t="shared" si="5"/>
        <v>892733</v>
      </c>
      <c r="H20" s="67">
        <f t="shared" si="5"/>
        <v>0</v>
      </c>
      <c r="I20" s="67">
        <f t="shared" si="5"/>
        <v>0</v>
      </c>
      <c r="J20" s="123">
        <f t="shared" si="5"/>
        <v>15406</v>
      </c>
      <c r="K20" s="117">
        <f t="shared" si="5"/>
        <v>2615988.7400000002</v>
      </c>
      <c r="L20" s="67">
        <f t="shared" si="5"/>
        <v>109133.74</v>
      </c>
      <c r="M20" s="67">
        <f t="shared" si="5"/>
        <v>0</v>
      </c>
      <c r="N20" s="67">
        <f t="shared" si="5"/>
        <v>1887925</v>
      </c>
      <c r="O20" s="67">
        <f t="shared" si="5"/>
        <v>618930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87" t="s">
        <v>308</v>
      </c>
      <c r="D21" s="487"/>
      <c r="E21" s="487"/>
      <c r="F21" s="239"/>
      <c r="G21" s="245"/>
      <c r="H21" s="246"/>
      <c r="I21" s="246"/>
      <c r="J21" s="239"/>
      <c r="K21" s="245">
        <f>SUM(L21,M21:U21)</f>
        <v>9399399.9499999993</v>
      </c>
      <c r="L21" s="246">
        <f>'2. Component Summary'!F27+'2. Component Summary'!F32</f>
        <v>185999.34000000003</v>
      </c>
      <c r="M21" s="246">
        <f>'2. Component Summary'!F30+'2. Component Summary'!F31</f>
        <v>4873789.6100000003</v>
      </c>
      <c r="N21" s="246">
        <f>'2. Component Summary'!F26</f>
        <v>3720681</v>
      </c>
      <c r="O21" s="246">
        <f>'2. Component Summary'!F25</f>
        <v>618930</v>
      </c>
      <c r="P21" s="246">
        <f>'2. Component Summary'!F24</f>
        <v>0</v>
      </c>
      <c r="Q21" s="246">
        <f>'2. Component Summary'!F23</f>
        <v>0</v>
      </c>
      <c r="R21" s="246">
        <f>'2. Component Summary'!F22</f>
        <v>0</v>
      </c>
      <c r="S21" s="246">
        <f>'2. Component Summary'!F21</f>
        <v>0</v>
      </c>
      <c r="T21" s="246">
        <f>'2. Component Summary'!F20</f>
        <v>0</v>
      </c>
      <c r="U21" s="246">
        <f>'2. Component Summary'!F19</f>
        <v>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4"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6" t="s">
        <v>354</v>
      </c>
      <c r="M25" s="218" t="s">
        <v>355</v>
      </c>
      <c r="N25" s="218" t="s">
        <v>356</v>
      </c>
      <c r="O25" s="233" t="s">
        <v>357</v>
      </c>
      <c r="P25" s="256"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00" t="s">
        <v>222</v>
      </c>
      <c r="D26" s="500"/>
      <c r="E26" s="500"/>
      <c r="F26" s="500"/>
      <c r="G26" s="500"/>
      <c r="H26" s="500"/>
      <c r="I26" s="500"/>
      <c r="J26" s="500"/>
      <c r="K26" s="132"/>
      <c r="L26" s="503" t="s">
        <v>62</v>
      </c>
      <c r="M26" s="503"/>
      <c r="N26" s="503"/>
      <c r="O26" s="504"/>
      <c r="P26" s="498" t="s">
        <v>60</v>
      </c>
      <c r="Q26" s="499"/>
      <c r="R26" s="499"/>
      <c r="S26" s="499"/>
      <c r="T26" s="499"/>
      <c r="U26" s="499"/>
      <c r="V26" s="499"/>
      <c r="W26" s="499"/>
      <c r="X26" s="499"/>
      <c r="Y26" s="499"/>
      <c r="Z26" s="499"/>
      <c r="AA26" s="14"/>
    </row>
    <row r="27" spans="2:27" ht="78.75" x14ac:dyDescent="0.2">
      <c r="B27" s="293"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4">
        <f>IF(AND(NOT(COUNTA(D28:I28)),(NOT(COUNTA(L28:O28))),(NOT(COUNTA(R28:Z28)))),"",VLOOKUP($D$7,Info_County_Code,2,FALSE))</f>
        <v>36</v>
      </c>
      <c r="D28" s="442" t="s">
        <v>456</v>
      </c>
      <c r="E28" s="295"/>
      <c r="F28" s="295">
        <v>40634</v>
      </c>
      <c r="G28" s="444" t="s">
        <v>469</v>
      </c>
      <c r="H28" s="241">
        <v>7880917</v>
      </c>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6">
        <f t="shared" ref="C29:I30" si="7">IF(ISBLANK(C28),"",C28)</f>
        <v>36</v>
      </c>
      <c r="D29" s="297" t="str">
        <f t="shared" si="7"/>
        <v>Youth Hostel</v>
      </c>
      <c r="E29" s="298" t="str">
        <f t="shared" si="7"/>
        <v/>
      </c>
      <c r="F29" s="298">
        <f t="shared" si="7"/>
        <v>40634</v>
      </c>
      <c r="G29" s="298" t="str">
        <f t="shared" si="7"/>
        <v>July 24,12</v>
      </c>
      <c r="H29" s="249">
        <f t="shared" si="7"/>
        <v>7880917</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6">
        <f t="shared" ref="C30:H30" si="9">IF(ISBLANK(C28),"",C28)</f>
        <v>36</v>
      </c>
      <c r="D30" s="299" t="str">
        <f t="shared" si="9"/>
        <v>Youth Hostel</v>
      </c>
      <c r="E30" s="300" t="str">
        <f t="shared" si="9"/>
        <v/>
      </c>
      <c r="F30" s="300">
        <f t="shared" si="9"/>
        <v>40634</v>
      </c>
      <c r="G30" s="300" t="str">
        <f t="shared" si="9"/>
        <v>July 24,12</v>
      </c>
      <c r="H30" s="246">
        <f t="shared" si="9"/>
        <v>7880917</v>
      </c>
      <c r="I30" s="246" t="str">
        <f t="shared" si="7"/>
        <v/>
      </c>
      <c r="J30" s="246" t="s">
        <v>338</v>
      </c>
      <c r="K30" s="239">
        <f t="shared" si="6"/>
        <v>1778326.74</v>
      </c>
      <c r="L30" s="247">
        <v>892733</v>
      </c>
      <c r="M30" s="241"/>
      <c r="N30" s="241"/>
      <c r="O30" s="242">
        <v>15406</v>
      </c>
      <c r="P30" s="243">
        <f t="shared" si="8"/>
        <v>870187.74</v>
      </c>
      <c r="Q30" s="241">
        <v>109133.74</v>
      </c>
      <c r="R30" s="241"/>
      <c r="S30" s="241">
        <v>142124</v>
      </c>
      <c r="T30" s="241">
        <v>618930</v>
      </c>
      <c r="U30" s="241"/>
      <c r="V30" s="241"/>
      <c r="W30" s="241"/>
      <c r="X30" s="241"/>
      <c r="Y30" s="241"/>
      <c r="Z30" s="241"/>
      <c r="AA30" s="226"/>
    </row>
    <row r="31" spans="2:27" ht="15.75" x14ac:dyDescent="0.25">
      <c r="B31" s="209">
        <v>1</v>
      </c>
      <c r="C31" s="69">
        <f t="shared" ref="C31:I31" si="10">IF(ISBLANK(C28),"",C28)</f>
        <v>36</v>
      </c>
      <c r="D31" s="82" t="str">
        <f t="shared" si="10"/>
        <v>Youth Hostel</v>
      </c>
      <c r="E31" s="83" t="str">
        <f t="shared" si="10"/>
        <v/>
      </c>
      <c r="F31" s="83">
        <f t="shared" si="10"/>
        <v>40634</v>
      </c>
      <c r="G31" s="83" t="str">
        <f t="shared" si="10"/>
        <v>July 24,12</v>
      </c>
      <c r="H31" s="84">
        <f t="shared" si="10"/>
        <v>7880917</v>
      </c>
      <c r="I31" s="84" t="str">
        <f t="shared" si="10"/>
        <v/>
      </c>
      <c r="J31" s="52" t="s">
        <v>388</v>
      </c>
      <c r="K31" s="110">
        <f t="shared" si="6"/>
        <v>1778326.74</v>
      </c>
      <c r="L31" s="130">
        <f>SUM(L28:L30)</f>
        <v>892733</v>
      </c>
      <c r="M31" s="85">
        <f>SUM(M28:M30)</f>
        <v>0</v>
      </c>
      <c r="N31" s="85">
        <f>SUM(N28:N30)</f>
        <v>0</v>
      </c>
      <c r="O31" s="134">
        <f>SUM(O28:O30)</f>
        <v>15406</v>
      </c>
      <c r="P31" s="108">
        <f t="shared" si="8"/>
        <v>870187.74</v>
      </c>
      <c r="Q31" s="85">
        <f t="shared" ref="Q31:Z31" si="11">SUM(Q28:Q30)</f>
        <v>109133.74</v>
      </c>
      <c r="R31" s="85">
        <f t="shared" si="11"/>
        <v>0</v>
      </c>
      <c r="S31" s="85">
        <f t="shared" si="11"/>
        <v>142124</v>
      </c>
      <c r="T31" s="85">
        <f t="shared" si="11"/>
        <v>618930</v>
      </c>
      <c r="U31" s="85">
        <f t="shared" si="11"/>
        <v>0</v>
      </c>
      <c r="V31" s="85">
        <f t="shared" si="11"/>
        <v>0</v>
      </c>
      <c r="W31" s="85">
        <f t="shared" si="11"/>
        <v>0</v>
      </c>
      <c r="X31" s="85">
        <f t="shared" si="11"/>
        <v>0</v>
      </c>
      <c r="Y31" s="85">
        <f t="shared" si="11"/>
        <v>0</v>
      </c>
      <c r="Z31" s="85">
        <f t="shared" si="11"/>
        <v>0</v>
      </c>
      <c r="AA31" s="226"/>
    </row>
    <row r="32" spans="2:27" x14ac:dyDescent="0.2">
      <c r="B32" s="251">
        <v>2</v>
      </c>
      <c r="C32" s="294">
        <f>IF(AND(NOT(COUNTA(D32:I32)),(NOT(COUNTA(L32:O32))),(NOT(COUNTA(R32:Z32)))),"",VLOOKUP($D$7,Info_County_Code,2,FALSE))</f>
        <v>36</v>
      </c>
      <c r="D32" s="442" t="s">
        <v>457</v>
      </c>
      <c r="E32" s="295"/>
      <c r="F32" s="295">
        <v>41699</v>
      </c>
      <c r="G32" s="295">
        <v>41883</v>
      </c>
      <c r="H32" s="241">
        <v>6700207</v>
      </c>
      <c r="I32" s="241"/>
      <c r="J32" s="245" t="str">
        <f>IF(NOT(ISBLANK(D32)),$J$28,"")</f>
        <v>Project Administration</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6">
        <f t="shared" ref="C33:I33" si="12">IF(ISBLANK(C32),"",C32)</f>
        <v>36</v>
      </c>
      <c r="D33" s="297" t="str">
        <f t="shared" si="12"/>
        <v>Recovery Based Engaement Supp Team</v>
      </c>
      <c r="E33" s="298" t="str">
        <f t="shared" si="12"/>
        <v/>
      </c>
      <c r="F33" s="298">
        <f t="shared" si="12"/>
        <v>41699</v>
      </c>
      <c r="G33" s="298">
        <f t="shared" si="12"/>
        <v>41883</v>
      </c>
      <c r="H33" s="249">
        <f t="shared" si="12"/>
        <v>6700207</v>
      </c>
      <c r="I33" s="249" t="str">
        <f t="shared" si="12"/>
        <v/>
      </c>
      <c r="J33" s="246" t="str">
        <f>IF(NOT(ISBLANK(D32)),$J$29,"")</f>
        <v>Project Evaluation</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6">
        <f t="shared" ref="C34:I34" si="13">IF(ISBLANK(C32),"",C32)</f>
        <v>36</v>
      </c>
      <c r="D34" s="299" t="str">
        <f t="shared" si="13"/>
        <v>Recovery Based Engaement Supp Team</v>
      </c>
      <c r="E34" s="300" t="str">
        <f t="shared" si="13"/>
        <v/>
      </c>
      <c r="F34" s="300">
        <f t="shared" si="13"/>
        <v>41699</v>
      </c>
      <c r="G34" s="300">
        <f t="shared" si="13"/>
        <v>41883</v>
      </c>
      <c r="H34" s="246">
        <f t="shared" si="13"/>
        <v>6700207</v>
      </c>
      <c r="I34" s="246" t="str">
        <f t="shared" si="13"/>
        <v/>
      </c>
      <c r="J34" s="246" t="str">
        <f>IF(NOT(ISBLANK(D32)),$J$30,"")</f>
        <v>Project Direct</v>
      </c>
      <c r="K34" s="239">
        <f t="shared" si="6"/>
        <v>973767</v>
      </c>
      <c r="L34" s="247"/>
      <c r="M34" s="241"/>
      <c r="N34" s="241"/>
      <c r="O34" s="242"/>
      <c r="P34" s="243">
        <f t="shared" si="8"/>
        <v>973767</v>
      </c>
      <c r="Q34" s="241"/>
      <c r="R34" s="241"/>
      <c r="S34" s="241">
        <v>973767</v>
      </c>
      <c r="T34" s="241"/>
      <c r="U34" s="241"/>
      <c r="V34" s="241"/>
      <c r="W34" s="241"/>
      <c r="X34" s="241"/>
      <c r="Y34" s="241"/>
      <c r="Z34" s="241"/>
      <c r="AA34" s="226"/>
    </row>
    <row r="35" spans="2:27" ht="15.75" x14ac:dyDescent="0.25">
      <c r="B35" s="209">
        <v>2</v>
      </c>
      <c r="C35" s="69">
        <f t="shared" ref="C35:I35" si="14">IF(ISBLANK(C32),"",C32)</f>
        <v>36</v>
      </c>
      <c r="D35" s="82" t="str">
        <f t="shared" si="14"/>
        <v>Recovery Based Engaement Supp Team</v>
      </c>
      <c r="E35" s="83" t="str">
        <f t="shared" si="14"/>
        <v/>
      </c>
      <c r="F35" s="83">
        <f t="shared" si="14"/>
        <v>41699</v>
      </c>
      <c r="G35" s="83">
        <f t="shared" si="14"/>
        <v>41883</v>
      </c>
      <c r="H35" s="84">
        <f t="shared" si="14"/>
        <v>6700207</v>
      </c>
      <c r="I35" s="84" t="str">
        <f t="shared" si="14"/>
        <v/>
      </c>
      <c r="J35" s="52" t="str">
        <f>IF(NOT(ISBLANK(D32)),$J$31,"")</f>
        <v>Project Subtotal</v>
      </c>
      <c r="K35" s="110">
        <f t="shared" si="6"/>
        <v>973767</v>
      </c>
      <c r="L35" s="130">
        <f>SUM(L32:L34)</f>
        <v>0</v>
      </c>
      <c r="M35" s="85">
        <f>SUM(M32:M34)</f>
        <v>0</v>
      </c>
      <c r="N35" s="85">
        <f>SUM(N32:N34)</f>
        <v>0</v>
      </c>
      <c r="O35" s="134">
        <f>SUM(O32:O34)</f>
        <v>0</v>
      </c>
      <c r="P35" s="108">
        <f t="shared" si="8"/>
        <v>973767</v>
      </c>
      <c r="Q35" s="85">
        <f t="shared" ref="Q35:Z35" si="15">SUM(Q32:Q34)</f>
        <v>0</v>
      </c>
      <c r="R35" s="85">
        <f t="shared" si="15"/>
        <v>0</v>
      </c>
      <c r="S35" s="85">
        <f t="shared" si="15"/>
        <v>973767</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4" t="str">
        <f>IF(AND(NOT(COUNTA(D36:I36)),(NOT(COUNTA(L36:O36))),(NOT(COUNTA(R36:Z36)))),"",VLOOKUP($D$7,Info_County_Code,2,FALSE))</f>
        <v/>
      </c>
      <c r="D36" s="260"/>
      <c r="E36" s="295"/>
      <c r="F36" s="295"/>
      <c r="G36" s="295"/>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6" t="str">
        <f t="shared" ref="C37:I37" si="16">IF(ISBLANK(C36),"",C36)</f>
        <v/>
      </c>
      <c r="D37" s="297" t="str">
        <f t="shared" si="16"/>
        <v/>
      </c>
      <c r="E37" s="298" t="str">
        <f t="shared" si="16"/>
        <v/>
      </c>
      <c r="F37" s="298" t="str">
        <f t="shared" si="16"/>
        <v/>
      </c>
      <c r="G37" s="298"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6" t="str">
        <f t="shared" ref="C38:I38" si="17">IF(ISBLANK(C36),"",C36)</f>
        <v/>
      </c>
      <c r="D38" s="299" t="str">
        <f t="shared" si="17"/>
        <v/>
      </c>
      <c r="E38" s="300" t="str">
        <f t="shared" si="17"/>
        <v/>
      </c>
      <c r="F38" s="300" t="str">
        <f t="shared" si="17"/>
        <v/>
      </c>
      <c r="G38" s="300"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4" t="str">
        <f>IF(AND(NOT(COUNTA(D40:I40)),(NOT(COUNTA(L40:O40))),(NOT(COUNTA(R40:Z40)))),"",VLOOKUP($D$7,Info_County_Code,2,FALSE))</f>
        <v/>
      </c>
      <c r="D40" s="260"/>
      <c r="E40" s="295"/>
      <c r="F40" s="295"/>
      <c r="G40" s="295"/>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6" t="str">
        <f t="shared" ref="C41:I41" si="20">IF(ISBLANK(C40),"",C40)</f>
        <v/>
      </c>
      <c r="D41" s="297" t="str">
        <f t="shared" si="20"/>
        <v/>
      </c>
      <c r="E41" s="298" t="str">
        <f t="shared" si="20"/>
        <v/>
      </c>
      <c r="F41" s="298" t="str">
        <f t="shared" si="20"/>
        <v/>
      </c>
      <c r="G41" s="298"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6" t="str">
        <f t="shared" ref="C42:I42" si="21">IF(ISBLANK(C40),"",C40)</f>
        <v/>
      </c>
      <c r="D42" s="299" t="str">
        <f t="shared" si="21"/>
        <v/>
      </c>
      <c r="E42" s="300" t="str">
        <f t="shared" si="21"/>
        <v/>
      </c>
      <c r="F42" s="300" t="str">
        <f t="shared" si="21"/>
        <v/>
      </c>
      <c r="G42" s="300"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4" t="str">
        <f>IF(AND(NOT(COUNTA(D44:I44)),(NOT(COUNTA(L44:O44))),(NOT(COUNTA(R44:Z44)))),"",VLOOKUP($D$7,Info_County_Code,2,FALSE))</f>
        <v/>
      </c>
      <c r="D44" s="260"/>
      <c r="E44" s="295"/>
      <c r="F44" s="295"/>
      <c r="G44" s="295"/>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6" t="str">
        <f t="shared" ref="C45:I45" si="24">IF(ISBLANK(C44),"",C44)</f>
        <v/>
      </c>
      <c r="D45" s="297" t="str">
        <f t="shared" si="24"/>
        <v/>
      </c>
      <c r="E45" s="298" t="str">
        <f t="shared" si="24"/>
        <v/>
      </c>
      <c r="F45" s="298" t="str">
        <f t="shared" si="24"/>
        <v/>
      </c>
      <c r="G45" s="298"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6" t="str">
        <f t="shared" ref="C46:I46" si="25">IF(ISBLANK(C44),"",C44)</f>
        <v/>
      </c>
      <c r="D46" s="299" t="str">
        <f t="shared" si="25"/>
        <v/>
      </c>
      <c r="E46" s="300" t="str">
        <f t="shared" si="25"/>
        <v/>
      </c>
      <c r="F46" s="300" t="str">
        <f t="shared" si="25"/>
        <v/>
      </c>
      <c r="G46" s="300"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4" t="str">
        <f>IF(AND(NOT(COUNTA(D48:I48)),(NOT(COUNTA(L48:O48))),(NOT(COUNTA(R48:Z48)))),"",VLOOKUP($D$7,Info_County_Code,2,FALSE))</f>
        <v/>
      </c>
      <c r="D48" s="260"/>
      <c r="E48" s="295"/>
      <c r="F48" s="295"/>
      <c r="G48" s="295"/>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6" t="str">
        <f t="shared" ref="C49:I49" si="28">IF(ISBLANK(C48),"",C48)</f>
        <v/>
      </c>
      <c r="D49" s="297" t="str">
        <f t="shared" si="28"/>
        <v/>
      </c>
      <c r="E49" s="298" t="str">
        <f t="shared" si="28"/>
        <v/>
      </c>
      <c r="F49" s="298" t="str">
        <f t="shared" si="28"/>
        <v/>
      </c>
      <c r="G49" s="298"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6" t="str">
        <f t="shared" ref="C50:I50" si="29">IF(ISBLANK(C48),"",C48)</f>
        <v/>
      </c>
      <c r="D50" s="299" t="str">
        <f t="shared" si="29"/>
        <v/>
      </c>
      <c r="E50" s="300" t="str">
        <f t="shared" si="29"/>
        <v/>
      </c>
      <c r="F50" s="300" t="str">
        <f t="shared" si="29"/>
        <v/>
      </c>
      <c r="G50" s="300"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4" t="str">
        <f>IF(AND(NOT(COUNTA(D52:I52)),(NOT(COUNTA(L52:O52))),(NOT(COUNTA(R52:Z52)))),"",VLOOKUP($D$7,Info_County_Code,2,FALSE))</f>
        <v/>
      </c>
      <c r="D52" s="260"/>
      <c r="E52" s="295"/>
      <c r="F52" s="295"/>
      <c r="G52" s="295"/>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6" t="str">
        <f t="shared" ref="C53:I53" si="32">IF(ISBLANK(C52),"",C52)</f>
        <v/>
      </c>
      <c r="D53" s="297" t="str">
        <f t="shared" si="32"/>
        <v/>
      </c>
      <c r="E53" s="298" t="str">
        <f t="shared" si="32"/>
        <v/>
      </c>
      <c r="F53" s="298" t="str">
        <f t="shared" si="32"/>
        <v/>
      </c>
      <c r="G53" s="298"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6" t="str">
        <f t="shared" ref="C54:I54" si="33">IF(ISBLANK(C52),"",C52)</f>
        <v/>
      </c>
      <c r="D54" s="299" t="str">
        <f t="shared" si="33"/>
        <v/>
      </c>
      <c r="E54" s="300" t="str">
        <f t="shared" si="33"/>
        <v/>
      </c>
      <c r="F54" s="300" t="str">
        <f t="shared" si="33"/>
        <v/>
      </c>
      <c r="G54" s="300"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4" t="str">
        <f>IF(AND(NOT(COUNTA(D56:I56)),(NOT(COUNTA(L56:O56))),(NOT(COUNTA(R56:Z56)))),"",VLOOKUP($D$7,Info_County_Code,2,FALSE))</f>
        <v/>
      </c>
      <c r="D56" s="260"/>
      <c r="E56" s="295"/>
      <c r="F56" s="295"/>
      <c r="G56" s="295"/>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6" t="str">
        <f t="shared" ref="C57:I57" si="36">IF(ISBLANK(C56),"",C56)</f>
        <v/>
      </c>
      <c r="D57" s="297" t="str">
        <f t="shared" si="36"/>
        <v/>
      </c>
      <c r="E57" s="298" t="str">
        <f t="shared" si="36"/>
        <v/>
      </c>
      <c r="F57" s="298" t="str">
        <f t="shared" si="36"/>
        <v/>
      </c>
      <c r="G57" s="298"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6" t="str">
        <f t="shared" ref="C58:I58" si="37">IF(ISBLANK(C56),"",C56)</f>
        <v/>
      </c>
      <c r="D58" s="299" t="str">
        <f t="shared" si="37"/>
        <v/>
      </c>
      <c r="E58" s="300" t="str">
        <f t="shared" si="37"/>
        <v/>
      </c>
      <c r="F58" s="300" t="str">
        <f t="shared" si="37"/>
        <v/>
      </c>
      <c r="G58" s="300"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4" t="str">
        <f>IF(AND(NOT(COUNTA(D60:I60)),(NOT(COUNTA(L60:O60))),(NOT(COUNTA(R60:Z60)))),"",VLOOKUP($D$7,Info_County_Code,2,FALSE))</f>
        <v/>
      </c>
      <c r="D60" s="260"/>
      <c r="E60" s="295"/>
      <c r="F60" s="295"/>
      <c r="G60" s="295"/>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6" t="str">
        <f t="shared" ref="C61:I61" si="40">IF(ISBLANK(C60),"",C60)</f>
        <v/>
      </c>
      <c r="D61" s="297" t="str">
        <f t="shared" si="40"/>
        <v/>
      </c>
      <c r="E61" s="298" t="str">
        <f t="shared" si="40"/>
        <v/>
      </c>
      <c r="F61" s="298" t="str">
        <f t="shared" si="40"/>
        <v/>
      </c>
      <c r="G61" s="298"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6" t="str">
        <f t="shared" ref="C62:I62" si="41">IF(ISBLANK(C60),"",C60)</f>
        <v/>
      </c>
      <c r="D62" s="299" t="str">
        <f t="shared" si="41"/>
        <v/>
      </c>
      <c r="E62" s="300" t="str">
        <f t="shared" si="41"/>
        <v/>
      </c>
      <c r="F62" s="300" t="str">
        <f t="shared" si="41"/>
        <v/>
      </c>
      <c r="G62" s="300"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4" t="str">
        <f>IF(AND(NOT(COUNTA(D64:I64)),(NOT(COUNTA(L64:O64))),(NOT(COUNTA(R64:Z64)))),"",VLOOKUP($D$7,Info_County_Code,2,FALSE))</f>
        <v/>
      </c>
      <c r="D64" s="260"/>
      <c r="E64" s="295"/>
      <c r="F64" s="295"/>
      <c r="G64" s="295"/>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6" t="str">
        <f t="shared" ref="C65:I65" si="44">IF(ISBLANK(C64),"",C64)</f>
        <v/>
      </c>
      <c r="D65" s="297" t="str">
        <f t="shared" si="44"/>
        <v/>
      </c>
      <c r="E65" s="298" t="str">
        <f t="shared" si="44"/>
        <v/>
      </c>
      <c r="F65" s="298" t="str">
        <f t="shared" si="44"/>
        <v/>
      </c>
      <c r="G65" s="298"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6" t="str">
        <f t="shared" ref="C66:I66" si="45">IF(ISBLANK(C64),"",C64)</f>
        <v/>
      </c>
      <c r="D66" s="299" t="str">
        <f t="shared" si="45"/>
        <v/>
      </c>
      <c r="E66" s="300" t="str">
        <f t="shared" si="45"/>
        <v/>
      </c>
      <c r="F66" s="300" t="str">
        <f t="shared" si="45"/>
        <v/>
      </c>
      <c r="G66" s="300"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4" t="str">
        <f>IF(AND(NOT(COUNTA(D68:I68)),(NOT(COUNTA(L68:O68))),(NOT(COUNTA(R68:Z68)))),"",VLOOKUP($D$7,Info_County_Code,2,FALSE))</f>
        <v/>
      </c>
      <c r="D68" s="260"/>
      <c r="E68" s="295"/>
      <c r="F68" s="295"/>
      <c r="G68" s="295"/>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6" t="str">
        <f t="shared" ref="C69:I69" si="48">IF(ISBLANK(C68),"",C68)</f>
        <v/>
      </c>
      <c r="D69" s="297" t="str">
        <f t="shared" si="48"/>
        <v/>
      </c>
      <c r="E69" s="298" t="str">
        <f t="shared" si="48"/>
        <v/>
      </c>
      <c r="F69" s="298" t="str">
        <f t="shared" si="48"/>
        <v/>
      </c>
      <c r="G69" s="298"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6" t="str">
        <f t="shared" ref="C70:I70" si="49">IF(ISBLANK(C68),"",C68)</f>
        <v/>
      </c>
      <c r="D70" s="299" t="str">
        <f t="shared" si="49"/>
        <v/>
      </c>
      <c r="E70" s="300" t="str">
        <f t="shared" si="49"/>
        <v/>
      </c>
      <c r="F70" s="300" t="str">
        <f t="shared" si="49"/>
        <v/>
      </c>
      <c r="G70" s="300"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4" t="str">
        <f>IF(AND(NOT(COUNTA(D72:I72)),(NOT(COUNTA(L72:O72))),(NOT(COUNTA(R72:Z72)))),"",VLOOKUP($D$7,Info_County_Code,2,FALSE))</f>
        <v/>
      </c>
      <c r="D72" s="260"/>
      <c r="E72" s="295"/>
      <c r="F72" s="295"/>
      <c r="G72" s="295"/>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6" t="str">
        <f t="shared" ref="C73:I73" si="52">IF(ISBLANK(C72),"",C72)</f>
        <v/>
      </c>
      <c r="D73" s="297" t="str">
        <f t="shared" si="52"/>
        <v/>
      </c>
      <c r="E73" s="298" t="str">
        <f t="shared" si="52"/>
        <v/>
      </c>
      <c r="F73" s="298" t="str">
        <f t="shared" si="52"/>
        <v/>
      </c>
      <c r="G73" s="298"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6" t="str">
        <f t="shared" ref="C74:I74" si="53">IF(ISBLANK(C72),"",C72)</f>
        <v/>
      </c>
      <c r="D74" s="299" t="str">
        <f t="shared" si="53"/>
        <v/>
      </c>
      <c r="E74" s="300" t="str">
        <f t="shared" si="53"/>
        <v/>
      </c>
      <c r="F74" s="300" t="str">
        <f t="shared" si="53"/>
        <v/>
      </c>
      <c r="G74" s="300"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4" t="str">
        <f>IF(AND(NOT(COUNTA(D76:I76)),(NOT(COUNTA(L76:O76))),(NOT(COUNTA(R76:Z76)))),"",VLOOKUP($D$7,Info_County_Code,2,FALSE))</f>
        <v/>
      </c>
      <c r="D76" s="260"/>
      <c r="E76" s="295"/>
      <c r="F76" s="295"/>
      <c r="G76" s="295"/>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6" t="str">
        <f t="shared" ref="C77:I77" si="56">IF(ISBLANK(C76),"",C76)</f>
        <v/>
      </c>
      <c r="D77" s="297" t="str">
        <f t="shared" si="56"/>
        <v/>
      </c>
      <c r="E77" s="298" t="str">
        <f t="shared" si="56"/>
        <v/>
      </c>
      <c r="F77" s="298" t="str">
        <f t="shared" si="56"/>
        <v/>
      </c>
      <c r="G77" s="298"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6" t="str">
        <f t="shared" ref="C78:I78" si="57">IF(ISBLANK(C76),"",C76)</f>
        <v/>
      </c>
      <c r="D78" s="299" t="str">
        <f t="shared" si="57"/>
        <v/>
      </c>
      <c r="E78" s="300" t="str">
        <f t="shared" si="57"/>
        <v/>
      </c>
      <c r="F78" s="300" t="str">
        <f t="shared" si="57"/>
        <v/>
      </c>
      <c r="G78" s="300"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4" t="str">
        <f>IF(AND(NOT(COUNTA(D80:I80)),(NOT(COUNTA(L80:O80))),(NOT(COUNTA(R80:Z80)))),"",VLOOKUP($D$7,Info_County_Code,2,FALSE))</f>
        <v/>
      </c>
      <c r="D80" s="260"/>
      <c r="E80" s="295"/>
      <c r="F80" s="295"/>
      <c r="G80" s="295"/>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6" t="str">
        <f t="shared" ref="C81:I81" si="60">IF(ISBLANK(C80),"",C80)</f>
        <v/>
      </c>
      <c r="D81" s="297" t="str">
        <f t="shared" si="60"/>
        <v/>
      </c>
      <c r="E81" s="298" t="str">
        <f t="shared" si="60"/>
        <v/>
      </c>
      <c r="F81" s="298" t="str">
        <f t="shared" si="60"/>
        <v/>
      </c>
      <c r="G81" s="298"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6" t="str">
        <f t="shared" ref="C82:I82" si="61">IF(ISBLANK(C80),"",C80)</f>
        <v/>
      </c>
      <c r="D82" s="299" t="str">
        <f t="shared" si="61"/>
        <v/>
      </c>
      <c r="E82" s="300" t="str">
        <f t="shared" si="61"/>
        <v/>
      </c>
      <c r="F82" s="300" t="str">
        <f t="shared" si="61"/>
        <v/>
      </c>
      <c r="G82" s="300"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4" t="str">
        <f>IF(AND(NOT(COUNTA(D84:I84)),(NOT(COUNTA(L84:O84))),(NOT(COUNTA(R84:Z84)))),"",VLOOKUP($D$7,Info_County_Code,2,FALSE))</f>
        <v/>
      </c>
      <c r="D84" s="260"/>
      <c r="E84" s="295"/>
      <c r="F84" s="295"/>
      <c r="G84" s="295"/>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6" t="str">
        <f t="shared" ref="C85:I85" si="64">IF(ISBLANK(C84),"",C84)</f>
        <v/>
      </c>
      <c r="D85" s="297" t="str">
        <f t="shared" si="64"/>
        <v/>
      </c>
      <c r="E85" s="298" t="str">
        <f t="shared" si="64"/>
        <v/>
      </c>
      <c r="F85" s="298" t="str">
        <f t="shared" si="64"/>
        <v/>
      </c>
      <c r="G85" s="298"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6" t="str">
        <f t="shared" ref="C86:I86" si="65">IF(ISBLANK(C84),"",C84)</f>
        <v/>
      </c>
      <c r="D86" s="299" t="str">
        <f t="shared" si="65"/>
        <v/>
      </c>
      <c r="E86" s="300" t="str">
        <f t="shared" si="65"/>
        <v/>
      </c>
      <c r="F86" s="300" t="str">
        <f t="shared" si="65"/>
        <v/>
      </c>
      <c r="G86" s="300"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E10" zoomScale="80" zoomScaleNormal="80" zoomScaleSheetLayoutView="55" workbookViewId="0">
      <selection activeCell="M16" sqref="M16"/>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2"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2"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San Bernardino</v>
      </c>
      <c r="F7" s="204" t="s">
        <v>3</v>
      </c>
      <c r="G7" s="88">
        <f>IF(ISBLANK('1. Information'!D5),"",'1. Information'!D5)</f>
        <v>43223</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3"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6"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0" t="s">
        <v>304</v>
      </c>
      <c r="H12" s="511"/>
      <c r="I12" s="511"/>
      <c r="J12" s="512"/>
      <c r="K12" s="473" t="s">
        <v>305</v>
      </c>
      <c r="L12" s="474"/>
      <c r="M12" s="474"/>
      <c r="N12" s="474"/>
      <c r="O12" s="474"/>
      <c r="P12" s="474"/>
      <c r="Q12" s="474"/>
      <c r="R12" s="474"/>
      <c r="S12" s="474"/>
      <c r="T12" s="474"/>
      <c r="U12" s="474"/>
      <c r="V12" s="474"/>
      <c r="W12" s="474"/>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customHeight="1" x14ac:dyDescent="0.25">
      <c r="A14" s="226"/>
      <c r="B14" s="218">
        <v>1</v>
      </c>
      <c r="C14" s="466" t="s">
        <v>34</v>
      </c>
      <c r="D14" s="466"/>
      <c r="E14" s="466"/>
      <c r="F14" s="239">
        <f t="shared" ref="F14:F19" si="0">SUM(G14:J14,K14)</f>
        <v>0</v>
      </c>
      <c r="G14" s="301"/>
      <c r="H14" s="302"/>
      <c r="I14" s="302"/>
      <c r="J14" s="303"/>
      <c r="K14" s="243">
        <f t="shared" ref="K14:K19" si="1">SUM(L14,M14:W14)</f>
        <v>0</v>
      </c>
      <c r="L14" s="302"/>
      <c r="M14" s="241"/>
      <c r="N14" s="241"/>
      <c r="O14" s="241"/>
      <c r="P14" s="241"/>
      <c r="Q14" s="241"/>
      <c r="R14" s="241"/>
      <c r="S14" s="241"/>
      <c r="T14" s="241"/>
      <c r="U14" s="241"/>
      <c r="V14" s="241"/>
      <c r="W14" s="241"/>
      <c r="X14" s="226"/>
      <c r="Y14" s="226"/>
    </row>
    <row r="15" spans="1:25" ht="15.75" customHeight="1" x14ac:dyDescent="0.25">
      <c r="A15" s="226"/>
      <c r="B15" s="218">
        <v>2</v>
      </c>
      <c r="C15" s="466" t="s">
        <v>35</v>
      </c>
      <c r="D15" s="466"/>
      <c r="E15" s="466"/>
      <c r="F15" s="239">
        <f t="shared" si="0"/>
        <v>0</v>
      </c>
      <c r="G15" s="301"/>
      <c r="H15" s="302"/>
      <c r="I15" s="302"/>
      <c r="J15" s="303"/>
      <c r="K15" s="243">
        <f t="shared" si="1"/>
        <v>0</v>
      </c>
      <c r="L15" s="302"/>
      <c r="M15" s="241"/>
      <c r="N15" s="241"/>
      <c r="O15" s="241"/>
      <c r="P15" s="241"/>
      <c r="Q15" s="241"/>
      <c r="R15" s="241"/>
      <c r="S15" s="241"/>
      <c r="T15" s="241"/>
      <c r="U15" s="241"/>
      <c r="V15" s="241"/>
      <c r="W15" s="241"/>
      <c r="X15" s="226"/>
      <c r="Y15" s="226"/>
    </row>
    <row r="16" spans="1:25" ht="15.75" customHeight="1" x14ac:dyDescent="0.25">
      <c r="A16" s="226"/>
      <c r="B16" s="218">
        <v>3</v>
      </c>
      <c r="C16" s="466" t="s">
        <v>339</v>
      </c>
      <c r="D16" s="466"/>
      <c r="E16" s="466"/>
      <c r="F16" s="239">
        <f t="shared" si="0"/>
        <v>1190760</v>
      </c>
      <c r="G16" s="301"/>
      <c r="H16" s="302"/>
      <c r="I16" s="302"/>
      <c r="J16" s="303"/>
      <c r="K16" s="243">
        <f t="shared" si="1"/>
        <v>1190760</v>
      </c>
      <c r="L16" s="302">
        <v>7722.26</v>
      </c>
      <c r="M16" s="440">
        <f>1190760-7722.26-307069</f>
        <v>875968.74</v>
      </c>
      <c r="N16" s="241">
        <v>307069</v>
      </c>
      <c r="O16" s="241"/>
      <c r="P16" s="241"/>
      <c r="Q16" s="241"/>
      <c r="R16" s="241"/>
      <c r="S16" s="241"/>
      <c r="T16" s="241"/>
      <c r="U16" s="241"/>
      <c r="V16" s="241"/>
      <c r="W16" s="241"/>
      <c r="X16" s="226"/>
      <c r="Y16" s="226"/>
    </row>
    <row r="17" spans="1:25" ht="15.75" customHeight="1" x14ac:dyDescent="0.25">
      <c r="A17" s="226"/>
      <c r="B17" s="218">
        <v>4</v>
      </c>
      <c r="C17" s="466" t="s">
        <v>314</v>
      </c>
      <c r="D17" s="466"/>
      <c r="E17" s="466"/>
      <c r="F17" s="239">
        <f t="shared" si="0"/>
        <v>0</v>
      </c>
      <c r="G17" s="301"/>
      <c r="H17" s="302"/>
      <c r="I17" s="302"/>
      <c r="J17" s="303"/>
      <c r="K17" s="243">
        <f t="shared" si="1"/>
        <v>0</v>
      </c>
      <c r="L17" s="241"/>
      <c r="M17" s="241"/>
      <c r="N17" s="241"/>
      <c r="O17" s="241"/>
      <c r="P17" s="241"/>
      <c r="Q17" s="241"/>
      <c r="R17" s="241"/>
      <c r="S17" s="241"/>
      <c r="T17" s="241"/>
      <c r="U17" s="241"/>
      <c r="V17" s="241"/>
      <c r="W17" s="241"/>
      <c r="X17" s="226"/>
      <c r="Y17" s="226"/>
    </row>
    <row r="18" spans="1:25" ht="15.75" customHeight="1" x14ac:dyDescent="0.25">
      <c r="A18" s="226"/>
      <c r="B18" s="218">
        <v>5</v>
      </c>
      <c r="C18" s="466" t="s">
        <v>315</v>
      </c>
      <c r="D18" s="466"/>
      <c r="E18" s="466"/>
      <c r="F18" s="239">
        <f t="shared" si="0"/>
        <v>0</v>
      </c>
      <c r="G18" s="301"/>
      <c r="H18" s="302"/>
      <c r="I18" s="302"/>
      <c r="J18" s="303"/>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75" t="s">
        <v>229</v>
      </c>
      <c r="D19" s="476"/>
      <c r="E19" s="477"/>
      <c r="F19" s="239">
        <f t="shared" si="0"/>
        <v>1617390</v>
      </c>
      <c r="G19" s="248">
        <f>SUM(H29:H33)</f>
        <v>0</v>
      </c>
      <c r="H19" s="249">
        <f>SUM(I29:I33)</f>
        <v>0</v>
      </c>
      <c r="I19" s="249">
        <f>SUM(J29:J33)</f>
        <v>0</v>
      </c>
      <c r="J19" s="250">
        <f>SUM(K29:K33)</f>
        <v>0</v>
      </c>
      <c r="K19" s="245">
        <f t="shared" si="1"/>
        <v>1617390</v>
      </c>
      <c r="L19" s="249">
        <f t="shared" ref="L19:U19" si="2">SUM(M29:M33)</f>
        <v>0</v>
      </c>
      <c r="M19" s="249">
        <f t="shared" si="2"/>
        <v>1617390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87" t="s">
        <v>313</v>
      </c>
      <c r="D20" s="487"/>
      <c r="E20" s="487"/>
      <c r="F20" s="109">
        <f>SUM(F14:F16,F18:F19)</f>
        <v>2808150</v>
      </c>
      <c r="G20" s="107">
        <f>SUM(G14:G16,G18:G19)</f>
        <v>0</v>
      </c>
      <c r="H20" s="51">
        <f t="shared" ref="H20:W20" si="3">SUM(H14:H16,H18:H19)</f>
        <v>0</v>
      </c>
      <c r="I20" s="51">
        <f t="shared" si="3"/>
        <v>0</v>
      </c>
      <c r="J20" s="109">
        <f t="shared" si="3"/>
        <v>0</v>
      </c>
      <c r="K20" s="107">
        <f t="shared" si="3"/>
        <v>2808150</v>
      </c>
      <c r="L20" s="51">
        <f t="shared" si="3"/>
        <v>7722.26</v>
      </c>
      <c r="M20" s="51">
        <f t="shared" si="3"/>
        <v>2493358.7400000002</v>
      </c>
      <c r="N20" s="51">
        <f t="shared" si="3"/>
        <v>307069</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6"/>
      <c r="Y20" s="226"/>
    </row>
    <row r="21" spans="1:25" ht="30.95" customHeight="1" x14ac:dyDescent="0.25">
      <c r="A21" s="226"/>
      <c r="B21" s="218">
        <v>8</v>
      </c>
      <c r="C21" s="487" t="s">
        <v>309</v>
      </c>
      <c r="D21" s="487"/>
      <c r="E21" s="487"/>
      <c r="F21" s="109"/>
      <c r="G21" s="107"/>
      <c r="H21" s="51"/>
      <c r="I21" s="51"/>
      <c r="J21" s="109"/>
      <c r="K21" s="107">
        <f>SUM(L21,M21:W21)</f>
        <v>320668.1760488429</v>
      </c>
      <c r="L21" s="51">
        <f>'2. Component Summary'!G27+'2. Component Summary'!G32</f>
        <v>13599.176048842883</v>
      </c>
      <c r="M21" s="51">
        <f>'2. Component Summary'!G30+'2. Component Summary'!G31</f>
        <v>0</v>
      </c>
      <c r="N21" s="51">
        <f>'2. Component Summary'!G26</f>
        <v>307069</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4"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6" t="s">
        <v>351</v>
      </c>
      <c r="I26" s="218" t="s">
        <v>360</v>
      </c>
      <c r="J26" s="218" t="s">
        <v>352</v>
      </c>
      <c r="K26" s="233" t="s">
        <v>353</v>
      </c>
      <c r="L26" s="256"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74" t="s">
        <v>303</v>
      </c>
      <c r="D27" s="474"/>
      <c r="E27" s="474"/>
      <c r="F27" s="474"/>
      <c r="G27" s="507"/>
      <c r="H27" s="473" t="s">
        <v>62</v>
      </c>
      <c r="I27" s="474"/>
      <c r="J27" s="474"/>
      <c r="K27" s="507"/>
      <c r="L27" s="508" t="s">
        <v>60</v>
      </c>
      <c r="M27" s="509"/>
      <c r="N27" s="509"/>
      <c r="O27" s="509"/>
      <c r="P27" s="509"/>
      <c r="Q27" s="509"/>
      <c r="R27" s="509"/>
      <c r="S27" s="509"/>
      <c r="T27" s="509"/>
      <c r="U27" s="509"/>
      <c r="V27" s="509"/>
      <c r="W27" s="509"/>
      <c r="X27" s="509"/>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4"/>
      <c r="B29" s="305">
        <v>1</v>
      </c>
      <c r="C29" s="286" t="str">
        <f>IF(AND(NOT(COUNTA(D29:E29)),(NOT(COUNTA(H29:K29))),(NOT(COUNTA(M29:X29)))),"",VLOOKUP($D$7,Info_County_Code,2,FALSE))</f>
        <v/>
      </c>
      <c r="D29" s="299"/>
      <c r="E29" s="306"/>
      <c r="F29" s="307" t="s">
        <v>140</v>
      </c>
      <c r="G29" s="239">
        <f>SUM(H29:K29,L29)</f>
        <v>0</v>
      </c>
      <c r="H29" s="247"/>
      <c r="I29" s="244"/>
      <c r="J29" s="244"/>
      <c r="K29" s="264"/>
      <c r="L29" s="243">
        <f>SUM(M29,N29:X29)</f>
        <v>0</v>
      </c>
      <c r="M29" s="244"/>
      <c r="N29" s="244"/>
      <c r="O29" s="244"/>
      <c r="P29" s="244"/>
      <c r="Q29" s="244"/>
      <c r="R29" s="244"/>
      <c r="S29" s="244"/>
      <c r="T29" s="244"/>
      <c r="U29" s="244"/>
      <c r="V29" s="244"/>
      <c r="W29" s="244"/>
      <c r="X29" s="244"/>
    </row>
    <row r="30" spans="1:25" x14ac:dyDescent="0.2">
      <c r="A30" s="226"/>
      <c r="B30" s="218">
        <v>2</v>
      </c>
      <c r="C30" s="286">
        <f>IF(AND(NOT(COUNTA(D30:E30)),(NOT(COUNTA(H30:K30))),(NOT(COUNTA(M30:X30)))),"",VLOOKUP($D$7,Info_County_Code,2,FALSE))</f>
        <v>36</v>
      </c>
      <c r="D30" s="299"/>
      <c r="E30" s="306"/>
      <c r="F30" s="307" t="s">
        <v>141</v>
      </c>
      <c r="G30" s="239">
        <f>SUM(H30:K30,L30)</f>
        <v>282368</v>
      </c>
      <c r="H30" s="247"/>
      <c r="I30" s="241"/>
      <c r="J30" s="241"/>
      <c r="K30" s="242"/>
      <c r="L30" s="243">
        <f>SUM(M30,N30:X30)</f>
        <v>282368</v>
      </c>
      <c r="M30" s="241"/>
      <c r="N30" s="241">
        <v>282368</v>
      </c>
      <c r="O30" s="241"/>
      <c r="P30" s="241"/>
      <c r="Q30" s="241"/>
      <c r="R30" s="241"/>
      <c r="S30" s="241"/>
      <c r="T30" s="241"/>
      <c r="U30" s="241"/>
      <c r="V30" s="241"/>
      <c r="W30" s="241"/>
      <c r="X30" s="241"/>
    </row>
    <row r="31" spans="1:25" x14ac:dyDescent="0.2">
      <c r="A31" s="226"/>
      <c r="B31" s="218">
        <v>3</v>
      </c>
      <c r="C31" s="286">
        <f>IF(AND(NOT(COUNTA(D31:E31)),(NOT(COUNTA(H31:K31))),(NOT(COUNTA(M31:X31)))),"",VLOOKUP($D$7,Info_County_Code,2,FALSE))</f>
        <v>36</v>
      </c>
      <c r="D31" s="299"/>
      <c r="E31" s="306"/>
      <c r="F31" s="307" t="s">
        <v>142</v>
      </c>
      <c r="G31" s="239">
        <f>SUM(H31:K31,L31)</f>
        <v>5351</v>
      </c>
      <c r="H31" s="247"/>
      <c r="I31" s="241"/>
      <c r="J31" s="241"/>
      <c r="K31" s="242"/>
      <c r="L31" s="243">
        <f>SUM(M31,N31:X31)</f>
        <v>5351</v>
      </c>
      <c r="M31" s="241"/>
      <c r="N31" s="241">
        <v>5351</v>
      </c>
      <c r="O31" s="241"/>
      <c r="P31" s="241"/>
      <c r="Q31" s="241"/>
      <c r="R31" s="241"/>
      <c r="S31" s="241"/>
      <c r="T31" s="241"/>
      <c r="U31" s="241"/>
      <c r="V31" s="241"/>
      <c r="W31" s="241"/>
      <c r="X31" s="241"/>
    </row>
    <row r="32" spans="1:25" x14ac:dyDescent="0.2">
      <c r="A32" s="226"/>
      <c r="B32" s="305">
        <v>4</v>
      </c>
      <c r="C32" s="286">
        <f>IF(AND(NOT(COUNTA(D32:E32)),(NOT(COUNTA(H32:K32))),(NOT(COUNTA(M32:X32)))),"",VLOOKUP($D$7,Info_County_Code,2,FALSE))</f>
        <v>36</v>
      </c>
      <c r="D32" s="299"/>
      <c r="E32" s="306"/>
      <c r="F32" s="307" t="s">
        <v>143</v>
      </c>
      <c r="G32" s="239">
        <f>SUM(H32:K32,L32)</f>
        <v>1299713</v>
      </c>
      <c r="H32" s="247"/>
      <c r="I32" s="241"/>
      <c r="J32" s="241"/>
      <c r="K32" s="242"/>
      <c r="L32" s="243">
        <f>SUM(M32,N32:X32)</f>
        <v>1299713</v>
      </c>
      <c r="M32" s="241"/>
      <c r="N32" s="241">
        <f>884217+415496</f>
        <v>1299713</v>
      </c>
      <c r="O32" s="241"/>
      <c r="P32" s="241"/>
      <c r="Q32" s="241"/>
      <c r="R32" s="241"/>
      <c r="S32" s="241"/>
      <c r="T32" s="241"/>
      <c r="U32" s="241"/>
      <c r="V32" s="241"/>
      <c r="W32" s="241"/>
      <c r="X32" s="241"/>
    </row>
    <row r="33" spans="1:24" x14ac:dyDescent="0.2">
      <c r="A33" s="226"/>
      <c r="B33" s="218">
        <v>5</v>
      </c>
      <c r="C33" s="286">
        <f>IF(AND(NOT(COUNTA(D33:E33)),(NOT(COUNTA(H33:K33))),(NOT(COUNTA(M33:X33)))),"",VLOOKUP($D$7,Info_County_Code,2,FALSE))</f>
        <v>36</v>
      </c>
      <c r="D33" s="299"/>
      <c r="E33" s="306"/>
      <c r="F33" s="307" t="s">
        <v>144</v>
      </c>
      <c r="G33" s="239">
        <f>SUM(H33:K33,L33)</f>
        <v>29958</v>
      </c>
      <c r="H33" s="247"/>
      <c r="I33" s="241"/>
      <c r="J33" s="241"/>
      <c r="K33" s="242"/>
      <c r="L33" s="243">
        <f>SUM(M33,N33:X33)</f>
        <v>29958</v>
      </c>
      <c r="M33" s="241"/>
      <c r="N33" s="241">
        <v>29958</v>
      </c>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J11" zoomScale="70" zoomScaleNormal="70" zoomScaleSheetLayoutView="40" workbookViewId="0">
      <selection activeCell="U19" sqref="U19"/>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68" t="s">
        <v>332</v>
      </c>
      <c r="C1" s="468"/>
      <c r="D1" s="468"/>
    </row>
    <row r="2" spans="2:23" x14ac:dyDescent="0.2">
      <c r="B2" s="208"/>
      <c r="C2" s="208"/>
      <c r="D2" s="208"/>
    </row>
    <row r="3" spans="2:23" ht="18" x14ac:dyDescent="0.2">
      <c r="B3" s="392" t="s">
        <v>374</v>
      </c>
      <c r="C3" s="1"/>
      <c r="D3" s="1"/>
      <c r="E3" s="1"/>
      <c r="F3" s="1"/>
      <c r="G3" s="1"/>
      <c r="H3" s="1"/>
    </row>
    <row r="4" spans="2:23" ht="18" x14ac:dyDescent="0.2">
      <c r="B4" s="392" t="s">
        <v>0</v>
      </c>
      <c r="C4" s="1"/>
      <c r="D4" s="1"/>
      <c r="E4" s="1"/>
      <c r="F4" s="1"/>
      <c r="G4" s="1"/>
      <c r="H4" s="1"/>
    </row>
    <row r="5" spans="2:23" ht="18" x14ac:dyDescent="0.2">
      <c r="B5" s="392" t="s">
        <v>183</v>
      </c>
      <c r="C5" s="1"/>
      <c r="D5" s="1"/>
      <c r="E5" s="1"/>
      <c r="F5" s="1"/>
      <c r="G5" s="1"/>
      <c r="H5" s="1"/>
    </row>
    <row r="6" spans="2:23" ht="15.75" x14ac:dyDescent="0.2">
      <c r="D6" s="166"/>
      <c r="E6" s="166"/>
      <c r="F6" s="166"/>
      <c r="G6" s="166"/>
      <c r="H6" s="166"/>
    </row>
    <row r="7" spans="2:23" ht="15.75" x14ac:dyDescent="0.25">
      <c r="B7" s="205" t="s">
        <v>2</v>
      </c>
      <c r="C7" s="308"/>
      <c r="D7" s="89" t="str">
        <f>IF(ISBLANK('1. Information'!D6),"",'1. Information'!D6)</f>
        <v>San Bernardino</v>
      </c>
      <c r="E7" s="62"/>
      <c r="F7" s="205" t="s">
        <v>3</v>
      </c>
      <c r="G7" s="227">
        <f>IF(ISBLANK('1. Information'!D5),"",'1. Information'!D5)</f>
        <v>43223</v>
      </c>
    </row>
    <row r="8" spans="2:23" ht="15.75" x14ac:dyDescent="0.25">
      <c r="C8" s="7"/>
      <c r="E8" s="7"/>
      <c r="F8" s="62"/>
      <c r="G8" s="7"/>
      <c r="H8" s="229"/>
    </row>
    <row r="9" spans="2:23" ht="18.75" thickBot="1" x14ac:dyDescent="0.3">
      <c r="B9" s="393"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6"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64" t="s">
        <v>304</v>
      </c>
      <c r="H12" s="459"/>
      <c r="I12" s="459"/>
      <c r="J12" s="465"/>
      <c r="K12" s="473" t="s">
        <v>60</v>
      </c>
      <c r="L12" s="474"/>
      <c r="M12" s="474"/>
      <c r="N12" s="474"/>
      <c r="O12" s="474"/>
      <c r="P12" s="474"/>
      <c r="Q12" s="474"/>
      <c r="R12" s="474"/>
      <c r="S12" s="474"/>
      <c r="T12" s="474"/>
      <c r="U12" s="474"/>
      <c r="V12" s="474"/>
      <c r="W12" s="474"/>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66" t="s">
        <v>246</v>
      </c>
      <c r="D14" s="466"/>
      <c r="E14" s="466"/>
      <c r="F14" s="239">
        <f t="shared" ref="F14:F20" si="0">SUM(G14:J14,K14)</f>
        <v>0</v>
      </c>
      <c r="G14" s="301"/>
      <c r="H14" s="302"/>
      <c r="I14" s="302"/>
      <c r="J14" s="303"/>
      <c r="K14" s="243">
        <f>SUM(L14,M14:W14)</f>
        <v>0</v>
      </c>
      <c r="L14" s="302"/>
      <c r="M14" s="241"/>
      <c r="N14" s="241"/>
      <c r="O14" s="241"/>
      <c r="P14" s="241"/>
      <c r="Q14" s="241"/>
      <c r="R14" s="241"/>
      <c r="S14" s="241"/>
      <c r="T14" s="241"/>
      <c r="U14" s="241"/>
      <c r="V14" s="241"/>
      <c r="W14" s="241"/>
    </row>
    <row r="15" spans="2:23" ht="15.75" x14ac:dyDescent="0.25">
      <c r="B15" s="218">
        <v>2</v>
      </c>
      <c r="C15" s="466" t="s">
        <v>245</v>
      </c>
      <c r="D15" s="466"/>
      <c r="E15" s="466"/>
      <c r="F15" s="239">
        <f t="shared" si="0"/>
        <v>0</v>
      </c>
      <c r="G15" s="301"/>
      <c r="H15" s="302"/>
      <c r="I15" s="302"/>
      <c r="J15" s="303"/>
      <c r="K15" s="243">
        <f t="shared" ref="K15:K20" si="1">SUM(L15,M15:W15)</f>
        <v>0</v>
      </c>
      <c r="L15" s="302"/>
      <c r="M15" s="241"/>
      <c r="N15" s="241"/>
      <c r="O15" s="241"/>
      <c r="P15" s="241"/>
      <c r="Q15" s="241"/>
      <c r="R15" s="241"/>
      <c r="S15" s="241"/>
      <c r="T15" s="241"/>
      <c r="U15" s="241"/>
      <c r="V15" s="241"/>
      <c r="W15" s="241"/>
    </row>
    <row r="16" spans="2:23" ht="15.75" x14ac:dyDescent="0.25">
      <c r="B16" s="218">
        <v>3</v>
      </c>
      <c r="C16" s="466" t="s">
        <v>159</v>
      </c>
      <c r="D16" s="466"/>
      <c r="E16" s="466"/>
      <c r="F16" s="239">
        <f t="shared" si="0"/>
        <v>0</v>
      </c>
      <c r="G16" s="301"/>
      <c r="H16" s="302"/>
      <c r="I16" s="302"/>
      <c r="J16" s="303"/>
      <c r="K16" s="243">
        <f t="shared" si="1"/>
        <v>0</v>
      </c>
      <c r="L16" s="302"/>
      <c r="M16" s="241"/>
      <c r="N16" s="241"/>
      <c r="O16" s="241"/>
      <c r="P16" s="241"/>
      <c r="Q16" s="241"/>
      <c r="R16" s="241"/>
      <c r="S16" s="241"/>
      <c r="T16" s="241"/>
      <c r="U16" s="241"/>
      <c r="V16" s="241"/>
      <c r="W16" s="241"/>
    </row>
    <row r="17" spans="2:24" ht="15.75" x14ac:dyDescent="0.25">
      <c r="B17" s="218">
        <v>4</v>
      </c>
      <c r="C17" s="466" t="s">
        <v>158</v>
      </c>
      <c r="D17" s="466"/>
      <c r="E17" s="466"/>
      <c r="F17" s="239">
        <f t="shared" si="0"/>
        <v>0</v>
      </c>
      <c r="G17" s="301"/>
      <c r="H17" s="302"/>
      <c r="I17" s="302"/>
      <c r="J17" s="303"/>
      <c r="K17" s="243">
        <f t="shared" si="1"/>
        <v>0</v>
      </c>
      <c r="L17" s="302"/>
      <c r="M17" s="241"/>
      <c r="N17" s="241"/>
      <c r="O17" s="241"/>
      <c r="P17" s="241"/>
      <c r="Q17" s="241"/>
      <c r="R17" s="241"/>
      <c r="S17" s="241"/>
      <c r="T17" s="241"/>
      <c r="U17" s="241"/>
      <c r="V17" s="241"/>
      <c r="W17" s="241"/>
    </row>
    <row r="18" spans="2:24" ht="15.75" x14ac:dyDescent="0.25">
      <c r="B18" s="218">
        <v>5</v>
      </c>
      <c r="C18" s="466" t="s">
        <v>340</v>
      </c>
      <c r="D18" s="466"/>
      <c r="E18" s="466"/>
      <c r="F18" s="239">
        <f t="shared" si="0"/>
        <v>163939</v>
      </c>
      <c r="G18" s="301"/>
      <c r="H18" s="302"/>
      <c r="I18" s="302"/>
      <c r="J18" s="303"/>
      <c r="K18" s="243">
        <f t="shared" si="1"/>
        <v>163939</v>
      </c>
      <c r="L18" s="302"/>
      <c r="M18" s="241"/>
      <c r="N18" s="241"/>
      <c r="O18" s="241"/>
      <c r="P18" s="241"/>
      <c r="Q18" s="241"/>
      <c r="R18" s="241"/>
      <c r="S18" s="241"/>
      <c r="T18" s="241"/>
      <c r="U18" s="241">
        <f>55161+108778</f>
        <v>163939</v>
      </c>
      <c r="V18" s="241"/>
      <c r="W18" s="241"/>
    </row>
    <row r="19" spans="2:24" ht="15.75" x14ac:dyDescent="0.25">
      <c r="B19" s="218">
        <v>6</v>
      </c>
      <c r="C19" s="466" t="s">
        <v>341</v>
      </c>
      <c r="D19" s="466"/>
      <c r="E19" s="466"/>
      <c r="F19" s="239">
        <f t="shared" si="0"/>
        <v>0</v>
      </c>
      <c r="G19" s="301"/>
      <c r="H19" s="302"/>
      <c r="I19" s="302"/>
      <c r="J19" s="303"/>
      <c r="K19" s="243">
        <f t="shared" si="1"/>
        <v>0</v>
      </c>
      <c r="L19" s="302"/>
      <c r="M19" s="241"/>
      <c r="N19" s="241"/>
      <c r="O19" s="241"/>
      <c r="P19" s="241"/>
      <c r="Q19" s="241"/>
      <c r="R19" s="241"/>
      <c r="S19" s="241"/>
      <c r="T19" s="241"/>
      <c r="U19" s="241"/>
      <c r="V19" s="241"/>
      <c r="W19" s="241"/>
    </row>
    <row r="20" spans="2:24" ht="15.75" x14ac:dyDescent="0.25">
      <c r="B20" s="218">
        <v>7</v>
      </c>
      <c r="C20" s="466" t="s">
        <v>230</v>
      </c>
      <c r="D20" s="466"/>
      <c r="E20" s="466"/>
      <c r="F20" s="239">
        <f t="shared" si="0"/>
        <v>1804514.04</v>
      </c>
      <c r="G20" s="248">
        <f>SUM(H29:H48)</f>
        <v>0</v>
      </c>
      <c r="H20" s="249">
        <f>SUM(I29:I48)</f>
        <v>0</v>
      </c>
      <c r="I20" s="249">
        <f>SUM(J29:J48)</f>
        <v>0</v>
      </c>
      <c r="J20" s="250">
        <f>SUM(K29:K48)</f>
        <v>0</v>
      </c>
      <c r="K20" s="245">
        <f t="shared" si="1"/>
        <v>1804514.04</v>
      </c>
      <c r="L20" s="249">
        <f t="shared" ref="L20:W20" si="2">SUM(M29:M48)</f>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1804514.04</v>
      </c>
      <c r="V20" s="249">
        <f t="shared" si="2"/>
        <v>0</v>
      </c>
      <c r="W20" s="249">
        <f t="shared" si="2"/>
        <v>0</v>
      </c>
    </row>
    <row r="21" spans="2:24" ht="30.95" customHeight="1" x14ac:dyDescent="0.25">
      <c r="B21" s="218">
        <v>8</v>
      </c>
      <c r="C21" s="463" t="s">
        <v>38</v>
      </c>
      <c r="D21" s="463"/>
      <c r="E21" s="463"/>
      <c r="F21" s="109">
        <f t="shared" ref="F21:W21" si="3">SUM(F14:F20)</f>
        <v>1968453.04</v>
      </c>
      <c r="G21" s="107">
        <f>SUM(G14:G20)</f>
        <v>0</v>
      </c>
      <c r="H21" s="51">
        <f t="shared" si="3"/>
        <v>0</v>
      </c>
      <c r="I21" s="51">
        <f t="shared" si="3"/>
        <v>0</v>
      </c>
      <c r="J21" s="109">
        <f t="shared" si="3"/>
        <v>0</v>
      </c>
      <c r="K21" s="107">
        <f t="shared" si="3"/>
        <v>1968453.04</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1968453.04</v>
      </c>
      <c r="V21" s="51">
        <f t="shared" si="3"/>
        <v>0</v>
      </c>
      <c r="W21" s="51">
        <f t="shared" si="3"/>
        <v>0</v>
      </c>
    </row>
    <row r="22" spans="2:24" ht="30.95" customHeight="1" x14ac:dyDescent="0.25">
      <c r="B22" s="218">
        <v>9</v>
      </c>
      <c r="C22" s="487" t="s">
        <v>317</v>
      </c>
      <c r="D22" s="487"/>
      <c r="E22" s="487"/>
      <c r="F22" s="109"/>
      <c r="G22" s="107"/>
      <c r="H22" s="51"/>
      <c r="I22" s="51"/>
      <c r="J22" s="109"/>
      <c r="K22" s="107">
        <f>SUM(L22,M22:W22)</f>
        <v>5139536.26</v>
      </c>
      <c r="L22" s="51">
        <f>'2. Component Summary'!H27+'2. Component Summary'!H32</f>
        <v>279554.26</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4859982</v>
      </c>
      <c r="V22" s="51">
        <f>'2. Component Summary'!H18</f>
        <v>0</v>
      </c>
      <c r="W22" s="51">
        <f>'2. Component Summary'!H17</f>
        <v>0</v>
      </c>
    </row>
    <row r="23" spans="2:24" s="216" customFormat="1" x14ac:dyDescent="0.2"/>
    <row r="24" spans="2:24" ht="18.75" thickBot="1" x14ac:dyDescent="0.3">
      <c r="B24" s="399"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4" t="s">
        <v>350</v>
      </c>
      <c r="H26" s="256" t="s">
        <v>351</v>
      </c>
      <c r="I26" s="218" t="s">
        <v>360</v>
      </c>
      <c r="J26" s="218" t="s">
        <v>352</v>
      </c>
      <c r="K26" s="233" t="s">
        <v>353</v>
      </c>
      <c r="L26" s="256"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74" t="s">
        <v>318</v>
      </c>
      <c r="D27" s="474"/>
      <c r="E27" s="474"/>
      <c r="F27" s="474"/>
      <c r="G27" s="507"/>
      <c r="H27" s="513" t="s">
        <v>304</v>
      </c>
      <c r="I27" s="500"/>
      <c r="J27" s="500"/>
      <c r="K27" s="514"/>
      <c r="L27" s="513" t="s">
        <v>305</v>
      </c>
      <c r="M27" s="500"/>
      <c r="N27" s="500"/>
      <c r="O27" s="500"/>
      <c r="P27" s="500"/>
      <c r="Q27" s="500"/>
      <c r="R27" s="500"/>
      <c r="S27" s="500"/>
      <c r="T27" s="500"/>
      <c r="U27" s="500"/>
      <c r="V27" s="500"/>
      <c r="W27" s="500"/>
      <c r="X27" s="500"/>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6">
        <f t="shared" ref="C29:C48" si="4">IF(AND(NOT(COUNTA(D29:F29)),(NOT(COUNTA(H29:K29))),(NOT(COUNTA(M29:X29)))),"",VLOOKUP($D$7,Info_County_Code,2,FALSE))</f>
        <v>36</v>
      </c>
      <c r="D29" s="225" t="s">
        <v>458</v>
      </c>
      <c r="E29" s="225"/>
      <c r="F29" s="439"/>
      <c r="G29" s="262">
        <f t="shared" ref="G29:G48" si="5">SUM(H29:K29,L29)</f>
        <v>87828</v>
      </c>
      <c r="H29" s="263"/>
      <c r="I29" s="244"/>
      <c r="J29" s="244"/>
      <c r="K29" s="264"/>
      <c r="L29" s="243">
        <f>SUM(M29,N29:X29)</f>
        <v>87828</v>
      </c>
      <c r="M29" s="244"/>
      <c r="N29" s="244"/>
      <c r="O29" s="244"/>
      <c r="P29" s="244"/>
      <c r="Q29" s="244"/>
      <c r="R29" s="244"/>
      <c r="S29" s="244"/>
      <c r="T29" s="244"/>
      <c r="U29" s="244"/>
      <c r="V29" s="244">
        <v>87828</v>
      </c>
      <c r="W29" s="244"/>
      <c r="X29" s="244"/>
    </row>
    <row r="30" spans="2:24" x14ac:dyDescent="0.2">
      <c r="B30" s="218">
        <v>2</v>
      </c>
      <c r="C30" s="286">
        <f>IF(AND(NOT(COUNTA(D30:F30)),(NOT(COUNTA(H30:K30))),(NOT(COUNTA(M30:X30)))),"",VLOOKUP($D$7,Info_County_Code,2,FALSE))</f>
        <v>36</v>
      </c>
      <c r="D30" s="260" t="s">
        <v>459</v>
      </c>
      <c r="E30" s="260"/>
      <c r="F30" s="260" t="s">
        <v>231</v>
      </c>
      <c r="G30" s="262">
        <f t="shared" si="5"/>
        <v>69905</v>
      </c>
      <c r="H30" s="247"/>
      <c r="I30" s="241"/>
      <c r="J30" s="241"/>
      <c r="K30" s="242"/>
      <c r="L30" s="243">
        <f t="shared" ref="L30:L48" si="6">SUM(M30,N30:X30)</f>
        <v>69905</v>
      </c>
      <c r="M30" s="241"/>
      <c r="N30" s="241"/>
      <c r="O30" s="241"/>
      <c r="P30" s="241"/>
      <c r="Q30" s="241"/>
      <c r="R30" s="241"/>
      <c r="S30" s="241"/>
      <c r="T30" s="241"/>
      <c r="U30" s="241"/>
      <c r="V30" s="241">
        <v>69905</v>
      </c>
      <c r="W30" s="241"/>
      <c r="X30" s="241"/>
    </row>
    <row r="31" spans="2:24" x14ac:dyDescent="0.2">
      <c r="B31" s="218">
        <v>3</v>
      </c>
      <c r="C31" s="286">
        <f t="shared" si="4"/>
        <v>36</v>
      </c>
      <c r="D31" s="260" t="s">
        <v>460</v>
      </c>
      <c r="E31" s="260"/>
      <c r="F31" s="260" t="s">
        <v>231</v>
      </c>
      <c r="G31" s="262">
        <f t="shared" si="5"/>
        <v>49104</v>
      </c>
      <c r="H31" s="247"/>
      <c r="I31" s="241"/>
      <c r="J31" s="241"/>
      <c r="K31" s="242"/>
      <c r="L31" s="243">
        <f t="shared" si="6"/>
        <v>49104</v>
      </c>
      <c r="M31" s="241"/>
      <c r="N31" s="241"/>
      <c r="O31" s="241"/>
      <c r="P31" s="241"/>
      <c r="Q31" s="241"/>
      <c r="R31" s="241"/>
      <c r="S31" s="241"/>
      <c r="T31" s="241"/>
      <c r="U31" s="241"/>
      <c r="V31" s="440">
        <v>49104</v>
      </c>
      <c r="W31" s="241"/>
      <c r="X31" s="241"/>
    </row>
    <row r="32" spans="2:24" x14ac:dyDescent="0.2">
      <c r="B32" s="218">
        <v>4</v>
      </c>
      <c r="C32" s="286">
        <f t="shared" si="4"/>
        <v>36</v>
      </c>
      <c r="D32" s="260" t="s">
        <v>461</v>
      </c>
      <c r="E32" s="260"/>
      <c r="F32" s="260" t="s">
        <v>231</v>
      </c>
      <c r="G32" s="262">
        <f t="shared" si="5"/>
        <v>118360</v>
      </c>
      <c r="H32" s="247"/>
      <c r="I32" s="241"/>
      <c r="J32" s="241"/>
      <c r="K32" s="242"/>
      <c r="L32" s="243">
        <f t="shared" si="6"/>
        <v>118360</v>
      </c>
      <c r="M32" s="241"/>
      <c r="N32" s="241"/>
      <c r="O32" s="241"/>
      <c r="P32" s="241"/>
      <c r="Q32" s="241"/>
      <c r="R32" s="241"/>
      <c r="S32" s="241"/>
      <c r="T32" s="241"/>
      <c r="U32" s="241"/>
      <c r="V32" s="241">
        <v>118360</v>
      </c>
      <c r="W32" s="241"/>
      <c r="X32" s="241"/>
    </row>
    <row r="33" spans="2:24" x14ac:dyDescent="0.2">
      <c r="B33" s="218">
        <v>5</v>
      </c>
      <c r="C33" s="286">
        <f t="shared" si="4"/>
        <v>36</v>
      </c>
      <c r="D33" s="260" t="s">
        <v>462</v>
      </c>
      <c r="E33" s="260"/>
      <c r="F33" s="260" t="s">
        <v>231</v>
      </c>
      <c r="G33" s="262">
        <f t="shared" si="5"/>
        <v>89701</v>
      </c>
      <c r="H33" s="247"/>
      <c r="I33" s="241"/>
      <c r="J33" s="241"/>
      <c r="K33" s="242"/>
      <c r="L33" s="243">
        <f t="shared" si="6"/>
        <v>89701</v>
      </c>
      <c r="M33" s="241"/>
      <c r="N33" s="241"/>
      <c r="O33" s="241"/>
      <c r="P33" s="241"/>
      <c r="Q33" s="241"/>
      <c r="R33" s="241"/>
      <c r="S33" s="241"/>
      <c r="T33" s="241"/>
      <c r="U33" s="241"/>
      <c r="V33" s="241">
        <v>89701</v>
      </c>
      <c r="W33" s="241"/>
      <c r="X33" s="241"/>
    </row>
    <row r="34" spans="2:24" x14ac:dyDescent="0.2">
      <c r="B34" s="218">
        <v>6</v>
      </c>
      <c r="C34" s="286">
        <f t="shared" si="4"/>
        <v>36</v>
      </c>
      <c r="D34" s="260" t="s">
        <v>463</v>
      </c>
      <c r="E34" s="260"/>
      <c r="F34" s="260" t="s">
        <v>231</v>
      </c>
      <c r="G34" s="262">
        <f t="shared" si="5"/>
        <v>51116</v>
      </c>
      <c r="H34" s="247"/>
      <c r="I34" s="241"/>
      <c r="J34" s="241"/>
      <c r="K34" s="242"/>
      <c r="L34" s="243">
        <f t="shared" si="6"/>
        <v>51116</v>
      </c>
      <c r="M34" s="241"/>
      <c r="N34" s="241"/>
      <c r="O34" s="241"/>
      <c r="P34" s="241"/>
      <c r="Q34" s="241"/>
      <c r="R34" s="241"/>
      <c r="S34" s="241"/>
      <c r="T34" s="241"/>
      <c r="U34" s="241"/>
      <c r="V34" s="241">
        <v>51116</v>
      </c>
      <c r="W34" s="241"/>
      <c r="X34" s="241"/>
    </row>
    <row r="35" spans="2:24" x14ac:dyDescent="0.2">
      <c r="B35" s="218">
        <v>7</v>
      </c>
      <c r="C35" s="286">
        <f t="shared" si="4"/>
        <v>36</v>
      </c>
      <c r="D35" s="260" t="s">
        <v>464</v>
      </c>
      <c r="E35" s="260"/>
      <c r="F35" s="260" t="s">
        <v>232</v>
      </c>
      <c r="G35" s="262">
        <f t="shared" si="5"/>
        <v>92000</v>
      </c>
      <c r="H35" s="247"/>
      <c r="I35" s="241"/>
      <c r="J35" s="241"/>
      <c r="K35" s="242"/>
      <c r="L35" s="243">
        <f t="shared" si="6"/>
        <v>92000</v>
      </c>
      <c r="M35" s="241"/>
      <c r="N35" s="241"/>
      <c r="O35" s="241"/>
      <c r="P35" s="241"/>
      <c r="Q35" s="241"/>
      <c r="R35" s="241"/>
      <c r="S35" s="241"/>
      <c r="T35" s="241"/>
      <c r="U35" s="241"/>
      <c r="V35" s="241">
        <v>92000</v>
      </c>
      <c r="W35" s="241"/>
      <c r="X35" s="241"/>
    </row>
    <row r="36" spans="2:24" x14ac:dyDescent="0.2">
      <c r="B36" s="218">
        <v>8</v>
      </c>
      <c r="C36" s="286">
        <f t="shared" si="4"/>
        <v>36</v>
      </c>
      <c r="D36" s="225" t="s">
        <v>465</v>
      </c>
      <c r="E36" s="225"/>
      <c r="F36" s="260" t="s">
        <v>232</v>
      </c>
      <c r="G36" s="262">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6">
        <f t="shared" si="4"/>
        <v>36</v>
      </c>
      <c r="D37" s="225" t="s">
        <v>466</v>
      </c>
      <c r="E37" s="225"/>
      <c r="F37" s="260" t="s">
        <v>232</v>
      </c>
      <c r="G37" s="262">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6">
        <f t="shared" si="4"/>
        <v>36</v>
      </c>
      <c r="D38" s="225" t="s">
        <v>467</v>
      </c>
      <c r="E38" s="225"/>
      <c r="F38" s="260" t="s">
        <v>232</v>
      </c>
      <c r="G38" s="262">
        <f t="shared" si="5"/>
        <v>362345.12</v>
      </c>
      <c r="H38" s="247"/>
      <c r="I38" s="241"/>
      <c r="J38" s="241"/>
      <c r="K38" s="242"/>
      <c r="L38" s="243">
        <f t="shared" si="6"/>
        <v>362345.12</v>
      </c>
      <c r="M38" s="241"/>
      <c r="N38" s="241"/>
      <c r="O38" s="241"/>
      <c r="P38" s="241"/>
      <c r="Q38" s="241"/>
      <c r="R38" s="241"/>
      <c r="S38" s="241"/>
      <c r="T38" s="241"/>
      <c r="U38" s="241"/>
      <c r="V38" s="440">
        <f>392423.12-30078</f>
        <v>362345.12</v>
      </c>
      <c r="W38" s="241"/>
      <c r="X38" s="241"/>
    </row>
    <row r="39" spans="2:24" x14ac:dyDescent="0.2">
      <c r="B39" s="218">
        <v>11</v>
      </c>
      <c r="C39" s="286">
        <f t="shared" si="4"/>
        <v>36</v>
      </c>
      <c r="D39" s="225" t="s">
        <v>468</v>
      </c>
      <c r="E39" s="225"/>
      <c r="F39" s="260" t="s">
        <v>232</v>
      </c>
      <c r="G39" s="262">
        <f t="shared" si="5"/>
        <v>884154.92</v>
      </c>
      <c r="H39" s="247"/>
      <c r="I39" s="241"/>
      <c r="J39" s="241"/>
      <c r="K39" s="242"/>
      <c r="L39" s="243">
        <f t="shared" si="6"/>
        <v>884154.92</v>
      </c>
      <c r="M39" s="241"/>
      <c r="N39" s="241"/>
      <c r="O39" s="241"/>
      <c r="P39" s="241"/>
      <c r="Q39" s="241"/>
      <c r="R39" s="241"/>
      <c r="S39" s="241"/>
      <c r="T39" s="241"/>
      <c r="U39" s="241"/>
      <c r="V39" s="241">
        <v>884154.92</v>
      </c>
      <c r="W39" s="241"/>
      <c r="X39" s="241"/>
    </row>
    <row r="40" spans="2:24" x14ac:dyDescent="0.2">
      <c r="B40" s="218">
        <v>12</v>
      </c>
      <c r="C40" s="286" t="str">
        <f t="shared" si="4"/>
        <v/>
      </c>
      <c r="D40" s="225"/>
      <c r="E40" s="225"/>
      <c r="F40" s="260"/>
      <c r="G40" s="262">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6" t="str">
        <f t="shared" si="4"/>
        <v/>
      </c>
      <c r="D41" s="225"/>
      <c r="E41" s="225"/>
      <c r="F41" s="260"/>
      <c r="G41" s="262">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6" t="str">
        <f t="shared" si="4"/>
        <v/>
      </c>
      <c r="D42" s="225"/>
      <c r="E42" s="225"/>
      <c r="F42" s="260"/>
      <c r="G42" s="262">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6" t="str">
        <f t="shared" si="4"/>
        <v/>
      </c>
      <c r="D43" s="225"/>
      <c r="E43" s="225"/>
      <c r="F43" s="260"/>
      <c r="G43" s="262">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6" t="str">
        <f t="shared" si="4"/>
        <v/>
      </c>
      <c r="D44" s="225"/>
      <c r="E44" s="225"/>
      <c r="F44" s="260"/>
      <c r="G44" s="262">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6" t="str">
        <f t="shared" si="4"/>
        <v/>
      </c>
      <c r="D45" s="225"/>
      <c r="E45" s="225"/>
      <c r="F45" s="260"/>
      <c r="G45" s="262">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6" t="str">
        <f t="shared" si="4"/>
        <v/>
      </c>
      <c r="D46" s="225"/>
      <c r="E46" s="225"/>
      <c r="F46" s="260"/>
      <c r="G46" s="262">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6" t="str">
        <f t="shared" si="4"/>
        <v/>
      </c>
      <c r="D47" s="225"/>
      <c r="E47" s="225"/>
      <c r="F47" s="260"/>
      <c r="G47" s="262">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6" t="str">
        <f t="shared" si="4"/>
        <v/>
      </c>
      <c r="D48" s="225"/>
      <c r="E48" s="225"/>
      <c r="F48" s="260"/>
      <c r="G48" s="262">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30 F31: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topLeftCell="F1" zoomScale="60" zoomScaleNormal="60" workbookViewId="0">
      <selection activeCell="R14" sqref="R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68" t="s">
        <v>332</v>
      </c>
      <c r="C1" s="468"/>
      <c r="D1" s="468"/>
    </row>
    <row r="2" spans="2:25" x14ac:dyDescent="0.2">
      <c r="B2" s="208"/>
      <c r="C2" s="208"/>
      <c r="D2" s="208"/>
    </row>
    <row r="3" spans="2:25" ht="20.25" customHeight="1" x14ac:dyDescent="0.2">
      <c r="B3" s="392" t="s">
        <v>375</v>
      </c>
      <c r="C3" s="189"/>
      <c r="D3" s="189"/>
      <c r="E3" s="189"/>
      <c r="F3" s="189"/>
      <c r="G3" s="189"/>
      <c r="H3" s="189"/>
    </row>
    <row r="4" spans="2:25" ht="18" x14ac:dyDescent="0.2">
      <c r="B4" s="392" t="s">
        <v>0</v>
      </c>
      <c r="C4" s="1"/>
      <c r="D4" s="1"/>
      <c r="E4" s="1"/>
      <c r="F4" s="1"/>
      <c r="G4" s="1"/>
      <c r="H4" s="1"/>
    </row>
    <row r="5" spans="2:25" ht="18" x14ac:dyDescent="0.2">
      <c r="B5" s="392" t="s">
        <v>376</v>
      </c>
      <c r="C5" s="1"/>
      <c r="D5" s="1"/>
      <c r="E5" s="1"/>
      <c r="F5" s="1"/>
      <c r="G5" s="1"/>
      <c r="H5" s="1"/>
    </row>
    <row r="6" spans="2:25" ht="15.75" x14ac:dyDescent="0.2">
      <c r="D6" s="166"/>
      <c r="E6" s="166"/>
      <c r="F6" s="166"/>
      <c r="G6" s="166"/>
      <c r="H6" s="166"/>
    </row>
    <row r="7" spans="2:25" ht="15.75" x14ac:dyDescent="0.25">
      <c r="B7" s="459" t="s">
        <v>2</v>
      </c>
      <c r="C7" s="459"/>
      <c r="D7" s="54" t="str">
        <f>IF(ISBLANK('1. Information'!D6),"",'1. Information'!D6)</f>
        <v>San Bernardino</v>
      </c>
      <c r="F7" s="204" t="s">
        <v>3</v>
      </c>
      <c r="G7" s="227">
        <f>IF(ISBLANK('1. Information'!D5),"",'1. Information'!D5)</f>
        <v>43223</v>
      </c>
    </row>
    <row r="8" spans="2:25" ht="15.75" x14ac:dyDescent="0.25">
      <c r="B8" s="15"/>
      <c r="C8" s="15"/>
      <c r="D8" s="15"/>
      <c r="G8" s="15"/>
      <c r="H8" s="309"/>
    </row>
    <row r="9" spans="2:25" ht="18.75" thickBot="1" x14ac:dyDescent="0.3">
      <c r="B9" s="393" t="s">
        <v>384</v>
      </c>
      <c r="C9" s="105"/>
      <c r="D9" s="105"/>
      <c r="E9" s="230"/>
      <c r="F9" s="230"/>
      <c r="G9" s="105"/>
      <c r="H9" s="310"/>
      <c r="I9" s="230"/>
      <c r="J9" s="230"/>
      <c r="K9" s="230"/>
      <c r="L9" s="230"/>
      <c r="M9" s="230"/>
      <c r="N9" s="230"/>
      <c r="O9" s="230"/>
      <c r="P9" s="230"/>
      <c r="Q9" s="230"/>
      <c r="R9" s="230"/>
      <c r="S9" s="230"/>
      <c r="T9" s="230"/>
      <c r="U9" s="230"/>
      <c r="V9" s="230"/>
    </row>
    <row r="10" spans="2:25" ht="16.5" thickTop="1" x14ac:dyDescent="0.25">
      <c r="B10" s="15"/>
      <c r="C10" s="15"/>
      <c r="D10" s="15"/>
      <c r="G10" s="15"/>
      <c r="H10" s="309"/>
    </row>
    <row r="11" spans="2:25" ht="15.75" x14ac:dyDescent="0.25">
      <c r="B11" s="15"/>
      <c r="C11" s="72" t="s">
        <v>59</v>
      </c>
      <c r="D11" s="72" t="s">
        <v>61</v>
      </c>
      <c r="E11" s="311" t="s">
        <v>65</v>
      </c>
      <c r="F11" s="256" t="s">
        <v>349</v>
      </c>
      <c r="G11" s="218" t="s">
        <v>350</v>
      </c>
      <c r="H11" s="218" t="s">
        <v>351</v>
      </c>
      <c r="I11" s="233" t="s">
        <v>360</v>
      </c>
      <c r="J11" s="256"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74" t="s">
        <v>319</v>
      </c>
      <c r="D12" s="474"/>
      <c r="E12" s="507"/>
      <c r="F12" s="470" t="s">
        <v>62</v>
      </c>
      <c r="G12" s="471"/>
      <c r="H12" s="471"/>
      <c r="I12" s="472"/>
      <c r="J12" s="473" t="s">
        <v>60</v>
      </c>
      <c r="K12" s="474"/>
      <c r="L12" s="474"/>
      <c r="M12" s="474"/>
      <c r="N12" s="474"/>
      <c r="O12" s="474"/>
      <c r="P12" s="474"/>
      <c r="Q12" s="474"/>
      <c r="R12" s="474"/>
      <c r="S12" s="474"/>
      <c r="T12" s="474"/>
      <c r="U12" s="474"/>
      <c r="V12" s="474"/>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2">
        <f>IF(AND(NOT(COUNTA(F14:I14)),(NOT(COUNTA(L14:V14)))),"",VLOOKUP($D$7,Info_County_Code,2,FALSE))</f>
        <v>36</v>
      </c>
      <c r="D14" s="191" t="s">
        <v>156</v>
      </c>
      <c r="E14" s="239">
        <f>SUM(F14:I14,J14)</f>
        <v>291.14</v>
      </c>
      <c r="F14" s="247"/>
      <c r="G14" s="241"/>
      <c r="H14" s="241"/>
      <c r="I14" s="242"/>
      <c r="J14" s="243">
        <f>SUM(K14,L14:V14)</f>
        <v>291.14</v>
      </c>
      <c r="K14" s="274">
        <v>7.14</v>
      </c>
      <c r="L14" s="273"/>
      <c r="M14" s="273"/>
      <c r="N14" s="273"/>
      <c r="O14" s="273"/>
      <c r="P14" s="273"/>
      <c r="Q14" s="247">
        <v>284</v>
      </c>
      <c r="R14" s="241"/>
      <c r="S14" s="241"/>
      <c r="T14" s="241"/>
      <c r="U14" s="313"/>
      <c r="V14" s="314"/>
    </row>
    <row r="15" spans="2:25" x14ac:dyDescent="0.2">
      <c r="B15" s="218">
        <v>2</v>
      </c>
      <c r="C15" s="312"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3"/>
      <c r="V15" s="314"/>
    </row>
    <row r="16" spans="2:25" x14ac:dyDescent="0.2">
      <c r="B16" s="218">
        <v>3</v>
      </c>
      <c r="C16" s="312" t="str">
        <f>IF(AND(NOT(COUNTA(F16:I16)),(NOT(COUNTA(L16:V16)))),"",VLOOKUP($D$7,Info_County_Code,2,FALSE))</f>
        <v/>
      </c>
      <c r="D16" s="191" t="s">
        <v>157</v>
      </c>
      <c r="E16" s="239">
        <f>SUM(F16:I16,J16)</f>
        <v>0</v>
      </c>
      <c r="F16" s="247"/>
      <c r="G16" s="241"/>
      <c r="H16" s="241"/>
      <c r="I16" s="242"/>
      <c r="J16" s="243">
        <f>SUM(K16,L16:V16)</f>
        <v>0</v>
      </c>
      <c r="K16" s="241"/>
      <c r="L16" s="241"/>
      <c r="M16" s="241"/>
      <c r="N16" s="241"/>
      <c r="O16" s="315"/>
      <c r="P16" s="316"/>
      <c r="Q16" s="316"/>
      <c r="R16" s="316"/>
      <c r="S16" s="316"/>
      <c r="T16" s="316"/>
      <c r="U16" s="314"/>
      <c r="V16" s="314"/>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D13" sqref="D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2" t="s">
        <v>375</v>
      </c>
      <c r="C3" s="1"/>
      <c r="D3" s="1"/>
      <c r="E3" s="1"/>
      <c r="F3" s="1"/>
    </row>
    <row r="4" spans="2:9" ht="18" x14ac:dyDescent="0.2">
      <c r="B4" s="392"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9" t="s">
        <v>2</v>
      </c>
      <c r="C7" s="459"/>
      <c r="D7" s="54" t="str">
        <f>IF(ISBLANK('1. Information'!D6),"",'1. Information'!D6)</f>
        <v>San Bernardino</v>
      </c>
      <c r="E7" s="7"/>
      <c r="F7" s="210" t="s">
        <v>233</v>
      </c>
      <c r="G7" s="227">
        <f>IF(ISBLANK('1. Information'!D5),"",'1. Information'!D5)</f>
        <v>43223</v>
      </c>
    </row>
    <row r="8" spans="2:9" ht="15.75" x14ac:dyDescent="0.25">
      <c r="B8" s="15"/>
      <c r="C8" s="15"/>
      <c r="D8" s="15"/>
      <c r="E8" s="7"/>
      <c r="F8" s="193"/>
      <c r="G8" s="229"/>
    </row>
    <row r="9" spans="2:9" ht="18.75" thickBot="1" x14ac:dyDescent="0.3">
      <c r="B9" s="393"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59" t="str">
        <f t="shared" ref="C13:C22" si="0">IF(NOT(COUNTA(D13:G13)),"",VLOOKUP($D$7,Info_County_Code,2,FALSE))</f>
        <v/>
      </c>
      <c r="D13" s="317"/>
      <c r="E13" s="287"/>
      <c r="F13" s="318"/>
      <c r="G13" s="319"/>
    </row>
    <row r="14" spans="2:9" x14ac:dyDescent="0.2">
      <c r="B14" s="218">
        <v>2</v>
      </c>
      <c r="C14" s="259" t="str">
        <f t="shared" si="0"/>
        <v/>
      </c>
      <c r="D14" s="317"/>
      <c r="E14" s="287"/>
      <c r="F14" s="318"/>
      <c r="G14" s="319"/>
    </row>
    <row r="15" spans="2:9" x14ac:dyDescent="0.2">
      <c r="B15" s="218">
        <v>3</v>
      </c>
      <c r="C15" s="259" t="str">
        <f t="shared" si="0"/>
        <v/>
      </c>
      <c r="D15" s="317"/>
      <c r="E15" s="287"/>
      <c r="F15" s="318"/>
      <c r="G15" s="319"/>
    </row>
    <row r="16" spans="2:9" x14ac:dyDescent="0.2">
      <c r="B16" s="218">
        <v>4</v>
      </c>
      <c r="C16" s="259" t="str">
        <f t="shared" si="0"/>
        <v/>
      </c>
      <c r="D16" s="317"/>
      <c r="E16" s="287"/>
      <c r="F16" s="318"/>
      <c r="G16" s="319"/>
    </row>
    <row r="17" spans="2:7" x14ac:dyDescent="0.2">
      <c r="B17" s="218">
        <v>5</v>
      </c>
      <c r="C17" s="259" t="str">
        <f t="shared" si="0"/>
        <v/>
      </c>
      <c r="D17" s="317"/>
      <c r="E17" s="287"/>
      <c r="F17" s="320"/>
      <c r="G17" s="319"/>
    </row>
    <row r="18" spans="2:7" x14ac:dyDescent="0.2">
      <c r="B18" s="218">
        <v>6</v>
      </c>
      <c r="C18" s="259" t="str">
        <f t="shared" si="0"/>
        <v/>
      </c>
      <c r="D18" s="317"/>
      <c r="E18" s="287"/>
      <c r="F18" s="320"/>
      <c r="G18" s="319"/>
    </row>
    <row r="19" spans="2:7" x14ac:dyDescent="0.2">
      <c r="B19" s="218">
        <v>7</v>
      </c>
      <c r="C19" s="259" t="str">
        <f t="shared" si="0"/>
        <v/>
      </c>
      <c r="D19" s="317"/>
      <c r="E19" s="287"/>
      <c r="F19" s="320"/>
      <c r="G19" s="319"/>
    </row>
    <row r="20" spans="2:7" x14ac:dyDescent="0.2">
      <c r="B20" s="218">
        <v>8</v>
      </c>
      <c r="C20" s="259" t="str">
        <f t="shared" si="0"/>
        <v/>
      </c>
      <c r="D20" s="317"/>
      <c r="E20" s="287"/>
      <c r="F20" s="320"/>
      <c r="G20" s="319"/>
    </row>
    <row r="21" spans="2:7" x14ac:dyDescent="0.2">
      <c r="B21" s="218">
        <v>9</v>
      </c>
      <c r="C21" s="259" t="str">
        <f t="shared" si="0"/>
        <v/>
      </c>
      <c r="D21" s="317"/>
      <c r="E21" s="287"/>
      <c r="F21" s="320"/>
      <c r="G21" s="319"/>
    </row>
    <row r="22" spans="2:7" x14ac:dyDescent="0.2">
      <c r="B22" s="218">
        <v>10</v>
      </c>
      <c r="C22" s="259" t="str">
        <f t="shared" si="0"/>
        <v/>
      </c>
      <c r="D22" s="317"/>
      <c r="E22" s="287"/>
      <c r="F22" s="320"/>
      <c r="G22" s="319"/>
    </row>
    <row r="23" spans="2:7" x14ac:dyDescent="0.2">
      <c r="B23" s="430">
        <v>11</v>
      </c>
      <c r="C23" s="259" t="str">
        <f t="shared" ref="C23:C42" si="1">IF(NOT(COUNTA(D23:G23)),"",VLOOKUP($D$7,Info_County_Code,2,FALSE))</f>
        <v/>
      </c>
      <c r="D23" s="317"/>
      <c r="E23" s="287"/>
      <c r="F23" s="318"/>
      <c r="G23" s="319"/>
    </row>
    <row r="24" spans="2:7" x14ac:dyDescent="0.2">
      <c r="B24" s="430">
        <v>12</v>
      </c>
      <c r="C24" s="259" t="str">
        <f t="shared" si="1"/>
        <v/>
      </c>
      <c r="D24" s="317"/>
      <c r="E24" s="287"/>
      <c r="F24" s="318"/>
      <c r="G24" s="319"/>
    </row>
    <row r="25" spans="2:7" x14ac:dyDescent="0.2">
      <c r="B25" s="430">
        <v>13</v>
      </c>
      <c r="C25" s="259" t="str">
        <f t="shared" si="1"/>
        <v/>
      </c>
      <c r="D25" s="317"/>
      <c r="E25" s="287"/>
      <c r="F25" s="318"/>
      <c r="G25" s="319"/>
    </row>
    <row r="26" spans="2:7" x14ac:dyDescent="0.2">
      <c r="B26" s="430">
        <v>14</v>
      </c>
      <c r="C26" s="259" t="str">
        <f t="shared" si="1"/>
        <v/>
      </c>
      <c r="D26" s="317"/>
      <c r="E26" s="287"/>
      <c r="F26" s="318"/>
      <c r="G26" s="319"/>
    </row>
    <row r="27" spans="2:7" x14ac:dyDescent="0.2">
      <c r="B27" s="430">
        <v>15</v>
      </c>
      <c r="C27" s="259" t="str">
        <f t="shared" si="1"/>
        <v/>
      </c>
      <c r="D27" s="317"/>
      <c r="E27" s="287"/>
      <c r="F27" s="320"/>
      <c r="G27" s="319"/>
    </row>
    <row r="28" spans="2:7" x14ac:dyDescent="0.2">
      <c r="B28" s="430">
        <v>16</v>
      </c>
      <c r="C28" s="259" t="str">
        <f t="shared" si="1"/>
        <v/>
      </c>
      <c r="D28" s="317"/>
      <c r="E28" s="287"/>
      <c r="F28" s="320"/>
      <c r="G28" s="319"/>
    </row>
    <row r="29" spans="2:7" x14ac:dyDescent="0.2">
      <c r="B29" s="430">
        <v>17</v>
      </c>
      <c r="C29" s="259" t="str">
        <f t="shared" si="1"/>
        <v/>
      </c>
      <c r="D29" s="317"/>
      <c r="E29" s="287"/>
      <c r="F29" s="320"/>
      <c r="G29" s="319"/>
    </row>
    <row r="30" spans="2:7" x14ac:dyDescent="0.2">
      <c r="B30" s="430">
        <v>18</v>
      </c>
      <c r="C30" s="259" t="str">
        <f t="shared" si="1"/>
        <v/>
      </c>
      <c r="D30" s="317"/>
      <c r="E30" s="287"/>
      <c r="F30" s="320"/>
      <c r="G30" s="319"/>
    </row>
    <row r="31" spans="2:7" x14ac:dyDescent="0.2">
      <c r="B31" s="430">
        <v>19</v>
      </c>
      <c r="C31" s="259" t="str">
        <f t="shared" si="1"/>
        <v/>
      </c>
      <c r="D31" s="317"/>
      <c r="E31" s="287"/>
      <c r="F31" s="320"/>
      <c r="G31" s="319"/>
    </row>
    <row r="32" spans="2:7" x14ac:dyDescent="0.2">
      <c r="B32" s="430">
        <v>20</v>
      </c>
      <c r="C32" s="259" t="str">
        <f t="shared" si="1"/>
        <v/>
      </c>
      <c r="D32" s="317"/>
      <c r="E32" s="287"/>
      <c r="F32" s="320"/>
      <c r="G32" s="319"/>
    </row>
    <row r="33" spans="2:7" x14ac:dyDescent="0.2">
      <c r="B33" s="430">
        <v>21</v>
      </c>
      <c r="C33" s="259" t="str">
        <f t="shared" si="1"/>
        <v/>
      </c>
      <c r="D33" s="317"/>
      <c r="E33" s="287"/>
      <c r="F33" s="318"/>
      <c r="G33" s="319"/>
    </row>
    <row r="34" spans="2:7" x14ac:dyDescent="0.2">
      <c r="B34" s="430">
        <v>22</v>
      </c>
      <c r="C34" s="259" t="str">
        <f t="shared" si="1"/>
        <v/>
      </c>
      <c r="D34" s="317"/>
      <c r="E34" s="287"/>
      <c r="F34" s="318"/>
      <c r="G34" s="319"/>
    </row>
    <row r="35" spans="2:7" x14ac:dyDescent="0.2">
      <c r="B35" s="430">
        <v>23</v>
      </c>
      <c r="C35" s="259" t="str">
        <f t="shared" si="1"/>
        <v/>
      </c>
      <c r="D35" s="317"/>
      <c r="E35" s="287"/>
      <c r="F35" s="318"/>
      <c r="G35" s="319"/>
    </row>
    <row r="36" spans="2:7" x14ac:dyDescent="0.2">
      <c r="B36" s="430">
        <v>24</v>
      </c>
      <c r="C36" s="259" t="str">
        <f t="shared" si="1"/>
        <v/>
      </c>
      <c r="D36" s="317"/>
      <c r="E36" s="287"/>
      <c r="F36" s="318"/>
      <c r="G36" s="319"/>
    </row>
    <row r="37" spans="2:7" x14ac:dyDescent="0.2">
      <c r="B37" s="430">
        <v>25</v>
      </c>
      <c r="C37" s="259" t="str">
        <f t="shared" si="1"/>
        <v/>
      </c>
      <c r="D37" s="317"/>
      <c r="E37" s="287"/>
      <c r="F37" s="320"/>
      <c r="G37" s="319"/>
    </row>
    <row r="38" spans="2:7" x14ac:dyDescent="0.2">
      <c r="B38" s="430">
        <v>26</v>
      </c>
      <c r="C38" s="259" t="str">
        <f t="shared" si="1"/>
        <v/>
      </c>
      <c r="D38" s="317"/>
      <c r="E38" s="287"/>
      <c r="F38" s="320"/>
      <c r="G38" s="319"/>
    </row>
    <row r="39" spans="2:7" x14ac:dyDescent="0.2">
      <c r="B39" s="430">
        <v>27</v>
      </c>
      <c r="C39" s="259" t="str">
        <f t="shared" si="1"/>
        <v/>
      </c>
      <c r="D39" s="317"/>
      <c r="E39" s="287"/>
      <c r="F39" s="320"/>
      <c r="G39" s="319"/>
    </row>
    <row r="40" spans="2:7" x14ac:dyDescent="0.2">
      <c r="B40" s="430">
        <v>28</v>
      </c>
      <c r="C40" s="259" t="str">
        <f t="shared" si="1"/>
        <v/>
      </c>
      <c r="D40" s="317"/>
      <c r="E40" s="287"/>
      <c r="F40" s="320"/>
      <c r="G40" s="319"/>
    </row>
    <row r="41" spans="2:7" x14ac:dyDescent="0.2">
      <c r="B41" s="430">
        <v>29</v>
      </c>
      <c r="C41" s="259" t="str">
        <f t="shared" si="1"/>
        <v/>
      </c>
      <c r="D41" s="317"/>
      <c r="E41" s="287"/>
      <c r="F41" s="320"/>
      <c r="G41" s="319"/>
    </row>
    <row r="42" spans="2:7" x14ac:dyDescent="0.2">
      <c r="B42" s="430">
        <v>30</v>
      </c>
      <c r="C42" s="259" t="str">
        <f t="shared" si="1"/>
        <v/>
      </c>
      <c r="D42" s="317"/>
      <c r="E42" s="287"/>
      <c r="F42" s="320"/>
      <c r="G42" s="319"/>
    </row>
    <row r="43" spans="2:7" x14ac:dyDescent="0.2">
      <c r="C43" s="321" t="str">
        <f>IF(NOT(COUNTA(D43:G43)),"",VLOOKUP(D21,Info_County_Code,2,FALSE))</f>
        <v/>
      </c>
      <c r="D43" s="216"/>
      <c r="E43" s="216"/>
      <c r="F43" s="322"/>
    </row>
    <row r="44" spans="2:7" ht="18.75" thickBot="1" x14ac:dyDescent="0.3">
      <c r="B44" s="394" t="s">
        <v>385</v>
      </c>
      <c r="C44" s="323"/>
      <c r="D44" s="230"/>
      <c r="E44" s="230"/>
      <c r="F44" s="324"/>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5" t="str">
        <f t="shared" ref="C48:C77" si="2">IF(NOT(COUNTA(E48:G48)),"",VLOOKUP($D$7,Info_County_Code,2,FALSE))</f>
        <v/>
      </c>
      <c r="D48" s="326" t="s">
        <v>54</v>
      </c>
      <c r="E48" s="287"/>
      <c r="F48" s="318"/>
      <c r="G48" s="319"/>
    </row>
    <row r="49" spans="2:7" x14ac:dyDescent="0.2">
      <c r="B49" s="218">
        <v>2</v>
      </c>
      <c r="C49" s="325" t="str">
        <f t="shared" si="2"/>
        <v/>
      </c>
      <c r="D49" s="326" t="s">
        <v>54</v>
      </c>
      <c r="E49" s="287"/>
      <c r="F49" s="318"/>
      <c r="G49" s="319"/>
    </row>
    <row r="50" spans="2:7" x14ac:dyDescent="0.2">
      <c r="B50" s="218">
        <v>3</v>
      </c>
      <c r="C50" s="325" t="str">
        <f t="shared" si="2"/>
        <v/>
      </c>
      <c r="D50" s="326" t="s">
        <v>54</v>
      </c>
      <c r="E50" s="287"/>
      <c r="F50" s="318"/>
      <c r="G50" s="319"/>
    </row>
    <row r="51" spans="2:7" x14ac:dyDescent="0.2">
      <c r="B51" s="430">
        <v>4</v>
      </c>
      <c r="C51" s="325" t="str">
        <f t="shared" si="2"/>
        <v/>
      </c>
      <c r="D51" s="326" t="s">
        <v>54</v>
      </c>
      <c r="E51" s="287"/>
      <c r="F51" s="318"/>
      <c r="G51" s="319"/>
    </row>
    <row r="52" spans="2:7" x14ac:dyDescent="0.2">
      <c r="B52" s="430">
        <v>5</v>
      </c>
      <c r="C52" s="325" t="str">
        <f t="shared" si="2"/>
        <v/>
      </c>
      <c r="D52" s="326" t="s">
        <v>54</v>
      </c>
      <c r="E52" s="287"/>
      <c r="F52" s="318"/>
      <c r="G52" s="319"/>
    </row>
    <row r="53" spans="2:7" x14ac:dyDescent="0.2">
      <c r="B53" s="430">
        <v>6</v>
      </c>
      <c r="C53" s="325" t="str">
        <f t="shared" si="2"/>
        <v/>
      </c>
      <c r="D53" s="326" t="s">
        <v>54</v>
      </c>
      <c r="E53" s="287"/>
      <c r="F53" s="318"/>
      <c r="G53" s="319"/>
    </row>
    <row r="54" spans="2:7" x14ac:dyDescent="0.2">
      <c r="B54" s="430">
        <v>7</v>
      </c>
      <c r="C54" s="325" t="str">
        <f t="shared" si="2"/>
        <v/>
      </c>
      <c r="D54" s="326" t="s">
        <v>54</v>
      </c>
      <c r="E54" s="287"/>
      <c r="F54" s="318"/>
      <c r="G54" s="319"/>
    </row>
    <row r="55" spans="2:7" x14ac:dyDescent="0.2">
      <c r="B55" s="430">
        <v>8</v>
      </c>
      <c r="C55" s="325" t="str">
        <f t="shared" si="2"/>
        <v/>
      </c>
      <c r="D55" s="326" t="s">
        <v>54</v>
      </c>
      <c r="E55" s="287"/>
      <c r="F55" s="318"/>
      <c r="G55" s="319"/>
    </row>
    <row r="56" spans="2:7" x14ac:dyDescent="0.2">
      <c r="B56" s="430">
        <v>9</v>
      </c>
      <c r="C56" s="325" t="str">
        <f t="shared" si="2"/>
        <v/>
      </c>
      <c r="D56" s="326" t="s">
        <v>54</v>
      </c>
      <c r="E56" s="287"/>
      <c r="F56" s="318"/>
      <c r="G56" s="319"/>
    </row>
    <row r="57" spans="2:7" x14ac:dyDescent="0.2">
      <c r="B57" s="430">
        <v>10</v>
      </c>
      <c r="C57" s="325" t="str">
        <f t="shared" si="2"/>
        <v/>
      </c>
      <c r="D57" s="326" t="s">
        <v>54</v>
      </c>
      <c r="E57" s="287"/>
      <c r="F57" s="318"/>
      <c r="G57" s="319"/>
    </row>
    <row r="58" spans="2:7" x14ac:dyDescent="0.2">
      <c r="B58" s="430">
        <v>11</v>
      </c>
      <c r="C58" s="325" t="str">
        <f t="shared" si="2"/>
        <v/>
      </c>
      <c r="D58" s="326" t="s">
        <v>54</v>
      </c>
      <c r="E58" s="287"/>
      <c r="F58" s="318"/>
      <c r="G58" s="319"/>
    </row>
    <row r="59" spans="2:7" x14ac:dyDescent="0.2">
      <c r="B59" s="430">
        <v>12</v>
      </c>
      <c r="C59" s="325" t="str">
        <f t="shared" si="2"/>
        <v/>
      </c>
      <c r="D59" s="326" t="s">
        <v>54</v>
      </c>
      <c r="E59" s="287"/>
      <c r="F59" s="318"/>
      <c r="G59" s="319"/>
    </row>
    <row r="60" spans="2:7" x14ac:dyDescent="0.2">
      <c r="B60" s="430">
        <v>13</v>
      </c>
      <c r="C60" s="325" t="str">
        <f t="shared" si="2"/>
        <v/>
      </c>
      <c r="D60" s="326" t="s">
        <v>54</v>
      </c>
      <c r="E60" s="287"/>
      <c r="F60" s="318"/>
      <c r="G60" s="319"/>
    </row>
    <row r="61" spans="2:7" x14ac:dyDescent="0.2">
      <c r="B61" s="430">
        <v>14</v>
      </c>
      <c r="C61" s="325" t="str">
        <f t="shared" si="2"/>
        <v/>
      </c>
      <c r="D61" s="326" t="s">
        <v>54</v>
      </c>
      <c r="E61" s="287"/>
      <c r="F61" s="318"/>
      <c r="G61" s="319"/>
    </row>
    <row r="62" spans="2:7" x14ac:dyDescent="0.2">
      <c r="B62" s="430">
        <v>15</v>
      </c>
      <c r="C62" s="325" t="str">
        <f t="shared" si="2"/>
        <v/>
      </c>
      <c r="D62" s="326" t="s">
        <v>54</v>
      </c>
      <c r="E62" s="287"/>
      <c r="F62" s="318"/>
      <c r="G62" s="319"/>
    </row>
    <row r="63" spans="2:7" x14ac:dyDescent="0.2">
      <c r="B63" s="430">
        <v>16</v>
      </c>
      <c r="C63" s="325" t="str">
        <f t="shared" si="2"/>
        <v/>
      </c>
      <c r="D63" s="326" t="s">
        <v>54</v>
      </c>
      <c r="E63" s="287"/>
      <c r="F63" s="318"/>
      <c r="G63" s="319"/>
    </row>
    <row r="64" spans="2:7" x14ac:dyDescent="0.2">
      <c r="B64" s="430">
        <v>17</v>
      </c>
      <c r="C64" s="325" t="str">
        <f t="shared" si="2"/>
        <v/>
      </c>
      <c r="D64" s="326" t="s">
        <v>54</v>
      </c>
      <c r="E64" s="287"/>
      <c r="F64" s="318"/>
      <c r="G64" s="319"/>
    </row>
    <row r="65" spans="2:7" x14ac:dyDescent="0.2">
      <c r="B65" s="430">
        <v>18</v>
      </c>
      <c r="C65" s="325" t="str">
        <f t="shared" si="2"/>
        <v/>
      </c>
      <c r="D65" s="326" t="s">
        <v>54</v>
      </c>
      <c r="E65" s="287"/>
      <c r="F65" s="318"/>
      <c r="G65" s="319"/>
    </row>
    <row r="66" spans="2:7" x14ac:dyDescent="0.2">
      <c r="B66" s="430">
        <v>19</v>
      </c>
      <c r="C66" s="325" t="str">
        <f t="shared" si="2"/>
        <v/>
      </c>
      <c r="D66" s="326" t="s">
        <v>54</v>
      </c>
      <c r="E66" s="287"/>
      <c r="F66" s="318"/>
      <c r="G66" s="319"/>
    </row>
    <row r="67" spans="2:7" x14ac:dyDescent="0.2">
      <c r="B67" s="430">
        <v>20</v>
      </c>
      <c r="C67" s="325" t="str">
        <f t="shared" si="2"/>
        <v/>
      </c>
      <c r="D67" s="326" t="s">
        <v>54</v>
      </c>
      <c r="E67" s="287"/>
      <c r="F67" s="318"/>
      <c r="G67" s="319"/>
    </row>
    <row r="68" spans="2:7" x14ac:dyDescent="0.2">
      <c r="B68" s="430">
        <v>21</v>
      </c>
      <c r="C68" s="325" t="str">
        <f t="shared" si="2"/>
        <v/>
      </c>
      <c r="D68" s="326" t="s">
        <v>54</v>
      </c>
      <c r="E68" s="287"/>
      <c r="F68" s="318"/>
      <c r="G68" s="319"/>
    </row>
    <row r="69" spans="2:7" x14ac:dyDescent="0.2">
      <c r="B69" s="430">
        <v>22</v>
      </c>
      <c r="C69" s="325" t="str">
        <f t="shared" si="2"/>
        <v/>
      </c>
      <c r="D69" s="326" t="s">
        <v>54</v>
      </c>
      <c r="E69" s="287"/>
      <c r="F69" s="318"/>
      <c r="G69" s="319"/>
    </row>
    <row r="70" spans="2:7" x14ac:dyDescent="0.2">
      <c r="B70" s="430">
        <v>23</v>
      </c>
      <c r="C70" s="325" t="str">
        <f t="shared" si="2"/>
        <v/>
      </c>
      <c r="D70" s="326" t="s">
        <v>54</v>
      </c>
      <c r="E70" s="287"/>
      <c r="F70" s="318"/>
      <c r="G70" s="319"/>
    </row>
    <row r="71" spans="2:7" x14ac:dyDescent="0.2">
      <c r="B71" s="430">
        <v>24</v>
      </c>
      <c r="C71" s="325" t="str">
        <f t="shared" si="2"/>
        <v/>
      </c>
      <c r="D71" s="326" t="s">
        <v>54</v>
      </c>
      <c r="E71" s="287"/>
      <c r="F71" s="318"/>
      <c r="G71" s="319"/>
    </row>
    <row r="72" spans="2:7" x14ac:dyDescent="0.2">
      <c r="B72" s="430">
        <v>25</v>
      </c>
      <c r="C72" s="325" t="str">
        <f t="shared" si="2"/>
        <v/>
      </c>
      <c r="D72" s="326" t="s">
        <v>54</v>
      </c>
      <c r="E72" s="287"/>
      <c r="F72" s="318"/>
      <c r="G72" s="319"/>
    </row>
    <row r="73" spans="2:7" x14ac:dyDescent="0.2">
      <c r="B73" s="430">
        <v>26</v>
      </c>
      <c r="C73" s="325" t="str">
        <f t="shared" si="2"/>
        <v/>
      </c>
      <c r="D73" s="326" t="s">
        <v>54</v>
      </c>
      <c r="E73" s="287"/>
      <c r="F73" s="318"/>
      <c r="G73" s="319"/>
    </row>
    <row r="74" spans="2:7" x14ac:dyDescent="0.2">
      <c r="B74" s="430">
        <v>27</v>
      </c>
      <c r="C74" s="325" t="str">
        <f t="shared" si="2"/>
        <v/>
      </c>
      <c r="D74" s="326" t="s">
        <v>54</v>
      </c>
      <c r="E74" s="287"/>
      <c r="F74" s="318"/>
      <c r="G74" s="319"/>
    </row>
    <row r="75" spans="2:7" x14ac:dyDescent="0.2">
      <c r="B75" s="430">
        <v>28</v>
      </c>
      <c r="C75" s="325" t="str">
        <f t="shared" si="2"/>
        <v/>
      </c>
      <c r="D75" s="326" t="s">
        <v>54</v>
      </c>
      <c r="E75" s="287"/>
      <c r="F75" s="318"/>
      <c r="G75" s="319"/>
    </row>
    <row r="76" spans="2:7" x14ac:dyDescent="0.2">
      <c r="B76" s="430">
        <v>29</v>
      </c>
      <c r="C76" s="325" t="str">
        <f t="shared" si="2"/>
        <v/>
      </c>
      <c r="D76" s="326" t="s">
        <v>54</v>
      </c>
      <c r="E76" s="287"/>
      <c r="F76" s="318"/>
      <c r="G76" s="319"/>
    </row>
    <row r="77" spans="2:7" x14ac:dyDescent="0.2">
      <c r="B77" s="430">
        <v>30</v>
      </c>
      <c r="C77" s="325" t="str">
        <f t="shared" si="2"/>
        <v/>
      </c>
      <c r="D77" s="326" t="s">
        <v>54</v>
      </c>
      <c r="E77" s="287"/>
      <c r="F77" s="318"/>
      <c r="G77" s="319"/>
    </row>
    <row r="78" spans="2:7" x14ac:dyDescent="0.2">
      <c r="D78" s="321"/>
      <c r="E78" s="228"/>
    </row>
    <row r="79" spans="2:7" ht="18.75" thickBot="1" x14ac:dyDescent="0.3">
      <c r="B79" s="394" t="s">
        <v>386</v>
      </c>
      <c r="C79" s="230"/>
      <c r="D79" s="323"/>
      <c r="E79" s="232"/>
      <c r="F79" s="230"/>
    </row>
    <row r="80" spans="2:7" ht="15.75" thickTop="1" x14ac:dyDescent="0.2">
      <c r="D80" s="321"/>
      <c r="E80" s="228"/>
    </row>
    <row r="81" spans="2:6" x14ac:dyDescent="0.2">
      <c r="C81" s="237" t="s">
        <v>59</v>
      </c>
      <c r="D81" s="327" t="s">
        <v>61</v>
      </c>
      <c r="E81" s="236" t="s">
        <v>65</v>
      </c>
      <c r="F81" s="237" t="s">
        <v>349</v>
      </c>
    </row>
    <row r="82" spans="2:6" ht="15.75" x14ac:dyDescent="0.2">
      <c r="B82" s="175" t="s">
        <v>177</v>
      </c>
      <c r="C82" s="143" t="s">
        <v>20</v>
      </c>
      <c r="D82" s="143" t="s">
        <v>248</v>
      </c>
      <c r="E82" s="80" t="s">
        <v>147</v>
      </c>
      <c r="F82" s="80" t="s">
        <v>148</v>
      </c>
    </row>
    <row r="83" spans="2:6" x14ac:dyDescent="0.2">
      <c r="B83" s="218">
        <v>1</v>
      </c>
      <c r="C83" s="325" t="str">
        <f t="shared" ref="C83:C112" si="3">IF(NOT(COUNTA(E83:F83)),"",VLOOKUP($D$7,Info_County_Code,2,FALSE))</f>
        <v/>
      </c>
      <c r="D83" s="326" t="s">
        <v>249</v>
      </c>
      <c r="E83" s="318"/>
      <c r="F83" s="319"/>
    </row>
    <row r="84" spans="2:6" x14ac:dyDescent="0.2">
      <c r="B84" s="218">
        <v>2</v>
      </c>
      <c r="C84" s="325" t="str">
        <f t="shared" si="3"/>
        <v/>
      </c>
      <c r="D84" s="326" t="s">
        <v>249</v>
      </c>
      <c r="E84" s="318"/>
      <c r="F84" s="319"/>
    </row>
    <row r="85" spans="2:6" x14ac:dyDescent="0.2">
      <c r="B85" s="218">
        <v>3</v>
      </c>
      <c r="C85" s="325" t="str">
        <f t="shared" si="3"/>
        <v/>
      </c>
      <c r="D85" s="326" t="s">
        <v>249</v>
      </c>
      <c r="E85" s="318"/>
      <c r="F85" s="319"/>
    </row>
    <row r="86" spans="2:6" x14ac:dyDescent="0.2">
      <c r="B86" s="430">
        <v>4</v>
      </c>
      <c r="C86" s="325" t="str">
        <f t="shared" si="3"/>
        <v/>
      </c>
      <c r="D86" s="326" t="s">
        <v>249</v>
      </c>
      <c r="E86" s="318"/>
      <c r="F86" s="319"/>
    </row>
    <row r="87" spans="2:6" x14ac:dyDescent="0.2">
      <c r="B87" s="430">
        <v>5</v>
      </c>
      <c r="C87" s="325" t="str">
        <f t="shared" si="3"/>
        <v/>
      </c>
      <c r="D87" s="326" t="s">
        <v>249</v>
      </c>
      <c r="E87" s="318"/>
      <c r="F87" s="319"/>
    </row>
    <row r="88" spans="2:6" x14ac:dyDescent="0.2">
      <c r="B88" s="430">
        <v>6</v>
      </c>
      <c r="C88" s="325" t="str">
        <f t="shared" si="3"/>
        <v/>
      </c>
      <c r="D88" s="326" t="s">
        <v>249</v>
      </c>
      <c r="E88" s="318"/>
      <c r="F88" s="319"/>
    </row>
    <row r="89" spans="2:6" x14ac:dyDescent="0.2">
      <c r="B89" s="430">
        <v>7</v>
      </c>
      <c r="C89" s="325" t="str">
        <f t="shared" si="3"/>
        <v/>
      </c>
      <c r="D89" s="326" t="s">
        <v>249</v>
      </c>
      <c r="E89" s="318"/>
      <c r="F89" s="319"/>
    </row>
    <row r="90" spans="2:6" x14ac:dyDescent="0.2">
      <c r="B90" s="430">
        <v>8</v>
      </c>
      <c r="C90" s="325" t="str">
        <f t="shared" si="3"/>
        <v/>
      </c>
      <c r="D90" s="326" t="s">
        <v>249</v>
      </c>
      <c r="E90" s="318"/>
      <c r="F90" s="319"/>
    </row>
    <row r="91" spans="2:6" x14ac:dyDescent="0.2">
      <c r="B91" s="430">
        <v>9</v>
      </c>
      <c r="C91" s="325" t="str">
        <f t="shared" si="3"/>
        <v/>
      </c>
      <c r="D91" s="326" t="s">
        <v>249</v>
      </c>
      <c r="E91" s="318"/>
      <c r="F91" s="319"/>
    </row>
    <row r="92" spans="2:6" x14ac:dyDescent="0.2">
      <c r="B92" s="430">
        <v>10</v>
      </c>
      <c r="C92" s="325" t="str">
        <f t="shared" si="3"/>
        <v/>
      </c>
      <c r="D92" s="326" t="s">
        <v>249</v>
      </c>
      <c r="E92" s="318"/>
      <c r="F92" s="319"/>
    </row>
    <row r="93" spans="2:6" x14ac:dyDescent="0.2">
      <c r="B93" s="430">
        <v>11</v>
      </c>
      <c r="C93" s="325" t="str">
        <f t="shared" si="3"/>
        <v/>
      </c>
      <c r="D93" s="326" t="s">
        <v>249</v>
      </c>
      <c r="E93" s="318"/>
      <c r="F93" s="319"/>
    </row>
    <row r="94" spans="2:6" x14ac:dyDescent="0.2">
      <c r="B94" s="430">
        <v>12</v>
      </c>
      <c r="C94" s="325" t="str">
        <f t="shared" si="3"/>
        <v/>
      </c>
      <c r="D94" s="326" t="s">
        <v>249</v>
      </c>
      <c r="E94" s="318"/>
      <c r="F94" s="319"/>
    </row>
    <row r="95" spans="2:6" x14ac:dyDescent="0.2">
      <c r="B95" s="430">
        <v>13</v>
      </c>
      <c r="C95" s="325" t="str">
        <f t="shared" si="3"/>
        <v/>
      </c>
      <c r="D95" s="326" t="s">
        <v>249</v>
      </c>
      <c r="E95" s="318"/>
      <c r="F95" s="319"/>
    </row>
    <row r="96" spans="2:6" x14ac:dyDescent="0.2">
      <c r="B96" s="430">
        <v>14</v>
      </c>
      <c r="C96" s="325" t="str">
        <f t="shared" si="3"/>
        <v/>
      </c>
      <c r="D96" s="326" t="s">
        <v>249</v>
      </c>
      <c r="E96" s="318"/>
      <c r="F96" s="319"/>
    </row>
    <row r="97" spans="2:6" x14ac:dyDescent="0.2">
      <c r="B97" s="430">
        <v>15</v>
      </c>
      <c r="C97" s="325" t="str">
        <f t="shared" si="3"/>
        <v/>
      </c>
      <c r="D97" s="326" t="s">
        <v>249</v>
      </c>
      <c r="E97" s="318"/>
      <c r="F97" s="319"/>
    </row>
    <row r="98" spans="2:6" x14ac:dyDescent="0.2">
      <c r="B98" s="430">
        <v>16</v>
      </c>
      <c r="C98" s="325" t="str">
        <f t="shared" si="3"/>
        <v/>
      </c>
      <c r="D98" s="326" t="s">
        <v>249</v>
      </c>
      <c r="E98" s="318"/>
      <c r="F98" s="319"/>
    </row>
    <row r="99" spans="2:6" x14ac:dyDescent="0.2">
      <c r="B99" s="430">
        <v>17</v>
      </c>
      <c r="C99" s="325" t="str">
        <f t="shared" si="3"/>
        <v/>
      </c>
      <c r="D99" s="326" t="s">
        <v>249</v>
      </c>
      <c r="E99" s="318"/>
      <c r="F99" s="319"/>
    </row>
    <row r="100" spans="2:6" x14ac:dyDescent="0.2">
      <c r="B100" s="430">
        <v>18</v>
      </c>
      <c r="C100" s="325" t="str">
        <f t="shared" si="3"/>
        <v/>
      </c>
      <c r="D100" s="326" t="s">
        <v>249</v>
      </c>
      <c r="E100" s="318"/>
      <c r="F100" s="319"/>
    </row>
    <row r="101" spans="2:6" x14ac:dyDescent="0.2">
      <c r="B101" s="430">
        <v>19</v>
      </c>
      <c r="C101" s="325" t="str">
        <f t="shared" si="3"/>
        <v/>
      </c>
      <c r="D101" s="326" t="s">
        <v>249</v>
      </c>
      <c r="E101" s="318"/>
      <c r="F101" s="319"/>
    </row>
    <row r="102" spans="2:6" x14ac:dyDescent="0.2">
      <c r="B102" s="430">
        <v>20</v>
      </c>
      <c r="C102" s="325" t="str">
        <f t="shared" si="3"/>
        <v/>
      </c>
      <c r="D102" s="326" t="s">
        <v>249</v>
      </c>
      <c r="E102" s="318"/>
      <c r="F102" s="319"/>
    </row>
    <row r="103" spans="2:6" x14ac:dyDescent="0.2">
      <c r="B103" s="430">
        <v>21</v>
      </c>
      <c r="C103" s="325" t="str">
        <f t="shared" si="3"/>
        <v/>
      </c>
      <c r="D103" s="326" t="s">
        <v>249</v>
      </c>
      <c r="E103" s="318"/>
      <c r="F103" s="319"/>
    </row>
    <row r="104" spans="2:6" x14ac:dyDescent="0.2">
      <c r="B104" s="430">
        <v>22</v>
      </c>
      <c r="C104" s="325" t="str">
        <f t="shared" si="3"/>
        <v/>
      </c>
      <c r="D104" s="326" t="s">
        <v>249</v>
      </c>
      <c r="E104" s="318"/>
      <c r="F104" s="319"/>
    </row>
    <row r="105" spans="2:6" x14ac:dyDescent="0.2">
      <c r="B105" s="430">
        <v>23</v>
      </c>
      <c r="C105" s="325" t="str">
        <f t="shared" si="3"/>
        <v/>
      </c>
      <c r="D105" s="326" t="s">
        <v>249</v>
      </c>
      <c r="E105" s="318"/>
      <c r="F105" s="319"/>
    </row>
    <row r="106" spans="2:6" x14ac:dyDescent="0.2">
      <c r="B106" s="430">
        <v>24</v>
      </c>
      <c r="C106" s="325" t="str">
        <f t="shared" si="3"/>
        <v/>
      </c>
      <c r="D106" s="326" t="s">
        <v>249</v>
      </c>
      <c r="E106" s="318"/>
      <c r="F106" s="319"/>
    </row>
    <row r="107" spans="2:6" x14ac:dyDescent="0.2">
      <c r="B107" s="430">
        <v>25</v>
      </c>
      <c r="C107" s="325" t="str">
        <f t="shared" si="3"/>
        <v/>
      </c>
      <c r="D107" s="326" t="s">
        <v>249</v>
      </c>
      <c r="E107" s="318"/>
      <c r="F107" s="319"/>
    </row>
    <row r="108" spans="2:6" x14ac:dyDescent="0.2">
      <c r="B108" s="430">
        <v>26</v>
      </c>
      <c r="C108" s="325" t="str">
        <f t="shared" si="3"/>
        <v/>
      </c>
      <c r="D108" s="326" t="s">
        <v>249</v>
      </c>
      <c r="E108" s="318"/>
      <c r="F108" s="319"/>
    </row>
    <row r="109" spans="2:6" x14ac:dyDescent="0.2">
      <c r="B109" s="430">
        <v>27</v>
      </c>
      <c r="C109" s="325" t="str">
        <f t="shared" si="3"/>
        <v/>
      </c>
      <c r="D109" s="326" t="s">
        <v>249</v>
      </c>
      <c r="E109" s="318"/>
      <c r="F109" s="319"/>
    </row>
    <row r="110" spans="2:6" x14ac:dyDescent="0.2">
      <c r="B110" s="430">
        <v>28</v>
      </c>
      <c r="C110" s="325" t="str">
        <f t="shared" si="3"/>
        <v/>
      </c>
      <c r="D110" s="326" t="s">
        <v>249</v>
      </c>
      <c r="E110" s="318"/>
      <c r="F110" s="319"/>
    </row>
    <row r="111" spans="2:6" x14ac:dyDescent="0.2">
      <c r="B111" s="430">
        <v>29</v>
      </c>
      <c r="C111" s="325" t="str">
        <f t="shared" si="3"/>
        <v/>
      </c>
      <c r="D111" s="326" t="s">
        <v>249</v>
      </c>
      <c r="E111" s="318"/>
      <c r="F111" s="319"/>
    </row>
    <row r="112" spans="2:6" x14ac:dyDescent="0.2">
      <c r="B112" s="430">
        <v>30</v>
      </c>
      <c r="C112" s="325" t="str">
        <f t="shared" si="3"/>
        <v/>
      </c>
      <c r="D112" s="326" t="s">
        <v>249</v>
      </c>
      <c r="E112" s="318"/>
      <c r="F112" s="319"/>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7"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68" t="s">
        <v>332</v>
      </c>
      <c r="C1" s="468"/>
      <c r="D1" s="468"/>
    </row>
    <row r="2" spans="2:9" x14ac:dyDescent="0.2">
      <c r="B2" s="208"/>
      <c r="C2" s="208"/>
      <c r="D2" s="208"/>
    </row>
    <row r="3" spans="2:9" ht="18" x14ac:dyDescent="0.2">
      <c r="B3" s="395" t="s">
        <v>367</v>
      </c>
      <c r="C3" s="165"/>
      <c r="D3" s="165"/>
      <c r="E3" s="165"/>
      <c r="F3" s="165"/>
      <c r="G3" s="165"/>
      <c r="H3" s="165"/>
    </row>
    <row r="4" spans="2:9" ht="18" x14ac:dyDescent="0.2">
      <c r="B4" s="395" t="s">
        <v>0</v>
      </c>
      <c r="C4" s="165"/>
      <c r="D4" s="165"/>
      <c r="E4" s="165"/>
      <c r="F4" s="165"/>
      <c r="G4" s="165"/>
      <c r="H4" s="165"/>
    </row>
    <row r="5" spans="2:9" ht="18" x14ac:dyDescent="0.2">
      <c r="B5" s="400" t="s">
        <v>67</v>
      </c>
      <c r="C5" s="197"/>
      <c r="D5" s="197"/>
      <c r="E5" s="197"/>
      <c r="F5" s="197"/>
      <c r="G5" s="197"/>
      <c r="H5" s="197"/>
    </row>
    <row r="6" spans="2:9" ht="15.75" x14ac:dyDescent="0.2">
      <c r="B6" s="206"/>
      <c r="C6" s="206"/>
      <c r="D6" s="206"/>
      <c r="E6" s="206"/>
      <c r="F6" s="206"/>
      <c r="G6" s="206"/>
      <c r="H6" s="206"/>
    </row>
    <row r="7" spans="2:9" ht="15.75" x14ac:dyDescent="0.25">
      <c r="B7" s="459" t="s">
        <v>2</v>
      </c>
      <c r="C7" s="459"/>
      <c r="D7" s="54" t="str">
        <f>IF(ISBLANK('1. Information'!D6),"",'1. Information'!D6)</f>
        <v>San Bernardino</v>
      </c>
      <c r="F7" s="204" t="s">
        <v>3</v>
      </c>
      <c r="G7" s="88">
        <f>IF(ISBLANK('1. Information'!D5),"",'1. Information'!D5)</f>
        <v>43223</v>
      </c>
      <c r="H7" s="62"/>
    </row>
    <row r="8" spans="2:9" ht="15.75" x14ac:dyDescent="0.25">
      <c r="B8" s="15"/>
      <c r="C8" s="15"/>
      <c r="D8" s="15"/>
      <c r="F8" s="15"/>
      <c r="G8" s="198"/>
      <c r="H8" s="62"/>
    </row>
    <row r="9" spans="2:9" ht="18.75" thickBot="1" x14ac:dyDescent="0.3">
      <c r="B9" s="401"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8" customFormat="1" ht="31.5" x14ac:dyDescent="0.25">
      <c r="B12" s="283" t="s">
        <v>177</v>
      </c>
      <c r="C12" s="143" t="s">
        <v>20</v>
      </c>
      <c r="D12" s="143" t="s">
        <v>238</v>
      </c>
      <c r="E12" s="75" t="s">
        <v>234</v>
      </c>
      <c r="F12" s="64" t="s">
        <v>146</v>
      </c>
      <c r="G12" s="75" t="s">
        <v>345</v>
      </c>
      <c r="H12" s="75" t="s">
        <v>346</v>
      </c>
      <c r="I12" s="64" t="s">
        <v>347</v>
      </c>
    </row>
    <row r="13" spans="2:9" x14ac:dyDescent="0.2">
      <c r="B13" s="218">
        <v>1</v>
      </c>
      <c r="C13" s="325" t="str">
        <f t="shared" ref="C13:C52" si="0">IF(NOT(COUNTA(G13:H13)),"",VLOOKUP($D$7,Info_County_Code,2,FALSE))</f>
        <v/>
      </c>
      <c r="D13" s="326" t="s">
        <v>44</v>
      </c>
      <c r="E13" s="317"/>
      <c r="F13" s="199" t="s">
        <v>68</v>
      </c>
      <c r="G13" s="202"/>
      <c r="H13" s="202"/>
      <c r="I13" s="200">
        <f>SUM(G13:H13)</f>
        <v>0</v>
      </c>
    </row>
    <row r="14" spans="2:9" x14ac:dyDescent="0.2">
      <c r="B14" s="218">
        <v>2</v>
      </c>
      <c r="C14" s="325" t="str">
        <f t="shared" si="0"/>
        <v/>
      </c>
      <c r="D14" s="326" t="s">
        <v>45</v>
      </c>
      <c r="E14" s="317"/>
      <c r="F14" s="199" t="s">
        <v>68</v>
      </c>
      <c r="G14" s="202"/>
      <c r="H14" s="202"/>
      <c r="I14" s="200">
        <f t="shared" ref="I14:I52" si="1">SUM(G14:H14)</f>
        <v>0</v>
      </c>
    </row>
    <row r="15" spans="2:9" x14ac:dyDescent="0.2">
      <c r="B15" s="218">
        <v>3</v>
      </c>
      <c r="C15" s="325" t="str">
        <f t="shared" si="0"/>
        <v/>
      </c>
      <c r="D15" s="326" t="s">
        <v>46</v>
      </c>
      <c r="E15" s="317"/>
      <c r="F15" s="199" t="s">
        <v>68</v>
      </c>
      <c r="G15" s="202"/>
      <c r="H15" s="202"/>
      <c r="I15" s="200">
        <f t="shared" si="1"/>
        <v>0</v>
      </c>
    </row>
    <row r="16" spans="2:9" x14ac:dyDescent="0.2">
      <c r="B16" s="218">
        <v>4</v>
      </c>
      <c r="C16" s="325" t="str">
        <f t="shared" si="0"/>
        <v/>
      </c>
      <c r="D16" s="326" t="s">
        <v>47</v>
      </c>
      <c r="E16" s="317"/>
      <c r="F16" s="199" t="s">
        <v>68</v>
      </c>
      <c r="G16" s="202"/>
      <c r="H16" s="202"/>
      <c r="I16" s="200">
        <f t="shared" si="1"/>
        <v>0</v>
      </c>
    </row>
    <row r="17" spans="2:11" x14ac:dyDescent="0.2">
      <c r="B17" s="218">
        <v>5</v>
      </c>
      <c r="C17" s="325" t="str">
        <f t="shared" si="0"/>
        <v/>
      </c>
      <c r="D17" s="326" t="s">
        <v>48</v>
      </c>
      <c r="E17" s="317"/>
      <c r="F17" s="199" t="s">
        <v>68</v>
      </c>
      <c r="G17" s="202"/>
      <c r="H17" s="202"/>
      <c r="I17" s="200">
        <f t="shared" si="1"/>
        <v>0</v>
      </c>
    </row>
    <row r="18" spans="2:11" x14ac:dyDescent="0.2">
      <c r="B18" s="218">
        <v>6</v>
      </c>
      <c r="C18" s="325" t="str">
        <f t="shared" si="0"/>
        <v/>
      </c>
      <c r="D18" s="326" t="s">
        <v>49</v>
      </c>
      <c r="E18" s="317"/>
      <c r="F18" s="199" t="s">
        <v>68</v>
      </c>
      <c r="G18" s="202"/>
      <c r="H18" s="202"/>
      <c r="I18" s="200">
        <f t="shared" si="1"/>
        <v>0</v>
      </c>
    </row>
    <row r="19" spans="2:11" x14ac:dyDescent="0.2">
      <c r="B19" s="218">
        <v>7</v>
      </c>
      <c r="C19" s="325" t="str">
        <f t="shared" si="0"/>
        <v/>
      </c>
      <c r="D19" s="326" t="s">
        <v>50</v>
      </c>
      <c r="E19" s="317"/>
      <c r="F19" s="199" t="s">
        <v>68</v>
      </c>
      <c r="G19" s="202"/>
      <c r="H19" s="202"/>
      <c r="I19" s="200">
        <f t="shared" si="1"/>
        <v>0</v>
      </c>
    </row>
    <row r="20" spans="2:11" x14ac:dyDescent="0.2">
      <c r="B20" s="218">
        <v>8</v>
      </c>
      <c r="C20" s="325" t="str">
        <f t="shared" si="0"/>
        <v/>
      </c>
      <c r="D20" s="326" t="s">
        <v>51</v>
      </c>
      <c r="E20" s="317"/>
      <c r="F20" s="199" t="s">
        <v>68</v>
      </c>
      <c r="G20" s="202"/>
      <c r="H20" s="202"/>
      <c r="I20" s="200">
        <f t="shared" si="1"/>
        <v>0</v>
      </c>
    </row>
    <row r="21" spans="2:11" x14ac:dyDescent="0.2">
      <c r="B21" s="218">
        <v>9</v>
      </c>
      <c r="C21" s="325" t="str">
        <f t="shared" si="0"/>
        <v/>
      </c>
      <c r="D21" s="326" t="s">
        <v>52</v>
      </c>
      <c r="E21" s="317"/>
      <c r="F21" s="199" t="s">
        <v>68</v>
      </c>
      <c r="G21" s="202"/>
      <c r="H21" s="202"/>
      <c r="I21" s="200">
        <f t="shared" si="1"/>
        <v>0</v>
      </c>
    </row>
    <row r="22" spans="2:11" x14ac:dyDescent="0.2">
      <c r="B22" s="218">
        <v>10</v>
      </c>
      <c r="C22" s="325" t="str">
        <f t="shared" si="0"/>
        <v/>
      </c>
      <c r="D22" s="326" t="s">
        <v>53</v>
      </c>
      <c r="E22" s="317"/>
      <c r="F22" s="199" t="s">
        <v>68</v>
      </c>
      <c r="G22" s="202"/>
      <c r="H22" s="202"/>
      <c r="I22" s="200">
        <f t="shared" si="1"/>
        <v>0</v>
      </c>
    </row>
    <row r="23" spans="2:11" x14ac:dyDescent="0.2">
      <c r="B23" s="218">
        <v>11</v>
      </c>
      <c r="C23" s="325" t="str">
        <f t="shared" si="0"/>
        <v/>
      </c>
      <c r="D23" s="326" t="s">
        <v>44</v>
      </c>
      <c r="E23" s="317"/>
      <c r="F23" s="201" t="s">
        <v>69</v>
      </c>
      <c r="G23" s="202"/>
      <c r="H23" s="202"/>
      <c r="I23" s="200">
        <f t="shared" si="1"/>
        <v>0</v>
      </c>
    </row>
    <row r="24" spans="2:11" x14ac:dyDescent="0.2">
      <c r="B24" s="218">
        <v>12</v>
      </c>
      <c r="C24" s="325" t="str">
        <f t="shared" si="0"/>
        <v/>
      </c>
      <c r="D24" s="326" t="s">
        <v>45</v>
      </c>
      <c r="E24" s="317"/>
      <c r="F24" s="201" t="s">
        <v>69</v>
      </c>
      <c r="G24" s="202"/>
      <c r="H24" s="202"/>
      <c r="I24" s="200">
        <f t="shared" si="1"/>
        <v>0</v>
      </c>
    </row>
    <row r="25" spans="2:11" x14ac:dyDescent="0.2">
      <c r="B25" s="218">
        <v>13</v>
      </c>
      <c r="C25" s="325" t="str">
        <f t="shared" si="0"/>
        <v/>
      </c>
      <c r="D25" s="326" t="s">
        <v>46</v>
      </c>
      <c r="E25" s="317"/>
      <c r="F25" s="201" t="s">
        <v>69</v>
      </c>
      <c r="G25" s="202"/>
      <c r="H25" s="202"/>
      <c r="I25" s="200">
        <f t="shared" si="1"/>
        <v>0</v>
      </c>
    </row>
    <row r="26" spans="2:11" x14ac:dyDescent="0.2">
      <c r="B26" s="218">
        <v>14</v>
      </c>
      <c r="C26" s="325" t="str">
        <f t="shared" si="0"/>
        <v/>
      </c>
      <c r="D26" s="326" t="s">
        <v>47</v>
      </c>
      <c r="E26" s="317"/>
      <c r="F26" s="201" t="s">
        <v>69</v>
      </c>
      <c r="G26" s="202"/>
      <c r="H26" s="202"/>
      <c r="I26" s="200">
        <f t="shared" si="1"/>
        <v>0</v>
      </c>
    </row>
    <row r="27" spans="2:11" x14ac:dyDescent="0.2">
      <c r="B27" s="218">
        <v>15</v>
      </c>
      <c r="C27" s="325" t="str">
        <f t="shared" si="0"/>
        <v/>
      </c>
      <c r="D27" s="326" t="s">
        <v>48</v>
      </c>
      <c r="E27" s="317"/>
      <c r="F27" s="201" t="s">
        <v>69</v>
      </c>
      <c r="G27" s="202"/>
      <c r="H27" s="202"/>
      <c r="I27" s="200">
        <f t="shared" si="1"/>
        <v>0</v>
      </c>
    </row>
    <row r="28" spans="2:11" x14ac:dyDescent="0.2">
      <c r="B28" s="218">
        <v>16</v>
      </c>
      <c r="C28" s="325" t="str">
        <f t="shared" si="0"/>
        <v/>
      </c>
      <c r="D28" s="326" t="s">
        <v>49</v>
      </c>
      <c r="E28" s="317"/>
      <c r="F28" s="201" t="s">
        <v>69</v>
      </c>
      <c r="G28" s="202"/>
      <c r="H28" s="202"/>
      <c r="I28" s="200">
        <f t="shared" si="1"/>
        <v>0</v>
      </c>
      <c r="K28" s="380"/>
    </row>
    <row r="29" spans="2:11" x14ac:dyDescent="0.2">
      <c r="B29" s="218">
        <v>17</v>
      </c>
      <c r="C29" s="325" t="str">
        <f t="shared" si="0"/>
        <v/>
      </c>
      <c r="D29" s="326" t="s">
        <v>50</v>
      </c>
      <c r="E29" s="317"/>
      <c r="F29" s="201" t="s">
        <v>69</v>
      </c>
      <c r="G29" s="202"/>
      <c r="H29" s="202"/>
      <c r="I29" s="200">
        <f t="shared" si="1"/>
        <v>0</v>
      </c>
    </row>
    <row r="30" spans="2:11" x14ac:dyDescent="0.2">
      <c r="B30" s="218">
        <v>18</v>
      </c>
      <c r="C30" s="325" t="str">
        <f t="shared" si="0"/>
        <v/>
      </c>
      <c r="D30" s="326" t="s">
        <v>51</v>
      </c>
      <c r="E30" s="317"/>
      <c r="F30" s="201" t="s">
        <v>69</v>
      </c>
      <c r="G30" s="202"/>
      <c r="H30" s="202"/>
      <c r="I30" s="200">
        <f t="shared" si="1"/>
        <v>0</v>
      </c>
    </row>
    <row r="31" spans="2:11" x14ac:dyDescent="0.2">
      <c r="B31" s="218">
        <v>19</v>
      </c>
      <c r="C31" s="325" t="str">
        <f t="shared" si="0"/>
        <v/>
      </c>
      <c r="D31" s="326" t="s">
        <v>52</v>
      </c>
      <c r="E31" s="317"/>
      <c r="F31" s="201" t="s">
        <v>69</v>
      </c>
      <c r="G31" s="202"/>
      <c r="H31" s="202"/>
      <c r="I31" s="200">
        <f t="shared" si="1"/>
        <v>0</v>
      </c>
    </row>
    <row r="32" spans="2:11" x14ac:dyDescent="0.2">
      <c r="B32" s="218">
        <v>20</v>
      </c>
      <c r="C32" s="325" t="str">
        <f t="shared" si="0"/>
        <v/>
      </c>
      <c r="D32" s="326" t="s">
        <v>53</v>
      </c>
      <c r="E32" s="317"/>
      <c r="F32" s="201" t="s">
        <v>69</v>
      </c>
      <c r="G32" s="202"/>
      <c r="H32" s="202"/>
      <c r="I32" s="200">
        <f t="shared" si="1"/>
        <v>0</v>
      </c>
    </row>
    <row r="33" spans="2:9" x14ac:dyDescent="0.2">
      <c r="B33" s="218">
        <v>21</v>
      </c>
      <c r="C33" s="325" t="str">
        <f t="shared" si="0"/>
        <v/>
      </c>
      <c r="D33" s="326" t="s">
        <v>44</v>
      </c>
      <c r="E33" s="317"/>
      <c r="F33" s="201" t="s">
        <v>70</v>
      </c>
      <c r="G33" s="202"/>
      <c r="H33" s="202"/>
      <c r="I33" s="200">
        <f t="shared" si="1"/>
        <v>0</v>
      </c>
    </row>
    <row r="34" spans="2:9" x14ac:dyDescent="0.2">
      <c r="B34" s="218">
        <v>22</v>
      </c>
      <c r="C34" s="325" t="str">
        <f t="shared" si="0"/>
        <v/>
      </c>
      <c r="D34" s="326" t="s">
        <v>45</v>
      </c>
      <c r="E34" s="317"/>
      <c r="F34" s="201" t="s">
        <v>70</v>
      </c>
      <c r="G34" s="202"/>
      <c r="H34" s="202"/>
      <c r="I34" s="200">
        <f t="shared" si="1"/>
        <v>0</v>
      </c>
    </row>
    <row r="35" spans="2:9" x14ac:dyDescent="0.2">
      <c r="B35" s="218">
        <v>23</v>
      </c>
      <c r="C35" s="325" t="str">
        <f t="shared" si="0"/>
        <v/>
      </c>
      <c r="D35" s="326" t="s">
        <v>46</v>
      </c>
      <c r="E35" s="317"/>
      <c r="F35" s="201" t="s">
        <v>70</v>
      </c>
      <c r="G35" s="202"/>
      <c r="H35" s="202"/>
      <c r="I35" s="200">
        <f t="shared" si="1"/>
        <v>0</v>
      </c>
    </row>
    <row r="36" spans="2:9" x14ac:dyDescent="0.2">
      <c r="B36" s="218">
        <v>24</v>
      </c>
      <c r="C36" s="325" t="str">
        <f t="shared" si="0"/>
        <v/>
      </c>
      <c r="D36" s="326" t="s">
        <v>47</v>
      </c>
      <c r="E36" s="317"/>
      <c r="F36" s="201" t="s">
        <v>70</v>
      </c>
      <c r="G36" s="202"/>
      <c r="H36" s="202"/>
      <c r="I36" s="200">
        <f t="shared" si="1"/>
        <v>0</v>
      </c>
    </row>
    <row r="37" spans="2:9" x14ac:dyDescent="0.2">
      <c r="B37" s="218">
        <v>25</v>
      </c>
      <c r="C37" s="325" t="str">
        <f t="shared" si="0"/>
        <v/>
      </c>
      <c r="D37" s="326" t="s">
        <v>48</v>
      </c>
      <c r="E37" s="317"/>
      <c r="F37" s="201" t="s">
        <v>70</v>
      </c>
      <c r="G37" s="202"/>
      <c r="H37" s="202"/>
      <c r="I37" s="200">
        <f t="shared" si="1"/>
        <v>0</v>
      </c>
    </row>
    <row r="38" spans="2:9" x14ac:dyDescent="0.2">
      <c r="B38" s="218">
        <v>26</v>
      </c>
      <c r="C38" s="325" t="str">
        <f t="shared" si="0"/>
        <v/>
      </c>
      <c r="D38" s="326" t="s">
        <v>49</v>
      </c>
      <c r="E38" s="317"/>
      <c r="F38" s="201" t="s">
        <v>70</v>
      </c>
      <c r="G38" s="202"/>
      <c r="H38" s="202"/>
      <c r="I38" s="200">
        <f t="shared" si="1"/>
        <v>0</v>
      </c>
    </row>
    <row r="39" spans="2:9" x14ac:dyDescent="0.2">
      <c r="B39" s="218">
        <v>27</v>
      </c>
      <c r="C39" s="325" t="str">
        <f t="shared" si="0"/>
        <v/>
      </c>
      <c r="D39" s="326" t="s">
        <v>50</v>
      </c>
      <c r="E39" s="317"/>
      <c r="F39" s="201" t="s">
        <v>70</v>
      </c>
      <c r="G39" s="202"/>
      <c r="H39" s="202"/>
      <c r="I39" s="200">
        <f t="shared" si="1"/>
        <v>0</v>
      </c>
    </row>
    <row r="40" spans="2:9" x14ac:dyDescent="0.2">
      <c r="B40" s="218">
        <v>28</v>
      </c>
      <c r="C40" s="325" t="str">
        <f t="shared" si="0"/>
        <v/>
      </c>
      <c r="D40" s="326" t="s">
        <v>51</v>
      </c>
      <c r="E40" s="317"/>
      <c r="F40" s="201" t="s">
        <v>70</v>
      </c>
      <c r="G40" s="202"/>
      <c r="H40" s="202"/>
      <c r="I40" s="200">
        <f t="shared" si="1"/>
        <v>0</v>
      </c>
    </row>
    <row r="41" spans="2:9" x14ac:dyDescent="0.2">
      <c r="B41" s="218">
        <v>29</v>
      </c>
      <c r="C41" s="325" t="str">
        <f t="shared" si="0"/>
        <v/>
      </c>
      <c r="D41" s="326" t="s">
        <v>52</v>
      </c>
      <c r="E41" s="317"/>
      <c r="F41" s="201" t="s">
        <v>70</v>
      </c>
      <c r="G41" s="202"/>
      <c r="H41" s="202"/>
      <c r="I41" s="200">
        <f t="shared" si="1"/>
        <v>0</v>
      </c>
    </row>
    <row r="42" spans="2:9" x14ac:dyDescent="0.2">
      <c r="B42" s="218">
        <v>30</v>
      </c>
      <c r="C42" s="325" t="str">
        <f t="shared" si="0"/>
        <v/>
      </c>
      <c r="D42" s="326" t="s">
        <v>53</v>
      </c>
      <c r="E42" s="317"/>
      <c r="F42" s="201" t="s">
        <v>70</v>
      </c>
      <c r="G42" s="202"/>
      <c r="H42" s="202"/>
      <c r="I42" s="200">
        <f t="shared" si="1"/>
        <v>0</v>
      </c>
    </row>
    <row r="43" spans="2:9" x14ac:dyDescent="0.2">
      <c r="B43" s="218">
        <v>31</v>
      </c>
      <c r="C43" s="325" t="str">
        <f t="shared" si="0"/>
        <v/>
      </c>
      <c r="D43" s="326" t="s">
        <v>44</v>
      </c>
      <c r="E43" s="317"/>
      <c r="F43" s="201" t="s">
        <v>71</v>
      </c>
      <c r="G43" s="202"/>
      <c r="H43" s="202"/>
      <c r="I43" s="200">
        <f t="shared" si="1"/>
        <v>0</v>
      </c>
    </row>
    <row r="44" spans="2:9" x14ac:dyDescent="0.2">
      <c r="B44" s="218">
        <v>32</v>
      </c>
      <c r="C44" s="325" t="str">
        <f t="shared" si="0"/>
        <v/>
      </c>
      <c r="D44" s="326" t="s">
        <v>45</v>
      </c>
      <c r="E44" s="317"/>
      <c r="F44" s="201" t="s">
        <v>71</v>
      </c>
      <c r="G44" s="202"/>
      <c r="H44" s="202"/>
      <c r="I44" s="200">
        <f t="shared" si="1"/>
        <v>0</v>
      </c>
    </row>
    <row r="45" spans="2:9" x14ac:dyDescent="0.2">
      <c r="B45" s="218">
        <v>33</v>
      </c>
      <c r="C45" s="325" t="str">
        <f t="shared" si="0"/>
        <v/>
      </c>
      <c r="D45" s="326" t="s">
        <v>46</v>
      </c>
      <c r="E45" s="317"/>
      <c r="F45" s="201" t="s">
        <v>71</v>
      </c>
      <c r="G45" s="202"/>
      <c r="H45" s="202"/>
      <c r="I45" s="200">
        <f t="shared" si="1"/>
        <v>0</v>
      </c>
    </row>
    <row r="46" spans="2:9" x14ac:dyDescent="0.2">
      <c r="B46" s="218">
        <v>34</v>
      </c>
      <c r="C46" s="325" t="str">
        <f t="shared" si="0"/>
        <v/>
      </c>
      <c r="D46" s="326" t="s">
        <v>47</v>
      </c>
      <c r="E46" s="317"/>
      <c r="F46" s="201" t="s">
        <v>71</v>
      </c>
      <c r="G46" s="202"/>
      <c r="H46" s="202"/>
      <c r="I46" s="200">
        <f t="shared" si="1"/>
        <v>0</v>
      </c>
    </row>
    <row r="47" spans="2:9" x14ac:dyDescent="0.2">
      <c r="B47" s="218">
        <v>35</v>
      </c>
      <c r="C47" s="325" t="str">
        <f t="shared" si="0"/>
        <v/>
      </c>
      <c r="D47" s="326" t="s">
        <v>48</v>
      </c>
      <c r="E47" s="317"/>
      <c r="F47" s="201" t="s">
        <v>71</v>
      </c>
      <c r="G47" s="202"/>
      <c r="H47" s="202"/>
      <c r="I47" s="200">
        <f t="shared" si="1"/>
        <v>0</v>
      </c>
    </row>
    <row r="48" spans="2:9" x14ac:dyDescent="0.2">
      <c r="B48" s="218">
        <v>36</v>
      </c>
      <c r="C48" s="325" t="str">
        <f t="shared" si="0"/>
        <v/>
      </c>
      <c r="D48" s="326" t="s">
        <v>49</v>
      </c>
      <c r="E48" s="317"/>
      <c r="F48" s="201" t="s">
        <v>71</v>
      </c>
      <c r="G48" s="202"/>
      <c r="H48" s="202"/>
      <c r="I48" s="200">
        <f t="shared" si="1"/>
        <v>0</v>
      </c>
    </row>
    <row r="49" spans="2:9" x14ac:dyDescent="0.2">
      <c r="B49" s="218">
        <v>37</v>
      </c>
      <c r="C49" s="325" t="str">
        <f t="shared" si="0"/>
        <v/>
      </c>
      <c r="D49" s="326" t="s">
        <v>50</v>
      </c>
      <c r="E49" s="317"/>
      <c r="F49" s="201" t="s">
        <v>71</v>
      </c>
      <c r="G49" s="202"/>
      <c r="H49" s="202"/>
      <c r="I49" s="200">
        <f t="shared" si="1"/>
        <v>0</v>
      </c>
    </row>
    <row r="50" spans="2:9" x14ac:dyDescent="0.2">
      <c r="B50" s="218">
        <v>38</v>
      </c>
      <c r="C50" s="325" t="str">
        <f t="shared" si="0"/>
        <v/>
      </c>
      <c r="D50" s="326" t="s">
        <v>51</v>
      </c>
      <c r="E50" s="317"/>
      <c r="F50" s="201" t="s">
        <v>71</v>
      </c>
      <c r="G50" s="202"/>
      <c r="H50" s="202"/>
      <c r="I50" s="200">
        <f t="shared" si="1"/>
        <v>0</v>
      </c>
    </row>
    <row r="51" spans="2:9" x14ac:dyDescent="0.2">
      <c r="B51" s="218">
        <v>39</v>
      </c>
      <c r="C51" s="325" t="str">
        <f t="shared" si="0"/>
        <v/>
      </c>
      <c r="D51" s="326" t="s">
        <v>52</v>
      </c>
      <c r="E51" s="317"/>
      <c r="F51" s="201" t="s">
        <v>71</v>
      </c>
      <c r="G51" s="202"/>
      <c r="H51" s="202"/>
      <c r="I51" s="200">
        <f t="shared" si="1"/>
        <v>0</v>
      </c>
    </row>
    <row r="52" spans="2:9" x14ac:dyDescent="0.2">
      <c r="B52" s="218">
        <v>40</v>
      </c>
      <c r="C52" s="325" t="str">
        <f t="shared" si="0"/>
        <v/>
      </c>
      <c r="D52" s="326" t="s">
        <v>53</v>
      </c>
      <c r="E52" s="317"/>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68" t="s">
        <v>332</v>
      </c>
      <c r="B1" s="468"/>
      <c r="C1" s="468"/>
    </row>
    <row r="2" spans="1:6" x14ac:dyDescent="0.2">
      <c r="A2" s="419"/>
      <c r="B2" s="419"/>
      <c r="C2" s="419"/>
    </row>
    <row r="3" spans="1:6" s="226" customFormat="1" ht="18" x14ac:dyDescent="0.2">
      <c r="B3" s="395" t="s">
        <v>367</v>
      </c>
      <c r="C3" s="165"/>
      <c r="D3" s="165"/>
      <c r="E3" s="165"/>
      <c r="F3" s="165"/>
    </row>
    <row r="4" spans="1:6" s="226" customFormat="1" ht="18" x14ac:dyDescent="0.2">
      <c r="B4" s="395" t="s">
        <v>0</v>
      </c>
      <c r="C4" s="165"/>
      <c r="D4" s="165"/>
      <c r="E4" s="165"/>
      <c r="F4" s="165"/>
    </row>
    <row r="5" spans="1:6" s="226" customFormat="1" ht="18" x14ac:dyDescent="0.2">
      <c r="B5" s="400" t="s">
        <v>420</v>
      </c>
      <c r="C5" s="197"/>
      <c r="D5" s="197"/>
      <c r="E5" s="197"/>
      <c r="F5" s="197"/>
    </row>
    <row r="6" spans="1:6" s="226" customFormat="1" ht="18" x14ac:dyDescent="0.2">
      <c r="B6" s="400"/>
      <c r="C6" s="197"/>
      <c r="D6" s="197"/>
      <c r="E6" s="197"/>
      <c r="F6" s="197"/>
    </row>
    <row r="7" spans="1:6" ht="15.75" x14ac:dyDescent="0.25">
      <c r="B7" s="423"/>
      <c r="C7" s="420" t="s">
        <v>420</v>
      </c>
    </row>
    <row r="8" spans="1:6" ht="33.75" customHeight="1" x14ac:dyDescent="0.2">
      <c r="B8" s="424">
        <v>1</v>
      </c>
      <c r="C8" s="421"/>
    </row>
    <row r="9" spans="1:6" ht="33.75" customHeight="1" x14ac:dyDescent="0.2">
      <c r="B9" s="425">
        <v>2</v>
      </c>
      <c r="C9" s="429"/>
    </row>
    <row r="10" spans="1:6" ht="33.75" customHeight="1" x14ac:dyDescent="0.2">
      <c r="B10" s="425">
        <v>3</v>
      </c>
      <c r="C10" s="422"/>
    </row>
    <row r="11" spans="1:6" ht="33.75" customHeight="1" x14ac:dyDescent="0.2">
      <c r="B11" s="424">
        <v>4</v>
      </c>
      <c r="C11" s="422"/>
    </row>
    <row r="12" spans="1:6" ht="33.75" customHeight="1" x14ac:dyDescent="0.2">
      <c r="B12" s="425">
        <v>5</v>
      </c>
      <c r="C12" s="422"/>
    </row>
    <row r="13" spans="1:6" ht="33.75" customHeight="1" x14ac:dyDescent="0.2">
      <c r="B13" s="425">
        <v>6</v>
      </c>
      <c r="C13" s="422"/>
    </row>
    <row r="14" spans="1:6" ht="33.75" customHeight="1" x14ac:dyDescent="0.2">
      <c r="B14" s="424">
        <v>7</v>
      </c>
      <c r="C14" s="422"/>
    </row>
    <row r="15" spans="1:6" ht="33.75" customHeight="1" x14ac:dyDescent="0.2">
      <c r="B15" s="425">
        <v>8</v>
      </c>
      <c r="C15" s="422"/>
    </row>
    <row r="16" spans="1:6" ht="33.75" customHeight="1" x14ac:dyDescent="0.2">
      <c r="B16" s="425">
        <v>9</v>
      </c>
      <c r="C16" s="422"/>
    </row>
    <row r="17" spans="2:3" ht="33.75" customHeight="1" x14ac:dyDescent="0.2">
      <c r="B17" s="424">
        <v>10</v>
      </c>
      <c r="C17" s="422"/>
    </row>
    <row r="18" spans="2:3" ht="33.75" customHeight="1" x14ac:dyDescent="0.2">
      <c r="B18" s="425">
        <v>11</v>
      </c>
      <c r="C18" s="422"/>
    </row>
    <row r="19" spans="2:3" ht="33.75" customHeight="1" x14ac:dyDescent="0.2">
      <c r="B19" s="425">
        <v>12</v>
      </c>
      <c r="C19" s="422"/>
    </row>
    <row r="20" spans="2:3" ht="33.75" customHeight="1" x14ac:dyDescent="0.2">
      <c r="B20" s="424">
        <v>13</v>
      </c>
      <c r="C20" s="422"/>
    </row>
    <row r="21" spans="2:3" ht="33.75" customHeight="1" x14ac:dyDescent="0.2">
      <c r="B21" s="425">
        <v>14</v>
      </c>
      <c r="C21" s="422"/>
    </row>
    <row r="22" spans="2:3" ht="33.75" customHeight="1" x14ac:dyDescent="0.2">
      <c r="B22" s="425">
        <v>15</v>
      </c>
      <c r="C22" s="422"/>
    </row>
    <row r="23" spans="2:3" ht="33.75" customHeight="1" x14ac:dyDescent="0.2">
      <c r="B23" s="424">
        <v>16</v>
      </c>
      <c r="C23" s="422"/>
    </row>
    <row r="24" spans="2:3" ht="33.75" customHeight="1" x14ac:dyDescent="0.2">
      <c r="B24" s="425">
        <v>17</v>
      </c>
      <c r="C24" s="422"/>
    </row>
    <row r="25" spans="2:3" ht="33.75" customHeight="1" x14ac:dyDescent="0.2">
      <c r="B25" s="425">
        <v>18</v>
      </c>
      <c r="C25" s="422"/>
    </row>
    <row r="26" spans="2:3" ht="33.75" customHeight="1" x14ac:dyDescent="0.2">
      <c r="B26" s="424">
        <v>19</v>
      </c>
      <c r="C26" s="422"/>
    </row>
    <row r="27" spans="2:3" ht="33.75" customHeight="1" x14ac:dyDescent="0.2">
      <c r="B27" s="425">
        <v>20</v>
      </c>
      <c r="C27" s="422"/>
    </row>
    <row r="28" spans="2:3" ht="33.75" customHeight="1" x14ac:dyDescent="0.2">
      <c r="B28" s="425">
        <v>21</v>
      </c>
      <c r="C28" s="422"/>
    </row>
    <row r="29" spans="2:3" ht="33.75" customHeight="1" x14ac:dyDescent="0.2">
      <c r="B29" s="424">
        <v>22</v>
      </c>
      <c r="C29" s="422"/>
    </row>
    <row r="30" spans="2:3" ht="33.75" customHeight="1" x14ac:dyDescent="0.2">
      <c r="B30" s="425">
        <v>23</v>
      </c>
      <c r="C30" s="422"/>
    </row>
    <row r="31" spans="2:3" ht="33.75" customHeight="1" x14ac:dyDescent="0.2">
      <c r="B31" s="425">
        <v>24</v>
      </c>
      <c r="C31" s="422"/>
    </row>
    <row r="32" spans="2:3" ht="33.75" customHeight="1" x14ac:dyDescent="0.2">
      <c r="B32" s="424">
        <v>25</v>
      </c>
      <c r="C32" s="422"/>
    </row>
    <row r="33" spans="2:3" ht="33.75" customHeight="1" x14ac:dyDescent="0.2">
      <c r="B33" s="425">
        <v>26</v>
      </c>
      <c r="C33" s="422"/>
    </row>
    <row r="34" spans="2:3" ht="33.75" customHeight="1" x14ac:dyDescent="0.2">
      <c r="B34" s="425">
        <v>27</v>
      </c>
      <c r="C34" s="422"/>
    </row>
    <row r="35" spans="2:3" ht="33.75" customHeight="1" x14ac:dyDescent="0.2">
      <c r="B35" s="424">
        <v>28</v>
      </c>
      <c r="C35" s="422"/>
    </row>
    <row r="36" spans="2:3" ht="33.75" customHeight="1" x14ac:dyDescent="0.2">
      <c r="B36" s="425">
        <v>29</v>
      </c>
      <c r="C36" s="422"/>
    </row>
    <row r="37" spans="2:3" ht="33.75" customHeight="1" x14ac:dyDescent="0.2">
      <c r="B37" s="425">
        <v>30</v>
      </c>
      <c r="C37" s="422"/>
    </row>
    <row r="38" spans="2:3" ht="33.75" customHeight="1" x14ac:dyDescent="0.2">
      <c r="B38" s="424">
        <v>31</v>
      </c>
      <c r="C38" s="422"/>
    </row>
    <row r="39" spans="2:3" ht="33.75" customHeight="1" x14ac:dyDescent="0.2">
      <c r="B39" s="425">
        <v>32</v>
      </c>
      <c r="C39" s="422"/>
    </row>
    <row r="40" spans="2:3" ht="33.75" customHeight="1" x14ac:dyDescent="0.2">
      <c r="B40" s="425">
        <v>33</v>
      </c>
      <c r="C40" s="422"/>
    </row>
    <row r="41" spans="2:3" ht="33.75" customHeight="1" x14ac:dyDescent="0.2">
      <c r="B41" s="424">
        <v>34</v>
      </c>
      <c r="C41" s="422"/>
    </row>
    <row r="42" spans="2:3" ht="33.75" customHeight="1" x14ac:dyDescent="0.2">
      <c r="B42" s="425">
        <v>35</v>
      </c>
      <c r="C42" s="422"/>
    </row>
    <row r="43" spans="2:3" ht="33.75" customHeight="1" x14ac:dyDescent="0.2">
      <c r="B43" s="425">
        <v>36</v>
      </c>
      <c r="C43" s="422"/>
    </row>
    <row r="44" spans="2:3" ht="33.75" customHeight="1" x14ac:dyDescent="0.2">
      <c r="B44" s="424">
        <v>37</v>
      </c>
      <c r="C44" s="422"/>
    </row>
    <row r="45" spans="2:3" ht="33.75" customHeight="1" x14ac:dyDescent="0.2">
      <c r="B45" s="425">
        <v>38</v>
      </c>
      <c r="C45" s="422"/>
    </row>
    <row r="46" spans="2:3" ht="33.75" customHeight="1" x14ac:dyDescent="0.2">
      <c r="B46" s="424">
        <v>39</v>
      </c>
      <c r="C46" s="422"/>
    </row>
    <row r="47" spans="2:3" ht="33.75" customHeight="1" x14ac:dyDescent="0.2">
      <c r="B47" s="425">
        <v>40</v>
      </c>
      <c r="C47" s="429"/>
    </row>
    <row r="50" spans="10:17" hidden="1" x14ac:dyDescent="0.2">
      <c r="Q50" s="426"/>
    </row>
    <row r="61" spans="10:17" hidden="1" x14ac:dyDescent="0.2">
      <c r="J61" s="427"/>
    </row>
    <row r="65" spans="11:14" hidden="1" x14ac:dyDescent="0.2">
      <c r="K65" s="428"/>
    </row>
    <row r="67" spans="11:14" hidden="1" x14ac:dyDescent="0.2">
      <c r="L67" s="426"/>
    </row>
    <row r="68" spans="11:14" hidden="1" x14ac:dyDescent="0.2">
      <c r="N68" s="426"/>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15" t="s">
        <v>224</v>
      </c>
      <c r="B1" s="516"/>
      <c r="C1" s="329" t="s">
        <v>225</v>
      </c>
      <c r="D1" s="330" t="s">
        <v>223</v>
      </c>
      <c r="E1" s="330" t="s">
        <v>226</v>
      </c>
      <c r="F1" s="330" t="s">
        <v>209</v>
      </c>
      <c r="G1" s="330" t="s">
        <v>210</v>
      </c>
      <c r="H1" s="330" t="s">
        <v>227</v>
      </c>
      <c r="I1" s="330" t="s">
        <v>228</v>
      </c>
      <c r="J1" s="330" t="s">
        <v>247</v>
      </c>
      <c r="K1" s="330" t="s">
        <v>240</v>
      </c>
      <c r="L1" s="330" t="s">
        <v>239</v>
      </c>
      <c r="M1" s="329" t="s">
        <v>333</v>
      </c>
      <c r="N1" s="331"/>
    </row>
    <row r="2" spans="1:14" x14ac:dyDescent="0.2">
      <c r="A2" s="332" t="s">
        <v>78</v>
      </c>
      <c r="B2" s="333">
        <v>1</v>
      </c>
      <c r="C2" s="333" t="s">
        <v>243</v>
      </c>
      <c r="D2" s="334" t="s">
        <v>137</v>
      </c>
      <c r="E2" s="334" t="s">
        <v>197</v>
      </c>
      <c r="F2" s="334" t="s">
        <v>180</v>
      </c>
      <c r="G2" s="334" t="s">
        <v>211</v>
      </c>
      <c r="H2" s="334" t="s">
        <v>140</v>
      </c>
      <c r="I2" s="334" t="s">
        <v>231</v>
      </c>
      <c r="J2" s="334" t="s">
        <v>68</v>
      </c>
      <c r="K2" s="335" t="s">
        <v>44</v>
      </c>
      <c r="L2" s="334" t="s">
        <v>149</v>
      </c>
      <c r="M2" s="334" t="s">
        <v>235</v>
      </c>
      <c r="N2" s="336"/>
    </row>
    <row r="3" spans="1:14" x14ac:dyDescent="0.2">
      <c r="A3" s="332" t="s">
        <v>135</v>
      </c>
      <c r="B3" s="333">
        <v>2</v>
      </c>
      <c r="C3" s="333" t="s">
        <v>244</v>
      </c>
      <c r="D3" s="334" t="s">
        <v>138</v>
      </c>
      <c r="E3" s="334" t="s">
        <v>196</v>
      </c>
      <c r="F3" s="334" t="s">
        <v>181</v>
      </c>
      <c r="G3" s="334" t="s">
        <v>212</v>
      </c>
      <c r="H3" s="334" t="s">
        <v>141</v>
      </c>
      <c r="I3" s="334" t="s">
        <v>232</v>
      </c>
      <c r="J3" s="334" t="s">
        <v>69</v>
      </c>
      <c r="K3" s="334" t="s">
        <v>45</v>
      </c>
      <c r="L3" s="334" t="s">
        <v>150</v>
      </c>
      <c r="M3" s="334" t="s">
        <v>236</v>
      </c>
      <c r="N3" s="336"/>
    </row>
    <row r="4" spans="1:14" x14ac:dyDescent="0.2">
      <c r="A4" s="332" t="s">
        <v>79</v>
      </c>
      <c r="B4" s="333">
        <v>3</v>
      </c>
      <c r="C4" s="333"/>
      <c r="D4" s="334"/>
      <c r="E4" s="334"/>
      <c r="F4" s="334" t="s">
        <v>198</v>
      </c>
      <c r="G4" s="334" t="s">
        <v>213</v>
      </c>
      <c r="H4" s="334" t="s">
        <v>142</v>
      </c>
      <c r="I4" s="334"/>
      <c r="J4" s="334" t="s">
        <v>70</v>
      </c>
      <c r="K4" s="334" t="s">
        <v>46</v>
      </c>
      <c r="L4" s="334" t="s">
        <v>151</v>
      </c>
      <c r="M4" s="334" t="s">
        <v>237</v>
      </c>
      <c r="N4" s="336"/>
    </row>
    <row r="5" spans="1:14" x14ac:dyDescent="0.2">
      <c r="A5" s="332" t="s">
        <v>80</v>
      </c>
      <c r="B5" s="333">
        <v>65</v>
      </c>
      <c r="C5" s="333"/>
      <c r="D5" s="334"/>
      <c r="E5" s="334"/>
      <c r="F5" s="334" t="s">
        <v>199</v>
      </c>
      <c r="G5" s="334"/>
      <c r="H5" s="334" t="s">
        <v>143</v>
      </c>
      <c r="I5" s="334"/>
      <c r="J5" s="334" t="s">
        <v>71</v>
      </c>
      <c r="K5" s="334" t="s">
        <v>47</v>
      </c>
      <c r="L5" s="334" t="s">
        <v>152</v>
      </c>
      <c r="M5" s="334"/>
      <c r="N5" s="336"/>
    </row>
    <row r="6" spans="1:14" x14ac:dyDescent="0.2">
      <c r="A6" s="332" t="s">
        <v>81</v>
      </c>
      <c r="B6" s="333">
        <v>4</v>
      </c>
      <c r="C6" s="333"/>
      <c r="D6" s="334"/>
      <c r="E6" s="334"/>
      <c r="F6" s="334" t="s">
        <v>200</v>
      </c>
      <c r="G6" s="334"/>
      <c r="H6" s="334" t="s">
        <v>144</v>
      </c>
      <c r="I6" s="334"/>
      <c r="J6" s="334" t="s">
        <v>72</v>
      </c>
      <c r="K6" s="334" t="s">
        <v>48</v>
      </c>
      <c r="L6" s="334" t="s">
        <v>153</v>
      </c>
      <c r="M6" s="334"/>
      <c r="N6" s="336"/>
    </row>
    <row r="7" spans="1:14" x14ac:dyDescent="0.2">
      <c r="A7" s="332" t="s">
        <v>82</v>
      </c>
      <c r="B7" s="333">
        <v>5</v>
      </c>
      <c r="C7" s="333"/>
      <c r="D7" s="334"/>
      <c r="E7" s="334"/>
      <c r="F7" s="334" t="s">
        <v>175</v>
      </c>
      <c r="G7" s="334"/>
      <c r="H7" s="334"/>
      <c r="I7" s="334"/>
      <c r="J7" s="334" t="s">
        <v>73</v>
      </c>
      <c r="K7" s="334" t="s">
        <v>49</v>
      </c>
      <c r="L7" s="334" t="s">
        <v>33</v>
      </c>
      <c r="M7" s="334"/>
      <c r="N7" s="336"/>
    </row>
    <row r="8" spans="1:14" x14ac:dyDescent="0.2">
      <c r="A8" s="332" t="s">
        <v>83</v>
      </c>
      <c r="B8" s="333">
        <v>6</v>
      </c>
      <c r="C8" s="333"/>
      <c r="D8" s="334"/>
      <c r="E8" s="334"/>
      <c r="F8" s="334" t="s">
        <v>201</v>
      </c>
      <c r="G8" s="334"/>
      <c r="H8" s="334"/>
      <c r="I8" s="334"/>
      <c r="J8" s="334" t="s">
        <v>74</v>
      </c>
      <c r="K8" s="334" t="s">
        <v>50</v>
      </c>
      <c r="L8" s="334"/>
      <c r="M8" s="334"/>
      <c r="N8" s="336"/>
    </row>
    <row r="9" spans="1:14" x14ac:dyDescent="0.2">
      <c r="A9" s="332" t="s">
        <v>84</v>
      </c>
      <c r="B9" s="333">
        <v>7</v>
      </c>
      <c r="C9" s="333"/>
      <c r="D9" s="334"/>
      <c r="E9" s="334"/>
      <c r="F9" s="334" t="s">
        <v>327</v>
      </c>
      <c r="G9" s="334"/>
      <c r="H9" s="334"/>
      <c r="I9" s="334"/>
      <c r="J9" s="334" t="s">
        <v>154</v>
      </c>
      <c r="K9" s="334" t="s">
        <v>51</v>
      </c>
      <c r="L9" s="334"/>
      <c r="M9" s="334"/>
      <c r="N9" s="336"/>
    </row>
    <row r="10" spans="1:14" x14ac:dyDescent="0.2">
      <c r="A10" s="332" t="s">
        <v>85</v>
      </c>
      <c r="B10" s="333">
        <v>8</v>
      </c>
      <c r="C10" s="333"/>
      <c r="D10" s="334"/>
      <c r="E10" s="334"/>
      <c r="F10" s="334"/>
      <c r="G10" s="334"/>
      <c r="H10" s="334"/>
      <c r="I10" s="334"/>
      <c r="J10" s="334" t="s">
        <v>75</v>
      </c>
      <c r="K10" s="334" t="s">
        <v>52</v>
      </c>
      <c r="L10" s="334"/>
      <c r="M10" s="334"/>
      <c r="N10" s="336"/>
    </row>
    <row r="11" spans="1:14" x14ac:dyDescent="0.2">
      <c r="A11" s="332" t="s">
        <v>86</v>
      </c>
      <c r="B11" s="333">
        <v>9</v>
      </c>
      <c r="C11" s="333"/>
      <c r="D11" s="334"/>
      <c r="E11" s="334"/>
      <c r="F11" s="334"/>
      <c r="G11" s="334"/>
      <c r="H11" s="334"/>
      <c r="I11" s="334"/>
      <c r="J11" s="434" t="s">
        <v>249</v>
      </c>
      <c r="K11" s="334" t="s">
        <v>53</v>
      </c>
      <c r="L11" s="334"/>
      <c r="M11" s="334"/>
      <c r="N11" s="336"/>
    </row>
    <row r="12" spans="1:14" x14ac:dyDescent="0.2">
      <c r="A12" s="332" t="s">
        <v>87</v>
      </c>
      <c r="B12" s="333">
        <v>10</v>
      </c>
      <c r="C12" s="333"/>
      <c r="D12" s="334"/>
      <c r="E12" s="334"/>
      <c r="F12" s="334"/>
      <c r="G12" s="334"/>
      <c r="H12" s="334"/>
      <c r="I12" s="334"/>
      <c r="J12" s="334"/>
      <c r="K12" s="334" t="s">
        <v>66</v>
      </c>
      <c r="L12" s="334"/>
      <c r="M12" s="334"/>
      <c r="N12" s="336"/>
    </row>
    <row r="13" spans="1:14" x14ac:dyDescent="0.2">
      <c r="A13" s="332" t="s">
        <v>88</v>
      </c>
      <c r="B13" s="333">
        <v>11</v>
      </c>
      <c r="C13" s="333"/>
      <c r="D13" s="334"/>
      <c r="E13" s="334"/>
      <c r="F13" s="334"/>
      <c r="G13" s="334"/>
      <c r="H13" s="334"/>
      <c r="I13" s="334"/>
      <c r="J13" s="334"/>
      <c r="K13" s="334"/>
      <c r="L13" s="334"/>
      <c r="M13" s="334"/>
      <c r="N13" s="336"/>
    </row>
    <row r="14" spans="1:14" x14ac:dyDescent="0.2">
      <c r="A14" s="332" t="s">
        <v>89</v>
      </c>
      <c r="B14" s="333">
        <v>12</v>
      </c>
      <c r="C14" s="333"/>
      <c r="D14" s="334"/>
      <c r="E14" s="334"/>
      <c r="F14" s="334"/>
      <c r="G14" s="334"/>
      <c r="H14" s="334"/>
      <c r="I14" s="334"/>
      <c r="J14" s="334"/>
      <c r="K14" s="334"/>
      <c r="L14" s="334"/>
      <c r="M14" s="334"/>
      <c r="N14" s="336"/>
    </row>
    <row r="15" spans="1:14" x14ac:dyDescent="0.2">
      <c r="A15" s="332" t="s">
        <v>90</v>
      </c>
      <c r="B15" s="333">
        <v>13</v>
      </c>
      <c r="C15" s="333"/>
      <c r="D15" s="334"/>
      <c r="E15" s="334"/>
      <c r="F15" s="334"/>
      <c r="G15" s="334"/>
      <c r="H15" s="334"/>
      <c r="I15" s="334"/>
      <c r="J15" s="334"/>
      <c r="K15" s="334"/>
      <c r="L15" s="334"/>
      <c r="M15" s="334"/>
      <c r="N15" s="336"/>
    </row>
    <row r="16" spans="1:14" x14ac:dyDescent="0.2">
      <c r="A16" s="332" t="s">
        <v>91</v>
      </c>
      <c r="B16" s="333">
        <v>14</v>
      </c>
      <c r="C16" s="333"/>
      <c r="D16" s="334"/>
      <c r="E16" s="334"/>
      <c r="F16" s="379"/>
      <c r="G16" s="334"/>
      <c r="H16" s="334"/>
      <c r="I16" s="334"/>
      <c r="J16" s="334"/>
      <c r="K16" s="334"/>
      <c r="L16" s="334"/>
      <c r="M16" s="334"/>
      <c r="N16" s="336"/>
    </row>
    <row r="17" spans="1:15" x14ac:dyDescent="0.2">
      <c r="A17" s="332" t="s">
        <v>92</v>
      </c>
      <c r="B17" s="333">
        <v>15</v>
      </c>
      <c r="C17" s="333"/>
      <c r="D17" s="334"/>
      <c r="E17" s="334"/>
      <c r="F17" s="334"/>
      <c r="G17" s="334"/>
      <c r="H17" s="334"/>
      <c r="I17" s="334"/>
      <c r="J17" s="334"/>
      <c r="K17" s="334"/>
      <c r="L17" s="334"/>
      <c r="M17" s="334"/>
      <c r="N17" s="336"/>
    </row>
    <row r="18" spans="1:15" x14ac:dyDescent="0.2">
      <c r="A18" s="332" t="s">
        <v>93</v>
      </c>
      <c r="B18" s="333">
        <v>16</v>
      </c>
      <c r="C18" s="333"/>
      <c r="D18" s="334"/>
      <c r="E18" s="334"/>
      <c r="F18" s="334"/>
      <c r="G18" s="334"/>
      <c r="H18" s="334"/>
      <c r="I18" s="334"/>
      <c r="J18" s="334"/>
      <c r="K18" s="334"/>
      <c r="L18" s="334"/>
      <c r="M18" s="334"/>
      <c r="N18" s="336"/>
    </row>
    <row r="19" spans="1:15" x14ac:dyDescent="0.2">
      <c r="A19" s="332" t="s">
        <v>94</v>
      </c>
      <c r="B19" s="333">
        <v>17</v>
      </c>
      <c r="C19" s="333"/>
      <c r="D19" s="334"/>
      <c r="E19" s="334"/>
      <c r="F19" s="334"/>
      <c r="G19" s="334"/>
      <c r="H19" s="334"/>
      <c r="I19" s="334"/>
      <c r="J19" s="334"/>
      <c r="K19" s="334"/>
      <c r="L19" s="334"/>
      <c r="M19" s="334"/>
      <c r="N19" s="336"/>
    </row>
    <row r="20" spans="1:15" x14ac:dyDescent="0.2">
      <c r="A20" s="332" t="s">
        <v>95</v>
      </c>
      <c r="B20" s="333">
        <v>18</v>
      </c>
      <c r="C20" s="333"/>
      <c r="D20" s="334"/>
      <c r="E20" s="334"/>
      <c r="F20" s="334"/>
      <c r="G20" s="334"/>
      <c r="H20" s="334"/>
      <c r="I20" s="334"/>
      <c r="J20" s="334"/>
      <c r="K20" s="334"/>
      <c r="L20" s="334"/>
      <c r="M20" s="334"/>
      <c r="N20" s="336"/>
    </row>
    <row r="21" spans="1:15" x14ac:dyDescent="0.2">
      <c r="A21" s="332" t="s">
        <v>96</v>
      </c>
      <c r="B21" s="333">
        <v>19</v>
      </c>
      <c r="C21" s="333"/>
      <c r="D21" s="334"/>
      <c r="E21" s="334"/>
      <c r="F21" s="388"/>
      <c r="G21" s="334"/>
      <c r="H21" s="334"/>
      <c r="I21" s="334"/>
      <c r="J21" s="334"/>
      <c r="K21" s="334"/>
      <c r="L21" s="334"/>
      <c r="M21" s="334"/>
      <c r="N21" s="336"/>
    </row>
    <row r="22" spans="1:15" x14ac:dyDescent="0.2">
      <c r="A22" s="332" t="s">
        <v>97</v>
      </c>
      <c r="B22" s="333">
        <v>20</v>
      </c>
      <c r="C22" s="333"/>
      <c r="D22" s="334"/>
      <c r="E22" s="334"/>
      <c r="F22" s="334"/>
      <c r="G22" s="334"/>
      <c r="H22" s="334"/>
      <c r="I22" s="334"/>
      <c r="J22" s="334"/>
      <c r="K22" s="334"/>
      <c r="L22" s="334"/>
      <c r="M22" s="334"/>
      <c r="N22" s="336"/>
    </row>
    <row r="23" spans="1:15" x14ac:dyDescent="0.2">
      <c r="A23" s="332" t="s">
        <v>98</v>
      </c>
      <c r="B23" s="333">
        <v>21</v>
      </c>
      <c r="C23" s="333"/>
      <c r="D23" s="334"/>
      <c r="E23" s="334"/>
      <c r="F23" s="334"/>
      <c r="G23" s="334"/>
      <c r="H23" s="334"/>
      <c r="I23" s="334"/>
      <c r="J23" s="334"/>
      <c r="K23" s="334"/>
      <c r="L23" s="334"/>
      <c r="M23" s="334"/>
      <c r="N23" s="336"/>
      <c r="O23" s="389"/>
    </row>
    <row r="24" spans="1:15" x14ac:dyDescent="0.2">
      <c r="A24" s="332" t="s">
        <v>99</v>
      </c>
      <c r="B24" s="333">
        <v>22</v>
      </c>
      <c r="C24" s="333"/>
      <c r="D24" s="334"/>
      <c r="E24" s="334"/>
      <c r="F24" s="334"/>
      <c r="G24" s="334"/>
      <c r="H24" s="334"/>
      <c r="I24" s="334"/>
      <c r="J24" s="334"/>
      <c r="K24" s="334"/>
      <c r="L24" s="334"/>
      <c r="M24" s="334"/>
      <c r="N24" s="336"/>
    </row>
    <row r="25" spans="1:15" x14ac:dyDescent="0.2">
      <c r="A25" s="332" t="s">
        <v>100</v>
      </c>
      <c r="B25" s="333">
        <v>23</v>
      </c>
      <c r="C25" s="333"/>
      <c r="D25" s="334"/>
      <c r="E25" s="334"/>
      <c r="F25" s="334"/>
      <c r="G25" s="379"/>
      <c r="H25" s="334"/>
      <c r="I25" s="334"/>
      <c r="J25" s="334"/>
      <c r="K25" s="334"/>
      <c r="L25" s="334"/>
      <c r="M25" s="334"/>
      <c r="N25" s="336"/>
    </row>
    <row r="26" spans="1:15" x14ac:dyDescent="0.2">
      <c r="A26" s="332" t="s">
        <v>101</v>
      </c>
      <c r="B26" s="333">
        <v>24</v>
      </c>
      <c r="C26" s="333"/>
      <c r="D26" s="334"/>
      <c r="E26" s="334"/>
      <c r="F26" s="334"/>
      <c r="G26" s="334"/>
      <c r="H26" s="334"/>
      <c r="I26" s="334"/>
      <c r="J26" s="334"/>
      <c r="K26" s="334"/>
      <c r="L26" s="334"/>
      <c r="M26" s="334"/>
      <c r="N26" s="336"/>
    </row>
    <row r="27" spans="1:15" x14ac:dyDescent="0.2">
      <c r="A27" s="332" t="s">
        <v>102</v>
      </c>
      <c r="B27" s="333">
        <v>25</v>
      </c>
      <c r="C27" s="333"/>
      <c r="D27" s="334"/>
      <c r="E27" s="334"/>
      <c r="F27" s="334"/>
      <c r="G27" s="334"/>
      <c r="H27" s="334"/>
      <c r="I27" s="334"/>
      <c r="J27" s="334"/>
      <c r="K27" s="334"/>
      <c r="L27" s="334"/>
      <c r="M27" s="334"/>
      <c r="N27" s="336"/>
    </row>
    <row r="28" spans="1:15" x14ac:dyDescent="0.2">
      <c r="A28" s="332" t="s">
        <v>103</v>
      </c>
      <c r="B28" s="333">
        <v>26</v>
      </c>
      <c r="C28" s="333"/>
      <c r="D28" s="334"/>
      <c r="E28" s="334"/>
      <c r="F28" s="334"/>
      <c r="G28" s="334"/>
      <c r="H28" s="334"/>
      <c r="I28" s="334"/>
      <c r="J28" s="334"/>
      <c r="K28" s="334"/>
      <c r="L28" s="334"/>
      <c r="M28" s="334"/>
      <c r="N28" s="336"/>
    </row>
    <row r="29" spans="1:15" x14ac:dyDescent="0.2">
      <c r="A29" s="332" t="s">
        <v>104</v>
      </c>
      <c r="B29" s="333">
        <v>27</v>
      </c>
      <c r="C29" s="333"/>
      <c r="D29" s="334"/>
      <c r="E29" s="334"/>
      <c r="F29" s="334"/>
      <c r="G29" s="334"/>
      <c r="H29" s="334"/>
      <c r="I29" s="334"/>
      <c r="J29" s="334"/>
      <c r="K29" s="334"/>
      <c r="L29" s="334"/>
      <c r="M29" s="334"/>
      <c r="N29" s="336"/>
    </row>
    <row r="30" spans="1:15" x14ac:dyDescent="0.2">
      <c r="A30" s="332" t="s">
        <v>105</v>
      </c>
      <c r="B30" s="333">
        <v>28</v>
      </c>
      <c r="C30" s="333"/>
      <c r="D30" s="334"/>
      <c r="E30" s="334"/>
      <c r="F30" s="334"/>
      <c r="G30" s="334"/>
      <c r="H30" s="334"/>
      <c r="I30" s="334"/>
      <c r="J30" s="334"/>
      <c r="K30" s="334"/>
      <c r="L30" s="334"/>
      <c r="M30" s="334"/>
      <c r="N30" s="336"/>
    </row>
    <row r="31" spans="1:15" x14ac:dyDescent="0.2">
      <c r="A31" s="332" t="s">
        <v>106</v>
      </c>
      <c r="B31" s="333">
        <v>29</v>
      </c>
      <c r="C31" s="333"/>
      <c r="D31" s="334"/>
      <c r="E31" s="334"/>
      <c r="F31" s="334"/>
      <c r="G31" s="334"/>
      <c r="H31" s="334"/>
      <c r="I31" s="334"/>
      <c r="J31" s="334"/>
      <c r="K31" s="334"/>
      <c r="L31" s="334"/>
      <c r="M31" s="334"/>
      <c r="N31" s="336"/>
    </row>
    <row r="32" spans="1:15" x14ac:dyDescent="0.2">
      <c r="A32" s="332" t="s">
        <v>107</v>
      </c>
      <c r="B32" s="333">
        <v>30</v>
      </c>
      <c r="C32" s="333"/>
      <c r="D32" s="334"/>
      <c r="E32" s="334"/>
      <c r="F32" s="334"/>
      <c r="G32" s="334"/>
      <c r="H32" s="334"/>
      <c r="I32" s="334"/>
      <c r="J32" s="334"/>
      <c r="K32" s="334"/>
      <c r="L32" s="334"/>
      <c r="M32" s="334"/>
      <c r="N32" s="336"/>
    </row>
    <row r="33" spans="1:14" x14ac:dyDescent="0.2">
      <c r="A33" s="332" t="s">
        <v>108</v>
      </c>
      <c r="B33" s="333">
        <v>31</v>
      </c>
      <c r="C33" s="333"/>
      <c r="D33" s="334"/>
      <c r="E33" s="334"/>
      <c r="F33" s="334"/>
      <c r="G33" s="334"/>
      <c r="H33" s="334"/>
      <c r="I33" s="334"/>
      <c r="J33" s="334"/>
      <c r="K33" s="334"/>
      <c r="L33" s="334"/>
      <c r="M33" s="334"/>
      <c r="N33" s="336"/>
    </row>
    <row r="34" spans="1:14" x14ac:dyDescent="0.2">
      <c r="A34" s="332" t="s">
        <v>109</v>
      </c>
      <c r="B34" s="333">
        <v>32</v>
      </c>
      <c r="C34" s="333"/>
      <c r="D34" s="334"/>
      <c r="E34" s="334"/>
      <c r="F34" s="334"/>
      <c r="G34" s="334"/>
      <c r="H34" s="334"/>
      <c r="I34" s="334"/>
      <c r="J34" s="334"/>
      <c r="K34" s="334"/>
      <c r="L34" s="334"/>
      <c r="M34" s="334"/>
      <c r="N34" s="336"/>
    </row>
    <row r="35" spans="1:14" x14ac:dyDescent="0.2">
      <c r="A35" s="332" t="s">
        <v>110</v>
      </c>
      <c r="B35" s="333">
        <v>33</v>
      </c>
      <c r="C35" s="333"/>
      <c r="D35" s="334"/>
      <c r="E35" s="334"/>
      <c r="F35" s="334"/>
      <c r="G35" s="334"/>
      <c r="H35" s="334"/>
      <c r="I35" s="334"/>
      <c r="J35" s="334"/>
      <c r="K35" s="334"/>
      <c r="L35" s="334"/>
      <c r="M35" s="334"/>
      <c r="N35" s="336"/>
    </row>
    <row r="36" spans="1:14" x14ac:dyDescent="0.2">
      <c r="A36" s="332" t="s">
        <v>111</v>
      </c>
      <c r="B36" s="333">
        <v>34</v>
      </c>
      <c r="C36" s="333"/>
      <c r="D36" s="334"/>
      <c r="E36" s="334"/>
      <c r="F36" s="334"/>
      <c r="G36" s="334"/>
      <c r="H36" s="334"/>
      <c r="I36" s="334"/>
      <c r="J36" s="334"/>
      <c r="K36" s="334"/>
      <c r="L36" s="334"/>
      <c r="M36" s="334"/>
      <c r="N36" s="336"/>
    </row>
    <row r="37" spans="1:14" x14ac:dyDescent="0.2">
      <c r="A37" s="332" t="s">
        <v>112</v>
      </c>
      <c r="B37" s="333">
        <v>35</v>
      </c>
      <c r="C37" s="333"/>
      <c r="D37" s="334"/>
      <c r="E37" s="334"/>
      <c r="F37" s="334"/>
      <c r="G37" s="334"/>
      <c r="H37" s="334"/>
      <c r="I37" s="334"/>
      <c r="J37" s="334"/>
      <c r="K37" s="334"/>
      <c r="L37" s="334"/>
      <c r="M37" s="334"/>
      <c r="N37" s="336"/>
    </row>
    <row r="38" spans="1:14" x14ac:dyDescent="0.2">
      <c r="A38" s="332" t="s">
        <v>113</v>
      </c>
      <c r="B38" s="333">
        <v>36</v>
      </c>
      <c r="C38" s="333"/>
      <c r="D38" s="334"/>
      <c r="E38" s="334"/>
      <c r="F38" s="334"/>
      <c r="G38" s="334"/>
      <c r="H38" s="334"/>
      <c r="I38" s="334"/>
      <c r="J38" s="334"/>
      <c r="K38" s="334"/>
      <c r="L38" s="334"/>
      <c r="M38" s="334"/>
      <c r="N38" s="336"/>
    </row>
    <row r="39" spans="1:14" x14ac:dyDescent="0.2">
      <c r="A39" s="332" t="s">
        <v>114</v>
      </c>
      <c r="B39" s="333">
        <v>37</v>
      </c>
      <c r="C39" s="333"/>
      <c r="D39" s="334"/>
      <c r="E39" s="334"/>
      <c r="F39" s="334"/>
      <c r="G39" s="334"/>
      <c r="H39" s="334"/>
      <c r="I39" s="334"/>
      <c r="J39" s="334"/>
      <c r="K39" s="334"/>
      <c r="L39" s="334"/>
      <c r="M39" s="334"/>
      <c r="N39" s="336"/>
    </row>
    <row r="40" spans="1:14" x14ac:dyDescent="0.2">
      <c r="A40" s="332" t="s">
        <v>115</v>
      </c>
      <c r="B40" s="333">
        <v>38</v>
      </c>
      <c r="C40" s="333"/>
      <c r="D40" s="334"/>
      <c r="E40" s="334"/>
      <c r="F40" s="334"/>
      <c r="G40" s="334"/>
      <c r="H40" s="334"/>
      <c r="I40" s="334"/>
      <c r="J40" s="334"/>
      <c r="K40" s="334"/>
      <c r="L40" s="334"/>
      <c r="M40" s="334"/>
      <c r="N40" s="336"/>
    </row>
    <row r="41" spans="1:14" x14ac:dyDescent="0.2">
      <c r="A41" s="332" t="s">
        <v>116</v>
      </c>
      <c r="B41" s="333">
        <v>39</v>
      </c>
      <c r="C41" s="333"/>
      <c r="D41" s="334"/>
      <c r="E41" s="334"/>
      <c r="F41" s="334"/>
      <c r="G41" s="334"/>
      <c r="H41" s="334"/>
      <c r="I41" s="334"/>
      <c r="J41" s="334"/>
      <c r="K41" s="334"/>
      <c r="L41" s="334"/>
      <c r="M41" s="334"/>
      <c r="N41" s="336"/>
    </row>
    <row r="42" spans="1:14" x14ac:dyDescent="0.2">
      <c r="A42" s="332" t="s">
        <v>117</v>
      </c>
      <c r="B42" s="333">
        <v>40</v>
      </c>
      <c r="C42" s="333"/>
      <c r="D42" s="334"/>
      <c r="E42" s="334"/>
      <c r="F42" s="334"/>
      <c r="G42" s="334"/>
      <c r="H42" s="334"/>
      <c r="I42" s="334"/>
      <c r="J42" s="334"/>
      <c r="K42" s="334"/>
      <c r="L42" s="334"/>
      <c r="M42" s="334"/>
      <c r="N42" s="336"/>
    </row>
    <row r="43" spans="1:14" x14ac:dyDescent="0.2">
      <c r="A43" s="332" t="s">
        <v>118</v>
      </c>
      <c r="B43" s="333">
        <v>41</v>
      </c>
      <c r="C43" s="333"/>
      <c r="D43" s="334"/>
      <c r="E43" s="334"/>
      <c r="F43" s="334"/>
      <c r="G43" s="334"/>
      <c r="H43" s="334"/>
      <c r="I43" s="334"/>
      <c r="J43" s="334"/>
      <c r="K43" s="334"/>
      <c r="L43" s="334"/>
      <c r="M43" s="334"/>
      <c r="N43" s="336"/>
    </row>
    <row r="44" spans="1:14" x14ac:dyDescent="0.2">
      <c r="A44" s="332" t="s">
        <v>119</v>
      </c>
      <c r="B44" s="333">
        <v>42</v>
      </c>
      <c r="C44" s="333"/>
      <c r="D44" s="334"/>
      <c r="E44" s="334"/>
      <c r="F44" s="334"/>
      <c r="G44" s="334"/>
      <c r="H44" s="334"/>
      <c r="I44" s="334"/>
      <c r="J44" s="334"/>
      <c r="K44" s="334"/>
      <c r="L44" s="334"/>
      <c r="M44" s="334"/>
      <c r="N44" s="336"/>
    </row>
    <row r="45" spans="1:14" x14ac:dyDescent="0.2">
      <c r="A45" s="332" t="s">
        <v>120</v>
      </c>
      <c r="B45" s="333">
        <v>43</v>
      </c>
      <c r="C45" s="333"/>
      <c r="D45" s="334"/>
      <c r="E45" s="334"/>
      <c r="F45" s="334"/>
      <c r="G45" s="334"/>
      <c r="H45" s="334"/>
      <c r="I45" s="334"/>
      <c r="J45" s="334"/>
      <c r="K45" s="334"/>
      <c r="L45" s="334"/>
      <c r="M45" s="334"/>
      <c r="N45" s="336"/>
    </row>
    <row r="46" spans="1:14" x14ac:dyDescent="0.2">
      <c r="A46" s="332" t="s">
        <v>121</v>
      </c>
      <c r="B46" s="333">
        <v>44</v>
      </c>
      <c r="C46" s="333"/>
      <c r="D46" s="334"/>
      <c r="E46" s="334"/>
      <c r="F46" s="334"/>
      <c r="G46" s="334"/>
      <c r="H46" s="334"/>
      <c r="I46" s="334"/>
      <c r="J46" s="334"/>
      <c r="K46" s="334"/>
      <c r="L46" s="334"/>
      <c r="M46" s="334"/>
      <c r="N46" s="336"/>
    </row>
    <row r="47" spans="1:14" x14ac:dyDescent="0.2">
      <c r="A47" s="332" t="s">
        <v>122</v>
      </c>
      <c r="B47" s="333">
        <v>45</v>
      </c>
      <c r="C47" s="333"/>
      <c r="D47" s="334"/>
      <c r="E47" s="334"/>
      <c r="F47" s="334"/>
      <c r="G47" s="334"/>
      <c r="H47" s="334"/>
      <c r="I47" s="334"/>
      <c r="J47" s="334"/>
      <c r="K47" s="334"/>
      <c r="L47" s="334"/>
      <c r="M47" s="334"/>
      <c r="N47" s="336"/>
    </row>
    <row r="48" spans="1:14" x14ac:dyDescent="0.2">
      <c r="A48" s="332" t="s">
        <v>123</v>
      </c>
      <c r="B48" s="333">
        <v>46</v>
      </c>
      <c r="C48" s="333"/>
      <c r="D48" s="334"/>
      <c r="E48" s="334"/>
      <c r="F48" s="334"/>
      <c r="G48" s="334"/>
      <c r="H48" s="334"/>
      <c r="I48" s="334"/>
      <c r="J48" s="334"/>
      <c r="K48" s="334"/>
      <c r="L48" s="334"/>
      <c r="M48" s="334"/>
      <c r="N48" s="336"/>
    </row>
    <row r="49" spans="1:14" x14ac:dyDescent="0.2">
      <c r="A49" s="332" t="s">
        <v>124</v>
      </c>
      <c r="B49" s="333">
        <v>47</v>
      </c>
      <c r="C49" s="333"/>
      <c r="D49" s="334"/>
      <c r="E49" s="334"/>
      <c r="F49" s="334"/>
      <c r="G49" s="334"/>
      <c r="H49" s="334"/>
      <c r="I49" s="334"/>
      <c r="J49" s="334"/>
      <c r="K49" s="334"/>
      <c r="L49" s="334"/>
      <c r="M49" s="334"/>
      <c r="N49" s="336"/>
    </row>
    <row r="50" spans="1:14" x14ac:dyDescent="0.2">
      <c r="A50" s="332" t="s">
        <v>125</v>
      </c>
      <c r="B50" s="333">
        <v>48</v>
      </c>
      <c r="C50" s="333"/>
      <c r="D50" s="334"/>
      <c r="E50" s="334"/>
      <c r="F50" s="334"/>
      <c r="G50" s="334"/>
      <c r="H50" s="334"/>
      <c r="I50" s="334"/>
      <c r="J50" s="334"/>
      <c r="K50" s="334"/>
      <c r="L50" s="334"/>
      <c r="M50" s="334"/>
      <c r="N50" s="336"/>
    </row>
    <row r="51" spans="1:14" x14ac:dyDescent="0.2">
      <c r="A51" s="332" t="s">
        <v>126</v>
      </c>
      <c r="B51" s="333">
        <v>49</v>
      </c>
      <c r="C51" s="333"/>
      <c r="D51" s="334"/>
      <c r="E51" s="334"/>
      <c r="F51" s="334"/>
      <c r="G51" s="334"/>
      <c r="H51" s="334"/>
      <c r="I51" s="334"/>
      <c r="J51" s="334"/>
      <c r="K51" s="334"/>
      <c r="L51" s="334"/>
      <c r="M51" s="334"/>
      <c r="N51" s="336"/>
    </row>
    <row r="52" spans="1:14" x14ac:dyDescent="0.2">
      <c r="A52" s="332" t="s">
        <v>127</v>
      </c>
      <c r="B52" s="333">
        <v>50</v>
      </c>
      <c r="C52" s="333"/>
      <c r="D52" s="334"/>
      <c r="E52" s="334"/>
      <c r="F52" s="334"/>
      <c r="G52" s="334"/>
      <c r="H52" s="334"/>
      <c r="I52" s="334"/>
      <c r="J52" s="334"/>
      <c r="K52" s="334"/>
      <c r="L52" s="334"/>
      <c r="M52" s="334"/>
      <c r="N52" s="336"/>
    </row>
    <row r="53" spans="1:14" x14ac:dyDescent="0.2">
      <c r="A53" s="332" t="s">
        <v>136</v>
      </c>
      <c r="B53" s="333">
        <v>63</v>
      </c>
      <c r="C53" s="333"/>
      <c r="D53" s="334"/>
      <c r="E53" s="334"/>
      <c r="F53" s="334"/>
      <c r="G53" s="334"/>
      <c r="H53" s="334"/>
      <c r="I53" s="334"/>
      <c r="J53" s="334"/>
      <c r="K53" s="334"/>
      <c r="L53" s="334"/>
      <c r="M53" s="334"/>
      <c r="N53" s="336"/>
    </row>
    <row r="54" spans="1:14" x14ac:dyDescent="0.2">
      <c r="A54" s="332" t="s">
        <v>128</v>
      </c>
      <c r="B54" s="333">
        <v>52</v>
      </c>
      <c r="C54" s="333"/>
      <c r="D54" s="334"/>
      <c r="E54" s="334"/>
      <c r="F54" s="334"/>
      <c r="G54" s="334"/>
      <c r="H54" s="334"/>
      <c r="I54" s="334"/>
      <c r="J54" s="334"/>
      <c r="K54" s="334"/>
      <c r="L54" s="334"/>
      <c r="M54" s="334"/>
      <c r="N54" s="336"/>
    </row>
    <row r="55" spans="1:14" x14ac:dyDescent="0.2">
      <c r="A55" s="332" t="s">
        <v>129</v>
      </c>
      <c r="B55" s="333">
        <v>66</v>
      </c>
      <c r="C55" s="333"/>
      <c r="D55" s="334"/>
      <c r="E55" s="334"/>
      <c r="F55" s="334"/>
      <c r="G55" s="334"/>
      <c r="H55" s="334"/>
      <c r="I55" s="334"/>
      <c r="J55" s="334"/>
      <c r="K55" s="334"/>
      <c r="L55" s="334"/>
      <c r="M55" s="334"/>
      <c r="N55" s="336"/>
    </row>
    <row r="56" spans="1:14" x14ac:dyDescent="0.2">
      <c r="A56" s="332" t="s">
        <v>130</v>
      </c>
      <c r="B56" s="333">
        <v>53</v>
      </c>
      <c r="C56" s="333"/>
      <c r="D56" s="334"/>
      <c r="E56" s="334"/>
      <c r="F56" s="334"/>
      <c r="G56" s="334"/>
      <c r="H56" s="334"/>
      <c r="I56" s="334"/>
      <c r="J56" s="334"/>
      <c r="K56" s="334"/>
      <c r="L56" s="334"/>
      <c r="M56" s="334"/>
      <c r="N56" s="336"/>
    </row>
    <row r="57" spans="1:14" x14ac:dyDescent="0.2">
      <c r="A57" s="332" t="s">
        <v>131</v>
      </c>
      <c r="B57" s="333">
        <v>54</v>
      </c>
      <c r="C57" s="333"/>
      <c r="D57" s="334"/>
      <c r="E57" s="334"/>
      <c r="F57" s="334"/>
      <c r="G57" s="334"/>
      <c r="H57" s="334"/>
      <c r="I57" s="334"/>
      <c r="J57" s="334"/>
      <c r="K57" s="334"/>
      <c r="L57" s="334"/>
      <c r="M57" s="334"/>
      <c r="N57" s="336"/>
    </row>
    <row r="58" spans="1:14" x14ac:dyDescent="0.2">
      <c r="A58" s="332" t="s">
        <v>132</v>
      </c>
      <c r="B58" s="333">
        <v>55</v>
      </c>
      <c r="C58" s="333"/>
      <c r="D58" s="334"/>
      <c r="E58" s="334"/>
      <c r="F58" s="334"/>
      <c r="G58" s="334"/>
      <c r="H58" s="334"/>
      <c r="I58" s="334"/>
      <c r="J58" s="334"/>
      <c r="K58" s="334"/>
      <c r="L58" s="334"/>
      <c r="M58" s="334"/>
      <c r="N58" s="336"/>
    </row>
    <row r="59" spans="1:14" x14ac:dyDescent="0.2">
      <c r="A59" s="332" t="s">
        <v>133</v>
      </c>
      <c r="B59" s="333">
        <v>56</v>
      </c>
      <c r="C59" s="333"/>
      <c r="D59" s="334"/>
      <c r="E59" s="334"/>
      <c r="F59" s="334"/>
      <c r="G59" s="334"/>
      <c r="H59" s="334"/>
      <c r="I59" s="334"/>
      <c r="J59" s="334"/>
      <c r="K59" s="334"/>
      <c r="L59" s="334"/>
      <c r="M59" s="334"/>
      <c r="N59" s="336"/>
    </row>
    <row r="60" spans="1:14" ht="15.75" thickBot="1" x14ac:dyDescent="0.25">
      <c r="A60" s="337" t="s">
        <v>134</v>
      </c>
      <c r="B60" s="338">
        <v>57</v>
      </c>
      <c r="C60" s="338"/>
      <c r="D60" s="339"/>
      <c r="E60" s="339"/>
      <c r="F60" s="339"/>
      <c r="G60" s="339"/>
      <c r="H60" s="339"/>
      <c r="I60" s="339"/>
      <c r="J60" s="339"/>
      <c r="K60" s="339"/>
      <c r="L60" s="339"/>
      <c r="M60" s="339"/>
      <c r="N60" s="340"/>
    </row>
  </sheetData>
  <sheetProtection sheet="1" objects="1" scenarios="1" formatColumns="0" formatRows="0" selectLockedCells="1"/>
  <mergeCells count="1">
    <mergeCell ref="A1:B1"/>
  </mergeCells>
  <printOptions headings="1" gridLines="1"/>
  <pageMargins left="0.25" right="0.25" top="0.75" bottom="0.75" header="0.3" footer="0.3"/>
  <pageSetup paperSize="5" scale="53"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1" customWidth="1"/>
    <col min="2" max="2" width="14.85546875" style="341" customWidth="1"/>
    <col min="3" max="3" width="16" style="341" customWidth="1"/>
    <col min="4" max="4" width="18.42578125" style="341" customWidth="1"/>
    <col min="5" max="5" width="55.42578125" style="341" customWidth="1"/>
    <col min="6" max="7" width="0" style="341" hidden="1" customWidth="1"/>
    <col min="8" max="16384" width="19.5703125" style="341" hidden="1"/>
  </cols>
  <sheetData>
    <row r="1" spans="1:7" x14ac:dyDescent="0.2">
      <c r="D1" s="342" t="s">
        <v>283</v>
      </c>
    </row>
    <row r="2" spans="1:7" ht="14.25" customHeight="1" x14ac:dyDescent="0.25">
      <c r="A2" s="518" t="s">
        <v>284</v>
      </c>
      <c r="B2" s="518"/>
      <c r="C2" s="518"/>
      <c r="D2" s="518"/>
      <c r="E2" s="518"/>
    </row>
    <row r="3" spans="1:7" ht="14.25" customHeight="1" x14ac:dyDescent="0.25">
      <c r="A3" s="518" t="s">
        <v>285</v>
      </c>
      <c r="B3" s="518"/>
      <c r="C3" s="518"/>
      <c r="D3" s="518"/>
      <c r="E3" s="518"/>
    </row>
    <row r="4" spans="1:7" ht="14.25" customHeight="1" thickBot="1" x14ac:dyDescent="0.3">
      <c r="A4" s="343"/>
      <c r="B4" s="344"/>
      <c r="C4" s="345"/>
      <c r="D4" s="346"/>
    </row>
    <row r="5" spans="1:7" ht="14.25" customHeight="1" x14ac:dyDescent="0.25">
      <c r="A5" s="347" t="s">
        <v>286</v>
      </c>
      <c r="B5" s="517" t="s">
        <v>287</v>
      </c>
      <c r="C5" s="517"/>
      <c r="D5" s="348" t="s">
        <v>288</v>
      </c>
      <c r="E5" s="349"/>
    </row>
    <row r="6" spans="1:7" ht="14.25" customHeight="1" thickBot="1" x14ac:dyDescent="0.3">
      <c r="A6" s="350"/>
      <c r="B6" s="351">
        <v>42370</v>
      </c>
      <c r="C6" s="352">
        <v>42736</v>
      </c>
      <c r="D6" s="353" t="s">
        <v>289</v>
      </c>
      <c r="E6" s="354" t="s">
        <v>242</v>
      </c>
    </row>
    <row r="7" spans="1:7" ht="14.25" customHeight="1" x14ac:dyDescent="0.25">
      <c r="A7" s="355"/>
      <c r="B7" s="356"/>
      <c r="C7" s="356"/>
      <c r="D7" s="357"/>
      <c r="E7" s="358"/>
    </row>
    <row r="8" spans="1:7" ht="14.25" customHeight="1" x14ac:dyDescent="0.2">
      <c r="A8" s="359" t="s">
        <v>290</v>
      </c>
      <c r="B8" s="360">
        <v>39189035</v>
      </c>
      <c r="C8" s="360">
        <v>39523613</v>
      </c>
      <c r="D8" s="361">
        <v>0.9</v>
      </c>
      <c r="E8" s="362"/>
    </row>
    <row r="9" spans="1:7" ht="14.25" customHeight="1" x14ac:dyDescent="0.2">
      <c r="A9" s="363"/>
      <c r="B9" s="364"/>
      <c r="C9" s="364"/>
      <c r="D9" s="365"/>
      <c r="E9" s="358"/>
    </row>
    <row r="10" spans="1:7" ht="14.25" customHeight="1" x14ac:dyDescent="0.2">
      <c r="A10" s="366" t="s">
        <v>78</v>
      </c>
      <c r="B10" s="360">
        <v>1629233</v>
      </c>
      <c r="C10" s="360">
        <v>1645359</v>
      </c>
      <c r="D10" s="361">
        <v>1</v>
      </c>
      <c r="E10" s="362" t="str">
        <f>IF(B10&gt;=200000,"Yes", "No")</f>
        <v>Yes</v>
      </c>
      <c r="F10" s="378"/>
    </row>
    <row r="11" spans="1:7" ht="14.25" customHeight="1" x14ac:dyDescent="0.2">
      <c r="A11" s="366" t="s">
        <v>135</v>
      </c>
      <c r="B11" s="360">
        <v>1160</v>
      </c>
      <c r="C11" s="360">
        <v>1151</v>
      </c>
      <c r="D11" s="361">
        <v>-0.8</v>
      </c>
      <c r="E11" s="362" t="str">
        <f t="shared" ref="E11:E70" si="0">IF(B11&gt;=200000,"Yes", "No")</f>
        <v>No</v>
      </c>
    </row>
    <row r="12" spans="1:7" ht="14.25" customHeight="1" x14ac:dyDescent="0.2">
      <c r="A12" s="366" t="s">
        <v>79</v>
      </c>
      <c r="B12" s="360">
        <v>37667</v>
      </c>
      <c r="C12" s="360">
        <v>38382</v>
      </c>
      <c r="D12" s="361">
        <v>1.9</v>
      </c>
      <c r="E12" s="362" t="str">
        <f t="shared" si="0"/>
        <v>No</v>
      </c>
    </row>
    <row r="13" spans="1:7" ht="14.25" customHeight="1" x14ac:dyDescent="0.2">
      <c r="A13" s="366" t="s">
        <v>81</v>
      </c>
      <c r="B13" s="360">
        <v>224703</v>
      </c>
      <c r="C13" s="360">
        <v>226404</v>
      </c>
      <c r="D13" s="361">
        <v>0.8</v>
      </c>
      <c r="E13" s="362" t="str">
        <f t="shared" si="0"/>
        <v>Yes</v>
      </c>
    </row>
    <row r="14" spans="1:7" ht="14.25" customHeight="1" x14ac:dyDescent="0.2">
      <c r="A14" s="366" t="s">
        <v>82</v>
      </c>
      <c r="B14" s="360">
        <v>45246</v>
      </c>
      <c r="C14" s="360">
        <v>45168</v>
      </c>
      <c r="D14" s="361">
        <v>-0.2</v>
      </c>
      <c r="E14" s="362" t="str">
        <f t="shared" si="0"/>
        <v>No</v>
      </c>
      <c r="G14" s="378"/>
    </row>
    <row r="15" spans="1:7" ht="14.25" customHeight="1" x14ac:dyDescent="0.2">
      <c r="A15" s="366" t="s">
        <v>83</v>
      </c>
      <c r="B15" s="360">
        <v>21965</v>
      </c>
      <c r="C15" s="360">
        <v>22043</v>
      </c>
      <c r="D15" s="361">
        <v>0.4</v>
      </c>
      <c r="E15" s="362" t="str">
        <f t="shared" si="0"/>
        <v>No</v>
      </c>
    </row>
    <row r="16" spans="1:7" ht="14.25" customHeight="1" x14ac:dyDescent="0.2">
      <c r="A16" s="366" t="s">
        <v>84</v>
      </c>
      <c r="B16" s="360">
        <v>1126824</v>
      </c>
      <c r="C16" s="360">
        <v>1139513</v>
      </c>
      <c r="D16" s="361">
        <v>1.1000000000000001</v>
      </c>
      <c r="E16" s="362" t="str">
        <f t="shared" si="0"/>
        <v>Yes</v>
      </c>
    </row>
    <row r="17" spans="1:5" ht="14.25" customHeight="1" x14ac:dyDescent="0.2">
      <c r="A17" s="366" t="s">
        <v>85</v>
      </c>
      <c r="B17" s="360">
        <v>27006</v>
      </c>
      <c r="C17" s="360">
        <v>27124</v>
      </c>
      <c r="D17" s="361">
        <v>0.4</v>
      </c>
      <c r="E17" s="362" t="str">
        <f t="shared" si="0"/>
        <v>No</v>
      </c>
    </row>
    <row r="18" spans="1:5" ht="14.25" customHeight="1" x14ac:dyDescent="0.2">
      <c r="A18" s="366" t="s">
        <v>86</v>
      </c>
      <c r="B18" s="360">
        <v>184371</v>
      </c>
      <c r="C18" s="360">
        <v>185062</v>
      </c>
      <c r="D18" s="361">
        <v>0.4</v>
      </c>
      <c r="E18" s="362" t="str">
        <f t="shared" si="0"/>
        <v>No</v>
      </c>
    </row>
    <row r="19" spans="1:5" ht="14.25" customHeight="1" x14ac:dyDescent="0.2">
      <c r="A19" s="366" t="s">
        <v>87</v>
      </c>
      <c r="B19" s="360">
        <v>985079</v>
      </c>
      <c r="C19" s="360">
        <v>995975</v>
      </c>
      <c r="D19" s="361">
        <v>1.1000000000000001</v>
      </c>
      <c r="E19" s="362" t="str">
        <f t="shared" si="0"/>
        <v>Yes</v>
      </c>
    </row>
    <row r="20" spans="1:5" ht="14.25" customHeight="1" x14ac:dyDescent="0.2">
      <c r="A20" s="366" t="s">
        <v>88</v>
      </c>
      <c r="B20" s="360">
        <v>28639</v>
      </c>
      <c r="C20" s="360">
        <v>28731</v>
      </c>
      <c r="D20" s="361">
        <v>0.3</v>
      </c>
      <c r="E20" s="362" t="str">
        <f t="shared" si="0"/>
        <v>No</v>
      </c>
    </row>
    <row r="21" spans="1:5" ht="14.25" customHeight="1" x14ac:dyDescent="0.2">
      <c r="A21" s="366" t="s">
        <v>89</v>
      </c>
      <c r="B21" s="360">
        <v>135557</v>
      </c>
      <c r="C21" s="360">
        <v>136953</v>
      </c>
      <c r="D21" s="361">
        <v>1</v>
      </c>
      <c r="E21" s="362" t="str">
        <f t="shared" si="0"/>
        <v>No</v>
      </c>
    </row>
    <row r="22" spans="1:5" ht="14.25" customHeight="1" x14ac:dyDescent="0.2">
      <c r="A22" s="366" t="s">
        <v>90</v>
      </c>
      <c r="B22" s="360">
        <v>186080</v>
      </c>
      <c r="C22" s="360">
        <v>188334</v>
      </c>
      <c r="D22" s="361">
        <v>1.2</v>
      </c>
      <c r="E22" s="362" t="str">
        <f t="shared" si="0"/>
        <v>No</v>
      </c>
    </row>
    <row r="23" spans="1:5" ht="14.25" customHeight="1" x14ac:dyDescent="0.2">
      <c r="A23" s="366" t="s">
        <v>91</v>
      </c>
      <c r="B23" s="360">
        <v>18632</v>
      </c>
      <c r="C23" s="360">
        <v>18619</v>
      </c>
      <c r="D23" s="361">
        <v>-0.1</v>
      </c>
      <c r="E23" s="362" t="str">
        <f t="shared" si="0"/>
        <v>No</v>
      </c>
    </row>
    <row r="24" spans="1:5" ht="14.25" customHeight="1" x14ac:dyDescent="0.2">
      <c r="A24" s="366" t="s">
        <v>92</v>
      </c>
      <c r="B24" s="360">
        <v>886803</v>
      </c>
      <c r="C24" s="360">
        <v>895112</v>
      </c>
      <c r="D24" s="361">
        <v>0.9</v>
      </c>
      <c r="E24" s="362" t="str">
        <f t="shared" si="0"/>
        <v>Yes</v>
      </c>
    </row>
    <row r="25" spans="1:5" ht="14.25" customHeight="1" x14ac:dyDescent="0.2">
      <c r="A25" s="366" t="s">
        <v>93</v>
      </c>
      <c r="B25" s="360">
        <v>149822</v>
      </c>
      <c r="C25" s="360">
        <v>149537</v>
      </c>
      <c r="D25" s="361">
        <v>-0.2</v>
      </c>
      <c r="E25" s="362" t="str">
        <f t="shared" si="0"/>
        <v>No</v>
      </c>
    </row>
    <row r="26" spans="1:5" ht="14.25" customHeight="1" x14ac:dyDescent="0.2">
      <c r="A26" s="366" t="s">
        <v>94</v>
      </c>
      <c r="B26" s="360">
        <v>64790</v>
      </c>
      <c r="C26" s="360">
        <v>64945</v>
      </c>
      <c r="D26" s="361">
        <v>0.2</v>
      </c>
      <c r="E26" s="362" t="str">
        <f t="shared" si="0"/>
        <v>No</v>
      </c>
    </row>
    <row r="27" spans="1:5" ht="14.25" customHeight="1" x14ac:dyDescent="0.2">
      <c r="A27" s="366" t="s">
        <v>95</v>
      </c>
      <c r="B27" s="360">
        <v>30841</v>
      </c>
      <c r="C27" s="360">
        <v>30918</v>
      </c>
      <c r="D27" s="361">
        <v>0.2</v>
      </c>
      <c r="E27" s="362" t="str">
        <f t="shared" si="0"/>
        <v>No</v>
      </c>
    </row>
    <row r="28" spans="1:5" ht="14.25" customHeight="1" x14ac:dyDescent="0.2">
      <c r="A28" s="366" t="s">
        <v>96</v>
      </c>
      <c r="B28" s="360">
        <v>10182961</v>
      </c>
      <c r="C28" s="360">
        <v>10241278</v>
      </c>
      <c r="D28" s="361">
        <v>0.6</v>
      </c>
      <c r="E28" s="362" t="str">
        <f t="shared" si="0"/>
        <v>Yes</v>
      </c>
    </row>
    <row r="29" spans="1:5" ht="14.25" customHeight="1" x14ac:dyDescent="0.2">
      <c r="A29" s="366" t="s">
        <v>97</v>
      </c>
      <c r="B29" s="360">
        <v>154933</v>
      </c>
      <c r="C29" s="360">
        <v>156492</v>
      </c>
      <c r="D29" s="361">
        <v>1</v>
      </c>
      <c r="E29" s="362" t="str">
        <f t="shared" si="0"/>
        <v>No</v>
      </c>
    </row>
    <row r="30" spans="1:5" ht="14.25" customHeight="1" x14ac:dyDescent="0.2">
      <c r="A30" s="366" t="s">
        <v>98</v>
      </c>
      <c r="B30" s="360">
        <v>263150</v>
      </c>
      <c r="C30" s="360">
        <v>263604</v>
      </c>
      <c r="D30" s="361">
        <v>0.2</v>
      </c>
      <c r="E30" s="362" t="str">
        <f t="shared" si="0"/>
        <v>Yes</v>
      </c>
    </row>
    <row r="31" spans="1:5" ht="14.25" customHeight="1" x14ac:dyDescent="0.2">
      <c r="A31" s="366" t="s">
        <v>99</v>
      </c>
      <c r="B31" s="360">
        <v>18167</v>
      </c>
      <c r="C31" s="360">
        <v>18148</v>
      </c>
      <c r="D31" s="361">
        <v>-0.1</v>
      </c>
      <c r="E31" s="362" t="str">
        <f t="shared" si="0"/>
        <v>No</v>
      </c>
    </row>
    <row r="32" spans="1:5" ht="14.25" customHeight="1" x14ac:dyDescent="0.2">
      <c r="A32" s="366" t="s">
        <v>100</v>
      </c>
      <c r="B32" s="360">
        <v>88771</v>
      </c>
      <c r="C32" s="360">
        <v>89134</v>
      </c>
      <c r="D32" s="361">
        <v>0.4</v>
      </c>
      <c r="E32" s="362" t="str">
        <f t="shared" si="0"/>
        <v>No</v>
      </c>
    </row>
    <row r="33" spans="1:5" ht="14.25" customHeight="1" x14ac:dyDescent="0.2">
      <c r="A33" s="366" t="s">
        <v>101</v>
      </c>
      <c r="B33" s="360">
        <v>271547</v>
      </c>
      <c r="C33" s="360">
        <v>274665</v>
      </c>
      <c r="D33" s="361">
        <v>1.1000000000000001</v>
      </c>
      <c r="E33" s="362" t="str">
        <f t="shared" si="0"/>
        <v>Yes</v>
      </c>
    </row>
    <row r="34" spans="1:5" ht="14.25" customHeight="1" x14ac:dyDescent="0.2">
      <c r="A34" s="366" t="s">
        <v>102</v>
      </c>
      <c r="B34" s="360">
        <v>9620</v>
      </c>
      <c r="C34" s="360">
        <v>9580</v>
      </c>
      <c r="D34" s="361">
        <v>-0.4</v>
      </c>
      <c r="E34" s="362" t="str">
        <f t="shared" si="0"/>
        <v>No</v>
      </c>
    </row>
    <row r="35" spans="1:5" ht="14.25" customHeight="1" x14ac:dyDescent="0.2">
      <c r="A35" s="366" t="s">
        <v>103</v>
      </c>
      <c r="B35" s="360">
        <v>13654</v>
      </c>
      <c r="C35" s="360">
        <v>13713</v>
      </c>
      <c r="D35" s="361">
        <v>0.4</v>
      </c>
      <c r="E35" s="362" t="str">
        <f t="shared" si="0"/>
        <v>No</v>
      </c>
    </row>
    <row r="36" spans="1:5" ht="14.25" customHeight="1" x14ac:dyDescent="0.2">
      <c r="A36" s="366" t="s">
        <v>104</v>
      </c>
      <c r="B36" s="360">
        <v>438171</v>
      </c>
      <c r="C36" s="360">
        <v>442365</v>
      </c>
      <c r="D36" s="361">
        <v>1</v>
      </c>
      <c r="E36" s="362" t="str">
        <f t="shared" si="0"/>
        <v>Yes</v>
      </c>
    </row>
    <row r="37" spans="1:5" ht="14.25" customHeight="1" x14ac:dyDescent="0.2">
      <c r="A37" s="366" t="s">
        <v>105</v>
      </c>
      <c r="B37" s="360">
        <v>141888</v>
      </c>
      <c r="C37" s="360">
        <v>142408</v>
      </c>
      <c r="D37" s="361">
        <v>0.4</v>
      </c>
      <c r="E37" s="362" t="str">
        <f t="shared" si="0"/>
        <v>No</v>
      </c>
    </row>
    <row r="38" spans="1:5" ht="14.25" customHeight="1" x14ac:dyDescent="0.2">
      <c r="A38" s="366" t="s">
        <v>106</v>
      </c>
      <c r="B38" s="360">
        <v>98609</v>
      </c>
      <c r="C38" s="360">
        <v>98828</v>
      </c>
      <c r="D38" s="361">
        <v>0.2</v>
      </c>
      <c r="E38" s="362" t="str">
        <f t="shared" si="0"/>
        <v>No</v>
      </c>
    </row>
    <row r="39" spans="1:5" ht="14.25" customHeight="1" x14ac:dyDescent="0.2">
      <c r="A39" s="366" t="s">
        <v>107</v>
      </c>
      <c r="B39" s="360">
        <v>3172152</v>
      </c>
      <c r="C39" s="360">
        <v>3194024</v>
      </c>
      <c r="D39" s="361">
        <v>0.7</v>
      </c>
      <c r="E39" s="362" t="str">
        <f t="shared" si="0"/>
        <v>Yes</v>
      </c>
    </row>
    <row r="40" spans="1:5" ht="14.25" customHeight="1" x14ac:dyDescent="0.2">
      <c r="A40" s="366" t="s">
        <v>108</v>
      </c>
      <c r="B40" s="360">
        <v>376203</v>
      </c>
      <c r="C40" s="360">
        <v>382837</v>
      </c>
      <c r="D40" s="361">
        <v>1.8</v>
      </c>
      <c r="E40" s="362" t="str">
        <f t="shared" si="0"/>
        <v>Yes</v>
      </c>
    </row>
    <row r="41" spans="1:5" ht="14.25" customHeight="1" x14ac:dyDescent="0.2">
      <c r="A41" s="366" t="s">
        <v>109</v>
      </c>
      <c r="B41" s="360">
        <v>19837</v>
      </c>
      <c r="C41" s="360">
        <v>19819</v>
      </c>
      <c r="D41" s="361">
        <v>-0.1</v>
      </c>
      <c r="E41" s="362" t="str">
        <f t="shared" si="0"/>
        <v>No</v>
      </c>
    </row>
    <row r="42" spans="1:5" ht="14.25" customHeight="1" x14ac:dyDescent="0.2">
      <c r="A42" s="366" t="s">
        <v>110</v>
      </c>
      <c r="B42" s="360">
        <v>2348213</v>
      </c>
      <c r="C42" s="360">
        <v>2384783</v>
      </c>
      <c r="D42" s="361">
        <v>1.6</v>
      </c>
      <c r="E42" s="362" t="str">
        <f t="shared" si="0"/>
        <v>Yes</v>
      </c>
    </row>
    <row r="43" spans="1:5" ht="14.25" customHeight="1" x14ac:dyDescent="0.2">
      <c r="A43" s="366" t="s">
        <v>111</v>
      </c>
      <c r="B43" s="360">
        <v>1496619</v>
      </c>
      <c r="C43" s="360">
        <v>1514770</v>
      </c>
      <c r="D43" s="361">
        <v>1.2</v>
      </c>
      <c r="E43" s="362" t="str">
        <f t="shared" si="0"/>
        <v>Yes</v>
      </c>
    </row>
    <row r="44" spans="1:5" ht="14.25" customHeight="1" x14ac:dyDescent="0.2">
      <c r="A44" s="366" t="s">
        <v>112</v>
      </c>
      <c r="B44" s="360">
        <v>56621</v>
      </c>
      <c r="C44" s="360">
        <v>56854</v>
      </c>
      <c r="D44" s="361">
        <v>0.4</v>
      </c>
      <c r="E44" s="362" t="str">
        <f t="shared" si="0"/>
        <v>No</v>
      </c>
    </row>
    <row r="45" spans="1:5" ht="14.25" customHeight="1" x14ac:dyDescent="0.2">
      <c r="A45" s="366" t="s">
        <v>113</v>
      </c>
      <c r="B45" s="360">
        <v>2135724</v>
      </c>
      <c r="C45" s="360">
        <v>2160256</v>
      </c>
      <c r="D45" s="361">
        <v>1.1000000000000001</v>
      </c>
      <c r="E45" s="362" t="str">
        <f t="shared" si="0"/>
        <v>Yes</v>
      </c>
    </row>
    <row r="46" spans="1:5" ht="14.25" customHeight="1" x14ac:dyDescent="0.2">
      <c r="A46" s="366" t="s">
        <v>114</v>
      </c>
      <c r="B46" s="360">
        <v>3286717</v>
      </c>
      <c r="C46" s="360">
        <v>3316192</v>
      </c>
      <c r="D46" s="361">
        <v>0.9</v>
      </c>
      <c r="E46" s="362" t="str">
        <f t="shared" si="0"/>
        <v>Yes</v>
      </c>
    </row>
    <row r="47" spans="1:5" ht="14.25" customHeight="1" x14ac:dyDescent="0.2">
      <c r="A47" s="366" t="s">
        <v>115</v>
      </c>
      <c r="B47" s="360">
        <v>864889</v>
      </c>
      <c r="C47" s="360">
        <v>874228</v>
      </c>
      <c r="D47" s="361">
        <v>1.1000000000000001</v>
      </c>
      <c r="E47" s="362" t="str">
        <f t="shared" si="0"/>
        <v>Yes</v>
      </c>
    </row>
    <row r="48" spans="1:5" ht="14.25" customHeight="1" x14ac:dyDescent="0.2">
      <c r="A48" s="366" t="s">
        <v>116</v>
      </c>
      <c r="B48" s="360">
        <v>735677</v>
      </c>
      <c r="C48" s="360">
        <v>746868</v>
      </c>
      <c r="D48" s="361">
        <v>1.5</v>
      </c>
      <c r="E48" s="362" t="str">
        <f t="shared" si="0"/>
        <v>Yes</v>
      </c>
    </row>
    <row r="49" spans="1:5" ht="14.25" customHeight="1" x14ac:dyDescent="0.2">
      <c r="A49" s="366" t="s">
        <v>117</v>
      </c>
      <c r="B49" s="360">
        <v>278480</v>
      </c>
      <c r="C49" s="360">
        <v>280101</v>
      </c>
      <c r="D49" s="361">
        <v>0.6</v>
      </c>
      <c r="E49" s="362" t="str">
        <f t="shared" si="0"/>
        <v>Yes</v>
      </c>
    </row>
    <row r="50" spans="1:5" ht="14.25" customHeight="1" x14ac:dyDescent="0.2">
      <c r="A50" s="366" t="s">
        <v>118</v>
      </c>
      <c r="B50" s="360">
        <v>765895</v>
      </c>
      <c r="C50" s="360">
        <v>770203</v>
      </c>
      <c r="D50" s="361">
        <v>0.6</v>
      </c>
      <c r="E50" s="362" t="str">
        <f t="shared" si="0"/>
        <v>Yes</v>
      </c>
    </row>
    <row r="51" spans="1:5" ht="14.25" customHeight="1" x14ac:dyDescent="0.2">
      <c r="A51" s="366" t="s">
        <v>119</v>
      </c>
      <c r="B51" s="360">
        <v>447295</v>
      </c>
      <c r="C51" s="360">
        <v>450663</v>
      </c>
      <c r="D51" s="361">
        <v>0.8</v>
      </c>
      <c r="E51" s="362" t="str">
        <f t="shared" si="0"/>
        <v>Yes</v>
      </c>
    </row>
    <row r="52" spans="1:5" ht="14.25" customHeight="1" x14ac:dyDescent="0.2">
      <c r="A52" s="366" t="s">
        <v>120</v>
      </c>
      <c r="B52" s="360">
        <v>1922619</v>
      </c>
      <c r="C52" s="360">
        <v>1938180</v>
      </c>
      <c r="D52" s="361">
        <v>0.8</v>
      </c>
      <c r="E52" s="362" t="str">
        <f t="shared" si="0"/>
        <v>Yes</v>
      </c>
    </row>
    <row r="53" spans="1:5" ht="14.25" customHeight="1" x14ac:dyDescent="0.2">
      <c r="A53" s="366" t="s">
        <v>121</v>
      </c>
      <c r="B53" s="360">
        <v>275557</v>
      </c>
      <c r="C53" s="360">
        <v>276603</v>
      </c>
      <c r="D53" s="361">
        <v>0.4</v>
      </c>
      <c r="E53" s="362" t="str">
        <f t="shared" si="0"/>
        <v>Yes</v>
      </c>
    </row>
    <row r="54" spans="1:5" ht="14.25" customHeight="1" x14ac:dyDescent="0.2">
      <c r="A54" s="366" t="s">
        <v>122</v>
      </c>
      <c r="B54" s="360">
        <v>178232</v>
      </c>
      <c r="C54" s="360">
        <v>178605</v>
      </c>
      <c r="D54" s="361">
        <v>0.2</v>
      </c>
      <c r="E54" s="362" t="str">
        <f t="shared" si="0"/>
        <v>No</v>
      </c>
    </row>
    <row r="55" spans="1:5" ht="14.25" customHeight="1" x14ac:dyDescent="0.2">
      <c r="A55" s="366" t="s">
        <v>123</v>
      </c>
      <c r="B55" s="360">
        <v>3194</v>
      </c>
      <c r="C55" s="360">
        <v>3207</v>
      </c>
      <c r="D55" s="361">
        <v>0.4</v>
      </c>
      <c r="E55" s="362" t="str">
        <f t="shared" si="0"/>
        <v>No</v>
      </c>
    </row>
    <row r="56" spans="1:5" ht="14.25" customHeight="1" x14ac:dyDescent="0.2">
      <c r="A56" s="366" t="s">
        <v>124</v>
      </c>
      <c r="B56" s="360">
        <v>44722</v>
      </c>
      <c r="C56" s="360">
        <v>44688</v>
      </c>
      <c r="D56" s="361">
        <v>-0.1</v>
      </c>
      <c r="E56" s="362" t="str">
        <f t="shared" si="0"/>
        <v>No</v>
      </c>
    </row>
    <row r="57" spans="1:5" ht="14.25" customHeight="1" x14ac:dyDescent="0.2">
      <c r="A57" s="366" t="s">
        <v>125</v>
      </c>
      <c r="B57" s="360">
        <v>430972</v>
      </c>
      <c r="C57" s="360">
        <v>436023</v>
      </c>
      <c r="D57" s="361">
        <v>1.2</v>
      </c>
      <c r="E57" s="362" t="str">
        <f t="shared" si="0"/>
        <v>Yes</v>
      </c>
    </row>
    <row r="58" spans="1:5" ht="14.25" customHeight="1" x14ac:dyDescent="0.2">
      <c r="A58" s="366" t="s">
        <v>126</v>
      </c>
      <c r="B58" s="360">
        <v>502604</v>
      </c>
      <c r="C58" s="360">
        <v>505120</v>
      </c>
      <c r="D58" s="361">
        <v>0.5</v>
      </c>
      <c r="E58" s="362" t="str">
        <f t="shared" si="0"/>
        <v>Yes</v>
      </c>
    </row>
    <row r="59" spans="1:5" ht="14.25" customHeight="1" x14ac:dyDescent="0.2">
      <c r="A59" s="366" t="s">
        <v>127</v>
      </c>
      <c r="B59" s="360">
        <v>541466</v>
      </c>
      <c r="C59" s="360">
        <v>548057</v>
      </c>
      <c r="D59" s="361">
        <v>1.2</v>
      </c>
      <c r="E59" s="362" t="str">
        <f t="shared" si="0"/>
        <v>Yes</v>
      </c>
    </row>
    <row r="60" spans="1:5" ht="14.25" customHeight="1" x14ac:dyDescent="0.2">
      <c r="A60" s="366" t="s">
        <v>291</v>
      </c>
      <c r="B60" s="360">
        <v>96614</v>
      </c>
      <c r="C60" s="360">
        <v>96956</v>
      </c>
      <c r="D60" s="361">
        <v>0.4</v>
      </c>
      <c r="E60" s="362" t="str">
        <f t="shared" si="0"/>
        <v>No</v>
      </c>
    </row>
    <row r="61" spans="1:5" ht="14.25" customHeight="1" x14ac:dyDescent="0.2">
      <c r="A61" s="366" t="s">
        <v>128</v>
      </c>
      <c r="B61" s="360">
        <v>63942</v>
      </c>
      <c r="C61" s="360">
        <v>63995</v>
      </c>
      <c r="D61" s="361">
        <v>0.1</v>
      </c>
      <c r="E61" s="362" t="str">
        <f t="shared" si="0"/>
        <v>No</v>
      </c>
    </row>
    <row r="62" spans="1:5" ht="14.25" customHeight="1" x14ac:dyDescent="0.2">
      <c r="A62" s="366" t="s">
        <v>130</v>
      </c>
      <c r="B62" s="360">
        <v>13647</v>
      </c>
      <c r="C62" s="360">
        <v>13628</v>
      </c>
      <c r="D62" s="361">
        <v>-0.1</v>
      </c>
      <c r="E62" s="362" t="str">
        <f t="shared" si="0"/>
        <v>No</v>
      </c>
    </row>
    <row r="63" spans="1:5" ht="14.25" customHeight="1" x14ac:dyDescent="0.2">
      <c r="A63" s="366" t="s">
        <v>131</v>
      </c>
      <c r="B63" s="360">
        <v>466563</v>
      </c>
      <c r="C63" s="360">
        <v>471842</v>
      </c>
      <c r="D63" s="361">
        <v>1.1000000000000001</v>
      </c>
      <c r="E63" s="362" t="str">
        <f t="shared" si="0"/>
        <v>Yes</v>
      </c>
    </row>
    <row r="64" spans="1:5" ht="14.25" customHeight="1" x14ac:dyDescent="0.2">
      <c r="A64" s="366" t="s">
        <v>132</v>
      </c>
      <c r="B64" s="360">
        <v>54949</v>
      </c>
      <c r="C64" s="360">
        <v>54707</v>
      </c>
      <c r="D64" s="361">
        <v>-0.4</v>
      </c>
      <c r="E64" s="362" t="str">
        <f t="shared" si="0"/>
        <v>No</v>
      </c>
    </row>
    <row r="65" spans="1:5" ht="14.25" customHeight="1" x14ac:dyDescent="0.2">
      <c r="A65" s="366" t="s">
        <v>133</v>
      </c>
      <c r="B65" s="360">
        <v>853893</v>
      </c>
      <c r="C65" s="360">
        <v>857386</v>
      </c>
      <c r="D65" s="361">
        <v>0.4</v>
      </c>
      <c r="E65" s="362" t="str">
        <f t="shared" si="0"/>
        <v>Yes</v>
      </c>
    </row>
    <row r="66" spans="1:5" ht="14.25" customHeight="1" x14ac:dyDescent="0.2">
      <c r="A66" s="366" t="s">
        <v>134</v>
      </c>
      <c r="B66" s="360">
        <v>215522</v>
      </c>
      <c r="C66" s="360">
        <v>218896</v>
      </c>
      <c r="D66" s="361">
        <v>1.6</v>
      </c>
      <c r="E66" s="362" t="str">
        <f t="shared" si="0"/>
        <v>Yes</v>
      </c>
    </row>
    <row r="67" spans="1:5" ht="14.25" customHeight="1" thickBot="1" x14ac:dyDescent="0.25">
      <c r="A67" s="367" t="s">
        <v>292</v>
      </c>
      <c r="B67" s="368">
        <v>74328</v>
      </c>
      <c r="C67" s="368">
        <v>74577</v>
      </c>
      <c r="D67" s="369">
        <v>0.3</v>
      </c>
      <c r="E67" s="362" t="str">
        <f t="shared" si="0"/>
        <v>No</v>
      </c>
    </row>
    <row r="68" spans="1:5" x14ac:dyDescent="0.2">
      <c r="A68" s="522" t="s">
        <v>136</v>
      </c>
      <c r="B68" s="523">
        <f>B60+B67</f>
        <v>170942</v>
      </c>
      <c r="C68" s="523">
        <f>C60+C67</f>
        <v>171533</v>
      </c>
      <c r="D68" s="370"/>
      <c r="E68" s="519" t="str">
        <f t="shared" si="0"/>
        <v>No</v>
      </c>
    </row>
    <row r="69" spans="1:5" x14ac:dyDescent="0.2">
      <c r="A69" s="524" t="s">
        <v>80</v>
      </c>
      <c r="B69" s="525">
        <v>119997</v>
      </c>
      <c r="C69" s="525">
        <v>121238</v>
      </c>
      <c r="D69" s="371"/>
      <c r="E69" s="520" t="str">
        <f t="shared" si="0"/>
        <v>No</v>
      </c>
    </row>
    <row r="70" spans="1:5" ht="15.75" thickBot="1" x14ac:dyDescent="0.25">
      <c r="A70" s="526" t="s">
        <v>129</v>
      </c>
      <c r="B70" s="527">
        <f>B72+B73+B74</f>
        <v>387546</v>
      </c>
      <c r="C70" s="527">
        <f>C72+C73+C74</f>
        <v>391983</v>
      </c>
      <c r="D70" s="372"/>
      <c r="E70" s="521" t="str">
        <f t="shared" si="0"/>
        <v>Yes</v>
      </c>
    </row>
    <row r="71" spans="1:5" x14ac:dyDescent="0.2">
      <c r="A71" s="334"/>
      <c r="B71" s="373"/>
      <c r="C71" s="373"/>
      <c r="D71" s="371"/>
      <c r="E71" s="374"/>
    </row>
    <row r="72" spans="1:5" x14ac:dyDescent="0.2">
      <c r="A72" s="529" t="s">
        <v>402</v>
      </c>
      <c r="B72" s="530">
        <v>112866</v>
      </c>
      <c r="C72" s="528">
        <v>113725</v>
      </c>
      <c r="D72" s="371"/>
      <c r="E72" s="374"/>
    </row>
    <row r="73" spans="1:5" x14ac:dyDescent="0.2">
      <c r="A73" s="529" t="s">
        <v>403</v>
      </c>
      <c r="B73" s="530">
        <v>175842</v>
      </c>
      <c r="C73" s="528">
        <v>176461</v>
      </c>
      <c r="D73" s="371"/>
      <c r="E73" s="374"/>
    </row>
    <row r="74" spans="1:5" x14ac:dyDescent="0.2">
      <c r="A74" s="529" t="s">
        <v>404</v>
      </c>
      <c r="B74" s="530">
        <v>98838</v>
      </c>
      <c r="C74" s="528">
        <v>101797</v>
      </c>
      <c r="D74" s="371"/>
      <c r="E74" s="374"/>
    </row>
    <row r="75" spans="1:5" x14ac:dyDescent="0.2">
      <c r="A75" s="371"/>
      <c r="B75" s="373"/>
      <c r="C75" s="373"/>
      <c r="D75" s="371"/>
      <c r="E75" s="374"/>
    </row>
    <row r="76" spans="1:5" x14ac:dyDescent="0.2">
      <c r="A76" s="371"/>
      <c r="B76" s="373"/>
      <c r="C76" s="373"/>
      <c r="D76" s="371"/>
      <c r="E76" s="374"/>
    </row>
    <row r="77" spans="1:5" ht="15.75" x14ac:dyDescent="0.25">
      <c r="A77" s="375" t="s">
        <v>293</v>
      </c>
      <c r="B77" s="376"/>
      <c r="C77" s="376"/>
      <c r="D77" s="376"/>
      <c r="E77" s="376"/>
    </row>
    <row r="78" spans="1:5" ht="15.75" x14ac:dyDescent="0.25">
      <c r="A78" s="375" t="s">
        <v>294</v>
      </c>
      <c r="B78" s="376"/>
      <c r="C78" s="376"/>
      <c r="D78" s="376"/>
      <c r="E78" s="376"/>
    </row>
    <row r="79" spans="1:5" ht="15.75" x14ac:dyDescent="0.25">
      <c r="A79" s="375" t="s">
        <v>295</v>
      </c>
      <c r="B79" s="376"/>
      <c r="C79" s="376"/>
      <c r="D79" s="376"/>
      <c r="E79" s="376"/>
    </row>
    <row r="80" spans="1:5" ht="15.75" x14ac:dyDescent="0.25">
      <c r="A80" s="376"/>
      <c r="B80" s="376"/>
      <c r="C80" s="376"/>
      <c r="D80" s="376"/>
      <c r="E80" s="376"/>
    </row>
    <row r="81" spans="1:5" ht="15.75" x14ac:dyDescent="0.25">
      <c r="A81" s="377" t="s">
        <v>296</v>
      </c>
      <c r="B81" s="376"/>
      <c r="C81" s="376"/>
      <c r="D81" s="376"/>
      <c r="E81" s="376"/>
    </row>
    <row r="82" spans="1:5" ht="15.75" x14ac:dyDescent="0.25">
      <c r="A82" s="377" t="s">
        <v>297</v>
      </c>
      <c r="B82" s="376"/>
      <c r="C82" s="376"/>
      <c r="D82" s="376"/>
      <c r="E82" s="376"/>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E6EB24-C6E4-4551-AABA-CC5CFF972DF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885DA29D-6FEB-48E8-A2FE-AF6B46667E2F}">
  <ds:schemaRefs>
    <ds:schemaRef ds:uri="http://schemas.microsoft.com/office/2006/metadata/longProperties"/>
  </ds:schemaRefs>
</ds:datastoreItem>
</file>

<file path=customXml/itemProps3.xml><?xml version="1.0" encoding="utf-8"?>
<ds:datastoreItem xmlns:ds="http://schemas.openxmlformats.org/officeDocument/2006/customXml" ds:itemID="{E9AC8095-263B-4B18-AA5E-AA426BBF8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9CAEEA-5406-4A8C-BB58-BDF9603FC27A}"/>
</file>

<file path=customXml/itemProps5.xml><?xml version="1.0" encoding="utf-8"?>
<ds:datastoreItem xmlns:ds="http://schemas.openxmlformats.org/officeDocument/2006/customXml" ds:itemID="{C01E6614-80D2-45CF-A1BC-EE6F3BEE64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SanBernardino_FY16-17_RER_ADA</dc:title>
  <dc:creator>Donna Ures</dc:creator>
  <cp:keywords>SanBernardino_FY16-17_RER_ADA</cp:keywords>
  <cp:lastModifiedBy>westj</cp:lastModifiedBy>
  <cp:lastPrinted>2018-06-29T22:42:02Z</cp:lastPrinted>
  <dcterms:created xsi:type="dcterms:W3CDTF">2017-07-05T19:48:18Z</dcterms:created>
  <dcterms:modified xsi:type="dcterms:W3CDTF">2020-11-09T04:53:14Z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DHCSDOC-1363137784-3264</vt:lpwstr>
  </property>
  <property fmtid="{D5CDD505-2E9C-101B-9397-08002B2CF9AE}" pid="5" name="_dlc_DocIdItemGuid">
    <vt:lpwstr>772e876e-5351-4ad6-992e-35919a3da693</vt:lpwstr>
  </property>
  <property fmtid="{D5CDD505-2E9C-101B-9397-08002B2CF9AE}" pid="6" name="_dlc_DocIdUrl">
    <vt:lpwstr>http://dhcs2016prod:88/services/MH/_layouts/15/DocIdRedir.aspx?ID=DHCSDOC-1363137784-3264, DHCSDOC-1363137784-3264</vt:lpwstr>
  </property>
  <property fmtid="{D5CDD505-2E9C-101B-9397-08002B2CF9AE}" pid="7" name="ContentTypeId">
    <vt:lpwstr>0x0101000DD778A44A894D44A57135C48A267F0A</vt:lpwstr>
  </property>
</Properties>
</file>