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wkQnrQBRrhenRbRb302PMEHssKSDEpRH1xZEhPMdLWi1SZ819KaLun/ZuSG033uVR3GYg1Zgvzrp8gP7hAdm3w==" workbookSaltValue="pG+lBuP/0tK6X7Yphv4xpg==" workbookSpinCount="100000" lockStructure="1"/>
  <bookViews>
    <workbookView xWindow="0" yWindow="0" windowWidth="28800" windowHeight="11475"/>
  </bookViews>
  <sheets>
    <sheet name="Supplemental Chart 2" sheetId="2" r:id="rId1"/>
  </sheets>
  <definedNames>
    <definedName name="_xlnm.Print_Area" localSheetId="0">'Supplemental Chart 2'!$A$1:$R$131</definedName>
    <definedName name="_xlnm.Print_Titles" localSheetId="0">'Supplemental Chart 2'!$1:$4</definedName>
    <definedName name="TitleRegion1.a6.r43.1">'Supplemental Chart 2'!$A$6</definedName>
    <definedName name="TitleRegion2.a53.90.1">'Supplemental Chart 2'!$A$47</definedName>
    <definedName name="TitleRegion3.a99.r138.1">'Supplemental Chart 2'!$A$87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1" i="2" l="1"/>
  <c r="Q121" i="2"/>
  <c r="P121" i="2"/>
  <c r="O121" i="2"/>
  <c r="N121" i="2"/>
  <c r="M121" i="2"/>
  <c r="L121" i="2"/>
  <c r="K121" i="2"/>
  <c r="J121" i="2"/>
  <c r="I121" i="2"/>
  <c r="R42" i="2" l="1"/>
  <c r="Q42" i="2"/>
  <c r="P42" i="2"/>
  <c r="O42" i="2"/>
  <c r="N42" i="2"/>
  <c r="M42" i="2"/>
  <c r="L42" i="2"/>
  <c r="K42" i="2"/>
  <c r="J42" i="2"/>
  <c r="I42" i="2"/>
  <c r="H42" i="2"/>
  <c r="G42" i="2"/>
  <c r="F42" i="2"/>
  <c r="E42" i="2"/>
  <c r="D42" i="2"/>
  <c r="R41" i="2"/>
  <c r="Q41" i="2"/>
  <c r="P41" i="2"/>
  <c r="O41" i="2"/>
  <c r="N41" i="2"/>
  <c r="M41" i="2"/>
  <c r="L41" i="2"/>
  <c r="K41" i="2"/>
  <c r="J41" i="2"/>
  <c r="I41" i="2"/>
  <c r="H41" i="2"/>
  <c r="G41" i="2"/>
  <c r="F41" i="2"/>
  <c r="E41" i="2"/>
  <c r="D41" i="2"/>
  <c r="R40" i="2"/>
  <c r="Q40" i="2"/>
  <c r="P40" i="2"/>
  <c r="O40" i="2"/>
  <c r="N40" i="2"/>
  <c r="M40" i="2"/>
  <c r="L40" i="2"/>
  <c r="K40" i="2"/>
  <c r="J40" i="2"/>
  <c r="I40" i="2"/>
  <c r="H40" i="2"/>
  <c r="G40" i="2"/>
  <c r="F40" i="2"/>
  <c r="E40" i="2"/>
  <c r="D40" i="2"/>
  <c r="R39" i="2"/>
  <c r="Q39" i="2"/>
  <c r="P39" i="2"/>
  <c r="O39" i="2"/>
  <c r="N39" i="2"/>
  <c r="M39" i="2"/>
  <c r="L39" i="2"/>
  <c r="K39" i="2"/>
  <c r="J39" i="2"/>
  <c r="I39" i="2"/>
  <c r="H39" i="2"/>
  <c r="G39" i="2"/>
  <c r="F39" i="2"/>
  <c r="E39" i="2"/>
  <c r="N38" i="2"/>
  <c r="I38" i="2"/>
  <c r="D38" i="2"/>
  <c r="N37" i="2"/>
  <c r="I37" i="2"/>
  <c r="D37" i="2"/>
  <c r="R34" i="2"/>
  <c r="Q34" i="2"/>
  <c r="P34" i="2"/>
  <c r="O34" i="2"/>
  <c r="N34" i="2"/>
  <c r="M34" i="2"/>
  <c r="L34" i="2"/>
  <c r="K34" i="2"/>
  <c r="J34" i="2"/>
  <c r="I34" i="2"/>
  <c r="H34" i="2"/>
  <c r="G34" i="2"/>
  <c r="F34" i="2"/>
  <c r="E34" i="2"/>
  <c r="D34" i="2"/>
  <c r="R31" i="2"/>
  <c r="Q31" i="2"/>
  <c r="P31" i="2"/>
  <c r="O31" i="2"/>
  <c r="N31" i="2"/>
  <c r="M31" i="2"/>
  <c r="L31" i="2"/>
  <c r="K31" i="2"/>
  <c r="J31" i="2"/>
  <c r="I31" i="2"/>
  <c r="H31" i="2"/>
  <c r="G31" i="2"/>
  <c r="F31" i="2"/>
  <c r="E31" i="2"/>
  <c r="D31" i="2"/>
  <c r="R26" i="2"/>
  <c r="Q26" i="2"/>
  <c r="P26" i="2"/>
  <c r="O26" i="2"/>
  <c r="N26" i="2"/>
  <c r="M26" i="2"/>
  <c r="L26" i="2"/>
  <c r="K26" i="2"/>
  <c r="J26" i="2"/>
  <c r="I26" i="2"/>
  <c r="H26" i="2"/>
  <c r="G26" i="2"/>
  <c r="F26" i="2"/>
  <c r="E26" i="2"/>
  <c r="D26" i="2"/>
  <c r="R21" i="2"/>
  <c r="Q21" i="2"/>
  <c r="P21" i="2"/>
  <c r="O21" i="2"/>
  <c r="N21" i="2"/>
  <c r="M21" i="2"/>
  <c r="L21" i="2"/>
  <c r="K21" i="2"/>
  <c r="J21" i="2"/>
  <c r="I21" i="2"/>
  <c r="H21" i="2"/>
  <c r="G21" i="2"/>
  <c r="F21" i="2"/>
  <c r="E21" i="2"/>
  <c r="D21" i="2"/>
  <c r="R14" i="2"/>
  <c r="Q14" i="2"/>
  <c r="P14" i="2"/>
  <c r="O14" i="2"/>
  <c r="N14" i="2"/>
  <c r="M14" i="2"/>
  <c r="L14" i="2"/>
  <c r="K14" i="2"/>
  <c r="J14" i="2"/>
  <c r="I14" i="2"/>
  <c r="H14" i="2"/>
  <c r="G14" i="2"/>
  <c r="F14" i="2"/>
  <c r="E14" i="2"/>
  <c r="R18" i="2"/>
  <c r="Q18" i="2"/>
  <c r="P18" i="2"/>
  <c r="O18" i="2"/>
  <c r="N18" i="2"/>
  <c r="M18" i="2"/>
  <c r="L18" i="2"/>
  <c r="K18" i="2"/>
  <c r="J18" i="2"/>
  <c r="I18" i="2"/>
  <c r="H18" i="2"/>
  <c r="G18" i="2"/>
  <c r="F18" i="2"/>
  <c r="E18" i="2"/>
  <c r="D18" i="2"/>
  <c r="R15" i="2"/>
  <c r="Q15" i="2"/>
  <c r="P15" i="2"/>
  <c r="O15" i="2"/>
  <c r="N15" i="2"/>
  <c r="M15" i="2"/>
  <c r="L15" i="2"/>
  <c r="K15" i="2"/>
  <c r="J15" i="2"/>
  <c r="I15" i="2"/>
  <c r="H15" i="2"/>
  <c r="G15" i="2"/>
  <c r="F15" i="2"/>
  <c r="E15" i="2"/>
  <c r="D15" i="2"/>
  <c r="D14" i="2" s="1"/>
  <c r="R9" i="2"/>
  <c r="Q9" i="2"/>
  <c r="P9" i="2"/>
  <c r="O9" i="2"/>
  <c r="N9" i="2"/>
  <c r="M9" i="2"/>
  <c r="L9" i="2"/>
  <c r="K9" i="2"/>
  <c r="J9" i="2"/>
  <c r="I9" i="2"/>
  <c r="H9" i="2"/>
  <c r="G9" i="2"/>
  <c r="F9" i="2"/>
  <c r="E9" i="2"/>
  <c r="D9" i="2"/>
  <c r="D39" i="2" l="1"/>
  <c r="H121" i="2" l="1"/>
  <c r="G121" i="2"/>
  <c r="F121" i="2"/>
  <c r="E121" i="2"/>
  <c r="D121" i="2"/>
  <c r="N120" i="2"/>
  <c r="I120" i="2"/>
  <c r="D120" i="2"/>
  <c r="N119" i="2"/>
  <c r="I119" i="2"/>
  <c r="D119" i="2"/>
  <c r="R116" i="2"/>
  <c r="Q116" i="2"/>
  <c r="P116" i="2"/>
  <c r="O116" i="2"/>
  <c r="N116" i="2"/>
  <c r="M116" i="2"/>
  <c r="L116" i="2"/>
  <c r="K116" i="2"/>
  <c r="J116" i="2"/>
  <c r="I116" i="2"/>
  <c r="H116" i="2"/>
  <c r="G116" i="2"/>
  <c r="F116" i="2"/>
  <c r="E116" i="2"/>
  <c r="D116" i="2"/>
  <c r="R113" i="2"/>
  <c r="Q113" i="2"/>
  <c r="P113" i="2"/>
  <c r="O113" i="2"/>
  <c r="N113" i="2"/>
  <c r="M113" i="2"/>
  <c r="L113" i="2"/>
  <c r="K113" i="2"/>
  <c r="J113" i="2"/>
  <c r="I113" i="2"/>
  <c r="H113" i="2"/>
  <c r="G113" i="2"/>
  <c r="F113" i="2"/>
  <c r="E113" i="2"/>
  <c r="D113" i="2"/>
  <c r="R108" i="2"/>
  <c r="Q108" i="2"/>
  <c r="P108" i="2"/>
  <c r="O108" i="2"/>
  <c r="N108" i="2"/>
  <c r="M108" i="2"/>
  <c r="L108" i="2"/>
  <c r="K108" i="2"/>
  <c r="J108" i="2"/>
  <c r="I108" i="2"/>
  <c r="H108" i="2"/>
  <c r="G108" i="2"/>
  <c r="F108" i="2"/>
  <c r="E108" i="2"/>
  <c r="D108" i="2"/>
  <c r="R103" i="2"/>
  <c r="Q103" i="2"/>
  <c r="P103" i="2"/>
  <c r="O103" i="2"/>
  <c r="N103" i="2"/>
  <c r="M103" i="2"/>
  <c r="L103" i="2"/>
  <c r="K103" i="2"/>
  <c r="J103" i="2"/>
  <c r="I103" i="2"/>
  <c r="H103" i="2"/>
  <c r="G103" i="2"/>
  <c r="F103" i="2"/>
  <c r="E103" i="2"/>
  <c r="D103" i="2"/>
  <c r="R96" i="2"/>
  <c r="Q96" i="2"/>
  <c r="P96" i="2"/>
  <c r="O96" i="2"/>
  <c r="N96" i="2"/>
  <c r="M96" i="2"/>
  <c r="L96" i="2"/>
  <c r="K96" i="2"/>
  <c r="J96" i="2"/>
  <c r="I96" i="2"/>
  <c r="H96" i="2"/>
  <c r="G96" i="2"/>
  <c r="F96" i="2"/>
  <c r="E96" i="2"/>
  <c r="D96" i="2"/>
  <c r="R100" i="2"/>
  <c r="Q100" i="2"/>
  <c r="P100" i="2"/>
  <c r="O100" i="2"/>
  <c r="N100" i="2"/>
  <c r="M100" i="2"/>
  <c r="L100" i="2"/>
  <c r="K100" i="2"/>
  <c r="J100" i="2"/>
  <c r="I100" i="2"/>
  <c r="H100" i="2"/>
  <c r="G100" i="2"/>
  <c r="F100" i="2"/>
  <c r="E100" i="2"/>
  <c r="R97" i="2"/>
  <c r="Q97" i="2"/>
  <c r="P97" i="2"/>
  <c r="O97" i="2"/>
  <c r="N97" i="2"/>
  <c r="M97" i="2"/>
  <c r="L97" i="2"/>
  <c r="K97" i="2"/>
  <c r="J97" i="2"/>
  <c r="I97" i="2"/>
  <c r="H97" i="2"/>
  <c r="G97" i="2"/>
  <c r="F97" i="2"/>
  <c r="E97" i="2"/>
  <c r="D100" i="2"/>
  <c r="D97" i="2"/>
  <c r="R91" i="2"/>
  <c r="Q91" i="2"/>
  <c r="P91" i="2"/>
  <c r="O91" i="2"/>
  <c r="N91" i="2"/>
  <c r="M91" i="2"/>
  <c r="L91" i="2"/>
  <c r="K91" i="2"/>
  <c r="J91" i="2"/>
  <c r="I91" i="2"/>
  <c r="H91" i="2"/>
  <c r="G91" i="2"/>
  <c r="F91" i="2"/>
  <c r="E91" i="2"/>
  <c r="D91" i="2"/>
  <c r="R83" i="2"/>
  <c r="Q83" i="2"/>
  <c r="P83" i="2"/>
  <c r="O83" i="2"/>
  <c r="N83" i="2"/>
  <c r="M83" i="2"/>
  <c r="L83" i="2"/>
  <c r="K83" i="2"/>
  <c r="J83" i="2"/>
  <c r="I83" i="2"/>
  <c r="G83" i="2"/>
  <c r="F83" i="2"/>
  <c r="E83" i="2"/>
  <c r="D83" i="2"/>
  <c r="R82" i="2"/>
  <c r="Q82" i="2"/>
  <c r="P82" i="2"/>
  <c r="O82" i="2"/>
  <c r="N82" i="2"/>
  <c r="M82" i="2"/>
  <c r="L82" i="2"/>
  <c r="K82" i="2"/>
  <c r="J82" i="2"/>
  <c r="I82" i="2"/>
  <c r="H82" i="2"/>
  <c r="G82" i="2"/>
  <c r="F82" i="2"/>
  <c r="E82" i="2"/>
  <c r="D82" i="2"/>
  <c r="R81" i="2"/>
  <c r="Q81" i="2"/>
  <c r="P81" i="2"/>
  <c r="O81" i="2"/>
  <c r="N81" i="2"/>
  <c r="M81" i="2"/>
  <c r="L81" i="2"/>
  <c r="K81" i="2"/>
  <c r="J81" i="2"/>
  <c r="I81" i="2"/>
  <c r="H81" i="2"/>
  <c r="G81" i="2"/>
  <c r="F81" i="2"/>
  <c r="E81" i="2"/>
  <c r="D81" i="2"/>
  <c r="R80" i="2"/>
  <c r="Q80" i="2"/>
  <c r="P80" i="2"/>
  <c r="O80" i="2"/>
  <c r="N80" i="2"/>
  <c r="M80" i="2"/>
  <c r="L80" i="2"/>
  <c r="K80" i="2"/>
  <c r="J80" i="2"/>
  <c r="I80" i="2"/>
  <c r="G80" i="2"/>
  <c r="F80" i="2"/>
  <c r="E80" i="2"/>
  <c r="D80" i="2"/>
  <c r="N79" i="2"/>
  <c r="I79" i="2"/>
  <c r="D79" i="2"/>
  <c r="N78" i="2"/>
  <c r="I78" i="2"/>
  <c r="D78" i="2"/>
  <c r="R75" i="2"/>
  <c r="Q75" i="2"/>
  <c r="P75" i="2"/>
  <c r="O75" i="2"/>
  <c r="N75" i="2"/>
  <c r="M75" i="2"/>
  <c r="L75" i="2"/>
  <c r="K75" i="2"/>
  <c r="J75" i="2"/>
  <c r="I75" i="2"/>
  <c r="H75" i="2"/>
  <c r="G75" i="2"/>
  <c r="F75" i="2"/>
  <c r="E75" i="2"/>
  <c r="D75" i="2"/>
  <c r="R72" i="2"/>
  <c r="Q72" i="2"/>
  <c r="P72" i="2"/>
  <c r="O72" i="2"/>
  <c r="N72" i="2"/>
  <c r="M72" i="2"/>
  <c r="L72" i="2"/>
  <c r="K72" i="2"/>
  <c r="J72" i="2"/>
  <c r="I72" i="2"/>
  <c r="H72" i="2"/>
  <c r="G72" i="2"/>
  <c r="F72" i="2"/>
  <c r="E72" i="2"/>
  <c r="D72" i="2"/>
  <c r="R67" i="2"/>
  <c r="Q67" i="2"/>
  <c r="P67" i="2"/>
  <c r="O67" i="2"/>
  <c r="N67" i="2"/>
  <c r="M67" i="2"/>
  <c r="L67" i="2"/>
  <c r="K67" i="2"/>
  <c r="J67" i="2"/>
  <c r="I67" i="2"/>
  <c r="H67" i="2"/>
  <c r="G67" i="2"/>
  <c r="F67" i="2"/>
  <c r="E67" i="2"/>
  <c r="D67" i="2"/>
  <c r="R62" i="2"/>
  <c r="Q62" i="2"/>
  <c r="P62" i="2"/>
  <c r="O62" i="2"/>
  <c r="N62" i="2"/>
  <c r="M62" i="2"/>
  <c r="L62" i="2"/>
  <c r="K62" i="2"/>
  <c r="J62" i="2"/>
  <c r="I62" i="2"/>
  <c r="H62" i="2"/>
  <c r="G62" i="2"/>
  <c r="F62" i="2"/>
  <c r="E62" i="2"/>
  <c r="D62" i="2"/>
  <c r="R55" i="2"/>
  <c r="Q55" i="2"/>
  <c r="P55" i="2"/>
  <c r="O55" i="2"/>
  <c r="N55" i="2"/>
  <c r="M55" i="2"/>
  <c r="L55" i="2"/>
  <c r="K55" i="2"/>
  <c r="J55" i="2"/>
  <c r="I55" i="2"/>
  <c r="H55" i="2"/>
  <c r="G55" i="2"/>
  <c r="F55" i="2"/>
  <c r="E55" i="2"/>
  <c r="D55" i="2"/>
  <c r="R56" i="2"/>
  <c r="Q56" i="2"/>
  <c r="P56" i="2"/>
  <c r="O56" i="2"/>
  <c r="N56" i="2"/>
  <c r="M56" i="2"/>
  <c r="L56" i="2"/>
  <c r="K56" i="2"/>
  <c r="J56" i="2"/>
  <c r="I56" i="2"/>
  <c r="H56" i="2"/>
  <c r="G56" i="2"/>
  <c r="F56" i="2"/>
  <c r="E56" i="2"/>
  <c r="D56" i="2"/>
  <c r="R50" i="2"/>
  <c r="Q50" i="2"/>
  <c r="P50" i="2"/>
  <c r="O50" i="2"/>
  <c r="N50" i="2"/>
  <c r="M50" i="2"/>
  <c r="L50" i="2"/>
  <c r="K50" i="2"/>
  <c r="J50" i="2"/>
  <c r="I50" i="2"/>
  <c r="H50" i="2"/>
  <c r="G50" i="2"/>
  <c r="F50" i="2"/>
  <c r="E50" i="2"/>
  <c r="D50" i="2"/>
  <c r="A111" i="2" l="1"/>
  <c r="A110" i="2"/>
  <c r="A109" i="2"/>
  <c r="A108" i="2" l="1"/>
  <c r="A119" i="2"/>
  <c r="A120" i="2"/>
  <c r="H83" i="2"/>
  <c r="H80" i="2"/>
  <c r="H78" i="2"/>
</calcChain>
</file>

<file path=xl/sharedStrings.xml><?xml version="1.0" encoding="utf-8"?>
<sst xmlns="http://schemas.openxmlformats.org/spreadsheetml/2006/main" count="319" uniqueCount="87">
  <si>
    <t>Notes:</t>
  </si>
  <si>
    <t>*Amounts may differ due to rounding.</t>
  </si>
  <si>
    <t xml:space="preserve"> Other Total</t>
  </si>
  <si>
    <t>Perinatal Total</t>
  </si>
  <si>
    <t>Regular Total</t>
  </si>
  <si>
    <t>DRUG MEDI-CAL TOTAL</t>
  </si>
  <si>
    <t>DMC COUNTY UR &amp; QA ADMIN</t>
  </si>
  <si>
    <t>DRUG MEDI-CAL COUNTY ADMINISTRATION</t>
  </si>
  <si>
    <t xml:space="preserve">ACA Optional </t>
  </si>
  <si>
    <t xml:space="preserve">Current </t>
  </si>
  <si>
    <t>Perinatal</t>
  </si>
  <si>
    <t>ACA Optional</t>
  </si>
  <si>
    <t>Regular</t>
  </si>
  <si>
    <t>DESCRIPTION</t>
  </si>
  <si>
    <t>NO.</t>
  </si>
  <si>
    <t>TYPE</t>
  </si>
  <si>
    <t>(Dollars In Thousands)</t>
  </si>
  <si>
    <t xml:space="preserve">   DRUG MEDI-CAL TOTAL</t>
  </si>
  <si>
    <t>DRUG MEDI-CAL COUNTY ADMIN</t>
  </si>
  <si>
    <t>Regular 69</t>
  </si>
  <si>
    <t>Regular 64</t>
  </si>
  <si>
    <t>Base 68</t>
  </si>
  <si>
    <t>Base 66</t>
  </si>
  <si>
    <t>Base 65</t>
  </si>
  <si>
    <t>Base 63</t>
  </si>
  <si>
    <t>NAME</t>
  </si>
  <si>
    <t>Cash Comparison</t>
  </si>
  <si>
    <t>Comparison of Fiscal Impacts of Policy Changes</t>
  </si>
  <si>
    <t>Drug Medi-Cal Program</t>
  </si>
  <si>
    <t>DEPARTMENT OF HEALTH CARE SERVICES</t>
  </si>
  <si>
    <r>
      <t>NARCOTIC TREATMENT PROGRAM</t>
    </r>
    <r>
      <rPr>
        <b/>
        <vertAlign val="superscript"/>
        <sz val="12"/>
        <rFont val="Arial"/>
        <family val="2"/>
      </rPr>
      <t>2</t>
    </r>
  </si>
  <si>
    <r>
      <t>DRUG MEDI-CAL ANNUAL RATE ADJUSTMENT</t>
    </r>
    <r>
      <rPr>
        <b/>
        <vertAlign val="superscript"/>
        <sz val="12"/>
        <rFont val="Arial"/>
        <family val="2"/>
      </rPr>
      <t>2,5</t>
    </r>
  </si>
  <si>
    <t>DIFFERENCE (Diff), Incr./(Decr.)</t>
  </si>
  <si>
    <t>Diff TF</t>
  </si>
  <si>
    <t>Diff CF</t>
  </si>
  <si>
    <t>Diff CASELOAD</t>
  </si>
  <si>
    <t>DIFFERENCE (Diff) , Incr./(Decr.)</t>
  </si>
  <si>
    <t>M17 TF</t>
  </si>
  <si>
    <t>M17 CF</t>
  </si>
  <si>
    <t xml:space="preserve">M17 CASELOAD </t>
  </si>
  <si>
    <t xml:space="preserve">Diff CASELOAD </t>
  </si>
  <si>
    <t>N15 TF</t>
  </si>
  <si>
    <t>N15 CF</t>
  </si>
  <si>
    <t>May 2016 (M16) Estimate for FY 2015-16</t>
  </si>
  <si>
    <t>RESIDENTIAL TREATMENT SERVICES EXPANSION*</t>
  </si>
  <si>
    <t>Base 67</t>
  </si>
  <si>
    <t>RESIDENTIAL TREATMENT SERVICES</t>
  </si>
  <si>
    <t>NARCOTIC TREATMENT PROGRAM</t>
  </si>
  <si>
    <t xml:space="preserve">RESIDENTIAL TREATMENT SERVICES </t>
  </si>
  <si>
    <t>OUTPATIENT DRUG FREE TREATMENT SERVICES</t>
  </si>
  <si>
    <t>May 2016 POLICY CHANGE</t>
  </si>
  <si>
    <t xml:space="preserve">INTENSIVE OUTPATIENT TREATMENT SERVICES </t>
  </si>
  <si>
    <t>Regular 68</t>
  </si>
  <si>
    <t xml:space="preserve">DRUG MEDI-CAL PROGRAM COST SETTLEMENT </t>
  </si>
  <si>
    <t>ANNUAL RATE ADJUSTMENT</t>
  </si>
  <si>
    <t>OA 10</t>
  </si>
  <si>
    <t>OA 53</t>
  </si>
  <si>
    <t>*Residential Treatment Services Expansion PC does not have caseload data.  The fiscal is based on available bed days.</t>
  </si>
  <si>
    <t>Fiscal Year 2016-17, May 2016 Estimate Compared to November 2015 Estimate</t>
  </si>
  <si>
    <t xml:space="preserve">N15 CASELOAD </t>
  </si>
  <si>
    <t>M16 TF</t>
  </si>
  <si>
    <t>M16 CF</t>
  </si>
  <si>
    <t xml:space="preserve">M16 CASELOAD </t>
  </si>
  <si>
    <t>Nov 2015 (N15) Estimate for FY 2016-17</t>
  </si>
  <si>
    <t>May 2016 (M16) Estimate for FY 2016-17</t>
  </si>
  <si>
    <t>Base 64</t>
  </si>
  <si>
    <t xml:space="preserve">Regular </t>
  </si>
  <si>
    <t xml:space="preserve">OUTPATIENT DRUG FREE TREATMENT SERVICES </t>
  </si>
  <si>
    <t xml:space="preserve">Perinatal </t>
  </si>
  <si>
    <t>Fiscal Year 2016-17 Compared to Fiscal Year 2015-16, May 2016 Estimate</t>
  </si>
  <si>
    <t>Amounts may differ due to rounding.</t>
  </si>
  <si>
    <t>N15 FFP</t>
  </si>
  <si>
    <t>N15 GF</t>
  </si>
  <si>
    <t>M16 FFP</t>
  </si>
  <si>
    <t>M16 GF</t>
  </si>
  <si>
    <t>Diff FFP</t>
  </si>
  <si>
    <t>Diff GF</t>
  </si>
  <si>
    <t>M17 FFP</t>
  </si>
  <si>
    <t>M17 GF</t>
  </si>
  <si>
    <t>Base 57</t>
  </si>
  <si>
    <t>Fiscal Year 2015-16, May 2016 Estimate Compared to November 2015 Estimate</t>
  </si>
  <si>
    <t>Nov 2015 (N15) Estimate for FY 2015-16</t>
  </si>
  <si>
    <t>May 2016 (M16) Estimate for FY 2017-18</t>
  </si>
  <si>
    <t xml:space="preserve">M16 TF </t>
  </si>
  <si>
    <t>M16 FF</t>
  </si>
  <si>
    <r>
      <t>M16 CF</t>
    </r>
    <r>
      <rPr>
        <b/>
        <vertAlign val="superscript"/>
        <sz val="12"/>
        <rFont val="Arial"/>
        <family val="2"/>
      </rPr>
      <t xml:space="preserve"> </t>
    </r>
  </si>
  <si>
    <t>M16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</si>
</sst>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2"/>
      <color rgb="FFFF0000"/>
      <name val="Arial"/>
      <family val="2"/>
    </font>
    <font>
      <b/>
      <sz val="11"/>
      <color theme="1"/>
      <name val="Calibri"/>
      <family val="2"/>
      <scheme val="minor"/>
    </font>
    <font>
      <sz val="11"/>
      <name val="Arial"/>
      <family val="2"/>
    </font>
    <font>
      <b/>
      <i/>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cellStyleXfs>
  <cellXfs count="257">
    <xf numFmtId="0" fontId="0" fillId="0" borderId="0" xfId="0"/>
    <xf numFmtId="0" fontId="3" fillId="0" borderId="0" xfId="1" applyFont="1" applyFill="1" applyAlignment="1" applyProtection="1">
      <alignment horizontal="centerContinuous"/>
    </xf>
    <xf numFmtId="0" fontId="4" fillId="0" borderId="0" xfId="1" applyFont="1" applyProtection="1"/>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4" fontId="4" fillId="0" borderId="0" xfId="2" applyNumberFormat="1" applyFont="1" applyAlignment="1" applyProtection="1">
      <alignment horizontal="centerContinuous"/>
    </xf>
    <xf numFmtId="165" fontId="2" fillId="0" borderId="0" xfId="1" applyNumberFormat="1" applyFont="1" applyFill="1" applyAlignment="1" applyProtection="1">
      <alignment horizontal="left"/>
    </xf>
    <xf numFmtId="5" fontId="3" fillId="0" borderId="0" xfId="1" applyNumberFormat="1" applyFont="1" applyFill="1" applyAlignment="1" applyProtection="1"/>
    <xf numFmtId="5" fontId="4" fillId="0" borderId="0" xfId="1" applyNumberFormat="1" applyFont="1" applyAlignment="1" applyProtection="1"/>
    <xf numFmtId="164" fontId="4" fillId="0" borderId="0" xfId="2" applyNumberFormat="1" applyFont="1" applyProtection="1"/>
    <xf numFmtId="49" fontId="2" fillId="0" borderId="0" xfId="1" applyNumberFormat="1" applyFont="1" applyFill="1" applyAlignment="1" applyProtection="1">
      <alignment horizontal="left"/>
    </xf>
    <xf numFmtId="0" fontId="11" fillId="0" borderId="0" xfId="1" applyFont="1" applyAlignment="1" applyProtection="1"/>
    <xf numFmtId="5" fontId="11" fillId="0" borderId="0" xfId="1" applyNumberFormat="1" applyFont="1" applyAlignment="1" applyProtection="1"/>
    <xf numFmtId="164" fontId="2" fillId="0" borderId="0" xfId="2"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3" fillId="3" borderId="2" xfId="1" applyFont="1" applyFill="1" applyBorder="1" applyAlignment="1" applyProtection="1">
      <alignment horizontal="center"/>
      <protection locked="0"/>
    </xf>
    <xf numFmtId="0" fontId="3" fillId="3" borderId="2" xfId="1" applyFont="1" applyFill="1" applyBorder="1" applyProtection="1">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164" fontId="3" fillId="3" borderId="2" xfId="2" applyNumberFormat="1" applyFont="1" applyFill="1" applyBorder="1" applyAlignment="1" applyProtection="1">
      <alignment horizontal="center"/>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3" fillId="0" borderId="14"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0" fontId="3" fillId="0" borderId="0"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0" fontId="3" fillId="0" borderId="19" xfId="1" applyFont="1" applyFill="1" applyBorder="1" applyProtection="1">
      <protection locked="0"/>
    </xf>
    <xf numFmtId="0" fontId="3" fillId="0" borderId="20"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10" fillId="0" borderId="13" xfId="1" applyNumberFormat="1" applyFont="1" applyBorder="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6" fillId="0" borderId="0" xfId="1" applyFont="1" applyAlignment="1" applyProtection="1">
      <alignment horizontal="left"/>
      <protection locked="0"/>
    </xf>
    <xf numFmtId="0" fontId="11" fillId="0" borderId="0" xfId="1" applyFont="1" applyAlignment="1" applyProtection="1">
      <protection locked="0"/>
    </xf>
    <xf numFmtId="0" fontId="5" fillId="0" borderId="8" xfId="1" applyFont="1" applyFill="1" applyBorder="1" applyAlignment="1" applyProtection="1">
      <protection locked="0"/>
    </xf>
    <xf numFmtId="0" fontId="3" fillId="3" borderId="8" xfId="1" applyFont="1" applyFill="1" applyBorder="1" applyAlignment="1" applyProtection="1">
      <alignment horizontal="centerContinuous"/>
      <protection locked="0"/>
    </xf>
    <xf numFmtId="5" fontId="3" fillId="3" borderId="8" xfId="1" applyNumberFormat="1" applyFont="1" applyFill="1" applyBorder="1" applyAlignment="1" applyProtection="1">
      <alignment horizontal="centerContinuous"/>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8" fillId="3" borderId="1" xfId="2" applyNumberFormat="1" applyFont="1" applyFill="1" applyBorder="1" applyAlignment="1" applyProtection="1">
      <alignment horizontal="center"/>
      <protection locked="0"/>
    </xf>
    <xf numFmtId="164" fontId="4" fillId="0" borderId="0" xfId="1" applyNumberFormat="1" applyFont="1" applyFill="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2" fillId="0" borderId="12" xfId="1" applyFont="1" applyFill="1" applyBorder="1" applyAlignment="1" applyProtection="1">
      <alignment horizontal="left"/>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0" fontId="3" fillId="0" borderId="19" xfId="1" applyFont="1" applyFill="1" applyBorder="1" applyAlignment="1" applyProtection="1">
      <protection locked="0"/>
    </xf>
    <xf numFmtId="0" fontId="2" fillId="0" borderId="18" xfId="1" applyFont="1" applyFill="1" applyBorder="1" applyAlignment="1" applyProtection="1">
      <alignment horizontal="left" wrapText="1"/>
      <protection locked="0"/>
    </xf>
    <xf numFmtId="5" fontId="2" fillId="0" borderId="19" xfId="1" applyNumberFormat="1" applyFont="1" applyFill="1" applyBorder="1" applyAlignment="1" applyProtection="1">
      <protection locked="0"/>
    </xf>
    <xf numFmtId="165" fontId="3" fillId="0" borderId="12" xfId="1" applyNumberFormat="1" applyFont="1" applyFill="1" applyBorder="1" applyAlignment="1" applyProtection="1">
      <alignment horizontal="left"/>
      <protection locked="0"/>
    </xf>
    <xf numFmtId="165" fontId="3" fillId="0" borderId="13" xfId="1"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49" fontId="2" fillId="0" borderId="0" xfId="1" applyNumberFormat="1" applyFont="1" applyFill="1" applyAlignment="1" applyProtection="1">
      <protection locked="0"/>
    </xf>
    <xf numFmtId="0" fontId="2" fillId="0" borderId="11" xfId="1" applyFont="1" applyFill="1" applyBorder="1" applyAlignment="1" applyProtection="1">
      <alignment horizontal="left"/>
      <protection locked="0"/>
    </xf>
    <xf numFmtId="0" fontId="3" fillId="0" borderId="15" xfId="1" applyFont="1" applyFill="1" applyBorder="1" applyAlignment="1" applyProtection="1">
      <alignment horizontal="left"/>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164" fontId="8" fillId="3" borderId="17" xfId="2" applyNumberFormat="1" applyFont="1" applyFill="1" applyBorder="1" applyAlignment="1" applyProtection="1">
      <alignment horizontal="center"/>
      <protection locked="0"/>
    </xf>
    <xf numFmtId="0" fontId="4" fillId="0" borderId="0" xfId="1" applyFont="1" applyBorder="1" applyProtection="1">
      <protection locked="0"/>
    </xf>
    <xf numFmtId="5" fontId="3" fillId="0" borderId="8" xfId="1" applyNumberFormat="1" applyFont="1" applyFill="1" applyBorder="1" applyAlignment="1" applyProtection="1">
      <protection locked="0"/>
    </xf>
    <xf numFmtId="5" fontId="3" fillId="0" borderId="7" xfId="1" applyNumberFormat="1" applyFont="1" applyFill="1" applyBorder="1" applyAlignment="1" applyProtection="1">
      <protection locked="0"/>
    </xf>
    <xf numFmtId="0" fontId="2" fillId="0" borderId="0" xfId="1" applyFont="1" applyFill="1" applyBorder="1" applyAlignment="1" applyProtection="1">
      <alignment horizontal="right" indent="1"/>
      <protection locked="0"/>
    </xf>
    <xf numFmtId="5" fontId="12" fillId="0" borderId="0" xfId="1" applyNumberFormat="1" applyFont="1" applyFill="1" applyBorder="1" applyAlignment="1" applyProtection="1">
      <protection locked="0"/>
    </xf>
    <xf numFmtId="164" fontId="12" fillId="0" borderId="0" xfId="2" applyNumberFormat="1" applyFont="1" applyFill="1" applyBorder="1" applyAlignment="1" applyProtection="1">
      <alignment horizontal="right" indent="1"/>
      <protection locked="0"/>
    </xf>
    <xf numFmtId="164" fontId="2" fillId="0" borderId="0" xfId="2" applyNumberFormat="1" applyFont="1" applyFill="1" applyBorder="1" applyAlignment="1" applyProtection="1">
      <alignment horizontal="right" indent="1"/>
      <protection locked="0"/>
    </xf>
    <xf numFmtId="0" fontId="4" fillId="2" borderId="0" xfId="1" applyFont="1" applyFill="1" applyBorder="1" applyProtection="1">
      <protection locked="0"/>
    </xf>
    <xf numFmtId="165" fontId="3" fillId="0" borderId="20" xfId="1" applyNumberFormat="1" applyFont="1" applyFill="1" applyBorder="1" applyAlignment="1" applyProtection="1">
      <protection locked="0"/>
    </xf>
    <xf numFmtId="0" fontId="3" fillId="0" borderId="17" xfId="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165" fontId="10" fillId="0" borderId="13" xfId="1" applyNumberFormat="1" applyFont="1" applyBorder="1" applyProtection="1"/>
    <xf numFmtId="0" fontId="9" fillId="0" borderId="0" xfId="1" applyFont="1" applyBorder="1" applyProtection="1"/>
    <xf numFmtId="0" fontId="11" fillId="0" borderId="0" xfId="1" applyFont="1" applyProtection="1"/>
    <xf numFmtId="49" fontId="2" fillId="0" borderId="0" xfId="1" applyNumberFormat="1" applyFont="1" applyFill="1" applyAlignment="1" applyProtection="1"/>
    <xf numFmtId="0" fontId="2" fillId="0" borderId="10" xfId="1" applyFont="1" applyFill="1" applyBorder="1" applyProtection="1"/>
    <xf numFmtId="0" fontId="2" fillId="0" borderId="10" xfId="1" applyFont="1" applyFill="1" applyBorder="1" applyAlignment="1" applyProtection="1">
      <alignment horizontal="left"/>
    </xf>
    <xf numFmtId="5" fontId="2" fillId="0" borderId="10" xfId="1" applyNumberFormat="1" applyFont="1" applyFill="1" applyBorder="1" applyAlignment="1" applyProtection="1"/>
    <xf numFmtId="164" fontId="4" fillId="0" borderId="9" xfId="2" applyNumberFormat="1" applyFont="1" applyBorder="1" applyProtection="1"/>
    <xf numFmtId="164" fontId="2" fillId="0" borderId="0" xfId="2" applyNumberFormat="1" applyFont="1" applyProtection="1"/>
    <xf numFmtId="0" fontId="2" fillId="0" borderId="0" xfId="1" applyFont="1" applyFill="1" applyAlignment="1" applyProtection="1">
      <alignment horizontal="centerContinuous"/>
      <protection locked="0"/>
    </xf>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3" fillId="0" borderId="0" xfId="1" applyFont="1" applyFill="1" applyAlignment="1" applyProtection="1">
      <protection locked="0"/>
    </xf>
    <xf numFmtId="5" fontId="4" fillId="0" borderId="0" xfId="1" applyNumberFormat="1" applyFont="1" applyAlignment="1" applyProtection="1">
      <protection locked="0"/>
    </xf>
    <xf numFmtId="5" fontId="11" fillId="0" borderId="0" xfId="1" applyNumberFormat="1" applyFont="1" applyAlignment="1" applyProtection="1">
      <protection locked="0"/>
    </xf>
    <xf numFmtId="0" fontId="2" fillId="0" borderId="0" xfId="1" applyFont="1" applyFill="1" applyProtection="1">
      <protection locked="0"/>
    </xf>
    <xf numFmtId="0" fontId="5" fillId="0" borderId="7" xfId="1" applyFont="1" applyFill="1" applyBorder="1" applyAlignment="1" applyProtection="1">
      <protection locked="0"/>
    </xf>
    <xf numFmtId="0" fontId="5" fillId="0" borderId="6" xfId="1" applyFont="1" applyFill="1" applyBorder="1" applyAlignment="1" applyProtection="1">
      <protection locked="0"/>
    </xf>
    <xf numFmtId="0" fontId="3" fillId="3" borderId="7" xfId="1" applyFont="1" applyFill="1" applyBorder="1" applyAlignment="1" applyProtection="1">
      <alignment horizontal="centerContinuous"/>
      <protection locked="0"/>
    </xf>
    <xf numFmtId="0" fontId="3" fillId="3" borderId="6" xfId="1" applyFont="1" applyFill="1" applyBorder="1" applyAlignment="1" applyProtection="1">
      <alignment horizontal="centerContinuous"/>
      <protection locked="0"/>
    </xf>
    <xf numFmtId="5" fontId="3" fillId="3" borderId="7" xfId="1" applyNumberFormat="1" applyFont="1" applyFill="1" applyBorder="1" applyAlignment="1" applyProtection="1">
      <alignment horizontal="centerContinuous"/>
      <protection locked="0"/>
    </xf>
    <xf numFmtId="5" fontId="3" fillId="3" borderId="6" xfId="1" applyNumberFormat="1" applyFont="1" applyFill="1" applyBorder="1" applyAlignment="1" applyProtection="1">
      <alignment horizontal="centerContinuous"/>
      <protection locked="0"/>
    </xf>
    <xf numFmtId="0" fontId="3" fillId="0" borderId="13" xfId="1" applyFont="1" applyFill="1" applyBorder="1" applyAlignment="1" applyProtection="1">
      <alignment horizontal="centerContinuous"/>
      <protection locked="0"/>
    </xf>
    <xf numFmtId="0" fontId="2" fillId="0" borderId="14" xfId="1" applyFont="1" applyFill="1" applyBorder="1" applyProtection="1">
      <protection locked="0"/>
    </xf>
    <xf numFmtId="0" fontId="3" fillId="0" borderId="20" xfId="1" applyFont="1" applyFill="1" applyBorder="1" applyAlignment="1" applyProtection="1">
      <protection locked="0"/>
    </xf>
    <xf numFmtId="0" fontId="9" fillId="0" borderId="16" xfId="1" applyFont="1" applyFill="1" applyBorder="1" applyProtection="1">
      <protection locked="0"/>
    </xf>
    <xf numFmtId="0" fontId="2" fillId="0" borderId="10" xfId="1" applyFont="1" applyFill="1" applyBorder="1" applyProtection="1">
      <protection locked="0"/>
    </xf>
    <xf numFmtId="0" fontId="4" fillId="0" borderId="4" xfId="1" applyFont="1" applyBorder="1" applyProtection="1">
      <protection locked="0"/>
    </xf>
    <xf numFmtId="0" fontId="9" fillId="0" borderId="4" xfId="1" applyFont="1" applyBorder="1" applyProtection="1">
      <protection locked="0"/>
    </xf>
    <xf numFmtId="0" fontId="9" fillId="0" borderId="20" xfId="1" applyFont="1" applyBorder="1" applyProtection="1">
      <protection locked="0"/>
    </xf>
    <xf numFmtId="165" fontId="3" fillId="0" borderId="18" xfId="1" applyNumberFormat="1" applyFont="1" applyFill="1" applyBorder="1" applyAlignment="1" applyProtection="1">
      <alignment horizontal="left"/>
      <protection locked="0"/>
    </xf>
    <xf numFmtId="165" fontId="3" fillId="0" borderId="19" xfId="1" applyNumberFormat="1" applyFont="1" applyFill="1" applyBorder="1" applyAlignment="1" applyProtection="1">
      <alignment horizontal="right" indent="1"/>
      <protection locked="0"/>
    </xf>
    <xf numFmtId="165" fontId="3" fillId="0" borderId="5" xfId="1" applyNumberFormat="1" applyFont="1" applyFill="1" applyBorder="1" applyAlignment="1" applyProtection="1">
      <alignment horizontal="left"/>
      <protection locked="0"/>
    </xf>
    <xf numFmtId="165" fontId="3" fillId="0" borderId="0" xfId="1" applyNumberFormat="1" applyFont="1" applyFill="1" applyBorder="1" applyAlignment="1" applyProtection="1">
      <alignment horizontal="right" indent="1"/>
      <protection locked="0"/>
    </xf>
    <xf numFmtId="165" fontId="2" fillId="0" borderId="5" xfId="1" applyNumberFormat="1" applyFont="1" applyFill="1" applyBorder="1" applyAlignment="1" applyProtection="1">
      <alignment horizontal="left"/>
      <protection locked="0"/>
    </xf>
    <xf numFmtId="165" fontId="9" fillId="0" borderId="15" xfId="1" applyNumberFormat="1" applyFont="1" applyBorder="1" applyAlignment="1" applyProtection="1">
      <alignment horizontal="left"/>
      <protection locked="0"/>
    </xf>
    <xf numFmtId="0" fontId="9" fillId="0" borderId="16" xfId="1" applyFont="1" applyBorder="1" applyProtection="1">
      <protection locked="0"/>
    </xf>
    <xf numFmtId="0" fontId="3" fillId="0" borderId="0" xfId="1" applyFont="1" applyFill="1" applyBorder="1" applyAlignment="1" applyProtection="1">
      <protection locked="0"/>
    </xf>
    <xf numFmtId="0" fontId="3" fillId="0" borderId="21" xfId="1" applyNumberFormat="1" applyFont="1" applyBorder="1" applyAlignment="1" applyProtection="1">
      <alignment horizontal="left"/>
      <protection locked="0"/>
    </xf>
    <xf numFmtId="0" fontId="3" fillId="0" borderId="4" xfId="1" applyFont="1" applyFill="1" applyBorder="1" applyAlignment="1" applyProtection="1">
      <alignment horizontal="left"/>
      <protection locked="0"/>
    </xf>
    <xf numFmtId="0" fontId="4" fillId="0" borderId="14" xfId="1" applyFont="1" applyFill="1" applyBorder="1" applyProtection="1">
      <protection locked="0"/>
    </xf>
    <xf numFmtId="0" fontId="8" fillId="0" borderId="13" xfId="1" applyFont="1" applyFill="1" applyBorder="1" applyProtection="1">
      <protection locked="0"/>
    </xf>
    <xf numFmtId="0" fontId="2" fillId="0" borderId="4" xfId="1" applyFont="1" applyFill="1" applyBorder="1" applyAlignment="1" applyProtection="1">
      <alignment horizontal="left"/>
      <protection locked="0"/>
    </xf>
    <xf numFmtId="165" fontId="14" fillId="0" borderId="0" xfId="1" applyNumberFormat="1" applyFont="1" applyFill="1" applyAlignment="1">
      <alignment horizontal="left"/>
    </xf>
    <xf numFmtId="0" fontId="1" fillId="0" borderId="0" xfId="1"/>
    <xf numFmtId="5" fontId="1" fillId="0" borderId="0" xfId="1" applyNumberFormat="1" applyAlignment="1"/>
    <xf numFmtId="0" fontId="1" fillId="0" borderId="0" xfId="1" applyAlignment="1">
      <alignment horizontal="left"/>
    </xf>
    <xf numFmtId="5" fontId="1" fillId="0" borderId="0" xfId="1" applyNumberFormat="1" applyAlignment="1">
      <alignment horizontal="left"/>
    </xf>
    <xf numFmtId="5" fontId="11" fillId="0" borderId="0" xfId="1" applyNumberFormat="1" applyFont="1" applyAlignment="1" applyProtection="1">
      <alignment horizontal="left"/>
      <protection locked="0"/>
    </xf>
    <xf numFmtId="0" fontId="2" fillId="0" borderId="0" xfId="1" applyNumberFormat="1" applyFont="1" applyBorder="1" applyAlignment="1" applyProtection="1">
      <protection locked="0"/>
    </xf>
    <xf numFmtId="0" fontId="3" fillId="0" borderId="4" xfId="1" applyFont="1" applyFill="1" applyBorder="1" applyAlignment="1" applyProtection="1">
      <protection locked="0"/>
    </xf>
    <xf numFmtId="0" fontId="3" fillId="0" borderId="13" xfId="1" applyNumberFormat="1" applyFont="1" applyBorder="1" applyAlignment="1" applyProtection="1">
      <protection locked="0"/>
    </xf>
    <xf numFmtId="0" fontId="2" fillId="0" borderId="13" xfId="1" applyFont="1" applyFill="1" applyBorder="1" applyAlignment="1" applyProtection="1">
      <alignment horizontal="left"/>
    </xf>
    <xf numFmtId="1" fontId="2" fillId="0" borderId="5" xfId="1" applyNumberFormat="1" applyFont="1" applyFill="1" applyBorder="1" applyAlignment="1" applyProtection="1">
      <alignment horizontal="left"/>
    </xf>
    <xf numFmtId="0" fontId="2" fillId="0" borderId="4" xfId="1" applyFont="1" applyFill="1" applyBorder="1" applyProtection="1"/>
    <xf numFmtId="0" fontId="2" fillId="0" borderId="17" xfId="1" applyFont="1" applyFill="1" applyBorder="1" applyProtection="1"/>
    <xf numFmtId="0" fontId="3" fillId="0" borderId="0" xfId="1" applyNumberFormat="1" applyFont="1" applyBorder="1" applyAlignment="1" applyProtection="1">
      <protection locked="0"/>
    </xf>
    <xf numFmtId="0" fontId="2" fillId="0" borderId="12" xfId="1" applyFont="1" applyFill="1" applyBorder="1" applyAlignment="1" applyProtection="1">
      <alignment horizontal="left"/>
    </xf>
    <xf numFmtId="0" fontId="4" fillId="0" borderId="4" xfId="1" applyFont="1" applyFill="1" applyBorder="1" applyAlignment="1" applyProtection="1">
      <alignment horizontal="left"/>
      <protection locked="0"/>
    </xf>
    <xf numFmtId="0" fontId="2" fillId="0" borderId="14" xfId="1" applyFont="1" applyFill="1" applyBorder="1" applyAlignment="1" applyProtection="1">
      <alignment horizontal="left"/>
      <protection locked="0"/>
    </xf>
    <xf numFmtId="0" fontId="13" fillId="0" borderId="0" xfId="1" applyFont="1" applyAlignment="1">
      <alignment horizontal="left"/>
    </xf>
    <xf numFmtId="5" fontId="3" fillId="0" borderId="8" xfId="1" applyNumberFormat="1" applyFont="1" applyFill="1" applyBorder="1" applyAlignment="1"/>
    <xf numFmtId="5" fontId="3" fillId="0" borderId="7" xfId="1" applyNumberFormat="1" applyFont="1" applyFill="1" applyBorder="1" applyAlignment="1"/>
    <xf numFmtId="5" fontId="2" fillId="0" borderId="5" xfId="1" applyNumberFormat="1" applyFont="1" applyFill="1" applyBorder="1" applyAlignment="1"/>
    <xf numFmtId="5" fontId="2" fillId="0" borderId="0" xfId="1" applyNumberFormat="1" applyFont="1" applyFill="1" applyBorder="1" applyAlignment="1"/>
    <xf numFmtId="165" fontId="3" fillId="0" borderId="0" xfId="1" applyNumberFormat="1" applyFont="1" applyFill="1" applyBorder="1" applyAlignment="1" applyProtection="1">
      <alignment horizontal="left"/>
    </xf>
    <xf numFmtId="165" fontId="10" fillId="0" borderId="0" xfId="1" applyNumberFormat="1" applyFont="1" applyBorder="1" applyProtection="1"/>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xf>
    <xf numFmtId="5" fontId="1" fillId="0" borderId="0" xfId="1" applyNumberFormat="1" applyAlignment="1" applyProtection="1"/>
    <xf numFmtId="0" fontId="11" fillId="0" borderId="0" xfId="1" applyFont="1" applyAlignment="1" applyProtection="1">
      <alignment horizontal="right"/>
      <protection hidden="1"/>
    </xf>
    <xf numFmtId="49" fontId="2" fillId="0" borderId="0" xfId="1" applyNumberFormat="1" applyFont="1" applyFill="1" applyAlignment="1" applyProtection="1">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5" fontId="15" fillId="0" borderId="18" xfId="1" applyNumberFormat="1" applyFont="1" applyFill="1" applyBorder="1" applyAlignment="1" applyProtection="1">
      <protection locked="0"/>
    </xf>
    <xf numFmtId="5" fontId="3" fillId="0" borderId="4" xfId="2" applyNumberFormat="1" applyFont="1" applyFill="1" applyBorder="1" applyAlignment="1" applyProtection="1">
      <protection locked="0"/>
    </xf>
    <xf numFmtId="5" fontId="3" fillId="0" borderId="4" xfId="3" applyNumberFormat="1" applyFont="1" applyFill="1" applyBorder="1" applyAlignment="1" applyProtection="1">
      <protection locked="0"/>
    </xf>
    <xf numFmtId="5" fontId="3" fillId="0" borderId="4" xfId="3" applyNumberFormat="1" applyFont="1" applyFill="1" applyBorder="1" applyAlignment="1" applyProtection="1">
      <alignment horizontal="right" indent="1"/>
      <protection locked="0"/>
    </xf>
    <xf numFmtId="5" fontId="2" fillId="0" borderId="4" xfId="2" applyNumberFormat="1" applyFont="1" applyFill="1" applyBorder="1" applyAlignment="1" applyProtection="1">
      <protection locked="0"/>
    </xf>
    <xf numFmtId="5" fontId="2" fillId="0" borderId="4" xfId="3" applyNumberFormat="1" applyFont="1" applyFill="1" applyBorder="1" applyAlignment="1" applyProtection="1">
      <protection locked="0"/>
    </xf>
    <xf numFmtId="5" fontId="2" fillId="0" borderId="4" xfId="3" applyNumberFormat="1" applyFont="1" applyFill="1" applyBorder="1" applyAlignment="1" applyProtection="1">
      <alignment horizontal="right" indent="1"/>
      <protection locked="0"/>
    </xf>
    <xf numFmtId="5" fontId="2" fillId="0" borderId="17" xfId="2" applyNumberFormat="1" applyFont="1" applyFill="1" applyBorder="1" applyAlignment="1" applyProtection="1">
      <protection locked="0"/>
    </xf>
    <xf numFmtId="5" fontId="2" fillId="0" borderId="17" xfId="3" applyNumberFormat="1" applyFont="1" applyFill="1" applyBorder="1" applyAlignment="1" applyProtection="1">
      <protection locked="0"/>
    </xf>
    <xf numFmtId="5" fontId="2" fillId="0" borderId="17" xfId="3" applyNumberFormat="1" applyFont="1" applyFill="1" applyBorder="1" applyAlignment="1" applyProtection="1">
      <alignment horizontal="right" indent="1"/>
      <protection locked="0"/>
    </xf>
    <xf numFmtId="5" fontId="3" fillId="0" borderId="14" xfId="2" applyNumberFormat="1" applyFont="1" applyFill="1" applyBorder="1" applyAlignment="1" applyProtection="1">
      <protection locked="0"/>
    </xf>
    <xf numFmtId="5" fontId="3" fillId="0" borderId="14" xfId="3" applyNumberFormat="1" applyFont="1" applyFill="1" applyBorder="1" applyAlignment="1" applyProtection="1">
      <protection locked="0"/>
    </xf>
    <xf numFmtId="5" fontId="3" fillId="0" borderId="14" xfId="3" applyNumberFormat="1" applyFont="1" applyFill="1" applyBorder="1" applyAlignment="1" applyProtection="1">
      <alignment horizontal="right" indent="1"/>
      <protection locked="0"/>
    </xf>
    <xf numFmtId="5" fontId="3" fillId="0" borderId="6" xfId="3" applyNumberFormat="1" applyFont="1" applyFill="1" applyBorder="1" applyAlignment="1" applyProtection="1">
      <protection locked="0"/>
    </xf>
    <xf numFmtId="5" fontId="3" fillId="0" borderId="20" xfId="3" applyNumberFormat="1" applyFont="1" applyFill="1" applyBorder="1" applyAlignment="1" applyProtection="1">
      <protection locked="0"/>
    </xf>
    <xf numFmtId="5" fontId="3" fillId="0" borderId="20" xfId="3" applyNumberFormat="1" applyFont="1" applyFill="1" applyBorder="1" applyAlignment="1" applyProtection="1">
      <alignment horizontal="right" indent="1"/>
      <protection locked="0"/>
    </xf>
    <xf numFmtId="5" fontId="2" fillId="0" borderId="4" xfId="2" applyNumberFormat="1" applyFont="1" applyFill="1" applyBorder="1" applyAlignment="1" applyProtection="1">
      <alignment horizontal="right" indent="1"/>
      <protection locked="0"/>
    </xf>
    <xf numFmtId="5" fontId="2" fillId="0" borderId="17" xfId="2" applyNumberFormat="1" applyFont="1" applyFill="1" applyBorder="1" applyAlignment="1" applyProtection="1">
      <alignment horizontal="right" indent="1"/>
      <protection locked="0"/>
    </xf>
    <xf numFmtId="5" fontId="3" fillId="0" borderId="17" xfId="3" applyNumberFormat="1" applyFont="1" applyFill="1" applyBorder="1" applyAlignment="1" applyProtection="1">
      <alignment horizontal="right" indent="1"/>
      <protection locked="0"/>
    </xf>
    <xf numFmtId="5" fontId="3" fillId="0" borderId="13" xfId="3" applyNumberFormat="1" applyFont="1" applyFill="1" applyBorder="1" applyAlignment="1" applyProtection="1">
      <protection locked="0"/>
    </xf>
    <xf numFmtId="5" fontId="2" fillId="0" borderId="16" xfId="3" applyNumberFormat="1" applyFont="1" applyFill="1" applyBorder="1" applyAlignment="1" applyProtection="1">
      <protection locked="0"/>
    </xf>
    <xf numFmtId="5" fontId="3" fillId="0" borderId="20" xfId="2" applyNumberFormat="1" applyFont="1" applyFill="1" applyBorder="1" applyAlignment="1" applyProtection="1">
      <protection locked="0"/>
    </xf>
    <xf numFmtId="5" fontId="3" fillId="0" borderId="13" xfId="3" applyNumberFormat="1" applyFont="1" applyFill="1" applyBorder="1" applyAlignment="1" applyProtection="1">
      <alignment horizontal="right" indent="1"/>
      <protection locked="0"/>
    </xf>
    <xf numFmtId="5" fontId="2" fillId="0" borderId="0" xfId="3" applyNumberFormat="1" applyFont="1" applyFill="1" applyBorder="1" applyAlignment="1" applyProtection="1">
      <alignment horizontal="right" indent="1"/>
      <protection locked="0"/>
    </xf>
    <xf numFmtId="5" fontId="2" fillId="0" borderId="16" xfId="3" applyNumberFormat="1" applyFont="1" applyFill="1" applyBorder="1" applyAlignment="1" applyProtection="1">
      <alignment horizontal="right" indent="1"/>
      <protection locked="0"/>
    </xf>
    <xf numFmtId="5" fontId="3" fillId="0" borderId="0" xfId="3" applyNumberFormat="1" applyFont="1" applyFill="1" applyBorder="1" applyAlignment="1" applyProtection="1">
      <alignment horizontal="right" indent="1"/>
      <protection locked="0"/>
    </xf>
    <xf numFmtId="5" fontId="2" fillId="0" borderId="0" xfId="3" applyNumberFormat="1" applyFont="1" applyFill="1" applyBorder="1" applyAlignment="1" applyProtection="1">
      <protection locked="0"/>
    </xf>
    <xf numFmtId="5" fontId="3" fillId="0" borderId="6" xfId="2" applyNumberFormat="1" applyFont="1" applyFill="1" applyBorder="1" applyAlignment="1" applyProtection="1">
      <alignment horizontal="right" indent="1"/>
      <protection locked="0"/>
    </xf>
    <xf numFmtId="5" fontId="3" fillId="0" borderId="6" xfId="2" applyNumberFormat="1" applyFont="1" applyFill="1" applyBorder="1" applyAlignment="1">
      <alignment horizontal="right" indent="1"/>
    </xf>
    <xf numFmtId="5" fontId="2" fillId="0" borderId="4" xfId="2" applyNumberFormat="1" applyFont="1" applyFill="1" applyBorder="1" applyAlignment="1">
      <alignment horizontal="right" indent="1"/>
    </xf>
    <xf numFmtId="5" fontId="2" fillId="0" borderId="13" xfId="3" applyNumberFormat="1" applyFont="1" applyFill="1" applyBorder="1" applyAlignment="1" applyProtection="1">
      <alignment horizontal="right" indent="1"/>
      <protection locked="0"/>
    </xf>
    <xf numFmtId="5" fontId="3" fillId="0" borderId="16" xfId="3" applyNumberFormat="1" applyFont="1" applyFill="1" applyBorder="1" applyAlignment="1" applyProtection="1">
      <alignment horizontal="right" indent="1"/>
      <protection locked="0"/>
    </xf>
    <xf numFmtId="5" fontId="3" fillId="0" borderId="19" xfId="3" applyNumberFormat="1" applyFont="1" applyFill="1" applyBorder="1" applyAlignment="1" applyProtection="1">
      <alignment horizontal="right" indent="1"/>
      <protection locked="0"/>
    </xf>
    <xf numFmtId="5" fontId="3" fillId="0" borderId="0" xfId="3" applyNumberFormat="1" applyFont="1" applyFill="1" applyBorder="1" applyAlignment="1" applyProtection="1">
      <protection locked="0"/>
    </xf>
    <xf numFmtId="5" fontId="2" fillId="0" borderId="13" xfId="3" applyNumberFormat="1" applyFont="1" applyFill="1" applyBorder="1" applyAlignment="1" applyProtection="1">
      <protection locked="0"/>
    </xf>
    <xf numFmtId="0" fontId="3" fillId="0" borderId="11" xfId="1" applyFont="1" applyFill="1" applyBorder="1" applyAlignment="1">
      <alignment horizontal="center"/>
    </xf>
    <xf numFmtId="0" fontId="3" fillId="0" borderId="10" xfId="1" applyFont="1" applyFill="1" applyBorder="1" applyAlignment="1">
      <alignment horizontal="center"/>
    </xf>
    <xf numFmtId="0" fontId="3" fillId="0" borderId="9" xfId="1" applyFont="1" applyFill="1" applyBorder="1" applyAlignment="1">
      <alignment horizontal="center"/>
    </xf>
  </cellXfs>
  <cellStyles count="5">
    <cellStyle name="Comma 17 7 2" xfId="2"/>
    <cellStyle name="Comma 2" xfId="3"/>
    <cellStyle name="Currency 10 7 2" xfId="4"/>
    <cellStyle name="Normal" xfId="0" builtinId="0"/>
    <cellStyle name="Normal 16 7 2" xfId="1"/>
  </cellStyles>
  <dxfs count="22">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protection locked="0" hidden="0"/>
    </dxf>
    <dxf>
      <protection locked="0" hidden="0"/>
    </dxf>
    <dxf>
      <protection locked="0" hidden="0"/>
    </dxf>
    <dxf>
      <border outline="0">
        <left style="thin">
          <color indexed="64"/>
        </left>
        <right style="thin">
          <color auto="1"/>
        </right>
        <bottom style="medium">
          <color indexed="64"/>
        </bottom>
      </border>
    </dxf>
    <dxf>
      <protection locked="0" hidden="0"/>
    </dxf>
    <dxf>
      <border outline="0">
        <bottom style="thin">
          <color indexed="64"/>
        </bottom>
      </border>
    </dxf>
    <dxf>
      <fill>
        <patternFill patternType="solid">
          <fgColor indexed="64"/>
          <bgColor theme="0"/>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2" totalsRowShown="0" headerRowDxfId="21" dataDxfId="19" headerRowBorderDxfId="20" tableBorderDxfId="18">
  <autoFilter ref="A8:R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N15 TF" dataDxfId="14"/>
    <tableColumn id="5" name="N15 FFP" dataDxfId="13"/>
    <tableColumn id="6" name="N15 GF" dataDxfId="12"/>
    <tableColumn id="7" name="N15 CF" dataDxfId="11"/>
    <tableColumn id="8" name="N15 CASELOAD " dataDxfId="10"/>
    <tableColumn id="9" name="M16 TF " dataDxfId="9"/>
    <tableColumn id="10" name="M16 GF" dataDxfId="8"/>
    <tableColumn id="11" name="M16 FF" dataDxfId="7"/>
    <tableColumn id="12" name="M16 CF " dataDxfId="6"/>
    <tableColumn id="13" name="M16 CASELOAD" dataDxfId="5"/>
    <tableColumn id="14" name="Diff TF" dataDxfId="4"/>
    <tableColumn id="15" name="Diff FFP" dataDxfId="3"/>
    <tableColumn id="16" name="Diff GF" dataDxfId="2"/>
    <tableColumn id="17" name="Diff CF" dataDxfId="1"/>
    <tableColumn id="18" name="Diff CASELOAD" dataDxfId="0"/>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164"/>
  <sheetViews>
    <sheetView tabSelected="1" topLeftCell="C121" zoomScale="70" zoomScaleNormal="70" zoomScaleSheetLayoutView="80" workbookViewId="0">
      <selection activeCell="C127" sqref="A127:XFD164"/>
    </sheetView>
  </sheetViews>
  <sheetFormatPr defaultColWidth="0" defaultRowHeight="15.75" zeroHeight="1" x14ac:dyDescent="0.25"/>
  <cols>
    <col min="1" max="1" width="12.7109375" style="215" customWidth="1"/>
    <col min="2" max="2" width="12" style="216" customWidth="1"/>
    <col min="3" max="3" width="52.5703125" style="216" customWidth="1"/>
    <col min="4" max="4" width="16.5703125" style="217" bestFit="1" customWidth="1"/>
    <col min="5" max="5" width="15.140625" style="217" bestFit="1" customWidth="1"/>
    <col min="6" max="6" width="16.5703125" style="217" bestFit="1" customWidth="1"/>
    <col min="7" max="7" width="16.7109375" style="217" bestFit="1" customWidth="1"/>
    <col min="8" max="8" width="18.42578125" style="216" bestFit="1" customWidth="1"/>
    <col min="9" max="9" width="16.5703125" style="217" bestFit="1" customWidth="1"/>
    <col min="10" max="10" width="16.5703125" style="217" customWidth="1"/>
    <col min="11" max="11" width="16.140625" style="217" bestFit="1" customWidth="1"/>
    <col min="12" max="12" width="15.140625" style="217" bestFit="1" customWidth="1"/>
    <col min="13" max="13" width="18.140625" style="216" bestFit="1" customWidth="1"/>
    <col min="14" max="14" width="17.5703125" style="217" bestFit="1" customWidth="1"/>
    <col min="15" max="15" width="16.7109375" style="217" bestFit="1" customWidth="1"/>
    <col min="16" max="17" width="16.140625" style="217" bestFit="1" customWidth="1"/>
    <col min="18" max="18" width="19.140625" style="218" bestFit="1" customWidth="1"/>
    <col min="19" max="20" width="9.140625" style="17" hidden="1" customWidth="1"/>
    <col min="21" max="21" width="12.140625" style="17" hidden="1" customWidth="1"/>
    <col min="22" max="59" width="0" style="17" hidden="1" customWidth="1"/>
    <col min="60" max="60" width="0" style="18" hidden="1" customWidth="1"/>
    <col min="61" max="16384" width="9.140625" style="18" hidden="1"/>
  </cols>
  <sheetData>
    <row r="1" spans="1:59" x14ac:dyDescent="0.25">
      <c r="A1" s="1" t="s">
        <v>29</v>
      </c>
      <c r="B1" s="1"/>
      <c r="C1" s="1"/>
      <c r="D1" s="1"/>
      <c r="E1" s="1"/>
      <c r="F1" s="1"/>
      <c r="G1" s="1"/>
      <c r="H1" s="16"/>
      <c r="I1" s="16"/>
      <c r="J1" s="16"/>
      <c r="K1" s="1"/>
      <c r="L1" s="1"/>
      <c r="M1" s="1"/>
      <c r="N1" s="1"/>
      <c r="O1" s="1"/>
      <c r="P1" s="1"/>
      <c r="Q1" s="1"/>
      <c r="R1" s="1"/>
    </row>
    <row r="2" spans="1:59" x14ac:dyDescent="0.25">
      <c r="A2" s="1" t="s">
        <v>28</v>
      </c>
      <c r="B2" s="1"/>
      <c r="C2" s="1"/>
      <c r="D2" s="1"/>
      <c r="E2" s="1"/>
      <c r="F2" s="1"/>
      <c r="G2" s="1"/>
      <c r="H2" s="16"/>
      <c r="I2" s="16"/>
      <c r="J2" s="16"/>
      <c r="K2" s="16"/>
      <c r="L2" s="16"/>
      <c r="M2" s="16"/>
      <c r="N2" s="16"/>
      <c r="O2" s="16"/>
      <c r="P2" s="16"/>
      <c r="Q2" s="16"/>
      <c r="R2" s="16"/>
    </row>
    <row r="3" spans="1:59" x14ac:dyDescent="0.25">
      <c r="A3" s="16" t="s">
        <v>27</v>
      </c>
      <c r="B3" s="16"/>
      <c r="C3" s="16"/>
      <c r="D3" s="16"/>
      <c r="E3" s="16"/>
      <c r="F3" s="16"/>
      <c r="G3" s="16"/>
      <c r="H3" s="16"/>
      <c r="I3" s="16"/>
      <c r="J3" s="16"/>
      <c r="K3" s="16"/>
      <c r="L3" s="16"/>
      <c r="M3" s="16"/>
      <c r="N3" s="16"/>
      <c r="O3" s="16"/>
      <c r="P3" s="16"/>
      <c r="Q3" s="16"/>
      <c r="R3" s="16"/>
    </row>
    <row r="4" spans="1:59" x14ac:dyDescent="0.25">
      <c r="A4" s="1" t="s">
        <v>26</v>
      </c>
      <c r="B4" s="1"/>
      <c r="C4" s="1"/>
      <c r="D4" s="1"/>
      <c r="E4" s="1"/>
      <c r="F4" s="1"/>
      <c r="G4" s="1"/>
      <c r="H4" s="16"/>
      <c r="I4" s="16"/>
      <c r="J4" s="1"/>
      <c r="K4" s="1"/>
      <c r="L4" s="1"/>
      <c r="M4" s="1"/>
      <c r="N4" s="1"/>
      <c r="O4" s="1"/>
      <c r="P4" s="1"/>
      <c r="Q4" s="1"/>
      <c r="R4" s="1"/>
    </row>
    <row r="5" spans="1:59" x14ac:dyDescent="0.25">
      <c r="A5" s="19" t="s">
        <v>16</v>
      </c>
      <c r="B5" s="140"/>
      <c r="C5" s="3"/>
      <c r="D5" s="4"/>
      <c r="E5" s="4"/>
      <c r="F5" s="4"/>
      <c r="G5" s="5"/>
      <c r="H5" s="3"/>
      <c r="I5" s="5"/>
      <c r="J5" s="5"/>
      <c r="K5" s="5"/>
      <c r="L5" s="5"/>
      <c r="M5" s="3"/>
      <c r="N5" s="5"/>
      <c r="O5" s="5"/>
      <c r="P5" s="5"/>
      <c r="Q5" s="5"/>
      <c r="R5" s="6"/>
    </row>
    <row r="6" spans="1:59" x14ac:dyDescent="0.25">
      <c r="A6" s="254" t="s">
        <v>80</v>
      </c>
      <c r="B6" s="255"/>
      <c r="C6" s="255"/>
      <c r="D6" s="255"/>
      <c r="E6" s="255"/>
      <c r="F6" s="255"/>
      <c r="G6" s="255"/>
      <c r="H6" s="255"/>
      <c r="I6" s="255"/>
      <c r="J6" s="255"/>
      <c r="K6" s="255"/>
      <c r="L6" s="255"/>
      <c r="M6" s="255"/>
      <c r="N6" s="255"/>
      <c r="O6" s="255"/>
      <c r="P6" s="255"/>
      <c r="Q6" s="255"/>
      <c r="R6" s="256"/>
    </row>
    <row r="7" spans="1:59" s="24" customFormat="1" x14ac:dyDescent="0.25">
      <c r="A7" s="20" t="s">
        <v>50</v>
      </c>
      <c r="B7" s="141"/>
      <c r="C7" s="142"/>
      <c r="D7" s="21" t="s">
        <v>81</v>
      </c>
      <c r="E7" s="143"/>
      <c r="F7" s="143"/>
      <c r="G7" s="143"/>
      <c r="H7" s="144"/>
      <c r="I7" s="21" t="s">
        <v>82</v>
      </c>
      <c r="J7" s="143"/>
      <c r="K7" s="143"/>
      <c r="L7" s="143"/>
      <c r="M7" s="144"/>
      <c r="N7" s="22" t="s">
        <v>32</v>
      </c>
      <c r="O7" s="145"/>
      <c r="P7" s="145"/>
      <c r="Q7" s="145"/>
      <c r="R7" s="146"/>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row>
    <row r="8" spans="1:59" s="24" customFormat="1" ht="16.5" thickBot="1" x14ac:dyDescent="0.3">
      <c r="A8" s="25" t="s">
        <v>14</v>
      </c>
      <c r="B8" s="25" t="s">
        <v>25</v>
      </c>
      <c r="C8" s="26" t="s">
        <v>13</v>
      </c>
      <c r="D8" s="27" t="s">
        <v>41</v>
      </c>
      <c r="E8" s="28" t="s">
        <v>71</v>
      </c>
      <c r="F8" s="28" t="s">
        <v>72</v>
      </c>
      <c r="G8" s="29" t="s">
        <v>42</v>
      </c>
      <c r="H8" s="30" t="s">
        <v>59</v>
      </c>
      <c r="I8" s="27" t="s">
        <v>83</v>
      </c>
      <c r="J8" s="28" t="s">
        <v>74</v>
      </c>
      <c r="K8" s="28" t="s">
        <v>84</v>
      </c>
      <c r="L8" s="29" t="s">
        <v>85</v>
      </c>
      <c r="M8" s="30" t="s">
        <v>86</v>
      </c>
      <c r="N8" s="27" t="s">
        <v>33</v>
      </c>
      <c r="O8" s="28" t="s">
        <v>75</v>
      </c>
      <c r="P8" s="28" t="s">
        <v>76</v>
      </c>
      <c r="Q8" s="29" t="s">
        <v>34</v>
      </c>
      <c r="R8" s="31" t="s">
        <v>35</v>
      </c>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x14ac:dyDescent="0.25">
      <c r="A9" s="32" t="s">
        <v>79</v>
      </c>
      <c r="B9" s="33" t="s">
        <v>47</v>
      </c>
      <c r="C9" s="34"/>
      <c r="D9" s="35">
        <f>SUM(D10:D13)</f>
        <v>169835</v>
      </c>
      <c r="E9" s="36">
        <f t="shared" ref="E9:R9" si="0">SUM(E10:E13)</f>
        <v>93397</v>
      </c>
      <c r="F9" s="36">
        <f t="shared" si="0"/>
        <v>0</v>
      </c>
      <c r="G9" s="36">
        <f t="shared" si="0"/>
        <v>76438</v>
      </c>
      <c r="H9" s="231">
        <f t="shared" si="0"/>
        <v>48307</v>
      </c>
      <c r="I9" s="35">
        <f t="shared" si="0"/>
        <v>163817</v>
      </c>
      <c r="J9" s="36">
        <f t="shared" si="0"/>
        <v>113310</v>
      </c>
      <c r="K9" s="36">
        <f t="shared" si="0"/>
        <v>0</v>
      </c>
      <c r="L9" s="36">
        <f t="shared" si="0"/>
        <v>50507</v>
      </c>
      <c r="M9" s="231">
        <f t="shared" si="0"/>
        <v>42306</v>
      </c>
      <c r="N9" s="35">
        <f t="shared" si="0"/>
        <v>-6018</v>
      </c>
      <c r="O9" s="36">
        <f t="shared" si="0"/>
        <v>19913</v>
      </c>
      <c r="P9" s="36">
        <f t="shared" si="0"/>
        <v>0</v>
      </c>
      <c r="Q9" s="36">
        <f t="shared" si="0"/>
        <v>-25931</v>
      </c>
      <c r="R9" s="241">
        <f t="shared" si="0"/>
        <v>-6001</v>
      </c>
    </row>
    <row r="10" spans="1:59" x14ac:dyDescent="0.25">
      <c r="A10" s="37" t="s">
        <v>79</v>
      </c>
      <c r="B10" s="37" t="s">
        <v>12</v>
      </c>
      <c r="C10" s="38" t="s">
        <v>9</v>
      </c>
      <c r="D10" s="39">
        <v>153133</v>
      </c>
      <c r="E10" s="40">
        <v>76853</v>
      </c>
      <c r="F10" s="40">
        <v>0</v>
      </c>
      <c r="G10" s="40">
        <v>76280</v>
      </c>
      <c r="H10" s="225">
        <v>43481</v>
      </c>
      <c r="I10" s="39">
        <v>101106</v>
      </c>
      <c r="J10" s="40">
        <v>50788</v>
      </c>
      <c r="K10" s="40">
        <v>0</v>
      </c>
      <c r="L10" s="40">
        <v>50318</v>
      </c>
      <c r="M10" s="225">
        <v>26116</v>
      </c>
      <c r="N10" s="39">
        <v>-52027</v>
      </c>
      <c r="O10" s="40">
        <v>-26065</v>
      </c>
      <c r="P10" s="40">
        <v>0</v>
      </c>
      <c r="Q10" s="40">
        <v>-25962</v>
      </c>
      <c r="R10" s="242">
        <v>-17365</v>
      </c>
    </row>
    <row r="11" spans="1:59" x14ac:dyDescent="0.25">
      <c r="A11" s="37" t="s">
        <v>79</v>
      </c>
      <c r="B11" s="37" t="s">
        <v>12</v>
      </c>
      <c r="C11" s="38" t="s">
        <v>11</v>
      </c>
      <c r="D11" s="39">
        <v>16201</v>
      </c>
      <c r="E11" s="40">
        <v>16201</v>
      </c>
      <c r="F11" s="40">
        <v>0</v>
      </c>
      <c r="G11" s="40">
        <v>0</v>
      </c>
      <c r="H11" s="225">
        <v>4600</v>
      </c>
      <c r="I11" s="39">
        <v>62238</v>
      </c>
      <c r="J11" s="40">
        <v>62238</v>
      </c>
      <c r="K11" s="40">
        <v>0</v>
      </c>
      <c r="L11" s="40">
        <v>0</v>
      </c>
      <c r="M11" s="225">
        <v>15966</v>
      </c>
      <c r="N11" s="39">
        <v>46037</v>
      </c>
      <c r="O11" s="40">
        <v>46037</v>
      </c>
      <c r="P11" s="40">
        <v>0</v>
      </c>
      <c r="Q11" s="40">
        <v>0</v>
      </c>
      <c r="R11" s="242">
        <v>11366</v>
      </c>
    </row>
    <row r="12" spans="1:59" x14ac:dyDescent="0.25">
      <c r="A12" s="37" t="s">
        <v>79</v>
      </c>
      <c r="B12" s="37" t="s">
        <v>10</v>
      </c>
      <c r="C12" s="38" t="s">
        <v>9</v>
      </c>
      <c r="D12" s="39">
        <v>452</v>
      </c>
      <c r="E12" s="40">
        <v>294</v>
      </c>
      <c r="F12" s="40">
        <v>0</v>
      </c>
      <c r="G12" s="40">
        <v>158</v>
      </c>
      <c r="H12" s="225">
        <v>204</v>
      </c>
      <c r="I12" s="39">
        <v>378</v>
      </c>
      <c r="J12" s="40">
        <v>189</v>
      </c>
      <c r="K12" s="40">
        <v>0</v>
      </c>
      <c r="L12" s="40">
        <v>189</v>
      </c>
      <c r="M12" s="225">
        <v>179</v>
      </c>
      <c r="N12" s="39">
        <v>-74</v>
      </c>
      <c r="O12" s="40">
        <v>-105</v>
      </c>
      <c r="P12" s="40">
        <v>0</v>
      </c>
      <c r="Q12" s="40">
        <v>31</v>
      </c>
      <c r="R12" s="242">
        <v>-25</v>
      </c>
    </row>
    <row r="13" spans="1:59" ht="16.5" thickBot="1" x14ac:dyDescent="0.3">
      <c r="A13" s="41" t="s">
        <v>79</v>
      </c>
      <c r="B13" s="41" t="s">
        <v>10</v>
      </c>
      <c r="C13" s="42" t="s">
        <v>8</v>
      </c>
      <c r="D13" s="43">
        <v>49</v>
      </c>
      <c r="E13" s="44">
        <v>49</v>
      </c>
      <c r="F13" s="44">
        <v>0</v>
      </c>
      <c r="G13" s="44">
        <v>0</v>
      </c>
      <c r="H13" s="228">
        <v>22</v>
      </c>
      <c r="I13" s="43">
        <v>95</v>
      </c>
      <c r="J13" s="44">
        <v>95</v>
      </c>
      <c r="K13" s="44">
        <v>0</v>
      </c>
      <c r="L13" s="44">
        <v>0</v>
      </c>
      <c r="M13" s="228">
        <v>45</v>
      </c>
      <c r="N13" s="43">
        <v>46</v>
      </c>
      <c r="O13" s="44">
        <v>46</v>
      </c>
      <c r="P13" s="44">
        <v>0</v>
      </c>
      <c r="Q13" s="44">
        <v>0</v>
      </c>
      <c r="R13" s="243">
        <v>23</v>
      </c>
    </row>
    <row r="14" spans="1:59" s="45" customFormat="1" x14ac:dyDescent="0.25">
      <c r="A14" s="50" t="s">
        <v>23</v>
      </c>
      <c r="B14" s="176" t="s">
        <v>48</v>
      </c>
      <c r="C14" s="175"/>
      <c r="D14" s="35">
        <f>D15+D18</f>
        <v>24811</v>
      </c>
      <c r="E14" s="36">
        <f t="shared" ref="E14:R14" si="1">E15+E18</f>
        <v>14627</v>
      </c>
      <c r="F14" s="36">
        <f t="shared" si="1"/>
        <v>5096</v>
      </c>
      <c r="G14" s="36">
        <f t="shared" si="1"/>
        <v>5088</v>
      </c>
      <c r="H14" s="231">
        <f t="shared" si="1"/>
        <v>1661</v>
      </c>
      <c r="I14" s="35">
        <f t="shared" si="1"/>
        <v>1203</v>
      </c>
      <c r="J14" s="36">
        <f t="shared" si="1"/>
        <v>878</v>
      </c>
      <c r="K14" s="36">
        <f t="shared" si="1"/>
        <v>0</v>
      </c>
      <c r="L14" s="36">
        <f t="shared" si="1"/>
        <v>325</v>
      </c>
      <c r="M14" s="231">
        <f t="shared" si="1"/>
        <v>280</v>
      </c>
      <c r="N14" s="35">
        <f t="shared" si="1"/>
        <v>-23608</v>
      </c>
      <c r="O14" s="36">
        <f t="shared" si="1"/>
        <v>-13749</v>
      </c>
      <c r="P14" s="36">
        <f t="shared" si="1"/>
        <v>-5096</v>
      </c>
      <c r="Q14" s="36">
        <f t="shared" si="1"/>
        <v>-4763</v>
      </c>
      <c r="R14" s="241">
        <f t="shared" si="1"/>
        <v>-1381</v>
      </c>
    </row>
    <row r="15" spans="1:59" s="45" customFormat="1" x14ac:dyDescent="0.25">
      <c r="A15" s="50" t="s">
        <v>23</v>
      </c>
      <c r="B15" s="142" t="s">
        <v>44</v>
      </c>
      <c r="C15" s="174"/>
      <c r="D15" s="56">
        <f>SUM(D16:D17)</f>
        <v>14561</v>
      </c>
      <c r="E15" s="57">
        <f t="shared" ref="E15:R15" si="2">SUM(E16:E17)</f>
        <v>9465</v>
      </c>
      <c r="F15" s="57">
        <f t="shared" si="2"/>
        <v>5096</v>
      </c>
      <c r="G15" s="57">
        <f t="shared" si="2"/>
        <v>0</v>
      </c>
      <c r="H15" s="222">
        <f t="shared" si="2"/>
        <v>0</v>
      </c>
      <c r="I15" s="56">
        <f t="shared" si="2"/>
        <v>0</v>
      </c>
      <c r="J15" s="57">
        <f t="shared" si="2"/>
        <v>0</v>
      </c>
      <c r="K15" s="57">
        <f t="shared" si="2"/>
        <v>0</v>
      </c>
      <c r="L15" s="57">
        <f t="shared" si="2"/>
        <v>0</v>
      </c>
      <c r="M15" s="222">
        <f t="shared" si="2"/>
        <v>0</v>
      </c>
      <c r="N15" s="56">
        <f t="shared" si="2"/>
        <v>-14561</v>
      </c>
      <c r="O15" s="57">
        <f t="shared" si="2"/>
        <v>-9465</v>
      </c>
      <c r="P15" s="57">
        <f t="shared" si="2"/>
        <v>-5096</v>
      </c>
      <c r="Q15" s="57">
        <f t="shared" si="2"/>
        <v>0</v>
      </c>
      <c r="R15" s="244">
        <f t="shared" si="2"/>
        <v>0</v>
      </c>
    </row>
    <row r="16" spans="1:59" s="45" customFormat="1" x14ac:dyDescent="0.25">
      <c r="A16" s="46" t="s">
        <v>23</v>
      </c>
      <c r="B16" s="37" t="s">
        <v>12</v>
      </c>
      <c r="C16" s="38" t="s">
        <v>9</v>
      </c>
      <c r="D16" s="39">
        <v>10193</v>
      </c>
      <c r="E16" s="40">
        <v>5097</v>
      </c>
      <c r="F16" s="40">
        <v>5096</v>
      </c>
      <c r="G16" s="40">
        <v>0</v>
      </c>
      <c r="H16" s="225">
        <v>0</v>
      </c>
      <c r="I16" s="39">
        <v>0</v>
      </c>
      <c r="J16" s="40">
        <v>0</v>
      </c>
      <c r="K16" s="40">
        <v>0</v>
      </c>
      <c r="L16" s="40">
        <v>0</v>
      </c>
      <c r="M16" s="225"/>
      <c r="N16" s="39">
        <v>-10193</v>
      </c>
      <c r="O16" s="40">
        <v>-5097</v>
      </c>
      <c r="P16" s="40">
        <v>-5096</v>
      </c>
      <c r="Q16" s="40">
        <v>0</v>
      </c>
      <c r="R16" s="242">
        <v>0</v>
      </c>
    </row>
    <row r="17" spans="1:59" s="45" customFormat="1" x14ac:dyDescent="0.25">
      <c r="A17" s="46" t="s">
        <v>23</v>
      </c>
      <c r="B17" s="37" t="s">
        <v>12</v>
      </c>
      <c r="C17" s="38" t="s">
        <v>11</v>
      </c>
      <c r="D17" s="39">
        <v>4368</v>
      </c>
      <c r="E17" s="40">
        <v>4368</v>
      </c>
      <c r="F17" s="40">
        <v>0</v>
      </c>
      <c r="G17" s="40">
        <v>0</v>
      </c>
      <c r="H17" s="225">
        <v>0</v>
      </c>
      <c r="I17" s="39">
        <v>0</v>
      </c>
      <c r="J17" s="40">
        <v>0</v>
      </c>
      <c r="K17" s="40">
        <v>0</v>
      </c>
      <c r="L17" s="40">
        <v>0</v>
      </c>
      <c r="M17" s="225"/>
      <c r="N17" s="39">
        <v>-4368</v>
      </c>
      <c r="O17" s="40">
        <v>-4368</v>
      </c>
      <c r="P17" s="40">
        <v>0</v>
      </c>
      <c r="Q17" s="40">
        <v>0</v>
      </c>
      <c r="R17" s="242">
        <v>0</v>
      </c>
    </row>
    <row r="18" spans="1:59" s="45" customFormat="1" x14ac:dyDescent="0.25">
      <c r="A18" s="46" t="s">
        <v>45</v>
      </c>
      <c r="B18" s="142" t="s">
        <v>46</v>
      </c>
      <c r="C18" s="38"/>
      <c r="D18" s="56">
        <f>SUM(D19:D20)</f>
        <v>10250</v>
      </c>
      <c r="E18" s="57">
        <f t="shared" ref="E18:R18" si="3">SUM(E19:E20)</f>
        <v>5162</v>
      </c>
      <c r="F18" s="57">
        <f t="shared" si="3"/>
        <v>0</v>
      </c>
      <c r="G18" s="57">
        <f t="shared" si="3"/>
        <v>5088</v>
      </c>
      <c r="H18" s="222">
        <f t="shared" si="3"/>
        <v>1661</v>
      </c>
      <c r="I18" s="56">
        <f t="shared" si="3"/>
        <v>1203</v>
      </c>
      <c r="J18" s="57">
        <f t="shared" si="3"/>
        <v>878</v>
      </c>
      <c r="K18" s="57">
        <f t="shared" si="3"/>
        <v>0</v>
      </c>
      <c r="L18" s="57">
        <f t="shared" si="3"/>
        <v>325</v>
      </c>
      <c r="M18" s="222">
        <f t="shared" si="3"/>
        <v>280</v>
      </c>
      <c r="N18" s="56">
        <f t="shared" si="3"/>
        <v>-9047</v>
      </c>
      <c r="O18" s="57">
        <f t="shared" si="3"/>
        <v>-4284</v>
      </c>
      <c r="P18" s="57">
        <f t="shared" si="3"/>
        <v>0</v>
      </c>
      <c r="Q18" s="57">
        <f t="shared" si="3"/>
        <v>-4763</v>
      </c>
      <c r="R18" s="244">
        <f t="shared" si="3"/>
        <v>-1381</v>
      </c>
    </row>
    <row r="19" spans="1:59" s="45" customFormat="1" x14ac:dyDescent="0.25">
      <c r="A19" s="46" t="s">
        <v>45</v>
      </c>
      <c r="B19" s="50" t="s">
        <v>10</v>
      </c>
      <c r="C19" s="38" t="s">
        <v>9</v>
      </c>
      <c r="D19" s="39">
        <v>10250</v>
      </c>
      <c r="E19" s="40">
        <v>5162</v>
      </c>
      <c r="F19" s="40">
        <v>0</v>
      </c>
      <c r="G19" s="40">
        <v>5088</v>
      </c>
      <c r="H19" s="225">
        <v>1661</v>
      </c>
      <c r="I19" s="39">
        <v>962</v>
      </c>
      <c r="J19" s="40">
        <v>637</v>
      </c>
      <c r="K19" s="40">
        <v>0</v>
      </c>
      <c r="L19" s="40">
        <v>325</v>
      </c>
      <c r="M19" s="225">
        <v>224</v>
      </c>
      <c r="N19" s="39">
        <v>-9288</v>
      </c>
      <c r="O19" s="40">
        <v>-4525</v>
      </c>
      <c r="P19" s="40">
        <v>0</v>
      </c>
      <c r="Q19" s="40">
        <v>-4763</v>
      </c>
      <c r="R19" s="242">
        <v>-1437</v>
      </c>
    </row>
    <row r="20" spans="1:59" s="45" customFormat="1" ht="16.5" thickBot="1" x14ac:dyDescent="0.3">
      <c r="A20" s="47" t="s">
        <v>45</v>
      </c>
      <c r="B20" s="41" t="s">
        <v>10</v>
      </c>
      <c r="C20" s="42" t="s">
        <v>8</v>
      </c>
      <c r="D20" s="43">
        <v>0</v>
      </c>
      <c r="E20" s="44">
        <v>0</v>
      </c>
      <c r="F20" s="44">
        <v>0</v>
      </c>
      <c r="G20" s="44">
        <v>0</v>
      </c>
      <c r="H20" s="228">
        <v>0</v>
      </c>
      <c r="I20" s="43">
        <v>241</v>
      </c>
      <c r="J20" s="44">
        <v>241</v>
      </c>
      <c r="K20" s="44">
        <v>0</v>
      </c>
      <c r="L20" s="44">
        <v>0</v>
      </c>
      <c r="M20" s="228">
        <v>56</v>
      </c>
      <c r="N20" s="43">
        <v>241</v>
      </c>
      <c r="O20" s="44">
        <v>241</v>
      </c>
      <c r="P20" s="44">
        <v>0</v>
      </c>
      <c r="Q20" s="44">
        <v>0</v>
      </c>
      <c r="R20" s="243">
        <v>56</v>
      </c>
    </row>
    <row r="21" spans="1:59" s="45" customFormat="1" ht="15.6" customHeight="1" x14ac:dyDescent="0.25">
      <c r="A21" s="32" t="s">
        <v>22</v>
      </c>
      <c r="B21" s="33" t="s">
        <v>49</v>
      </c>
      <c r="C21" s="34"/>
      <c r="D21" s="35">
        <f>SUM(D22:D25)</f>
        <v>27723</v>
      </c>
      <c r="E21" s="36">
        <f t="shared" ref="E21:R21" si="4">SUM(E22:E25)</f>
        <v>14495</v>
      </c>
      <c r="F21" s="36">
        <f t="shared" si="4"/>
        <v>0</v>
      </c>
      <c r="G21" s="36">
        <f t="shared" si="4"/>
        <v>13228</v>
      </c>
      <c r="H21" s="231">
        <f t="shared" si="4"/>
        <v>29911</v>
      </c>
      <c r="I21" s="35">
        <f t="shared" si="4"/>
        <v>23950</v>
      </c>
      <c r="J21" s="36">
        <f t="shared" si="4"/>
        <v>16223</v>
      </c>
      <c r="K21" s="36">
        <f t="shared" si="4"/>
        <v>0</v>
      </c>
      <c r="L21" s="36">
        <f t="shared" si="4"/>
        <v>7727</v>
      </c>
      <c r="M21" s="231">
        <f t="shared" si="4"/>
        <v>30682</v>
      </c>
      <c r="N21" s="35">
        <f t="shared" si="4"/>
        <v>-3773</v>
      </c>
      <c r="O21" s="36">
        <f t="shared" si="4"/>
        <v>1728</v>
      </c>
      <c r="P21" s="36">
        <f t="shared" si="4"/>
        <v>0</v>
      </c>
      <c r="Q21" s="36">
        <f t="shared" si="4"/>
        <v>-5501</v>
      </c>
      <c r="R21" s="241">
        <f t="shared" si="4"/>
        <v>771</v>
      </c>
    </row>
    <row r="22" spans="1:59" s="45" customFormat="1" x14ac:dyDescent="0.25">
      <c r="A22" s="50" t="s">
        <v>22</v>
      </c>
      <c r="B22" s="37" t="s">
        <v>12</v>
      </c>
      <c r="C22" s="51" t="s">
        <v>9</v>
      </c>
      <c r="D22" s="39">
        <v>24859</v>
      </c>
      <c r="E22" s="40">
        <v>11756</v>
      </c>
      <c r="F22" s="40">
        <v>0</v>
      </c>
      <c r="G22" s="40">
        <v>13103</v>
      </c>
      <c r="H22" s="225">
        <v>25568</v>
      </c>
      <c r="I22" s="39">
        <v>16723</v>
      </c>
      <c r="J22" s="40">
        <v>9091</v>
      </c>
      <c r="K22" s="40">
        <v>0</v>
      </c>
      <c r="L22" s="40">
        <v>7632</v>
      </c>
      <c r="M22" s="225">
        <v>21312</v>
      </c>
      <c r="N22" s="39">
        <v>-8136</v>
      </c>
      <c r="O22" s="40">
        <v>-2665</v>
      </c>
      <c r="P22" s="40">
        <v>0</v>
      </c>
      <c r="Q22" s="40">
        <v>-5471</v>
      </c>
      <c r="R22" s="242">
        <v>-4256</v>
      </c>
    </row>
    <row r="23" spans="1:59" s="52" customFormat="1" x14ac:dyDescent="0.25">
      <c r="A23" s="50" t="s">
        <v>22</v>
      </c>
      <c r="B23" s="37" t="s">
        <v>12</v>
      </c>
      <c r="C23" s="51" t="s">
        <v>11</v>
      </c>
      <c r="D23" s="39">
        <v>2453</v>
      </c>
      <c r="E23" s="40">
        <v>2453</v>
      </c>
      <c r="F23" s="40">
        <v>0</v>
      </c>
      <c r="G23" s="40">
        <v>0</v>
      </c>
      <c r="H23" s="225">
        <v>3997</v>
      </c>
      <c r="I23" s="39">
        <v>6889</v>
      </c>
      <c r="J23" s="40">
        <v>6889</v>
      </c>
      <c r="K23" s="40">
        <v>0</v>
      </c>
      <c r="L23" s="40">
        <v>0</v>
      </c>
      <c r="M23" s="225">
        <v>9021</v>
      </c>
      <c r="N23" s="39">
        <v>4436</v>
      </c>
      <c r="O23" s="40">
        <v>4436</v>
      </c>
      <c r="P23" s="40">
        <v>0</v>
      </c>
      <c r="Q23" s="40">
        <v>0</v>
      </c>
      <c r="R23" s="242">
        <v>5024</v>
      </c>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row>
    <row r="24" spans="1:59" s="17" customFormat="1" x14ac:dyDescent="0.25">
      <c r="A24" s="50" t="s">
        <v>22</v>
      </c>
      <c r="B24" s="37" t="s">
        <v>10</v>
      </c>
      <c r="C24" s="51" t="s">
        <v>9</v>
      </c>
      <c r="D24" s="39">
        <v>357</v>
      </c>
      <c r="E24" s="40">
        <v>232</v>
      </c>
      <c r="F24" s="40">
        <v>0</v>
      </c>
      <c r="G24" s="40">
        <v>125</v>
      </c>
      <c r="H24" s="225">
        <v>271</v>
      </c>
      <c r="I24" s="39">
        <v>271</v>
      </c>
      <c r="J24" s="40">
        <v>176</v>
      </c>
      <c r="K24" s="40">
        <v>0</v>
      </c>
      <c r="L24" s="40">
        <v>95</v>
      </c>
      <c r="M24" s="225">
        <v>280</v>
      </c>
      <c r="N24" s="39">
        <v>-86</v>
      </c>
      <c r="O24" s="40">
        <v>-56</v>
      </c>
      <c r="P24" s="40">
        <v>0</v>
      </c>
      <c r="Q24" s="40">
        <v>-30</v>
      </c>
      <c r="R24" s="242">
        <v>9</v>
      </c>
    </row>
    <row r="25" spans="1:59" s="17" customFormat="1" ht="16.5" thickBot="1" x14ac:dyDescent="0.3">
      <c r="A25" s="53" t="s">
        <v>22</v>
      </c>
      <c r="B25" s="41" t="s">
        <v>10</v>
      </c>
      <c r="C25" s="54" t="s">
        <v>8</v>
      </c>
      <c r="D25" s="43">
        <v>54</v>
      </c>
      <c r="E25" s="44">
        <v>54</v>
      </c>
      <c r="F25" s="44">
        <v>0</v>
      </c>
      <c r="G25" s="44">
        <v>0</v>
      </c>
      <c r="H25" s="228">
        <v>75</v>
      </c>
      <c r="I25" s="43">
        <v>67</v>
      </c>
      <c r="J25" s="44">
        <v>67</v>
      </c>
      <c r="K25" s="44">
        <v>0</v>
      </c>
      <c r="L25" s="44">
        <v>0</v>
      </c>
      <c r="M25" s="228">
        <v>69</v>
      </c>
      <c r="N25" s="43">
        <v>13</v>
      </c>
      <c r="O25" s="44">
        <v>13</v>
      </c>
      <c r="P25" s="44">
        <v>0</v>
      </c>
      <c r="Q25" s="44">
        <v>0</v>
      </c>
      <c r="R25" s="243">
        <v>-6</v>
      </c>
    </row>
    <row r="26" spans="1:59" s="17" customFormat="1" x14ac:dyDescent="0.25">
      <c r="A26" s="32" t="s">
        <v>20</v>
      </c>
      <c r="B26" s="33" t="s">
        <v>51</v>
      </c>
      <c r="C26" s="34"/>
      <c r="D26" s="35">
        <f>SUM(D27:D30)</f>
        <v>34340</v>
      </c>
      <c r="E26" s="36">
        <f t="shared" ref="E26:R26" si="5">SUM(E27:E30)</f>
        <v>20339</v>
      </c>
      <c r="F26" s="36">
        <f t="shared" si="5"/>
        <v>12293</v>
      </c>
      <c r="G26" s="36">
        <f t="shared" si="5"/>
        <v>1708</v>
      </c>
      <c r="H26" s="231">
        <f t="shared" si="5"/>
        <v>26561</v>
      </c>
      <c r="I26" s="35">
        <f t="shared" si="5"/>
        <v>5151</v>
      </c>
      <c r="J26" s="36">
        <f t="shared" si="5"/>
        <v>3733</v>
      </c>
      <c r="K26" s="36">
        <f t="shared" si="5"/>
        <v>1222</v>
      </c>
      <c r="L26" s="36">
        <f t="shared" si="5"/>
        <v>196</v>
      </c>
      <c r="M26" s="230">
        <f t="shared" si="5"/>
        <v>3429</v>
      </c>
      <c r="N26" s="35">
        <f t="shared" si="5"/>
        <v>-29189</v>
      </c>
      <c r="O26" s="36">
        <f t="shared" si="5"/>
        <v>-16606</v>
      </c>
      <c r="P26" s="36">
        <f t="shared" si="5"/>
        <v>-11071</v>
      </c>
      <c r="Q26" s="36">
        <f t="shared" si="5"/>
        <v>-1512</v>
      </c>
      <c r="R26" s="238">
        <f t="shared" si="5"/>
        <v>-23132</v>
      </c>
    </row>
    <row r="27" spans="1:59" s="17" customFormat="1" x14ac:dyDescent="0.25">
      <c r="A27" s="50" t="s">
        <v>20</v>
      </c>
      <c r="B27" s="37" t="s">
        <v>12</v>
      </c>
      <c r="C27" s="38" t="s">
        <v>9</v>
      </c>
      <c r="D27" s="39">
        <v>30297</v>
      </c>
      <c r="E27" s="40">
        <v>16588</v>
      </c>
      <c r="F27" s="40">
        <v>12240</v>
      </c>
      <c r="G27" s="40">
        <v>1469</v>
      </c>
      <c r="H27" s="225">
        <v>25629</v>
      </c>
      <c r="I27" s="39">
        <v>3762</v>
      </c>
      <c r="J27" s="40">
        <v>2540</v>
      </c>
      <c r="K27" s="40">
        <v>1222</v>
      </c>
      <c r="L27" s="40">
        <v>0</v>
      </c>
      <c r="M27" s="225">
        <v>2546</v>
      </c>
      <c r="N27" s="39">
        <v>-26535</v>
      </c>
      <c r="O27" s="40">
        <v>-14048</v>
      </c>
      <c r="P27" s="40">
        <v>-11018</v>
      </c>
      <c r="Q27" s="40">
        <v>-1469</v>
      </c>
      <c r="R27" s="245">
        <v>-23083</v>
      </c>
    </row>
    <row r="28" spans="1:59" s="17" customFormat="1" x14ac:dyDescent="0.25">
      <c r="A28" s="50" t="s">
        <v>20</v>
      </c>
      <c r="B28" s="37" t="s">
        <v>12</v>
      </c>
      <c r="C28" s="38" t="s">
        <v>11</v>
      </c>
      <c r="D28" s="39">
        <v>1902</v>
      </c>
      <c r="E28" s="40">
        <v>1902</v>
      </c>
      <c r="F28" s="40">
        <v>0</v>
      </c>
      <c r="G28" s="40">
        <v>0</v>
      </c>
      <c r="H28" s="225">
        <v>305</v>
      </c>
      <c r="I28" s="39">
        <v>684</v>
      </c>
      <c r="J28" s="40">
        <v>684</v>
      </c>
      <c r="K28" s="40">
        <v>0</v>
      </c>
      <c r="L28" s="40">
        <v>0</v>
      </c>
      <c r="M28" s="225">
        <v>607</v>
      </c>
      <c r="N28" s="39">
        <v>-1218</v>
      </c>
      <c r="O28" s="40">
        <v>-1218</v>
      </c>
      <c r="P28" s="40">
        <v>0</v>
      </c>
      <c r="Q28" s="40">
        <v>0</v>
      </c>
      <c r="R28" s="245">
        <v>302</v>
      </c>
    </row>
    <row r="29" spans="1:59" s="17" customFormat="1" x14ac:dyDescent="0.25">
      <c r="A29" s="50" t="s">
        <v>20</v>
      </c>
      <c r="B29" s="37" t="s">
        <v>10</v>
      </c>
      <c r="C29" s="38" t="s">
        <v>9</v>
      </c>
      <c r="D29" s="39">
        <v>833</v>
      </c>
      <c r="E29" s="40">
        <v>541</v>
      </c>
      <c r="F29" s="40">
        <v>53</v>
      </c>
      <c r="G29" s="40">
        <v>239</v>
      </c>
      <c r="H29" s="225">
        <v>239</v>
      </c>
      <c r="I29" s="39">
        <v>559</v>
      </c>
      <c r="J29" s="40">
        <v>363</v>
      </c>
      <c r="K29" s="40">
        <v>0</v>
      </c>
      <c r="L29" s="40">
        <v>196</v>
      </c>
      <c r="M29" s="225">
        <v>221</v>
      </c>
      <c r="N29" s="39">
        <v>-274</v>
      </c>
      <c r="O29" s="40">
        <v>-178</v>
      </c>
      <c r="P29" s="40">
        <v>-53</v>
      </c>
      <c r="Q29" s="40">
        <v>-43</v>
      </c>
      <c r="R29" s="245">
        <v>-18</v>
      </c>
    </row>
    <row r="30" spans="1:59" s="17" customFormat="1" ht="16.5" thickBot="1" x14ac:dyDescent="0.3">
      <c r="A30" s="53" t="s">
        <v>20</v>
      </c>
      <c r="B30" s="37" t="s">
        <v>10</v>
      </c>
      <c r="C30" s="42" t="s">
        <v>8</v>
      </c>
      <c r="D30" s="43">
        <v>1308</v>
      </c>
      <c r="E30" s="44">
        <v>1308</v>
      </c>
      <c r="F30" s="44">
        <v>0</v>
      </c>
      <c r="G30" s="44">
        <v>0</v>
      </c>
      <c r="H30" s="228">
        <v>388</v>
      </c>
      <c r="I30" s="43">
        <v>146</v>
      </c>
      <c r="J30" s="44">
        <v>146</v>
      </c>
      <c r="K30" s="44">
        <v>0</v>
      </c>
      <c r="L30" s="44">
        <v>0</v>
      </c>
      <c r="M30" s="228">
        <v>55</v>
      </c>
      <c r="N30" s="43">
        <v>-1162</v>
      </c>
      <c r="O30" s="44">
        <v>-1162</v>
      </c>
      <c r="P30" s="44">
        <v>0</v>
      </c>
      <c r="Q30" s="44">
        <v>0</v>
      </c>
      <c r="R30" s="239">
        <v>-333</v>
      </c>
    </row>
    <row r="31" spans="1:59" s="17" customFormat="1" x14ac:dyDescent="0.25">
      <c r="A31" s="50" t="s">
        <v>52</v>
      </c>
      <c r="B31" s="33" t="s">
        <v>53</v>
      </c>
      <c r="C31" s="177"/>
      <c r="D31" s="119">
        <f>SUM(D32:D33)</f>
        <v>3429</v>
      </c>
      <c r="E31" s="120">
        <f t="shared" ref="E31:R31" si="6">SUM(E32:E33)</f>
        <v>3036</v>
      </c>
      <c r="F31" s="120">
        <f t="shared" si="6"/>
        <v>0</v>
      </c>
      <c r="G31" s="120">
        <f t="shared" si="6"/>
        <v>393</v>
      </c>
      <c r="H31" s="246">
        <f t="shared" si="6"/>
        <v>0</v>
      </c>
      <c r="I31" s="119">
        <f t="shared" si="6"/>
        <v>3429</v>
      </c>
      <c r="J31" s="120">
        <f t="shared" si="6"/>
        <v>3036</v>
      </c>
      <c r="K31" s="120">
        <f t="shared" si="6"/>
        <v>0</v>
      </c>
      <c r="L31" s="120">
        <f t="shared" si="6"/>
        <v>393</v>
      </c>
      <c r="M31" s="246">
        <f t="shared" si="6"/>
        <v>0</v>
      </c>
      <c r="N31" s="196">
        <f t="shared" si="6"/>
        <v>0</v>
      </c>
      <c r="O31" s="197">
        <f t="shared" si="6"/>
        <v>0</v>
      </c>
      <c r="P31" s="197">
        <f t="shared" si="6"/>
        <v>0</v>
      </c>
      <c r="Q31" s="197">
        <f t="shared" si="6"/>
        <v>0</v>
      </c>
      <c r="R31" s="247">
        <f t="shared" si="6"/>
        <v>0</v>
      </c>
    </row>
    <row r="32" spans="1:59" s="17" customFormat="1" x14ac:dyDescent="0.25">
      <c r="A32" s="50" t="s">
        <v>52</v>
      </c>
      <c r="B32" s="50" t="s">
        <v>12</v>
      </c>
      <c r="C32" s="177"/>
      <c r="D32" s="39">
        <v>3206</v>
      </c>
      <c r="E32" s="40">
        <v>2808</v>
      </c>
      <c r="F32" s="40">
        <v>0</v>
      </c>
      <c r="G32" s="40">
        <v>398</v>
      </c>
      <c r="H32" s="235">
        <v>0</v>
      </c>
      <c r="I32" s="39">
        <v>3206</v>
      </c>
      <c r="J32" s="40">
        <v>2808</v>
      </c>
      <c r="K32" s="40">
        <v>0</v>
      </c>
      <c r="L32" s="40">
        <v>398</v>
      </c>
      <c r="M32" s="235">
        <v>0</v>
      </c>
      <c r="N32" s="198">
        <v>0</v>
      </c>
      <c r="O32" s="199">
        <v>0</v>
      </c>
      <c r="P32" s="199">
        <v>0</v>
      </c>
      <c r="Q32" s="199">
        <v>0</v>
      </c>
      <c r="R32" s="248">
        <v>0</v>
      </c>
    </row>
    <row r="33" spans="1:59" s="17" customFormat="1" ht="16.5" thickBot="1" x14ac:dyDescent="0.3">
      <c r="A33" s="50" t="s">
        <v>52</v>
      </c>
      <c r="B33" s="50" t="s">
        <v>10</v>
      </c>
      <c r="C33" s="177"/>
      <c r="D33" s="39">
        <v>223</v>
      </c>
      <c r="E33" s="40">
        <v>228</v>
      </c>
      <c r="F33" s="40">
        <v>0</v>
      </c>
      <c r="G33" s="40">
        <v>-5</v>
      </c>
      <c r="H33" s="235">
        <v>0</v>
      </c>
      <c r="I33" s="39">
        <v>223</v>
      </c>
      <c r="J33" s="40">
        <v>228</v>
      </c>
      <c r="K33" s="40">
        <v>0</v>
      </c>
      <c r="L33" s="40">
        <v>-5</v>
      </c>
      <c r="M33" s="235">
        <v>0</v>
      </c>
      <c r="N33" s="198">
        <v>0</v>
      </c>
      <c r="O33" s="199">
        <v>0</v>
      </c>
      <c r="P33" s="199">
        <v>0</v>
      </c>
      <c r="Q33" s="199">
        <v>0</v>
      </c>
      <c r="R33" s="248">
        <v>0</v>
      </c>
    </row>
    <row r="34" spans="1:59" s="17" customFormat="1" x14ac:dyDescent="0.25">
      <c r="A34" s="32" t="s">
        <v>19</v>
      </c>
      <c r="B34" s="33" t="s">
        <v>54</v>
      </c>
      <c r="C34" s="34"/>
      <c r="D34" s="35">
        <f>SUM(D35:D36)</f>
        <v>0</v>
      </c>
      <c r="E34" s="36">
        <f t="shared" ref="E34:R34" si="7">SUM(E35:E36)</f>
        <v>0</v>
      </c>
      <c r="F34" s="36">
        <f t="shared" si="7"/>
        <v>0</v>
      </c>
      <c r="G34" s="36">
        <f t="shared" si="7"/>
        <v>0</v>
      </c>
      <c r="H34" s="249">
        <f t="shared" si="7"/>
        <v>0</v>
      </c>
      <c r="I34" s="35">
        <f t="shared" si="7"/>
        <v>0</v>
      </c>
      <c r="J34" s="36">
        <f t="shared" si="7"/>
        <v>0</v>
      </c>
      <c r="K34" s="36">
        <f t="shared" si="7"/>
        <v>0</v>
      </c>
      <c r="L34" s="36">
        <f t="shared" si="7"/>
        <v>0</v>
      </c>
      <c r="M34" s="231">
        <f t="shared" si="7"/>
        <v>0</v>
      </c>
      <c r="N34" s="35">
        <f t="shared" si="7"/>
        <v>0</v>
      </c>
      <c r="O34" s="36">
        <f t="shared" si="7"/>
        <v>0</v>
      </c>
      <c r="P34" s="36">
        <f t="shared" si="7"/>
        <v>0</v>
      </c>
      <c r="Q34" s="36">
        <f t="shared" si="7"/>
        <v>0</v>
      </c>
      <c r="R34" s="241">
        <f t="shared" si="7"/>
        <v>0</v>
      </c>
      <c r="S34" s="45"/>
    </row>
    <row r="35" spans="1:59" s="17" customFormat="1" x14ac:dyDescent="0.25">
      <c r="A35" s="50" t="s">
        <v>19</v>
      </c>
      <c r="B35" s="51" t="s">
        <v>12</v>
      </c>
      <c r="C35" s="51" t="s">
        <v>9</v>
      </c>
      <c r="D35" s="39">
        <v>0</v>
      </c>
      <c r="E35" s="40">
        <v>0</v>
      </c>
      <c r="F35" s="40">
        <v>0</v>
      </c>
      <c r="G35" s="40">
        <v>0</v>
      </c>
      <c r="H35" s="242">
        <v>0</v>
      </c>
      <c r="I35" s="39">
        <v>0</v>
      </c>
      <c r="J35" s="40">
        <v>0</v>
      </c>
      <c r="K35" s="40">
        <v>0</v>
      </c>
      <c r="L35" s="40">
        <v>0</v>
      </c>
      <c r="M35" s="225">
        <v>0</v>
      </c>
      <c r="N35" s="39">
        <v>0</v>
      </c>
      <c r="O35" s="40">
        <v>0</v>
      </c>
      <c r="P35" s="40">
        <v>0</v>
      </c>
      <c r="Q35" s="40">
        <v>0</v>
      </c>
      <c r="R35" s="244">
        <v>0</v>
      </c>
      <c r="S35" s="45"/>
    </row>
    <row r="36" spans="1:59" s="17" customFormat="1" ht="16.5" thickBot="1" x14ac:dyDescent="0.3">
      <c r="A36" s="53" t="s">
        <v>19</v>
      </c>
      <c r="B36" s="37" t="s">
        <v>10</v>
      </c>
      <c r="C36" s="54" t="s">
        <v>8</v>
      </c>
      <c r="D36" s="43">
        <v>0</v>
      </c>
      <c r="E36" s="44">
        <v>0</v>
      </c>
      <c r="F36" s="44">
        <v>0</v>
      </c>
      <c r="G36" s="44">
        <v>0</v>
      </c>
      <c r="H36" s="243">
        <v>0</v>
      </c>
      <c r="I36" s="43">
        <v>0</v>
      </c>
      <c r="J36" s="44">
        <v>0</v>
      </c>
      <c r="K36" s="44">
        <v>0</v>
      </c>
      <c r="L36" s="44">
        <v>0</v>
      </c>
      <c r="M36" s="228">
        <v>0</v>
      </c>
      <c r="N36" s="43">
        <v>0</v>
      </c>
      <c r="O36" s="44">
        <v>0</v>
      </c>
      <c r="P36" s="44">
        <v>0</v>
      </c>
      <c r="Q36" s="44">
        <v>0</v>
      </c>
      <c r="R36" s="250">
        <v>0</v>
      </c>
      <c r="S36" s="45"/>
    </row>
    <row r="37" spans="1:59" s="63" customFormat="1" ht="15" customHeight="1" thickBot="1" x14ac:dyDescent="0.3">
      <c r="A37" s="64" t="s">
        <v>55</v>
      </c>
      <c r="B37" s="58" t="s">
        <v>18</v>
      </c>
      <c r="C37" s="59"/>
      <c r="D37" s="60">
        <f>SUM(Table1[[#This Row],[N15 FFP]:[N15 CF]])</f>
        <v>25190</v>
      </c>
      <c r="E37" s="61">
        <v>14564</v>
      </c>
      <c r="F37" s="61">
        <v>1287</v>
      </c>
      <c r="G37" s="61">
        <v>9339</v>
      </c>
      <c r="H37" s="234">
        <v>0</v>
      </c>
      <c r="I37" s="60">
        <f>SUM(Table1[[#This Row],[M16 GF]:[M16 CF ]])</f>
        <v>6022</v>
      </c>
      <c r="J37" s="61">
        <v>4144</v>
      </c>
      <c r="K37" s="61">
        <v>0</v>
      </c>
      <c r="L37" s="61">
        <v>1878</v>
      </c>
      <c r="M37" s="234">
        <v>0</v>
      </c>
      <c r="N37" s="60">
        <f>SUM(Table1[[#This Row],[Diff FFP]:[Diff CF]])</f>
        <v>-19168</v>
      </c>
      <c r="O37" s="61">
        <v>-10420</v>
      </c>
      <c r="P37" s="61">
        <v>-1287</v>
      </c>
      <c r="Q37" s="61">
        <v>-7461</v>
      </c>
      <c r="R37" s="251">
        <v>0</v>
      </c>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row>
    <row r="38" spans="1:59" s="63" customFormat="1" ht="15" customHeight="1" thickBot="1" x14ac:dyDescent="0.3">
      <c r="A38" s="64" t="s">
        <v>56</v>
      </c>
      <c r="B38" s="58" t="s">
        <v>6</v>
      </c>
      <c r="C38" s="59"/>
      <c r="D38" s="60">
        <f>SUM(Table1[[#This Row],[N15 FFP]:[N15 CASELOAD ]])</f>
        <v>0</v>
      </c>
      <c r="E38" s="61">
        <v>0</v>
      </c>
      <c r="F38" s="61">
        <v>0</v>
      </c>
      <c r="G38" s="61">
        <v>0</v>
      </c>
      <c r="H38" s="234">
        <v>0</v>
      </c>
      <c r="I38" s="219">
        <f>SUM(Table1[[#This Row],[M16 GF]:[M16 CASELOAD]])</f>
        <v>0</v>
      </c>
      <c r="J38" s="61">
        <v>0</v>
      </c>
      <c r="K38" s="61">
        <v>0</v>
      </c>
      <c r="L38" s="61">
        <v>0</v>
      </c>
      <c r="M38" s="234">
        <v>0</v>
      </c>
      <c r="N38" s="60">
        <f>SUM(Table1[[#This Row],[Diff FFP]:[Diff CF]])</f>
        <v>0</v>
      </c>
      <c r="O38" s="61">
        <v>0</v>
      </c>
      <c r="P38" s="61">
        <v>0</v>
      </c>
      <c r="Q38" s="61">
        <v>0</v>
      </c>
      <c r="R38" s="251">
        <v>0</v>
      </c>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row>
    <row r="39" spans="1:59" s="68" customFormat="1" ht="15" customHeight="1" thickBot="1" x14ac:dyDescent="0.3">
      <c r="A39" s="200"/>
      <c r="B39" s="201"/>
      <c r="C39" s="66" t="s">
        <v>17</v>
      </c>
      <c r="D39" s="56">
        <f>D9+D14+D21+D26+D31+D34+D37+D38</f>
        <v>285328</v>
      </c>
      <c r="E39" s="57">
        <f t="shared" ref="E39:R39" si="8">E9+E14+E21+E26+E31+E34+E37+E38</f>
        <v>160458</v>
      </c>
      <c r="F39" s="57">
        <f t="shared" si="8"/>
        <v>18676</v>
      </c>
      <c r="G39" s="57">
        <f t="shared" si="8"/>
        <v>106194</v>
      </c>
      <c r="H39" s="221">
        <f t="shared" si="8"/>
        <v>106440</v>
      </c>
      <c r="I39" s="57">
        <f t="shared" si="8"/>
        <v>203572</v>
      </c>
      <c r="J39" s="57">
        <f t="shared" si="8"/>
        <v>141324</v>
      </c>
      <c r="K39" s="57">
        <f t="shared" si="8"/>
        <v>1222</v>
      </c>
      <c r="L39" s="57">
        <f t="shared" si="8"/>
        <v>61026</v>
      </c>
      <c r="M39" s="252">
        <f t="shared" si="8"/>
        <v>76697</v>
      </c>
      <c r="N39" s="56">
        <f t="shared" si="8"/>
        <v>-81756</v>
      </c>
      <c r="O39" s="57">
        <f t="shared" si="8"/>
        <v>-19134</v>
      </c>
      <c r="P39" s="57">
        <f t="shared" si="8"/>
        <v>-17454</v>
      </c>
      <c r="Q39" s="57">
        <f t="shared" si="8"/>
        <v>-45168</v>
      </c>
      <c r="R39" s="252">
        <f t="shared" si="8"/>
        <v>-29743</v>
      </c>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row>
    <row r="40" spans="1:59" s="68" customFormat="1" ht="15" customHeight="1" x14ac:dyDescent="0.25">
      <c r="A40" s="202"/>
      <c r="B40" s="131"/>
      <c r="C40" s="70" t="s">
        <v>4</v>
      </c>
      <c r="D40" s="71">
        <f>D10+D11+D16+D17+D22+D23+D27+D28+D32+D35</f>
        <v>246612</v>
      </c>
      <c r="E40" s="72">
        <f t="shared" ref="E40:R40" si="9">E10+E11+E16+E17+E22+E23+E27+E28+E32+E35</f>
        <v>138026</v>
      </c>
      <c r="F40" s="72">
        <f t="shared" si="9"/>
        <v>17336</v>
      </c>
      <c r="G40" s="72">
        <f t="shared" si="9"/>
        <v>91250</v>
      </c>
      <c r="H40" s="253">
        <f t="shared" si="9"/>
        <v>103580</v>
      </c>
      <c r="I40" s="71">
        <f t="shared" si="9"/>
        <v>194608</v>
      </c>
      <c r="J40" s="72">
        <f t="shared" si="9"/>
        <v>135038</v>
      </c>
      <c r="K40" s="72">
        <f t="shared" si="9"/>
        <v>1222</v>
      </c>
      <c r="L40" s="72">
        <f t="shared" si="9"/>
        <v>58348</v>
      </c>
      <c r="M40" s="253">
        <f t="shared" si="9"/>
        <v>75568</v>
      </c>
      <c r="N40" s="71">
        <f t="shared" si="9"/>
        <v>-52004</v>
      </c>
      <c r="O40" s="72">
        <f t="shared" si="9"/>
        <v>-2988</v>
      </c>
      <c r="P40" s="72">
        <f t="shared" si="9"/>
        <v>-16114</v>
      </c>
      <c r="Q40" s="72">
        <f t="shared" si="9"/>
        <v>-32902</v>
      </c>
      <c r="R40" s="253">
        <f t="shared" si="9"/>
        <v>-28012</v>
      </c>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row>
    <row r="41" spans="1:59" s="63" customFormat="1" ht="15" customHeight="1" x14ac:dyDescent="0.25">
      <c r="A41" s="203"/>
      <c r="B41" s="132"/>
      <c r="C41" s="74" t="s">
        <v>3</v>
      </c>
      <c r="D41" s="75">
        <f>D12+D13+D19+D20+D24+D25+D29+D30+D33+D36</f>
        <v>13526</v>
      </c>
      <c r="E41" s="76">
        <f t="shared" ref="E41:R41" si="10">E12+E13+E19+E20+E24+E25+E29+E30+E33+E36</f>
        <v>7868</v>
      </c>
      <c r="F41" s="76">
        <f t="shared" si="10"/>
        <v>53</v>
      </c>
      <c r="G41" s="76">
        <f t="shared" si="10"/>
        <v>5605</v>
      </c>
      <c r="H41" s="245">
        <f t="shared" si="10"/>
        <v>2860</v>
      </c>
      <c r="I41" s="75">
        <f t="shared" si="10"/>
        <v>2942</v>
      </c>
      <c r="J41" s="76">
        <f t="shared" si="10"/>
        <v>2142</v>
      </c>
      <c r="K41" s="76">
        <f t="shared" si="10"/>
        <v>0</v>
      </c>
      <c r="L41" s="76">
        <f t="shared" si="10"/>
        <v>800</v>
      </c>
      <c r="M41" s="245">
        <f t="shared" si="10"/>
        <v>1129</v>
      </c>
      <c r="N41" s="75">
        <f t="shared" si="10"/>
        <v>-10584</v>
      </c>
      <c r="O41" s="76">
        <f t="shared" si="10"/>
        <v>-5726</v>
      </c>
      <c r="P41" s="76">
        <f t="shared" si="10"/>
        <v>-53</v>
      </c>
      <c r="Q41" s="76">
        <f t="shared" si="10"/>
        <v>-4805</v>
      </c>
      <c r="R41" s="245">
        <f t="shared" si="10"/>
        <v>-1731</v>
      </c>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row>
    <row r="42" spans="1:59" s="62" customFormat="1" ht="15" customHeight="1" x14ac:dyDescent="0.25">
      <c r="A42" s="203"/>
      <c r="B42" s="204"/>
      <c r="C42" s="78" t="s">
        <v>2</v>
      </c>
      <c r="D42" s="39">
        <f>D37</f>
        <v>25190</v>
      </c>
      <c r="E42" s="40">
        <f t="shared" ref="E42:R42" si="11">E37</f>
        <v>14564</v>
      </c>
      <c r="F42" s="40">
        <f t="shared" si="11"/>
        <v>1287</v>
      </c>
      <c r="G42" s="40">
        <f t="shared" si="11"/>
        <v>9339</v>
      </c>
      <c r="H42" s="245">
        <f t="shared" si="11"/>
        <v>0</v>
      </c>
      <c r="I42" s="39">
        <f t="shared" si="11"/>
        <v>6022</v>
      </c>
      <c r="J42" s="40">
        <f t="shared" si="11"/>
        <v>4144</v>
      </c>
      <c r="K42" s="40">
        <f t="shared" si="11"/>
        <v>0</v>
      </c>
      <c r="L42" s="40">
        <f t="shared" si="11"/>
        <v>1878</v>
      </c>
      <c r="M42" s="245">
        <f t="shared" si="11"/>
        <v>0</v>
      </c>
      <c r="N42" s="75">
        <f t="shared" si="11"/>
        <v>-19168</v>
      </c>
      <c r="O42" s="76">
        <f t="shared" si="11"/>
        <v>-10420</v>
      </c>
      <c r="P42" s="76">
        <f t="shared" si="11"/>
        <v>-1287</v>
      </c>
      <c r="Q42" s="76">
        <f t="shared" si="11"/>
        <v>-7461</v>
      </c>
      <c r="R42" s="245">
        <f t="shared" si="11"/>
        <v>0</v>
      </c>
    </row>
    <row r="43" spans="1:59" x14ac:dyDescent="0.25">
      <c r="A43" s="80" t="s">
        <v>0</v>
      </c>
      <c r="B43" s="2"/>
      <c r="C43" s="2"/>
      <c r="D43" s="9"/>
      <c r="E43" s="9"/>
      <c r="F43" s="9"/>
      <c r="G43" s="9"/>
      <c r="H43" s="9"/>
      <c r="I43" s="9"/>
      <c r="J43" s="9"/>
      <c r="K43" s="9"/>
      <c r="L43" s="9"/>
      <c r="M43" s="2"/>
      <c r="N43" s="9"/>
      <c r="O43" s="9"/>
      <c r="P43" s="9"/>
      <c r="Q43" s="9"/>
      <c r="R43" s="10"/>
    </row>
    <row r="44" spans="1:59" ht="15.6" customHeight="1" x14ac:dyDescent="0.25">
      <c r="A44" s="79" t="s">
        <v>1</v>
      </c>
      <c r="B44" s="17"/>
      <c r="C44" s="147"/>
      <c r="D44" s="11"/>
      <c r="E44" s="11"/>
      <c r="F44" s="9"/>
      <c r="G44" s="11"/>
      <c r="H44" s="11"/>
      <c r="I44" s="11"/>
      <c r="J44" s="11"/>
      <c r="K44" s="11"/>
      <c r="L44" s="11"/>
      <c r="M44" s="11"/>
      <c r="N44" s="11"/>
      <c r="O44" s="11"/>
      <c r="P44" s="11"/>
      <c r="Q44" s="11"/>
      <c r="R44" s="11"/>
    </row>
    <row r="45" spans="1:59" x14ac:dyDescent="0.25">
      <c r="A45" s="178" t="s">
        <v>57</v>
      </c>
      <c r="B45" s="181"/>
      <c r="C45" s="182"/>
      <c r="D45" s="182"/>
      <c r="E45" s="183"/>
      <c r="F45" s="148"/>
      <c r="G45" s="13"/>
      <c r="H45" s="12"/>
      <c r="I45" s="13"/>
      <c r="J45" s="13"/>
      <c r="K45" s="13"/>
      <c r="L45" s="13"/>
      <c r="M45" s="12"/>
      <c r="N45" s="13"/>
      <c r="O45" s="13"/>
      <c r="P45" s="13"/>
      <c r="Q45" s="13"/>
      <c r="R45" s="14"/>
    </row>
    <row r="46" spans="1:59" x14ac:dyDescent="0.25">
      <c r="A46" s="19" t="s">
        <v>16</v>
      </c>
      <c r="B46" s="150"/>
      <c r="C46" s="129"/>
      <c r="D46" s="130"/>
      <c r="E46" s="130"/>
      <c r="F46" s="130"/>
      <c r="G46" s="15"/>
      <c r="H46" s="128"/>
      <c r="I46" s="15"/>
      <c r="J46" s="15"/>
      <c r="K46" s="15"/>
      <c r="L46" s="15"/>
      <c r="M46" s="128"/>
      <c r="N46" s="15"/>
      <c r="O46" s="15"/>
      <c r="P46" s="15"/>
      <c r="Q46" s="15"/>
      <c r="R46" s="10"/>
    </row>
    <row r="47" spans="1:59" x14ac:dyDescent="0.25">
      <c r="A47" s="205" t="s">
        <v>58</v>
      </c>
      <c r="B47" s="206"/>
      <c r="C47" s="206"/>
      <c r="D47" s="206"/>
      <c r="E47" s="206"/>
      <c r="F47" s="206"/>
      <c r="G47" s="206"/>
      <c r="H47" s="206"/>
      <c r="I47" s="206"/>
      <c r="J47" s="206"/>
      <c r="K47" s="206"/>
      <c r="L47" s="206"/>
      <c r="M47" s="206"/>
      <c r="N47" s="206"/>
      <c r="O47" s="206"/>
      <c r="P47" s="206"/>
      <c r="Q47" s="206"/>
      <c r="R47" s="207"/>
    </row>
    <row r="48" spans="1:59" s="24" customFormat="1" x14ac:dyDescent="0.25">
      <c r="A48" s="82" t="s">
        <v>50</v>
      </c>
      <c r="B48" s="151"/>
      <c r="C48" s="152"/>
      <c r="D48" s="83" t="s">
        <v>63</v>
      </c>
      <c r="E48" s="153"/>
      <c r="F48" s="153"/>
      <c r="G48" s="153"/>
      <c r="H48" s="154"/>
      <c r="I48" s="83" t="s">
        <v>64</v>
      </c>
      <c r="J48" s="153"/>
      <c r="K48" s="153"/>
      <c r="L48" s="153"/>
      <c r="M48" s="154"/>
      <c r="N48" s="84" t="s">
        <v>36</v>
      </c>
      <c r="O48" s="155"/>
      <c r="P48" s="155"/>
      <c r="Q48" s="155"/>
      <c r="R48" s="156"/>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row>
    <row r="49" spans="1:59" s="24" customFormat="1" ht="16.5" thickBot="1" x14ac:dyDescent="0.3">
      <c r="A49" s="85" t="s">
        <v>14</v>
      </c>
      <c r="B49" s="86" t="s">
        <v>25</v>
      </c>
      <c r="C49" s="87" t="s">
        <v>13</v>
      </c>
      <c r="D49" s="27" t="s">
        <v>41</v>
      </c>
      <c r="E49" s="28" t="s">
        <v>71</v>
      </c>
      <c r="F49" s="28" t="s">
        <v>72</v>
      </c>
      <c r="G49" s="29" t="s">
        <v>42</v>
      </c>
      <c r="H49" s="30" t="s">
        <v>59</v>
      </c>
      <c r="I49" s="27" t="s">
        <v>60</v>
      </c>
      <c r="J49" s="28" t="s">
        <v>73</v>
      </c>
      <c r="K49" s="28" t="s">
        <v>74</v>
      </c>
      <c r="L49" s="29" t="s">
        <v>61</v>
      </c>
      <c r="M49" s="30" t="s">
        <v>62</v>
      </c>
      <c r="N49" s="27" t="s">
        <v>33</v>
      </c>
      <c r="O49" s="28" t="s">
        <v>75</v>
      </c>
      <c r="P49" s="28" t="s">
        <v>76</v>
      </c>
      <c r="Q49" s="29" t="s">
        <v>34</v>
      </c>
      <c r="R49" s="88" t="s">
        <v>40</v>
      </c>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row>
    <row r="50" spans="1:59" x14ac:dyDescent="0.25">
      <c r="A50" s="50" t="s">
        <v>24</v>
      </c>
      <c r="B50" s="48" t="s">
        <v>47</v>
      </c>
      <c r="C50" s="49"/>
      <c r="D50" s="35">
        <f>SUM(D51:D54)</f>
        <v>175525</v>
      </c>
      <c r="E50" s="36">
        <f t="shared" ref="E50:R50" si="12">SUM(E51:E54)</f>
        <v>96208</v>
      </c>
      <c r="F50" s="36">
        <f t="shared" si="12"/>
        <v>421</v>
      </c>
      <c r="G50" s="36">
        <f t="shared" si="12"/>
        <v>78896</v>
      </c>
      <c r="H50" s="231">
        <f t="shared" si="12"/>
        <v>48341</v>
      </c>
      <c r="I50" s="35">
        <f t="shared" si="12"/>
        <v>167988</v>
      </c>
      <c r="J50" s="36">
        <f t="shared" si="12"/>
        <v>115063</v>
      </c>
      <c r="K50" s="36">
        <f t="shared" si="12"/>
        <v>1204</v>
      </c>
      <c r="L50" s="36">
        <f t="shared" si="12"/>
        <v>51721</v>
      </c>
      <c r="M50" s="231">
        <f t="shared" si="12"/>
        <v>43120</v>
      </c>
      <c r="N50" s="35">
        <f t="shared" si="12"/>
        <v>-7537</v>
      </c>
      <c r="O50" s="36">
        <f t="shared" si="12"/>
        <v>18855</v>
      </c>
      <c r="P50" s="36">
        <f t="shared" si="12"/>
        <v>783</v>
      </c>
      <c r="Q50" s="36">
        <f t="shared" si="12"/>
        <v>-27175</v>
      </c>
      <c r="R50" s="231">
        <f t="shared" si="12"/>
        <v>-5221</v>
      </c>
      <c r="S50" s="89"/>
    </row>
    <row r="51" spans="1:59" x14ac:dyDescent="0.25">
      <c r="A51" s="50" t="s">
        <v>24</v>
      </c>
      <c r="B51" s="90" t="s">
        <v>12</v>
      </c>
      <c r="C51" s="38" t="s">
        <v>9</v>
      </c>
      <c r="D51" s="39">
        <v>158186</v>
      </c>
      <c r="E51" s="40">
        <v>79461</v>
      </c>
      <c r="F51" s="40">
        <v>0</v>
      </c>
      <c r="G51" s="40">
        <v>78725</v>
      </c>
      <c r="H51" s="225">
        <v>43498</v>
      </c>
      <c r="I51" s="39">
        <v>103675</v>
      </c>
      <c r="J51" s="40">
        <v>52146</v>
      </c>
      <c r="K51" s="40">
        <v>0</v>
      </c>
      <c r="L51" s="40">
        <v>51529</v>
      </c>
      <c r="M51" s="225">
        <v>26618</v>
      </c>
      <c r="N51" s="39">
        <v>-54511</v>
      </c>
      <c r="O51" s="40">
        <v>-27315</v>
      </c>
      <c r="P51" s="40">
        <v>0</v>
      </c>
      <c r="Q51" s="40">
        <v>-27196</v>
      </c>
      <c r="R51" s="225">
        <v>-16880</v>
      </c>
    </row>
    <row r="52" spans="1:59" x14ac:dyDescent="0.25">
      <c r="A52" s="50" t="s">
        <v>24</v>
      </c>
      <c r="B52" s="90" t="s">
        <v>12</v>
      </c>
      <c r="C52" s="38" t="s">
        <v>11</v>
      </c>
      <c r="D52" s="39">
        <v>16798</v>
      </c>
      <c r="E52" s="40">
        <v>16378</v>
      </c>
      <c r="F52" s="40">
        <v>420</v>
      </c>
      <c r="G52" s="40">
        <v>0</v>
      </c>
      <c r="H52" s="225">
        <v>4600</v>
      </c>
      <c r="I52" s="39">
        <v>63833</v>
      </c>
      <c r="J52" s="40">
        <v>62631</v>
      </c>
      <c r="K52" s="40">
        <v>1202</v>
      </c>
      <c r="L52" s="40">
        <v>0</v>
      </c>
      <c r="M52" s="225">
        <v>16278</v>
      </c>
      <c r="N52" s="39">
        <v>47035</v>
      </c>
      <c r="O52" s="40">
        <v>46253</v>
      </c>
      <c r="P52" s="40">
        <v>782</v>
      </c>
      <c r="Q52" s="40">
        <v>0</v>
      </c>
      <c r="R52" s="225">
        <v>11678</v>
      </c>
    </row>
    <row r="53" spans="1:59" x14ac:dyDescent="0.25">
      <c r="A53" s="50" t="s">
        <v>24</v>
      </c>
      <c r="B53" s="90" t="s">
        <v>10</v>
      </c>
      <c r="C53" s="38" t="s">
        <v>9</v>
      </c>
      <c r="D53" s="39">
        <v>488</v>
      </c>
      <c r="E53" s="40">
        <v>317</v>
      </c>
      <c r="F53" s="40">
        <v>0</v>
      </c>
      <c r="G53" s="40">
        <v>171</v>
      </c>
      <c r="H53" s="225">
        <v>219</v>
      </c>
      <c r="I53" s="39">
        <v>384</v>
      </c>
      <c r="J53" s="40">
        <v>192</v>
      </c>
      <c r="K53" s="40">
        <v>0</v>
      </c>
      <c r="L53" s="40">
        <v>192</v>
      </c>
      <c r="M53" s="225">
        <v>179</v>
      </c>
      <c r="N53" s="39">
        <v>-104</v>
      </c>
      <c r="O53" s="40">
        <v>-125</v>
      </c>
      <c r="P53" s="40">
        <v>0</v>
      </c>
      <c r="Q53" s="40">
        <v>21</v>
      </c>
      <c r="R53" s="225">
        <v>-40</v>
      </c>
    </row>
    <row r="54" spans="1:59" ht="16.5" thickBot="1" x14ac:dyDescent="0.3">
      <c r="A54" s="53" t="s">
        <v>24</v>
      </c>
      <c r="B54" s="91" t="s">
        <v>10</v>
      </c>
      <c r="C54" s="42" t="s">
        <v>8</v>
      </c>
      <c r="D54" s="43">
        <v>53</v>
      </c>
      <c r="E54" s="44">
        <v>52</v>
      </c>
      <c r="F54" s="44">
        <v>1</v>
      </c>
      <c r="G54" s="44">
        <v>0</v>
      </c>
      <c r="H54" s="228">
        <v>24</v>
      </c>
      <c r="I54" s="43">
        <v>96</v>
      </c>
      <c r="J54" s="44">
        <v>94</v>
      </c>
      <c r="K54" s="44">
        <v>2</v>
      </c>
      <c r="L54" s="44">
        <v>0</v>
      </c>
      <c r="M54" s="228">
        <v>45</v>
      </c>
      <c r="N54" s="43">
        <v>43</v>
      </c>
      <c r="O54" s="44">
        <v>42</v>
      </c>
      <c r="P54" s="44">
        <v>1</v>
      </c>
      <c r="Q54" s="44">
        <v>0</v>
      </c>
      <c r="R54" s="228">
        <v>21</v>
      </c>
    </row>
    <row r="55" spans="1:59" x14ac:dyDescent="0.25">
      <c r="A55" s="187"/>
      <c r="B55" s="186" t="s">
        <v>46</v>
      </c>
      <c r="C55" s="158"/>
      <c r="D55" s="35">
        <f>D56+D59</f>
        <v>102287</v>
      </c>
      <c r="E55" s="36">
        <f t="shared" ref="E55:R55" si="13">E56+E59</f>
        <v>64143</v>
      </c>
      <c r="F55" s="36">
        <f t="shared" si="13"/>
        <v>32494</v>
      </c>
      <c r="G55" s="36">
        <f t="shared" si="13"/>
        <v>5650</v>
      </c>
      <c r="H55" s="231">
        <f t="shared" si="13"/>
        <v>1891</v>
      </c>
      <c r="I55" s="35">
        <f t="shared" si="13"/>
        <v>40237</v>
      </c>
      <c r="J55" s="36">
        <f t="shared" si="13"/>
        <v>27574</v>
      </c>
      <c r="K55" s="36">
        <f t="shared" si="13"/>
        <v>12353</v>
      </c>
      <c r="L55" s="36">
        <f t="shared" si="13"/>
        <v>310</v>
      </c>
      <c r="M55" s="231">
        <f t="shared" si="13"/>
        <v>280</v>
      </c>
      <c r="N55" s="35">
        <f t="shared" si="13"/>
        <v>-62050</v>
      </c>
      <c r="O55" s="36">
        <f t="shared" si="13"/>
        <v>-36569</v>
      </c>
      <c r="P55" s="36">
        <f t="shared" si="13"/>
        <v>-20141</v>
      </c>
      <c r="Q55" s="36">
        <f t="shared" si="13"/>
        <v>-5340</v>
      </c>
      <c r="R55" s="231">
        <f t="shared" si="13"/>
        <v>-1611</v>
      </c>
    </row>
    <row r="56" spans="1:59" s="45" customFormat="1" x14ac:dyDescent="0.25">
      <c r="A56" s="93" t="s">
        <v>23</v>
      </c>
      <c r="B56" s="172" t="s">
        <v>44</v>
      </c>
      <c r="C56" s="185"/>
      <c r="D56" s="56">
        <f>SUM(D57:D58)</f>
        <v>90892</v>
      </c>
      <c r="E56" s="57">
        <f t="shared" ref="E56:R56" si="14">SUM(E57:E58)</f>
        <v>58398</v>
      </c>
      <c r="F56" s="57">
        <f t="shared" si="14"/>
        <v>32494</v>
      </c>
      <c r="G56" s="57">
        <f t="shared" si="14"/>
        <v>0</v>
      </c>
      <c r="H56" s="222">
        <f t="shared" si="14"/>
        <v>0</v>
      </c>
      <c r="I56" s="56">
        <f t="shared" si="14"/>
        <v>39059</v>
      </c>
      <c r="J56" s="57">
        <f t="shared" si="14"/>
        <v>26710</v>
      </c>
      <c r="K56" s="57">
        <f t="shared" si="14"/>
        <v>12349</v>
      </c>
      <c r="L56" s="57">
        <f t="shared" si="14"/>
        <v>0</v>
      </c>
      <c r="M56" s="222">
        <f t="shared" si="14"/>
        <v>0</v>
      </c>
      <c r="N56" s="56">
        <f t="shared" si="14"/>
        <v>-51833</v>
      </c>
      <c r="O56" s="57">
        <f t="shared" si="14"/>
        <v>-31688</v>
      </c>
      <c r="P56" s="57">
        <f t="shared" si="14"/>
        <v>-20145</v>
      </c>
      <c r="Q56" s="57">
        <f t="shared" si="14"/>
        <v>0</v>
      </c>
      <c r="R56" s="222">
        <f t="shared" si="14"/>
        <v>0</v>
      </c>
    </row>
    <row r="57" spans="1:59" s="45" customFormat="1" x14ac:dyDescent="0.25">
      <c r="A57" s="93" t="s">
        <v>23</v>
      </c>
      <c r="B57" s="90" t="s">
        <v>12</v>
      </c>
      <c r="C57" s="38" t="s">
        <v>9</v>
      </c>
      <c r="D57" s="39">
        <v>63624</v>
      </c>
      <c r="E57" s="40">
        <v>31812</v>
      </c>
      <c r="F57" s="40">
        <v>31812</v>
      </c>
      <c r="G57" s="40">
        <v>0</v>
      </c>
      <c r="H57" s="225">
        <v>0</v>
      </c>
      <c r="I57" s="39">
        <v>24099</v>
      </c>
      <c r="J57" s="40">
        <v>12124</v>
      </c>
      <c r="K57" s="40">
        <v>11975</v>
      </c>
      <c r="L57" s="40">
        <v>0</v>
      </c>
      <c r="M57" s="225">
        <v>0</v>
      </c>
      <c r="N57" s="39">
        <v>-39525</v>
      </c>
      <c r="O57" s="40">
        <v>-19688</v>
      </c>
      <c r="P57" s="40">
        <v>-19837</v>
      </c>
      <c r="Q57" s="40">
        <v>0</v>
      </c>
      <c r="R57" s="225">
        <v>0</v>
      </c>
    </row>
    <row r="58" spans="1:59" s="45" customFormat="1" x14ac:dyDescent="0.25">
      <c r="A58" s="94" t="s">
        <v>23</v>
      </c>
      <c r="B58" s="90" t="s">
        <v>12</v>
      </c>
      <c r="C58" s="38" t="s">
        <v>11</v>
      </c>
      <c r="D58" s="39">
        <v>27268</v>
      </c>
      <c r="E58" s="40">
        <v>26586</v>
      </c>
      <c r="F58" s="40">
        <v>682</v>
      </c>
      <c r="G58" s="40">
        <v>0</v>
      </c>
      <c r="H58" s="225">
        <v>0</v>
      </c>
      <c r="I58" s="39">
        <v>14960</v>
      </c>
      <c r="J58" s="40">
        <v>14586</v>
      </c>
      <c r="K58" s="40">
        <v>374</v>
      </c>
      <c r="L58" s="40">
        <v>0</v>
      </c>
      <c r="M58" s="225">
        <v>0</v>
      </c>
      <c r="N58" s="39">
        <v>-12308</v>
      </c>
      <c r="O58" s="40">
        <v>-12000</v>
      </c>
      <c r="P58" s="40">
        <v>-308</v>
      </c>
      <c r="Q58" s="40">
        <v>0</v>
      </c>
      <c r="R58" s="225">
        <v>0</v>
      </c>
    </row>
    <row r="59" spans="1:59" s="45" customFormat="1" x14ac:dyDescent="0.25">
      <c r="A59" s="188"/>
      <c r="B59" s="173" t="s">
        <v>48</v>
      </c>
      <c r="C59" s="177"/>
      <c r="D59" s="56">
        <v>11395</v>
      </c>
      <c r="E59" s="57">
        <v>5745</v>
      </c>
      <c r="F59" s="57">
        <v>0</v>
      </c>
      <c r="G59" s="57">
        <v>5650</v>
      </c>
      <c r="H59" s="222">
        <v>1891</v>
      </c>
      <c r="I59" s="56">
        <v>1178</v>
      </c>
      <c r="J59" s="57">
        <v>864</v>
      </c>
      <c r="K59" s="57">
        <v>4</v>
      </c>
      <c r="L59" s="57">
        <v>310</v>
      </c>
      <c r="M59" s="222">
        <v>280</v>
      </c>
      <c r="N59" s="56">
        <v>-10217</v>
      </c>
      <c r="O59" s="57">
        <v>-4881</v>
      </c>
      <c r="P59" s="57">
        <v>4</v>
      </c>
      <c r="Q59" s="57">
        <v>-5340</v>
      </c>
      <c r="R59" s="222">
        <v>-1611</v>
      </c>
    </row>
    <row r="60" spans="1:59" s="45" customFormat="1" x14ac:dyDescent="0.25">
      <c r="A60" s="94" t="s">
        <v>45</v>
      </c>
      <c r="B60" s="90" t="s">
        <v>10</v>
      </c>
      <c r="C60" s="38" t="s">
        <v>9</v>
      </c>
      <c r="D60" s="39">
        <v>11395</v>
      </c>
      <c r="E60" s="40">
        <v>5745</v>
      </c>
      <c r="F60" s="40">
        <v>0</v>
      </c>
      <c r="G60" s="40">
        <v>5650</v>
      </c>
      <c r="H60" s="225">
        <v>1891</v>
      </c>
      <c r="I60" s="39">
        <v>941</v>
      </c>
      <c r="J60" s="40">
        <v>631</v>
      </c>
      <c r="K60" s="40">
        <v>0</v>
      </c>
      <c r="L60" s="40">
        <v>310</v>
      </c>
      <c r="M60" s="225">
        <v>224</v>
      </c>
      <c r="N60" s="39">
        <v>-10454</v>
      </c>
      <c r="O60" s="40">
        <v>-5114</v>
      </c>
      <c r="P60" s="40">
        <v>0</v>
      </c>
      <c r="Q60" s="40">
        <v>-5340</v>
      </c>
      <c r="R60" s="225">
        <v>-1667</v>
      </c>
    </row>
    <row r="61" spans="1:59" s="45" customFormat="1" ht="16.5" thickBot="1" x14ac:dyDescent="0.3">
      <c r="A61" s="95" t="s">
        <v>45</v>
      </c>
      <c r="B61" s="91" t="s">
        <v>10</v>
      </c>
      <c r="C61" s="42" t="s">
        <v>8</v>
      </c>
      <c r="D61" s="43">
        <v>0</v>
      </c>
      <c r="E61" s="44">
        <v>0</v>
      </c>
      <c r="F61" s="44">
        <v>0</v>
      </c>
      <c r="G61" s="44">
        <v>0</v>
      </c>
      <c r="H61" s="228">
        <v>0</v>
      </c>
      <c r="I61" s="43">
        <v>237</v>
      </c>
      <c r="J61" s="44">
        <v>233</v>
      </c>
      <c r="K61" s="44">
        <v>4</v>
      </c>
      <c r="L61" s="44">
        <v>0</v>
      </c>
      <c r="M61" s="228">
        <v>56</v>
      </c>
      <c r="N61" s="43">
        <v>237</v>
      </c>
      <c r="O61" s="44">
        <v>233</v>
      </c>
      <c r="P61" s="44">
        <v>4</v>
      </c>
      <c r="Q61" s="44">
        <v>0</v>
      </c>
      <c r="R61" s="228">
        <v>56</v>
      </c>
    </row>
    <row r="62" spans="1:59" s="45" customFormat="1" x14ac:dyDescent="0.25">
      <c r="A62" s="94" t="s">
        <v>22</v>
      </c>
      <c r="B62" s="191" t="s">
        <v>67</v>
      </c>
      <c r="C62" s="51"/>
      <c r="D62" s="36">
        <f>SUM(D63:D66)</f>
        <v>25265</v>
      </c>
      <c r="E62" s="36">
        <f t="shared" ref="E62:R62" si="15">SUM(E63:E66)</f>
        <v>14496</v>
      </c>
      <c r="F62" s="36">
        <f t="shared" si="15"/>
        <v>121</v>
      </c>
      <c r="G62" s="36">
        <f t="shared" si="15"/>
        <v>10648</v>
      </c>
      <c r="H62" s="231">
        <f t="shared" si="15"/>
        <v>29913</v>
      </c>
      <c r="I62" s="35">
        <f t="shared" si="15"/>
        <v>24131</v>
      </c>
      <c r="J62" s="36">
        <f t="shared" si="15"/>
        <v>16579</v>
      </c>
      <c r="K62" s="36">
        <f t="shared" si="15"/>
        <v>131</v>
      </c>
      <c r="L62" s="36">
        <f t="shared" si="15"/>
        <v>7421</v>
      </c>
      <c r="M62" s="230">
        <f t="shared" si="15"/>
        <v>30682</v>
      </c>
      <c r="N62" s="35">
        <f t="shared" si="15"/>
        <v>-1134</v>
      </c>
      <c r="O62" s="36">
        <f t="shared" si="15"/>
        <v>2083</v>
      </c>
      <c r="P62" s="36">
        <f t="shared" si="15"/>
        <v>10</v>
      </c>
      <c r="Q62" s="36">
        <f t="shared" si="15"/>
        <v>-3227</v>
      </c>
      <c r="R62" s="230">
        <f t="shared" si="15"/>
        <v>769</v>
      </c>
    </row>
    <row r="63" spans="1:59" s="45" customFormat="1" x14ac:dyDescent="0.25">
      <c r="A63" s="94" t="s">
        <v>22</v>
      </c>
      <c r="B63" s="184" t="s">
        <v>12</v>
      </c>
      <c r="C63" s="51" t="s">
        <v>9</v>
      </c>
      <c r="D63" s="39">
        <v>20179</v>
      </c>
      <c r="E63" s="40">
        <v>9616</v>
      </c>
      <c r="F63" s="40">
        <v>0</v>
      </c>
      <c r="G63" s="40">
        <v>10563</v>
      </c>
      <c r="H63" s="225">
        <v>23156</v>
      </c>
      <c r="I63" s="39">
        <v>16849</v>
      </c>
      <c r="J63" s="40">
        <v>9521</v>
      </c>
      <c r="K63" s="40">
        <v>0</v>
      </c>
      <c r="L63" s="40">
        <v>7328</v>
      </c>
      <c r="M63" s="225">
        <v>21312</v>
      </c>
      <c r="N63" s="39">
        <v>-3330</v>
      </c>
      <c r="O63" s="40">
        <v>-95</v>
      </c>
      <c r="P63" s="40">
        <v>0</v>
      </c>
      <c r="Q63" s="40">
        <v>-3235</v>
      </c>
      <c r="R63" s="224">
        <v>-1844</v>
      </c>
    </row>
    <row r="64" spans="1:59" s="45" customFormat="1" x14ac:dyDescent="0.25">
      <c r="A64" s="94" t="s">
        <v>22</v>
      </c>
      <c r="B64" s="184" t="s">
        <v>12</v>
      </c>
      <c r="C64" s="51" t="s">
        <v>11</v>
      </c>
      <c r="D64" s="39">
        <v>4738</v>
      </c>
      <c r="E64" s="40">
        <v>4620</v>
      </c>
      <c r="F64" s="40">
        <v>118</v>
      </c>
      <c r="G64" s="40">
        <v>0</v>
      </c>
      <c r="H64" s="225">
        <v>6387</v>
      </c>
      <c r="I64" s="39">
        <v>6952</v>
      </c>
      <c r="J64" s="40">
        <v>6822</v>
      </c>
      <c r="K64" s="40">
        <v>130</v>
      </c>
      <c r="L64" s="40">
        <v>0</v>
      </c>
      <c r="M64" s="225">
        <v>9021</v>
      </c>
      <c r="N64" s="39">
        <v>2214</v>
      </c>
      <c r="O64" s="40">
        <v>2202</v>
      </c>
      <c r="P64" s="40">
        <v>12</v>
      </c>
      <c r="Q64" s="40">
        <v>0</v>
      </c>
      <c r="R64" s="224">
        <v>2634</v>
      </c>
    </row>
    <row r="65" spans="1:59" s="45" customFormat="1" x14ac:dyDescent="0.25">
      <c r="A65" s="94" t="s">
        <v>22</v>
      </c>
      <c r="B65" s="184" t="s">
        <v>68</v>
      </c>
      <c r="C65" s="51" t="s">
        <v>9</v>
      </c>
      <c r="D65" s="39">
        <v>243</v>
      </c>
      <c r="E65" s="40">
        <v>158</v>
      </c>
      <c r="F65" s="40">
        <v>0</v>
      </c>
      <c r="G65" s="40">
        <v>85</v>
      </c>
      <c r="H65" s="225">
        <v>249</v>
      </c>
      <c r="I65" s="39">
        <v>265</v>
      </c>
      <c r="J65" s="40">
        <v>172</v>
      </c>
      <c r="K65" s="40">
        <v>0</v>
      </c>
      <c r="L65" s="40">
        <v>93</v>
      </c>
      <c r="M65" s="225">
        <v>280</v>
      </c>
      <c r="N65" s="39">
        <v>22</v>
      </c>
      <c r="O65" s="40">
        <v>14</v>
      </c>
      <c r="P65" s="40">
        <v>0</v>
      </c>
      <c r="Q65" s="40">
        <v>8</v>
      </c>
      <c r="R65" s="224">
        <v>31</v>
      </c>
    </row>
    <row r="66" spans="1:59" s="45" customFormat="1" ht="16.5" thickBot="1" x14ac:dyDescent="0.3">
      <c r="A66" s="95" t="s">
        <v>22</v>
      </c>
      <c r="B66" s="184" t="s">
        <v>10</v>
      </c>
      <c r="C66" s="51" t="s">
        <v>11</v>
      </c>
      <c r="D66" s="43">
        <v>105</v>
      </c>
      <c r="E66" s="44">
        <v>102</v>
      </c>
      <c r="F66" s="44">
        <v>3</v>
      </c>
      <c r="G66" s="44">
        <v>0</v>
      </c>
      <c r="H66" s="228">
        <v>121</v>
      </c>
      <c r="I66" s="43">
        <v>65</v>
      </c>
      <c r="J66" s="44">
        <v>64</v>
      </c>
      <c r="K66" s="44">
        <v>1</v>
      </c>
      <c r="L66" s="44">
        <v>0</v>
      </c>
      <c r="M66" s="228">
        <v>69</v>
      </c>
      <c r="N66" s="43">
        <v>-40</v>
      </c>
      <c r="O66" s="44">
        <v>-38</v>
      </c>
      <c r="P66" s="44">
        <v>-2</v>
      </c>
      <c r="Q66" s="44">
        <v>0</v>
      </c>
      <c r="R66" s="227">
        <v>-52</v>
      </c>
    </row>
    <row r="67" spans="1:59" s="45" customFormat="1" ht="15.75" customHeight="1" x14ac:dyDescent="0.25">
      <c r="A67" s="93" t="s">
        <v>65</v>
      </c>
      <c r="B67" s="33" t="s">
        <v>51</v>
      </c>
      <c r="C67" s="33"/>
      <c r="D67" s="35">
        <f>SUM(D68:D71)</f>
        <v>31288</v>
      </c>
      <c r="E67" s="36">
        <f t="shared" ref="E67:R67" si="16">SUM(E68:E71)</f>
        <v>16550</v>
      </c>
      <c r="F67" s="36">
        <f t="shared" si="16"/>
        <v>12644</v>
      </c>
      <c r="G67" s="36">
        <f t="shared" si="16"/>
        <v>2094</v>
      </c>
      <c r="H67" s="231">
        <f t="shared" si="16"/>
        <v>26566</v>
      </c>
      <c r="I67" s="35">
        <f t="shared" si="16"/>
        <v>5149</v>
      </c>
      <c r="J67" s="36">
        <f t="shared" si="16"/>
        <v>3973</v>
      </c>
      <c r="K67" s="36">
        <f t="shared" si="16"/>
        <v>979</v>
      </c>
      <c r="L67" s="36">
        <f t="shared" si="16"/>
        <v>197</v>
      </c>
      <c r="M67" s="231">
        <f t="shared" si="16"/>
        <v>3429</v>
      </c>
      <c r="N67" s="35">
        <f t="shared" si="16"/>
        <v>-26139</v>
      </c>
      <c r="O67" s="36">
        <f t="shared" si="16"/>
        <v>-12577</v>
      </c>
      <c r="P67" s="36">
        <f t="shared" si="16"/>
        <v>-11665</v>
      </c>
      <c r="Q67" s="36">
        <f t="shared" si="16"/>
        <v>-1897</v>
      </c>
      <c r="R67" s="231">
        <f t="shared" si="16"/>
        <v>-23137</v>
      </c>
    </row>
    <row r="68" spans="1:59" s="45" customFormat="1" x14ac:dyDescent="0.25">
      <c r="A68" s="93" t="s">
        <v>65</v>
      </c>
      <c r="B68" s="37" t="s">
        <v>12</v>
      </c>
      <c r="C68" s="51" t="s">
        <v>9</v>
      </c>
      <c r="D68" s="39">
        <v>29097</v>
      </c>
      <c r="E68" s="40">
        <v>14620</v>
      </c>
      <c r="F68" s="40">
        <v>12576</v>
      </c>
      <c r="G68" s="40">
        <v>1901</v>
      </c>
      <c r="H68" s="225">
        <v>25524</v>
      </c>
      <c r="I68" s="39">
        <v>3647</v>
      </c>
      <c r="J68" s="40">
        <v>2685</v>
      </c>
      <c r="K68" s="40">
        <v>962</v>
      </c>
      <c r="L68" s="40">
        <v>0</v>
      </c>
      <c r="M68" s="225">
        <v>2546</v>
      </c>
      <c r="N68" s="39">
        <v>-25450</v>
      </c>
      <c r="O68" s="40">
        <v>-11935</v>
      </c>
      <c r="P68" s="40">
        <v>-11614</v>
      </c>
      <c r="Q68" s="40">
        <v>-1901</v>
      </c>
      <c r="R68" s="225">
        <v>-22978</v>
      </c>
    </row>
    <row r="69" spans="1:59" s="52" customFormat="1" x14ac:dyDescent="0.25">
      <c r="A69" s="93" t="s">
        <v>65</v>
      </c>
      <c r="B69" s="37" t="s">
        <v>12</v>
      </c>
      <c r="C69" s="51" t="s">
        <v>11</v>
      </c>
      <c r="D69" s="39">
        <v>375</v>
      </c>
      <c r="E69" s="40">
        <v>366</v>
      </c>
      <c r="F69" s="40">
        <v>9</v>
      </c>
      <c r="G69" s="40">
        <v>0</v>
      </c>
      <c r="H69" s="225">
        <v>357</v>
      </c>
      <c r="I69" s="39">
        <v>800</v>
      </c>
      <c r="J69" s="40">
        <v>785</v>
      </c>
      <c r="K69" s="40">
        <v>15</v>
      </c>
      <c r="L69" s="40">
        <v>0</v>
      </c>
      <c r="M69" s="225">
        <v>607</v>
      </c>
      <c r="N69" s="39">
        <v>425</v>
      </c>
      <c r="O69" s="40">
        <v>419</v>
      </c>
      <c r="P69" s="40">
        <v>6</v>
      </c>
      <c r="Q69" s="40">
        <v>0</v>
      </c>
      <c r="R69" s="225">
        <v>250</v>
      </c>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row>
    <row r="70" spans="1:59" s="17" customFormat="1" x14ac:dyDescent="0.25">
      <c r="A70" s="93" t="s">
        <v>65</v>
      </c>
      <c r="B70" s="37" t="s">
        <v>10</v>
      </c>
      <c r="C70" s="51" t="s">
        <v>9</v>
      </c>
      <c r="D70" s="39">
        <v>634</v>
      </c>
      <c r="E70" s="40">
        <v>412</v>
      </c>
      <c r="F70" s="40">
        <v>29</v>
      </c>
      <c r="G70" s="40">
        <v>193</v>
      </c>
      <c r="H70" s="225">
        <v>232</v>
      </c>
      <c r="I70" s="39">
        <v>562</v>
      </c>
      <c r="J70" s="40">
        <v>365</v>
      </c>
      <c r="K70" s="40">
        <v>0</v>
      </c>
      <c r="L70" s="40">
        <v>197</v>
      </c>
      <c r="M70" s="225">
        <v>221</v>
      </c>
      <c r="N70" s="39">
        <v>-72</v>
      </c>
      <c r="O70" s="40">
        <v>-47</v>
      </c>
      <c r="P70" s="40">
        <v>-29</v>
      </c>
      <c r="Q70" s="40">
        <v>4</v>
      </c>
      <c r="R70" s="225">
        <v>-11</v>
      </c>
    </row>
    <row r="71" spans="1:59" s="17" customFormat="1" ht="16.5" thickBot="1" x14ac:dyDescent="0.3">
      <c r="A71" s="96" t="s">
        <v>65</v>
      </c>
      <c r="B71" s="37" t="s">
        <v>10</v>
      </c>
      <c r="C71" s="54" t="s">
        <v>8</v>
      </c>
      <c r="D71" s="43">
        <v>1182</v>
      </c>
      <c r="E71" s="44">
        <v>1152</v>
      </c>
      <c r="F71" s="44">
        <v>30</v>
      </c>
      <c r="G71" s="44">
        <v>0</v>
      </c>
      <c r="H71" s="228">
        <v>453</v>
      </c>
      <c r="I71" s="43">
        <v>140</v>
      </c>
      <c r="J71" s="44">
        <v>138</v>
      </c>
      <c r="K71" s="44">
        <v>2</v>
      </c>
      <c r="L71" s="44">
        <v>0</v>
      </c>
      <c r="M71" s="228">
        <v>55</v>
      </c>
      <c r="N71" s="43">
        <v>-1042</v>
      </c>
      <c r="O71" s="44">
        <v>-1014</v>
      </c>
      <c r="P71" s="44">
        <v>-28</v>
      </c>
      <c r="Q71" s="44">
        <v>0</v>
      </c>
      <c r="R71" s="228">
        <v>-398</v>
      </c>
    </row>
    <row r="72" spans="1:59" s="17" customFormat="1" x14ac:dyDescent="0.25">
      <c r="A72" s="50" t="s">
        <v>21</v>
      </c>
      <c r="B72" s="48" t="s">
        <v>53</v>
      </c>
      <c r="C72" s="49"/>
      <c r="D72" s="35">
        <f>SUM(D73:D74)</f>
        <v>3429</v>
      </c>
      <c r="E72" s="36">
        <f t="shared" ref="E72:R72" si="17">SUM(E73:E74)</f>
        <v>3036</v>
      </c>
      <c r="F72" s="36">
        <f t="shared" si="17"/>
        <v>0</v>
      </c>
      <c r="G72" s="36">
        <f t="shared" si="17"/>
        <v>393</v>
      </c>
      <c r="H72" s="231">
        <f t="shared" si="17"/>
        <v>0</v>
      </c>
      <c r="I72" s="35">
        <f t="shared" si="17"/>
        <v>3429</v>
      </c>
      <c r="J72" s="36">
        <f t="shared" si="17"/>
        <v>3036</v>
      </c>
      <c r="K72" s="36">
        <f t="shared" si="17"/>
        <v>0</v>
      </c>
      <c r="L72" s="36">
        <f t="shared" si="17"/>
        <v>393</v>
      </c>
      <c r="M72" s="231">
        <f t="shared" si="17"/>
        <v>0</v>
      </c>
      <c r="N72" s="35">
        <f t="shared" si="17"/>
        <v>0</v>
      </c>
      <c r="O72" s="36">
        <f t="shared" si="17"/>
        <v>0</v>
      </c>
      <c r="P72" s="36">
        <f t="shared" si="17"/>
        <v>0</v>
      </c>
      <c r="Q72" s="36">
        <f t="shared" si="17"/>
        <v>0</v>
      </c>
      <c r="R72" s="231">
        <f t="shared" si="17"/>
        <v>0</v>
      </c>
    </row>
    <row r="73" spans="1:59" x14ac:dyDescent="0.25">
      <c r="A73" s="50" t="s">
        <v>21</v>
      </c>
      <c r="B73" s="50" t="s">
        <v>66</v>
      </c>
      <c r="C73" s="189"/>
      <c r="D73" s="39">
        <v>3206</v>
      </c>
      <c r="E73" s="40">
        <v>2808</v>
      </c>
      <c r="F73" s="40">
        <v>0</v>
      </c>
      <c r="G73" s="40">
        <v>398</v>
      </c>
      <c r="H73" s="235">
        <v>0</v>
      </c>
      <c r="I73" s="39">
        <v>3206</v>
      </c>
      <c r="J73" s="40">
        <v>2808</v>
      </c>
      <c r="K73" s="40">
        <v>0</v>
      </c>
      <c r="L73" s="40">
        <v>398</v>
      </c>
      <c r="M73" s="225">
        <v>0</v>
      </c>
      <c r="N73" s="39">
        <v>0</v>
      </c>
      <c r="O73" s="40">
        <v>0</v>
      </c>
      <c r="P73" s="40">
        <v>0</v>
      </c>
      <c r="Q73" s="40">
        <v>0</v>
      </c>
      <c r="R73" s="225">
        <v>0</v>
      </c>
    </row>
    <row r="74" spans="1:59" ht="16.5" thickBot="1" x14ac:dyDescent="0.3">
      <c r="A74" s="53" t="s">
        <v>21</v>
      </c>
      <c r="B74" s="53" t="s">
        <v>10</v>
      </c>
      <c r="C74" s="190"/>
      <c r="D74" s="43">
        <v>223</v>
      </c>
      <c r="E74" s="44">
        <v>228</v>
      </c>
      <c r="F74" s="44">
        <v>0</v>
      </c>
      <c r="G74" s="44">
        <v>-5</v>
      </c>
      <c r="H74" s="236">
        <v>0</v>
      </c>
      <c r="I74" s="43">
        <v>223</v>
      </c>
      <c r="J74" s="44">
        <v>228</v>
      </c>
      <c r="K74" s="44">
        <v>0</v>
      </c>
      <c r="L74" s="44">
        <v>-5</v>
      </c>
      <c r="M74" s="228">
        <v>0</v>
      </c>
      <c r="N74" s="43">
        <v>0</v>
      </c>
      <c r="O74" s="44">
        <v>0</v>
      </c>
      <c r="P74" s="44">
        <v>0</v>
      </c>
      <c r="Q74" s="44">
        <v>0</v>
      </c>
      <c r="R74" s="228">
        <v>0</v>
      </c>
    </row>
    <row r="75" spans="1:59" s="77" customFormat="1" ht="18.75" x14ac:dyDescent="0.25">
      <c r="A75" s="92" t="s">
        <v>19</v>
      </c>
      <c r="B75" s="48" t="s">
        <v>31</v>
      </c>
      <c r="C75" s="49"/>
      <c r="D75" s="35">
        <f>SUM(D76:D77)</f>
        <v>1229</v>
      </c>
      <c r="E75" s="36">
        <f t="shared" ref="E75:R75" si="18">SUM(E76:E77)</f>
        <v>766</v>
      </c>
      <c r="F75" s="36">
        <f t="shared" si="18"/>
        <v>369</v>
      </c>
      <c r="G75" s="36">
        <f t="shared" si="18"/>
        <v>94</v>
      </c>
      <c r="H75" s="231">
        <f t="shared" si="18"/>
        <v>0</v>
      </c>
      <c r="I75" s="35">
        <f t="shared" si="18"/>
        <v>3704</v>
      </c>
      <c r="J75" s="36">
        <f t="shared" si="18"/>
        <v>2531</v>
      </c>
      <c r="K75" s="36">
        <f t="shared" si="18"/>
        <v>35</v>
      </c>
      <c r="L75" s="36">
        <f t="shared" si="18"/>
        <v>1138</v>
      </c>
      <c r="M75" s="231">
        <f t="shared" si="18"/>
        <v>0</v>
      </c>
      <c r="N75" s="35">
        <f t="shared" si="18"/>
        <v>2475</v>
      </c>
      <c r="O75" s="36">
        <f t="shared" si="18"/>
        <v>1765</v>
      </c>
      <c r="P75" s="36">
        <f t="shared" si="18"/>
        <v>-334</v>
      </c>
      <c r="Q75" s="36">
        <f t="shared" si="18"/>
        <v>1044</v>
      </c>
      <c r="R75" s="231">
        <f t="shared" si="18"/>
        <v>0</v>
      </c>
    </row>
    <row r="76" spans="1:59" s="77" customFormat="1" x14ac:dyDescent="0.25">
      <c r="A76" s="93" t="s">
        <v>19</v>
      </c>
      <c r="B76" s="51" t="s">
        <v>12</v>
      </c>
      <c r="C76" s="38"/>
      <c r="D76" s="39">
        <v>721</v>
      </c>
      <c r="E76" s="40">
        <v>361</v>
      </c>
      <c r="F76" s="40">
        <v>360</v>
      </c>
      <c r="G76" s="40">
        <v>0</v>
      </c>
      <c r="H76" s="225">
        <v>0</v>
      </c>
      <c r="I76" s="39">
        <v>3654</v>
      </c>
      <c r="J76" s="40">
        <v>2496</v>
      </c>
      <c r="K76" s="40">
        <v>35</v>
      </c>
      <c r="L76" s="40">
        <v>1123</v>
      </c>
      <c r="M76" s="225">
        <v>0</v>
      </c>
      <c r="N76" s="39">
        <v>2933</v>
      </c>
      <c r="O76" s="40">
        <v>2135</v>
      </c>
      <c r="P76" s="40">
        <v>-325</v>
      </c>
      <c r="Q76" s="40">
        <v>1123</v>
      </c>
      <c r="R76" s="222">
        <v>0</v>
      </c>
    </row>
    <row r="77" spans="1:59" s="73" customFormat="1" ht="15" customHeight="1" thickBot="1" x14ac:dyDescent="0.3">
      <c r="A77" s="93" t="s">
        <v>19</v>
      </c>
      <c r="B77" s="37" t="s">
        <v>10</v>
      </c>
      <c r="C77" s="42"/>
      <c r="D77" s="43">
        <v>508</v>
      </c>
      <c r="E77" s="44">
        <v>405</v>
      </c>
      <c r="F77" s="44">
        <v>9</v>
      </c>
      <c r="G77" s="44">
        <v>94</v>
      </c>
      <c r="H77" s="228">
        <v>0</v>
      </c>
      <c r="I77" s="43">
        <v>50</v>
      </c>
      <c r="J77" s="44">
        <v>35</v>
      </c>
      <c r="K77" s="44">
        <v>0</v>
      </c>
      <c r="L77" s="44">
        <v>15</v>
      </c>
      <c r="M77" s="228">
        <v>0</v>
      </c>
      <c r="N77" s="43">
        <v>-458</v>
      </c>
      <c r="O77" s="44">
        <v>-370</v>
      </c>
      <c r="P77" s="44">
        <v>-9</v>
      </c>
      <c r="Q77" s="44">
        <v>-79</v>
      </c>
      <c r="R77" s="237">
        <v>0</v>
      </c>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row>
    <row r="78" spans="1:59" s="63" customFormat="1" ht="16.5" thickBot="1" x14ac:dyDescent="0.3">
      <c r="A78" s="98" t="s">
        <v>55</v>
      </c>
      <c r="B78" s="97" t="s">
        <v>18</v>
      </c>
      <c r="C78" s="159"/>
      <c r="D78" s="60">
        <f>SUM(E78:G78)</f>
        <v>28950</v>
      </c>
      <c r="E78" s="61">
        <v>16710</v>
      </c>
      <c r="F78" s="61">
        <v>1864</v>
      </c>
      <c r="G78" s="61">
        <v>10376</v>
      </c>
      <c r="H78" s="231">
        <f t="shared" ref="H78" ca="1" si="19">SUM(H79:H80)</f>
        <v>0</v>
      </c>
      <c r="I78" s="60">
        <f>SUM(J78:L78)</f>
        <v>4645</v>
      </c>
      <c r="J78" s="61">
        <v>3197</v>
      </c>
      <c r="K78" s="61">
        <v>0</v>
      </c>
      <c r="L78" s="61">
        <v>1448</v>
      </c>
      <c r="M78" s="234">
        <v>0</v>
      </c>
      <c r="N78" s="60">
        <f>SUM(O78:Q78)</f>
        <v>-24305</v>
      </c>
      <c r="O78" s="99">
        <v>-13513</v>
      </c>
      <c r="P78" s="61">
        <v>-1864</v>
      </c>
      <c r="Q78" s="61">
        <v>-8928</v>
      </c>
      <c r="R78" s="234">
        <v>0</v>
      </c>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row>
    <row r="79" spans="1:59" s="63" customFormat="1" ht="16.5" thickBot="1" x14ac:dyDescent="0.3">
      <c r="A79" s="98" t="s">
        <v>56</v>
      </c>
      <c r="B79" s="97" t="s">
        <v>6</v>
      </c>
      <c r="C79" s="159"/>
      <c r="D79" s="60">
        <f>SUM(E79:G79)</f>
        <v>28517</v>
      </c>
      <c r="E79" s="61">
        <v>18537</v>
      </c>
      <c r="F79" s="61">
        <v>0</v>
      </c>
      <c r="G79" s="61">
        <v>9980</v>
      </c>
      <c r="H79" s="234">
        <v>0</v>
      </c>
      <c r="I79" s="60">
        <f>SUM(J79:L79)</f>
        <v>28517</v>
      </c>
      <c r="J79" s="61">
        <v>18537</v>
      </c>
      <c r="K79" s="61">
        <v>0</v>
      </c>
      <c r="L79" s="61">
        <v>9980</v>
      </c>
      <c r="M79" s="234">
        <v>0</v>
      </c>
      <c r="N79" s="60">
        <f>SUM(O79:Q79)</f>
        <v>0</v>
      </c>
      <c r="O79" s="99">
        <v>0</v>
      </c>
      <c r="P79" s="61">
        <v>0</v>
      </c>
      <c r="Q79" s="61">
        <v>0</v>
      </c>
      <c r="R79" s="234">
        <v>0</v>
      </c>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row>
    <row r="80" spans="1:59" s="65" customFormat="1" ht="15" customHeight="1" x14ac:dyDescent="0.25">
      <c r="A80" s="100"/>
      <c r="B80" s="69"/>
      <c r="C80" s="101" t="s">
        <v>17</v>
      </c>
      <c r="D80" s="35">
        <f>D50+D55+D62+D67+D72+D75+D78+D79</f>
        <v>396490</v>
      </c>
      <c r="E80" s="36">
        <f t="shared" ref="E80:R80" si="20">E50+E55+E62+E67+E72+E75+E78+E79</f>
        <v>230446</v>
      </c>
      <c r="F80" s="36">
        <f t="shared" si="20"/>
        <v>47913</v>
      </c>
      <c r="G80" s="36">
        <f t="shared" si="20"/>
        <v>118131</v>
      </c>
      <c r="H80" s="230">
        <f t="shared" ca="1" si="20"/>
        <v>106711</v>
      </c>
      <c r="I80" s="35">
        <f t="shared" si="20"/>
        <v>277800</v>
      </c>
      <c r="J80" s="36">
        <f t="shared" si="20"/>
        <v>190490</v>
      </c>
      <c r="K80" s="36">
        <f t="shared" si="20"/>
        <v>14702</v>
      </c>
      <c r="L80" s="36">
        <f t="shared" si="20"/>
        <v>72608</v>
      </c>
      <c r="M80" s="238">
        <f t="shared" si="20"/>
        <v>77511</v>
      </c>
      <c r="N80" s="35">
        <f t="shared" si="20"/>
        <v>-118690</v>
      </c>
      <c r="O80" s="36">
        <f t="shared" si="20"/>
        <v>-39956</v>
      </c>
      <c r="P80" s="36">
        <f t="shared" si="20"/>
        <v>-33211</v>
      </c>
      <c r="Q80" s="36">
        <f t="shared" si="20"/>
        <v>-45523</v>
      </c>
      <c r="R80" s="230">
        <f t="shared" si="20"/>
        <v>-29200</v>
      </c>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row>
    <row r="81" spans="1:59" s="65" customFormat="1" ht="15" customHeight="1" x14ac:dyDescent="0.25">
      <c r="A81" s="167"/>
      <c r="C81" s="74" t="s">
        <v>4</v>
      </c>
      <c r="D81" s="75">
        <f>D51+D52+D57+D58+D63+D64+D68+D69+D73+D76</f>
        <v>324192</v>
      </c>
      <c r="E81" s="76">
        <f t="shared" ref="E81:R81" si="21">E51+E52+E57+E58+E63+E64+E68+E69+E73+E76</f>
        <v>186628</v>
      </c>
      <c r="F81" s="76">
        <f t="shared" si="21"/>
        <v>45977</v>
      </c>
      <c r="G81" s="76">
        <f t="shared" si="21"/>
        <v>91587</v>
      </c>
      <c r="H81" s="224">
        <f t="shared" si="21"/>
        <v>103522</v>
      </c>
      <c r="I81" s="75">
        <f t="shared" si="21"/>
        <v>241675</v>
      </c>
      <c r="J81" s="76">
        <f t="shared" si="21"/>
        <v>166604</v>
      </c>
      <c r="K81" s="76">
        <f t="shared" si="21"/>
        <v>14693</v>
      </c>
      <c r="L81" s="76">
        <f t="shared" si="21"/>
        <v>60378</v>
      </c>
      <c r="M81" s="76">
        <f t="shared" si="21"/>
        <v>76382</v>
      </c>
      <c r="N81" s="75">
        <f t="shared" si="21"/>
        <v>-82517</v>
      </c>
      <c r="O81" s="40">
        <f t="shared" si="21"/>
        <v>-20024</v>
      </c>
      <c r="P81" s="76">
        <f t="shared" si="21"/>
        <v>-31284</v>
      </c>
      <c r="Q81" s="76">
        <f t="shared" si="21"/>
        <v>-31209</v>
      </c>
      <c r="R81" s="224">
        <f t="shared" si="21"/>
        <v>-27140</v>
      </c>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row>
    <row r="82" spans="1:59" s="73" customFormat="1" ht="15" customHeight="1" x14ac:dyDescent="0.25">
      <c r="A82" s="93"/>
      <c r="C82" s="74" t="s">
        <v>3</v>
      </c>
      <c r="D82" s="75">
        <f>D53+D54+D60+D61+D65+D66+D70+D71+D74+D77</f>
        <v>14831</v>
      </c>
      <c r="E82" s="76">
        <f t="shared" ref="E82:R82" si="22">E53+E54+E60+E61+E65+E66+E70+E71+E74+E77</f>
        <v>8571</v>
      </c>
      <c r="F82" s="76">
        <f t="shared" si="22"/>
        <v>72</v>
      </c>
      <c r="G82" s="76">
        <f t="shared" si="22"/>
        <v>6188</v>
      </c>
      <c r="H82" s="224">
        <f t="shared" si="22"/>
        <v>3189</v>
      </c>
      <c r="I82" s="75">
        <f t="shared" si="22"/>
        <v>2963</v>
      </c>
      <c r="J82" s="76">
        <f t="shared" si="22"/>
        <v>2152</v>
      </c>
      <c r="K82" s="76">
        <f t="shared" si="22"/>
        <v>9</v>
      </c>
      <c r="L82" s="76">
        <f t="shared" si="22"/>
        <v>802</v>
      </c>
      <c r="M82" s="76">
        <f t="shared" si="22"/>
        <v>1129</v>
      </c>
      <c r="N82" s="75">
        <f t="shared" si="22"/>
        <v>-11868</v>
      </c>
      <c r="O82" s="40">
        <f t="shared" si="22"/>
        <v>-6419</v>
      </c>
      <c r="P82" s="76">
        <f t="shared" si="22"/>
        <v>-63</v>
      </c>
      <c r="Q82" s="76">
        <f t="shared" si="22"/>
        <v>-5386</v>
      </c>
      <c r="R82" s="224">
        <f t="shared" si="22"/>
        <v>-2060</v>
      </c>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row>
    <row r="83" spans="1:59" s="77" customFormat="1" ht="15" customHeight="1" thickBot="1" x14ac:dyDescent="0.3">
      <c r="A83" s="96"/>
      <c r="B83" s="160"/>
      <c r="C83" s="103" t="s">
        <v>2</v>
      </c>
      <c r="D83" s="43">
        <f>D79+D78</f>
        <v>57467</v>
      </c>
      <c r="E83" s="44">
        <f t="shared" ref="E83:R83" si="23">E79+E78</f>
        <v>35247</v>
      </c>
      <c r="F83" s="44">
        <f t="shared" si="23"/>
        <v>1864</v>
      </c>
      <c r="G83" s="44">
        <f t="shared" si="23"/>
        <v>20356</v>
      </c>
      <c r="H83" s="227">
        <f t="shared" ca="1" si="23"/>
        <v>0</v>
      </c>
      <c r="I83" s="43">
        <f t="shared" si="23"/>
        <v>33162</v>
      </c>
      <c r="J83" s="44">
        <f t="shared" si="23"/>
        <v>21734</v>
      </c>
      <c r="K83" s="44">
        <f t="shared" si="23"/>
        <v>0</v>
      </c>
      <c r="L83" s="44">
        <f t="shared" si="23"/>
        <v>11428</v>
      </c>
      <c r="M83" s="239">
        <f t="shared" si="23"/>
        <v>0</v>
      </c>
      <c r="N83" s="104">
        <f t="shared" si="23"/>
        <v>-24305</v>
      </c>
      <c r="O83" s="44">
        <f t="shared" si="23"/>
        <v>-13513</v>
      </c>
      <c r="P83" s="105">
        <f t="shared" si="23"/>
        <v>-1864</v>
      </c>
      <c r="Q83" s="105">
        <f t="shared" si="23"/>
        <v>-8928</v>
      </c>
      <c r="R83" s="227">
        <f t="shared" si="23"/>
        <v>0</v>
      </c>
    </row>
    <row r="84" spans="1:59" x14ac:dyDescent="0.25">
      <c r="A84" s="106" t="s">
        <v>0</v>
      </c>
      <c r="B84" s="7"/>
      <c r="C84" s="133"/>
      <c r="D84" s="13"/>
      <c r="E84" s="13"/>
      <c r="F84" s="13"/>
      <c r="G84" s="13"/>
      <c r="H84" s="133"/>
      <c r="I84" s="13"/>
      <c r="J84" s="13"/>
      <c r="K84" s="13"/>
      <c r="L84" s="13"/>
      <c r="M84" s="13"/>
      <c r="N84" s="9"/>
      <c r="O84" s="13"/>
      <c r="P84" s="13"/>
      <c r="Q84" s="13"/>
      <c r="R84" s="13"/>
    </row>
    <row r="85" spans="1:59" ht="15" customHeight="1" x14ac:dyDescent="0.25">
      <c r="A85" s="208"/>
      <c r="B85" s="79" t="s">
        <v>1</v>
      </c>
      <c r="C85" s="107"/>
      <c r="D85" s="134"/>
      <c r="E85" s="134"/>
      <c r="F85" s="134"/>
      <c r="G85" s="134"/>
      <c r="H85" s="134"/>
      <c r="I85" s="134"/>
      <c r="J85" s="134"/>
      <c r="K85" s="134"/>
      <c r="L85" s="134"/>
      <c r="M85" s="134"/>
      <c r="N85" s="134"/>
      <c r="O85" s="134"/>
      <c r="P85" s="134"/>
      <c r="Q85" s="134"/>
      <c r="R85" s="134"/>
    </row>
    <row r="86" spans="1:59" ht="15" customHeight="1" x14ac:dyDescent="0.25">
      <c r="A86" s="208"/>
      <c r="B86" s="178" t="s">
        <v>57</v>
      </c>
      <c r="C86" s="81"/>
      <c r="D86" s="149"/>
      <c r="E86" s="149"/>
      <c r="F86" s="149"/>
      <c r="G86" s="13"/>
      <c r="H86" s="12"/>
      <c r="I86" s="13"/>
      <c r="J86" s="13"/>
      <c r="K86" s="13"/>
      <c r="L86" s="13"/>
      <c r="M86" s="12"/>
      <c r="N86" s="13"/>
      <c r="O86" s="13"/>
      <c r="P86" s="13"/>
      <c r="Q86" s="13"/>
      <c r="R86" s="14"/>
    </row>
    <row r="87" spans="1:59" s="17" customFormat="1" x14ac:dyDescent="0.25">
      <c r="A87" s="205" t="s">
        <v>69</v>
      </c>
      <c r="B87" s="206"/>
      <c r="C87" s="206"/>
      <c r="D87" s="206"/>
      <c r="E87" s="206"/>
      <c r="F87" s="206"/>
      <c r="G87" s="206"/>
      <c r="H87" s="206"/>
      <c r="I87" s="206"/>
      <c r="J87" s="206"/>
      <c r="K87" s="206"/>
      <c r="L87" s="206"/>
      <c r="M87" s="206"/>
      <c r="N87" s="206"/>
      <c r="O87" s="206"/>
      <c r="P87" s="206"/>
      <c r="Q87" s="206"/>
      <c r="R87" s="207"/>
    </row>
    <row r="88" spans="1:59" ht="13.5" customHeight="1" x14ac:dyDescent="0.25">
      <c r="A88" s="108" t="s">
        <v>16</v>
      </c>
      <c r="B88" s="161"/>
      <c r="C88" s="136"/>
      <c r="D88" s="137"/>
      <c r="E88" s="137"/>
      <c r="F88" s="137"/>
      <c r="G88" s="137"/>
      <c r="H88" s="135"/>
      <c r="I88" s="137"/>
      <c r="J88" s="137"/>
      <c r="K88" s="137"/>
      <c r="L88" s="137"/>
      <c r="M88" s="135"/>
      <c r="N88" s="137"/>
      <c r="O88" s="137"/>
      <c r="P88" s="137"/>
      <c r="Q88" s="137"/>
      <c r="R88" s="138"/>
    </row>
    <row r="89" spans="1:59" s="24" customFormat="1" x14ac:dyDescent="0.25">
      <c r="A89" s="82" t="s">
        <v>50</v>
      </c>
      <c r="B89" s="151"/>
      <c r="C89" s="152"/>
      <c r="D89" s="83" t="s">
        <v>43</v>
      </c>
      <c r="E89" s="153"/>
      <c r="F89" s="153"/>
      <c r="G89" s="153"/>
      <c r="H89" s="154"/>
      <c r="I89" s="83" t="s">
        <v>64</v>
      </c>
      <c r="J89" s="153"/>
      <c r="K89" s="153"/>
      <c r="L89" s="153"/>
      <c r="M89" s="154"/>
      <c r="N89" s="84" t="s">
        <v>36</v>
      </c>
      <c r="O89" s="155"/>
      <c r="P89" s="155"/>
      <c r="Q89" s="155"/>
      <c r="R89" s="156"/>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row>
    <row r="90" spans="1:59" s="24" customFormat="1" ht="16.5" thickBot="1" x14ac:dyDescent="0.3">
      <c r="A90" s="109" t="s">
        <v>15</v>
      </c>
      <c r="B90" s="110" t="s">
        <v>14</v>
      </c>
      <c r="C90" s="111" t="s">
        <v>13</v>
      </c>
      <c r="D90" s="112" t="s">
        <v>60</v>
      </c>
      <c r="E90" s="113" t="s">
        <v>73</v>
      </c>
      <c r="F90" s="113" t="s">
        <v>74</v>
      </c>
      <c r="G90" s="114" t="s">
        <v>61</v>
      </c>
      <c r="H90" s="115" t="s">
        <v>62</v>
      </c>
      <c r="I90" s="113" t="s">
        <v>37</v>
      </c>
      <c r="J90" s="113" t="s">
        <v>77</v>
      </c>
      <c r="K90" s="113" t="s">
        <v>78</v>
      </c>
      <c r="L90" s="114" t="s">
        <v>38</v>
      </c>
      <c r="M90" s="116" t="s">
        <v>39</v>
      </c>
      <c r="N90" s="112" t="s">
        <v>33</v>
      </c>
      <c r="O90" s="113" t="s">
        <v>75</v>
      </c>
      <c r="P90" s="113" t="s">
        <v>76</v>
      </c>
      <c r="Q90" s="114" t="s">
        <v>34</v>
      </c>
      <c r="R90" s="117" t="s">
        <v>40</v>
      </c>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row>
    <row r="91" spans="1:59" s="118" customFormat="1" ht="15" customHeight="1" x14ac:dyDescent="0.25">
      <c r="A91" s="93" t="s">
        <v>24</v>
      </c>
      <c r="B91" s="55" t="s">
        <v>30</v>
      </c>
      <c r="C91" s="162"/>
      <c r="D91" s="56">
        <f>SUM(D92:D95)</f>
        <v>163817</v>
      </c>
      <c r="E91" s="57">
        <f t="shared" ref="E91:R91" si="24">SUM(E92:E95)</f>
        <v>113310</v>
      </c>
      <c r="F91" s="57">
        <f t="shared" si="24"/>
        <v>0</v>
      </c>
      <c r="G91" s="57">
        <f t="shared" si="24"/>
        <v>50507</v>
      </c>
      <c r="H91" s="220">
        <f t="shared" si="24"/>
        <v>42306</v>
      </c>
      <c r="I91" s="56">
        <f t="shared" si="24"/>
        <v>167988</v>
      </c>
      <c r="J91" s="57">
        <f t="shared" si="24"/>
        <v>115063</v>
      </c>
      <c r="K91" s="57">
        <f t="shared" si="24"/>
        <v>1204</v>
      </c>
      <c r="L91" s="57">
        <f t="shared" si="24"/>
        <v>51721</v>
      </c>
      <c r="M91" s="221">
        <f t="shared" si="24"/>
        <v>43120</v>
      </c>
      <c r="N91" s="56">
        <f t="shared" si="24"/>
        <v>4171</v>
      </c>
      <c r="O91" s="57">
        <f t="shared" si="24"/>
        <v>1753</v>
      </c>
      <c r="P91" s="57">
        <f t="shared" si="24"/>
        <v>1204</v>
      </c>
      <c r="Q91" s="57">
        <f t="shared" si="24"/>
        <v>1214</v>
      </c>
      <c r="R91" s="222">
        <f t="shared" si="24"/>
        <v>814</v>
      </c>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s="45" customFormat="1" ht="15" customHeight="1" x14ac:dyDescent="0.25">
      <c r="A92" s="93" t="s">
        <v>24</v>
      </c>
      <c r="B92" s="37" t="s">
        <v>12</v>
      </c>
      <c r="C92" s="38" t="s">
        <v>9</v>
      </c>
      <c r="D92" s="39">
        <v>101106</v>
      </c>
      <c r="E92" s="40">
        <v>50788</v>
      </c>
      <c r="F92" s="40">
        <v>0</v>
      </c>
      <c r="G92" s="40">
        <v>50318</v>
      </c>
      <c r="H92" s="223">
        <v>26116</v>
      </c>
      <c r="I92" s="39">
        <v>103675</v>
      </c>
      <c r="J92" s="40">
        <v>52146</v>
      </c>
      <c r="K92" s="40">
        <v>0</v>
      </c>
      <c r="L92" s="40">
        <v>51529</v>
      </c>
      <c r="M92" s="224">
        <v>26618</v>
      </c>
      <c r="N92" s="39">
        <v>2569</v>
      </c>
      <c r="O92" s="40">
        <v>1358</v>
      </c>
      <c r="P92" s="40">
        <v>0</v>
      </c>
      <c r="Q92" s="40">
        <v>1211</v>
      </c>
      <c r="R92" s="225">
        <v>502</v>
      </c>
    </row>
    <row r="93" spans="1:59" s="45" customFormat="1" ht="15" customHeight="1" x14ac:dyDescent="0.25">
      <c r="A93" s="93" t="s">
        <v>24</v>
      </c>
      <c r="B93" s="37" t="s">
        <v>12</v>
      </c>
      <c r="C93" s="38" t="s">
        <v>11</v>
      </c>
      <c r="D93" s="39">
        <v>62238</v>
      </c>
      <c r="E93" s="40">
        <v>62238</v>
      </c>
      <c r="F93" s="40">
        <v>0</v>
      </c>
      <c r="G93" s="40">
        <v>0</v>
      </c>
      <c r="H93" s="223">
        <v>15966</v>
      </c>
      <c r="I93" s="39">
        <v>63833</v>
      </c>
      <c r="J93" s="40">
        <v>62631</v>
      </c>
      <c r="K93" s="40">
        <v>1202</v>
      </c>
      <c r="L93" s="40">
        <v>0</v>
      </c>
      <c r="M93" s="224">
        <v>16278</v>
      </c>
      <c r="N93" s="39">
        <v>1595</v>
      </c>
      <c r="O93" s="40">
        <v>393</v>
      </c>
      <c r="P93" s="40">
        <v>1202</v>
      </c>
      <c r="Q93" s="40">
        <v>0</v>
      </c>
      <c r="R93" s="225">
        <v>312</v>
      </c>
    </row>
    <row r="94" spans="1:59" s="45" customFormat="1" ht="15" customHeight="1" x14ac:dyDescent="0.25">
      <c r="A94" s="93" t="s">
        <v>24</v>
      </c>
      <c r="B94" s="37" t="s">
        <v>10</v>
      </c>
      <c r="C94" s="38" t="s">
        <v>9</v>
      </c>
      <c r="D94" s="39">
        <v>378</v>
      </c>
      <c r="E94" s="40">
        <v>189</v>
      </c>
      <c r="F94" s="40">
        <v>0</v>
      </c>
      <c r="G94" s="40">
        <v>189</v>
      </c>
      <c r="H94" s="223">
        <v>179</v>
      </c>
      <c r="I94" s="39">
        <v>384</v>
      </c>
      <c r="J94" s="40">
        <v>192</v>
      </c>
      <c r="K94" s="40">
        <v>0</v>
      </c>
      <c r="L94" s="40">
        <v>192</v>
      </c>
      <c r="M94" s="224">
        <v>179</v>
      </c>
      <c r="N94" s="39">
        <v>6</v>
      </c>
      <c r="O94" s="40">
        <v>3</v>
      </c>
      <c r="P94" s="40">
        <v>0</v>
      </c>
      <c r="Q94" s="40">
        <v>3</v>
      </c>
      <c r="R94" s="225">
        <v>0</v>
      </c>
    </row>
    <row r="95" spans="1:59" s="45" customFormat="1" ht="15" customHeight="1" thickBot="1" x14ac:dyDescent="0.3">
      <c r="A95" s="96" t="s">
        <v>24</v>
      </c>
      <c r="B95" s="41" t="s">
        <v>10</v>
      </c>
      <c r="C95" s="42" t="s">
        <v>8</v>
      </c>
      <c r="D95" s="43">
        <v>95</v>
      </c>
      <c r="E95" s="44">
        <v>95</v>
      </c>
      <c r="F95" s="44">
        <v>0</v>
      </c>
      <c r="G95" s="44">
        <v>0</v>
      </c>
      <c r="H95" s="226">
        <v>45</v>
      </c>
      <c r="I95" s="43">
        <v>96</v>
      </c>
      <c r="J95" s="44">
        <v>94</v>
      </c>
      <c r="K95" s="44">
        <v>2</v>
      </c>
      <c r="L95" s="44">
        <v>0</v>
      </c>
      <c r="M95" s="227">
        <v>45</v>
      </c>
      <c r="N95" s="43">
        <v>1</v>
      </c>
      <c r="O95" s="44">
        <v>-1</v>
      </c>
      <c r="P95" s="44">
        <v>2</v>
      </c>
      <c r="Q95" s="44">
        <v>0</v>
      </c>
      <c r="R95" s="228">
        <v>0</v>
      </c>
    </row>
    <row r="96" spans="1:59" s="45" customFormat="1" ht="15" customHeight="1" x14ac:dyDescent="0.25">
      <c r="A96" s="192"/>
      <c r="B96" s="33" t="s">
        <v>48</v>
      </c>
      <c r="C96" s="194"/>
      <c r="D96" s="35">
        <f>D97+D100</f>
        <v>1203</v>
      </c>
      <c r="E96" s="36">
        <f t="shared" ref="E96:R96" si="25">E97+E100</f>
        <v>878</v>
      </c>
      <c r="F96" s="36">
        <f t="shared" si="25"/>
        <v>0</v>
      </c>
      <c r="G96" s="36">
        <f t="shared" si="25"/>
        <v>325</v>
      </c>
      <c r="H96" s="229">
        <f t="shared" si="25"/>
        <v>280</v>
      </c>
      <c r="I96" s="35">
        <f t="shared" si="25"/>
        <v>40237</v>
      </c>
      <c r="J96" s="36">
        <f t="shared" si="25"/>
        <v>27574</v>
      </c>
      <c r="K96" s="36">
        <f t="shared" si="25"/>
        <v>12353</v>
      </c>
      <c r="L96" s="36">
        <f t="shared" si="25"/>
        <v>310</v>
      </c>
      <c r="M96" s="230">
        <f t="shared" si="25"/>
        <v>280</v>
      </c>
      <c r="N96" s="35">
        <f t="shared" si="25"/>
        <v>39034</v>
      </c>
      <c r="O96" s="36">
        <f t="shared" si="25"/>
        <v>26696</v>
      </c>
      <c r="P96" s="36">
        <f t="shared" si="25"/>
        <v>12353</v>
      </c>
      <c r="Q96" s="36">
        <f t="shared" si="25"/>
        <v>-15</v>
      </c>
      <c r="R96" s="231">
        <f t="shared" si="25"/>
        <v>0</v>
      </c>
    </row>
    <row r="97" spans="1:59" s="118" customFormat="1" x14ac:dyDescent="0.25">
      <c r="A97" s="93" t="s">
        <v>23</v>
      </c>
      <c r="B97" s="142" t="s">
        <v>44</v>
      </c>
      <c r="C97" s="193"/>
      <c r="D97" s="56">
        <f>SUM(D98:D99)</f>
        <v>0</v>
      </c>
      <c r="E97" s="57">
        <f t="shared" ref="E97:R97" si="26">SUM(E98:E99)</f>
        <v>0</v>
      </c>
      <c r="F97" s="57">
        <f t="shared" si="26"/>
        <v>0</v>
      </c>
      <c r="G97" s="57">
        <f t="shared" si="26"/>
        <v>0</v>
      </c>
      <c r="H97" s="220">
        <f t="shared" si="26"/>
        <v>0</v>
      </c>
      <c r="I97" s="56">
        <f t="shared" si="26"/>
        <v>39059</v>
      </c>
      <c r="J97" s="57">
        <f t="shared" si="26"/>
        <v>26710</v>
      </c>
      <c r="K97" s="57">
        <f t="shared" si="26"/>
        <v>12349</v>
      </c>
      <c r="L97" s="57">
        <f t="shared" si="26"/>
        <v>0</v>
      </c>
      <c r="M97" s="221">
        <f t="shared" si="26"/>
        <v>0</v>
      </c>
      <c r="N97" s="56">
        <f t="shared" si="26"/>
        <v>39059</v>
      </c>
      <c r="O97" s="57">
        <f t="shared" si="26"/>
        <v>26710</v>
      </c>
      <c r="P97" s="57">
        <f t="shared" si="26"/>
        <v>12349</v>
      </c>
      <c r="Q97" s="57">
        <f t="shared" si="26"/>
        <v>0</v>
      </c>
      <c r="R97" s="222">
        <f t="shared" si="26"/>
        <v>0</v>
      </c>
      <c r="S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s="118" customFormat="1" x14ac:dyDescent="0.25">
      <c r="A98" s="93" t="s">
        <v>23</v>
      </c>
      <c r="B98" s="37" t="s">
        <v>12</v>
      </c>
      <c r="C98" s="38" t="s">
        <v>9</v>
      </c>
      <c r="D98" s="39">
        <v>0</v>
      </c>
      <c r="E98" s="40">
        <v>0</v>
      </c>
      <c r="F98" s="40">
        <v>0</v>
      </c>
      <c r="G98" s="40">
        <v>0</v>
      </c>
      <c r="H98" s="223">
        <v>0</v>
      </c>
      <c r="I98" s="39">
        <v>24099</v>
      </c>
      <c r="J98" s="40">
        <v>12124</v>
      </c>
      <c r="K98" s="40">
        <v>11975</v>
      </c>
      <c r="L98" s="40">
        <v>0</v>
      </c>
      <c r="M98" s="224">
        <v>0</v>
      </c>
      <c r="N98" s="39">
        <v>24099</v>
      </c>
      <c r="O98" s="40">
        <v>12124</v>
      </c>
      <c r="P98" s="40">
        <v>11975</v>
      </c>
      <c r="Q98" s="40">
        <v>0</v>
      </c>
      <c r="R98" s="225">
        <v>0</v>
      </c>
      <c r="S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s="118" customFormat="1" x14ac:dyDescent="0.25">
      <c r="A99" s="93" t="s">
        <v>23</v>
      </c>
      <c r="B99" s="37" t="s">
        <v>12</v>
      </c>
      <c r="C99" s="38" t="s">
        <v>11</v>
      </c>
      <c r="D99" s="39">
        <v>0</v>
      </c>
      <c r="E99" s="40">
        <v>0</v>
      </c>
      <c r="F99" s="40">
        <v>0</v>
      </c>
      <c r="G99" s="40">
        <v>0</v>
      </c>
      <c r="H99" s="223">
        <v>0</v>
      </c>
      <c r="I99" s="39">
        <v>14960</v>
      </c>
      <c r="J99" s="40">
        <v>14586</v>
      </c>
      <c r="K99" s="40">
        <v>374</v>
      </c>
      <c r="L99" s="40">
        <v>0</v>
      </c>
      <c r="M99" s="224">
        <v>0</v>
      </c>
      <c r="N99" s="39">
        <v>14960</v>
      </c>
      <c r="O99" s="40">
        <v>14586</v>
      </c>
      <c r="P99" s="40">
        <v>374</v>
      </c>
      <c r="Q99" s="40">
        <v>0</v>
      </c>
      <c r="R99" s="225">
        <v>0</v>
      </c>
      <c r="S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s="118" customFormat="1" x14ac:dyDescent="0.25">
      <c r="A100" s="93"/>
      <c r="B100" s="142" t="s">
        <v>48</v>
      </c>
      <c r="C100" s="177"/>
      <c r="D100" s="56">
        <f>SUM(D101:D102)</f>
        <v>1203</v>
      </c>
      <c r="E100" s="57">
        <f t="shared" ref="E100:R100" si="27">SUM(E101:E102)</f>
        <v>878</v>
      </c>
      <c r="F100" s="57">
        <f t="shared" si="27"/>
        <v>0</v>
      </c>
      <c r="G100" s="57">
        <f t="shared" si="27"/>
        <v>325</v>
      </c>
      <c r="H100" s="220">
        <f t="shared" si="27"/>
        <v>280</v>
      </c>
      <c r="I100" s="56">
        <f t="shared" si="27"/>
        <v>1178</v>
      </c>
      <c r="J100" s="57">
        <f t="shared" si="27"/>
        <v>864</v>
      </c>
      <c r="K100" s="57">
        <f t="shared" si="27"/>
        <v>4</v>
      </c>
      <c r="L100" s="57">
        <f t="shared" si="27"/>
        <v>310</v>
      </c>
      <c r="M100" s="221">
        <f t="shared" si="27"/>
        <v>280</v>
      </c>
      <c r="N100" s="56">
        <f t="shared" si="27"/>
        <v>-25</v>
      </c>
      <c r="O100" s="57">
        <f t="shared" si="27"/>
        <v>-14</v>
      </c>
      <c r="P100" s="57">
        <f t="shared" si="27"/>
        <v>4</v>
      </c>
      <c r="Q100" s="57">
        <f t="shared" si="27"/>
        <v>-15</v>
      </c>
      <c r="R100" s="222">
        <f t="shared" si="27"/>
        <v>0</v>
      </c>
      <c r="S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s="45" customFormat="1" x14ac:dyDescent="0.25">
      <c r="A101" s="93" t="s">
        <v>45</v>
      </c>
      <c r="B101" s="37" t="s">
        <v>10</v>
      </c>
      <c r="C101" s="38" t="s">
        <v>9</v>
      </c>
      <c r="D101" s="39">
        <v>962</v>
      </c>
      <c r="E101" s="40">
        <v>637</v>
      </c>
      <c r="F101" s="40">
        <v>0</v>
      </c>
      <c r="G101" s="40">
        <v>325</v>
      </c>
      <c r="H101" s="223">
        <v>224</v>
      </c>
      <c r="I101" s="39">
        <v>941</v>
      </c>
      <c r="J101" s="40">
        <v>631</v>
      </c>
      <c r="K101" s="40">
        <v>0</v>
      </c>
      <c r="L101" s="40">
        <v>310</v>
      </c>
      <c r="M101" s="224">
        <v>224</v>
      </c>
      <c r="N101" s="39">
        <v>-21</v>
      </c>
      <c r="O101" s="40">
        <v>-6</v>
      </c>
      <c r="P101" s="40">
        <v>0</v>
      </c>
      <c r="Q101" s="40">
        <v>-15</v>
      </c>
      <c r="R101" s="225">
        <v>0</v>
      </c>
    </row>
    <row r="102" spans="1:59" s="45" customFormat="1" ht="16.5" thickBot="1" x14ac:dyDescent="0.3">
      <c r="A102" s="93" t="s">
        <v>45</v>
      </c>
      <c r="B102" s="37" t="s">
        <v>10</v>
      </c>
      <c r="C102" s="38" t="s">
        <v>8</v>
      </c>
      <c r="D102" s="39">
        <v>241</v>
      </c>
      <c r="E102" s="40">
        <v>241</v>
      </c>
      <c r="F102" s="40">
        <v>0</v>
      </c>
      <c r="G102" s="40">
        <v>0</v>
      </c>
      <c r="H102" s="223">
        <v>56</v>
      </c>
      <c r="I102" s="39">
        <v>237</v>
      </c>
      <c r="J102" s="40">
        <v>233</v>
      </c>
      <c r="K102" s="40">
        <v>4</v>
      </c>
      <c r="L102" s="40">
        <v>0</v>
      </c>
      <c r="M102" s="224">
        <v>56</v>
      </c>
      <c r="N102" s="39">
        <v>-4</v>
      </c>
      <c r="O102" s="40">
        <v>-8</v>
      </c>
      <c r="P102" s="40">
        <v>4</v>
      </c>
      <c r="Q102" s="40">
        <v>0</v>
      </c>
      <c r="R102" s="225">
        <v>0</v>
      </c>
    </row>
    <row r="103" spans="1:59" s="45" customFormat="1" ht="15.75" customHeight="1" x14ac:dyDescent="0.25">
      <c r="A103" s="92" t="s">
        <v>22</v>
      </c>
      <c r="B103" s="33" t="s">
        <v>67</v>
      </c>
      <c r="C103" s="157"/>
      <c r="D103" s="35">
        <f>SUM(D104:D107)</f>
        <v>23950</v>
      </c>
      <c r="E103" s="36">
        <f t="shared" ref="E103:R103" si="28">SUM(E104:E107)</f>
        <v>16223</v>
      </c>
      <c r="F103" s="36">
        <f t="shared" si="28"/>
        <v>0</v>
      </c>
      <c r="G103" s="36">
        <f t="shared" si="28"/>
        <v>7727</v>
      </c>
      <c r="H103" s="229">
        <f t="shared" si="28"/>
        <v>30682</v>
      </c>
      <c r="I103" s="35">
        <f t="shared" si="28"/>
        <v>24131</v>
      </c>
      <c r="J103" s="36">
        <f t="shared" si="28"/>
        <v>16579</v>
      </c>
      <c r="K103" s="36">
        <f t="shared" si="28"/>
        <v>131</v>
      </c>
      <c r="L103" s="36">
        <f t="shared" si="28"/>
        <v>7421</v>
      </c>
      <c r="M103" s="230">
        <f t="shared" si="28"/>
        <v>30682</v>
      </c>
      <c r="N103" s="35">
        <f t="shared" si="28"/>
        <v>181</v>
      </c>
      <c r="O103" s="36">
        <f t="shared" si="28"/>
        <v>356</v>
      </c>
      <c r="P103" s="36">
        <f t="shared" si="28"/>
        <v>131</v>
      </c>
      <c r="Q103" s="36">
        <f t="shared" si="28"/>
        <v>-306</v>
      </c>
      <c r="R103" s="231">
        <f t="shared" si="28"/>
        <v>0</v>
      </c>
    </row>
    <row r="104" spans="1:59" s="45" customFormat="1" x14ac:dyDescent="0.25">
      <c r="A104" s="93" t="s">
        <v>22</v>
      </c>
      <c r="B104" s="37" t="s">
        <v>12</v>
      </c>
      <c r="C104" s="38" t="s">
        <v>9</v>
      </c>
      <c r="D104" s="39">
        <v>16723</v>
      </c>
      <c r="E104" s="40">
        <v>9091</v>
      </c>
      <c r="F104" s="40">
        <v>0</v>
      </c>
      <c r="G104" s="40">
        <v>7632</v>
      </c>
      <c r="H104" s="223">
        <v>21312</v>
      </c>
      <c r="I104" s="39">
        <v>16849</v>
      </c>
      <c r="J104" s="40">
        <v>9521</v>
      </c>
      <c r="K104" s="40">
        <v>0</v>
      </c>
      <c r="L104" s="40">
        <v>7328</v>
      </c>
      <c r="M104" s="224">
        <v>21312</v>
      </c>
      <c r="N104" s="39">
        <v>126</v>
      </c>
      <c r="O104" s="40">
        <v>430</v>
      </c>
      <c r="P104" s="40">
        <v>0</v>
      </c>
      <c r="Q104" s="40">
        <v>-304</v>
      </c>
      <c r="R104" s="225">
        <v>0</v>
      </c>
    </row>
    <row r="105" spans="1:59" s="125" customFormat="1" x14ac:dyDescent="0.25">
      <c r="A105" s="93" t="s">
        <v>22</v>
      </c>
      <c r="B105" s="37" t="s">
        <v>12</v>
      </c>
      <c r="C105" s="38" t="s">
        <v>11</v>
      </c>
      <c r="D105" s="39">
        <v>6889</v>
      </c>
      <c r="E105" s="40">
        <v>6889</v>
      </c>
      <c r="F105" s="40">
        <v>0</v>
      </c>
      <c r="G105" s="40">
        <v>0</v>
      </c>
      <c r="H105" s="223">
        <v>9021</v>
      </c>
      <c r="I105" s="39">
        <v>6952</v>
      </c>
      <c r="J105" s="40">
        <v>6822</v>
      </c>
      <c r="K105" s="40">
        <v>130</v>
      </c>
      <c r="L105" s="40">
        <v>0</v>
      </c>
      <c r="M105" s="224">
        <v>9021</v>
      </c>
      <c r="N105" s="39">
        <v>63</v>
      </c>
      <c r="O105" s="40">
        <v>-67</v>
      </c>
      <c r="P105" s="40">
        <v>130</v>
      </c>
      <c r="Q105" s="40">
        <v>0</v>
      </c>
      <c r="R105" s="225">
        <v>0</v>
      </c>
      <c r="S105" s="45"/>
      <c r="T105" s="50"/>
      <c r="U105" s="121"/>
      <c r="V105" s="51"/>
      <c r="W105" s="122"/>
      <c r="X105" s="122"/>
      <c r="Y105" s="122"/>
      <c r="Z105" s="122"/>
      <c r="AA105" s="123"/>
      <c r="AB105" s="122"/>
      <c r="AC105" s="40"/>
      <c r="AD105" s="40"/>
      <c r="AE105" s="40"/>
      <c r="AF105" s="124"/>
      <c r="AG105" s="122"/>
      <c r="AH105" s="122"/>
      <c r="AI105" s="122"/>
      <c r="AJ105" s="122"/>
      <c r="AK105" s="123"/>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s="45" customFormat="1" x14ac:dyDescent="0.25">
      <c r="A106" s="93" t="s">
        <v>22</v>
      </c>
      <c r="B106" s="37" t="s">
        <v>10</v>
      </c>
      <c r="C106" s="38" t="s">
        <v>9</v>
      </c>
      <c r="D106" s="39">
        <v>271</v>
      </c>
      <c r="E106" s="40">
        <v>176</v>
      </c>
      <c r="F106" s="40">
        <v>0</v>
      </c>
      <c r="G106" s="40">
        <v>95</v>
      </c>
      <c r="H106" s="223">
        <v>280</v>
      </c>
      <c r="I106" s="39">
        <v>265</v>
      </c>
      <c r="J106" s="40">
        <v>172</v>
      </c>
      <c r="K106" s="40">
        <v>0</v>
      </c>
      <c r="L106" s="40">
        <v>93</v>
      </c>
      <c r="M106" s="224">
        <v>280</v>
      </c>
      <c r="N106" s="39">
        <v>-6</v>
      </c>
      <c r="O106" s="40">
        <v>-4</v>
      </c>
      <c r="P106" s="40">
        <v>0</v>
      </c>
      <c r="Q106" s="40">
        <v>-2</v>
      </c>
      <c r="R106" s="225">
        <v>0</v>
      </c>
    </row>
    <row r="107" spans="1:59" s="45" customFormat="1" ht="16.5" thickBot="1" x14ac:dyDescent="0.3">
      <c r="A107" s="93" t="s">
        <v>22</v>
      </c>
      <c r="B107" s="41" t="s">
        <v>10</v>
      </c>
      <c r="C107" s="42" t="s">
        <v>8</v>
      </c>
      <c r="D107" s="43">
        <v>67</v>
      </c>
      <c r="E107" s="44">
        <v>67</v>
      </c>
      <c r="F107" s="44">
        <v>0</v>
      </c>
      <c r="G107" s="44">
        <v>0</v>
      </c>
      <c r="H107" s="226">
        <v>69</v>
      </c>
      <c r="I107" s="43">
        <v>65</v>
      </c>
      <c r="J107" s="44">
        <v>64</v>
      </c>
      <c r="K107" s="44">
        <v>1</v>
      </c>
      <c r="L107" s="44">
        <v>0</v>
      </c>
      <c r="M107" s="227">
        <v>69</v>
      </c>
      <c r="N107" s="43">
        <v>-2</v>
      </c>
      <c r="O107" s="44">
        <v>-3</v>
      </c>
      <c r="P107" s="44">
        <v>1</v>
      </c>
      <c r="Q107" s="44">
        <v>0</v>
      </c>
      <c r="R107" s="228">
        <v>0</v>
      </c>
    </row>
    <row r="108" spans="1:59" s="45" customFormat="1" x14ac:dyDescent="0.25">
      <c r="A108" s="32" t="str">
        <f t="shared" ref="A108:A110" si="29">A26</f>
        <v>Regular 64</v>
      </c>
      <c r="B108" s="55" t="s">
        <v>51</v>
      </c>
      <c r="C108" s="38"/>
      <c r="D108" s="56">
        <f>SUM(D109:D112)</f>
        <v>5151</v>
      </c>
      <c r="E108" s="57">
        <f t="shared" ref="E108:R108" si="30">SUM(E109:E112)</f>
        <v>3733</v>
      </c>
      <c r="F108" s="57">
        <f t="shared" si="30"/>
        <v>1222</v>
      </c>
      <c r="G108" s="57">
        <f t="shared" si="30"/>
        <v>196</v>
      </c>
      <c r="H108" s="220">
        <f t="shared" si="30"/>
        <v>3429</v>
      </c>
      <c r="I108" s="56">
        <f t="shared" si="30"/>
        <v>5149</v>
      </c>
      <c r="J108" s="57">
        <f t="shared" si="30"/>
        <v>3973</v>
      </c>
      <c r="K108" s="57">
        <f t="shared" si="30"/>
        <v>979</v>
      </c>
      <c r="L108" s="57">
        <f t="shared" si="30"/>
        <v>197</v>
      </c>
      <c r="M108" s="221">
        <f t="shared" si="30"/>
        <v>3429</v>
      </c>
      <c r="N108" s="56">
        <f t="shared" si="30"/>
        <v>-2</v>
      </c>
      <c r="O108" s="57">
        <f t="shared" si="30"/>
        <v>240</v>
      </c>
      <c r="P108" s="57">
        <f t="shared" si="30"/>
        <v>-243</v>
      </c>
      <c r="Q108" s="57">
        <f t="shared" si="30"/>
        <v>1</v>
      </c>
      <c r="R108" s="232">
        <f t="shared" si="30"/>
        <v>0</v>
      </c>
    </row>
    <row r="109" spans="1:59" s="45" customFormat="1" x14ac:dyDescent="0.25">
      <c r="A109" s="50" t="str">
        <f t="shared" si="29"/>
        <v>Regular 64</v>
      </c>
      <c r="B109" s="37" t="s">
        <v>12</v>
      </c>
      <c r="C109" s="38" t="s">
        <v>9</v>
      </c>
      <c r="D109" s="39">
        <v>3762</v>
      </c>
      <c r="E109" s="40">
        <v>2540</v>
      </c>
      <c r="F109" s="40">
        <v>1222</v>
      </c>
      <c r="G109" s="40">
        <v>0</v>
      </c>
      <c r="H109" s="223">
        <v>2546</v>
      </c>
      <c r="I109" s="39">
        <v>3647</v>
      </c>
      <c r="J109" s="40">
        <v>2685</v>
      </c>
      <c r="K109" s="40">
        <v>962</v>
      </c>
      <c r="L109" s="40">
        <v>0</v>
      </c>
      <c r="M109" s="224">
        <v>2546</v>
      </c>
      <c r="N109" s="39">
        <v>-115</v>
      </c>
      <c r="O109" s="40">
        <v>145</v>
      </c>
      <c r="P109" s="40">
        <v>-260</v>
      </c>
      <c r="Q109" s="40">
        <v>0</v>
      </c>
      <c r="R109" s="224">
        <v>0</v>
      </c>
    </row>
    <row r="110" spans="1:59" s="45" customFormat="1" x14ac:dyDescent="0.25">
      <c r="A110" s="50" t="str">
        <f t="shared" si="29"/>
        <v>Regular 64</v>
      </c>
      <c r="B110" s="37" t="s">
        <v>12</v>
      </c>
      <c r="C110" s="38" t="s">
        <v>11</v>
      </c>
      <c r="D110" s="39">
        <v>684</v>
      </c>
      <c r="E110" s="40">
        <v>684</v>
      </c>
      <c r="F110" s="40">
        <v>0</v>
      </c>
      <c r="G110" s="40">
        <v>0</v>
      </c>
      <c r="H110" s="223">
        <v>607</v>
      </c>
      <c r="I110" s="39">
        <v>800</v>
      </c>
      <c r="J110" s="40">
        <v>785</v>
      </c>
      <c r="K110" s="40">
        <v>15</v>
      </c>
      <c r="L110" s="40">
        <v>0</v>
      </c>
      <c r="M110" s="224">
        <v>607</v>
      </c>
      <c r="N110" s="39">
        <v>116</v>
      </c>
      <c r="O110" s="40">
        <v>101</v>
      </c>
      <c r="P110" s="40">
        <v>15</v>
      </c>
      <c r="Q110" s="40">
        <v>0</v>
      </c>
      <c r="R110" s="224">
        <v>0</v>
      </c>
    </row>
    <row r="111" spans="1:59" s="45" customFormat="1" x14ac:dyDescent="0.25">
      <c r="A111" s="50" t="str">
        <f>A30</f>
        <v>Regular 64</v>
      </c>
      <c r="B111" s="37" t="s">
        <v>10</v>
      </c>
      <c r="C111" s="38" t="s">
        <v>9</v>
      </c>
      <c r="D111" s="39">
        <v>559</v>
      </c>
      <c r="E111" s="40">
        <v>363</v>
      </c>
      <c r="F111" s="40">
        <v>0</v>
      </c>
      <c r="G111" s="40">
        <v>196</v>
      </c>
      <c r="H111" s="223">
        <v>221</v>
      </c>
      <c r="I111" s="39">
        <v>562</v>
      </c>
      <c r="J111" s="40">
        <v>365</v>
      </c>
      <c r="K111" s="40">
        <v>0</v>
      </c>
      <c r="L111" s="40">
        <v>197</v>
      </c>
      <c r="M111" s="224">
        <v>221</v>
      </c>
      <c r="N111" s="39">
        <v>3</v>
      </c>
      <c r="O111" s="40">
        <v>2</v>
      </c>
      <c r="P111" s="40">
        <v>0</v>
      </c>
      <c r="Q111" s="40">
        <v>1</v>
      </c>
      <c r="R111" s="224">
        <v>0</v>
      </c>
    </row>
    <row r="112" spans="1:59" s="45" customFormat="1" ht="16.5" thickBot="1" x14ac:dyDescent="0.3">
      <c r="A112" s="53" t="s">
        <v>20</v>
      </c>
      <c r="B112" s="41" t="s">
        <v>10</v>
      </c>
      <c r="C112" s="42" t="s">
        <v>8</v>
      </c>
      <c r="D112" s="43">
        <v>146</v>
      </c>
      <c r="E112" s="44">
        <v>146</v>
      </c>
      <c r="F112" s="44">
        <v>0</v>
      </c>
      <c r="G112" s="44">
        <v>0</v>
      </c>
      <c r="H112" s="226">
        <v>55</v>
      </c>
      <c r="I112" s="43">
        <v>140</v>
      </c>
      <c r="J112" s="44">
        <v>138</v>
      </c>
      <c r="K112" s="44">
        <v>2</v>
      </c>
      <c r="L112" s="44">
        <v>0</v>
      </c>
      <c r="M112" s="227">
        <v>55</v>
      </c>
      <c r="N112" s="43">
        <v>-6</v>
      </c>
      <c r="O112" s="44">
        <v>-8</v>
      </c>
      <c r="P112" s="44">
        <v>2</v>
      </c>
      <c r="Q112" s="44">
        <v>0</v>
      </c>
      <c r="R112" s="227">
        <v>0</v>
      </c>
    </row>
    <row r="113" spans="1:59" s="45" customFormat="1" x14ac:dyDescent="0.25">
      <c r="A113" s="50" t="s">
        <v>52</v>
      </c>
      <c r="B113" s="142" t="s">
        <v>53</v>
      </c>
      <c r="C113" s="177"/>
      <c r="D113" s="56">
        <f>SUM(D114:D115)</f>
        <v>3429</v>
      </c>
      <c r="E113" s="57">
        <f t="shared" ref="E113:R113" si="31">SUM(E114:E115)</f>
        <v>3036</v>
      </c>
      <c r="F113" s="57">
        <f t="shared" si="31"/>
        <v>0</v>
      </c>
      <c r="G113" s="57">
        <f t="shared" si="31"/>
        <v>393</v>
      </c>
      <c r="H113" s="220">
        <f t="shared" si="31"/>
        <v>0</v>
      </c>
      <c r="I113" s="56">
        <f t="shared" si="31"/>
        <v>3429</v>
      </c>
      <c r="J113" s="57">
        <f t="shared" si="31"/>
        <v>3036</v>
      </c>
      <c r="K113" s="57">
        <f t="shared" si="31"/>
        <v>0</v>
      </c>
      <c r="L113" s="57">
        <f t="shared" si="31"/>
        <v>393</v>
      </c>
      <c r="M113" s="221">
        <f t="shared" si="31"/>
        <v>0</v>
      </c>
      <c r="N113" s="56">
        <f t="shared" si="31"/>
        <v>0</v>
      </c>
      <c r="O113" s="57">
        <f t="shared" si="31"/>
        <v>0</v>
      </c>
      <c r="P113" s="57">
        <f t="shared" si="31"/>
        <v>0</v>
      </c>
      <c r="Q113" s="57">
        <f t="shared" si="31"/>
        <v>0</v>
      </c>
      <c r="R113" s="221">
        <f t="shared" si="31"/>
        <v>0</v>
      </c>
    </row>
    <row r="114" spans="1:59" s="45" customFormat="1" x14ac:dyDescent="0.25">
      <c r="A114" s="50" t="s">
        <v>52</v>
      </c>
      <c r="B114" s="37" t="s">
        <v>12</v>
      </c>
      <c r="C114" s="38"/>
      <c r="D114" s="39">
        <v>3206</v>
      </c>
      <c r="E114" s="40">
        <v>2808</v>
      </c>
      <c r="F114" s="40">
        <v>0</v>
      </c>
      <c r="G114" s="40">
        <v>398</v>
      </c>
      <c r="H114" s="223">
        <v>0</v>
      </c>
      <c r="I114" s="39">
        <v>3206</v>
      </c>
      <c r="J114" s="40">
        <v>2808</v>
      </c>
      <c r="K114" s="40">
        <v>0</v>
      </c>
      <c r="L114" s="40">
        <v>398</v>
      </c>
      <c r="M114" s="224">
        <v>0</v>
      </c>
      <c r="N114" s="39">
        <v>0</v>
      </c>
      <c r="O114" s="40">
        <v>0</v>
      </c>
      <c r="P114" s="40">
        <v>0</v>
      </c>
      <c r="Q114" s="40">
        <v>0</v>
      </c>
      <c r="R114" s="224">
        <v>0</v>
      </c>
    </row>
    <row r="115" spans="1:59" s="45" customFormat="1" ht="16.5" thickBot="1" x14ac:dyDescent="0.3">
      <c r="A115" s="53" t="s">
        <v>52</v>
      </c>
      <c r="B115" s="41" t="s">
        <v>68</v>
      </c>
      <c r="C115" s="42"/>
      <c r="D115" s="43">
        <v>223</v>
      </c>
      <c r="E115" s="44">
        <v>228</v>
      </c>
      <c r="F115" s="44">
        <v>0</v>
      </c>
      <c r="G115" s="44">
        <v>-5</v>
      </c>
      <c r="H115" s="226">
        <v>0</v>
      </c>
      <c r="I115" s="43">
        <v>223</v>
      </c>
      <c r="J115" s="44">
        <v>228</v>
      </c>
      <c r="K115" s="44">
        <v>0</v>
      </c>
      <c r="L115" s="44">
        <v>-5</v>
      </c>
      <c r="M115" s="227">
        <v>0</v>
      </c>
      <c r="N115" s="43">
        <v>0</v>
      </c>
      <c r="O115" s="44">
        <v>0</v>
      </c>
      <c r="P115" s="44">
        <v>0</v>
      </c>
      <c r="Q115" s="44">
        <v>0</v>
      </c>
      <c r="R115" s="227">
        <v>0</v>
      </c>
    </row>
    <row r="116" spans="1:59" s="73" customFormat="1" ht="18.75" x14ac:dyDescent="0.25">
      <c r="A116" s="93" t="s">
        <v>19</v>
      </c>
      <c r="B116" s="55" t="s">
        <v>31</v>
      </c>
      <c r="C116" s="163"/>
      <c r="D116" s="56">
        <f>SUM(D117:D118)</f>
        <v>0</v>
      </c>
      <c r="E116" s="57">
        <f t="shared" ref="E116:R116" si="32">SUM(E117:E118)</f>
        <v>0</v>
      </c>
      <c r="F116" s="57">
        <f t="shared" si="32"/>
        <v>0</v>
      </c>
      <c r="G116" s="57">
        <f t="shared" si="32"/>
        <v>0</v>
      </c>
      <c r="H116" s="220">
        <f t="shared" si="32"/>
        <v>0</v>
      </c>
      <c r="I116" s="56">
        <f t="shared" si="32"/>
        <v>3704</v>
      </c>
      <c r="J116" s="57">
        <f t="shared" si="32"/>
        <v>2531</v>
      </c>
      <c r="K116" s="57">
        <f t="shared" si="32"/>
        <v>35</v>
      </c>
      <c r="L116" s="57">
        <f t="shared" si="32"/>
        <v>1138</v>
      </c>
      <c r="M116" s="221">
        <f t="shared" si="32"/>
        <v>0</v>
      </c>
      <c r="N116" s="56">
        <f t="shared" si="32"/>
        <v>3704</v>
      </c>
      <c r="O116" s="57">
        <f t="shared" si="32"/>
        <v>2531</v>
      </c>
      <c r="P116" s="57">
        <f t="shared" si="32"/>
        <v>35</v>
      </c>
      <c r="Q116" s="57">
        <f t="shared" si="32"/>
        <v>1138</v>
      </c>
      <c r="R116" s="222">
        <f t="shared" si="32"/>
        <v>0</v>
      </c>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row>
    <row r="117" spans="1:59" s="73" customFormat="1" x14ac:dyDescent="0.25">
      <c r="A117" s="93" t="s">
        <v>19</v>
      </c>
      <c r="B117" s="51" t="s">
        <v>12</v>
      </c>
      <c r="C117" s="38" t="s">
        <v>9</v>
      </c>
      <c r="D117" s="39">
        <v>0</v>
      </c>
      <c r="E117" s="40">
        <v>0</v>
      </c>
      <c r="F117" s="40">
        <v>0</v>
      </c>
      <c r="G117" s="40">
        <v>0</v>
      </c>
      <c r="H117" s="223">
        <v>0</v>
      </c>
      <c r="I117" s="39">
        <v>3654</v>
      </c>
      <c r="J117" s="40">
        <v>2496</v>
      </c>
      <c r="K117" s="40">
        <v>35</v>
      </c>
      <c r="L117" s="40">
        <v>1123</v>
      </c>
      <c r="M117" s="224">
        <v>0</v>
      </c>
      <c r="N117" s="39">
        <v>3654</v>
      </c>
      <c r="O117" s="40">
        <v>2496</v>
      </c>
      <c r="P117" s="40">
        <v>35</v>
      </c>
      <c r="Q117" s="40">
        <v>1123</v>
      </c>
      <c r="R117" s="222">
        <v>0</v>
      </c>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row>
    <row r="118" spans="1:59" s="73" customFormat="1" ht="16.5" thickBot="1" x14ac:dyDescent="0.3">
      <c r="A118" s="93" t="s">
        <v>19</v>
      </c>
      <c r="B118" s="51" t="s">
        <v>12</v>
      </c>
      <c r="C118" s="38" t="s">
        <v>11</v>
      </c>
      <c r="D118" s="39">
        <v>0</v>
      </c>
      <c r="E118" s="40">
        <v>0</v>
      </c>
      <c r="F118" s="40">
        <v>0</v>
      </c>
      <c r="G118" s="40">
        <v>0</v>
      </c>
      <c r="H118" s="223">
        <v>0</v>
      </c>
      <c r="I118" s="39">
        <v>50</v>
      </c>
      <c r="J118" s="40">
        <v>35</v>
      </c>
      <c r="K118" s="40">
        <v>0</v>
      </c>
      <c r="L118" s="40">
        <v>15</v>
      </c>
      <c r="M118" s="224">
        <v>0</v>
      </c>
      <c r="N118" s="39">
        <v>50</v>
      </c>
      <c r="O118" s="40">
        <v>35</v>
      </c>
      <c r="P118" s="40">
        <v>0</v>
      </c>
      <c r="Q118" s="40">
        <v>15</v>
      </c>
      <c r="R118" s="222">
        <v>0</v>
      </c>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row>
    <row r="119" spans="1:59" s="73" customFormat="1" ht="17.25" customHeight="1" thickBot="1" x14ac:dyDescent="0.3">
      <c r="A119" s="98" t="str">
        <f>A37</f>
        <v>OA 10</v>
      </c>
      <c r="B119" s="58" t="s">
        <v>7</v>
      </c>
      <c r="C119" s="164"/>
      <c r="D119" s="60">
        <f>SUM(E119:G119)</f>
        <v>6022</v>
      </c>
      <c r="E119" s="61">
        <v>4144</v>
      </c>
      <c r="F119" s="61">
        <v>0</v>
      </c>
      <c r="G119" s="61">
        <v>1878</v>
      </c>
      <c r="H119" s="240">
        <v>0</v>
      </c>
      <c r="I119" s="60">
        <f>SUM(J119:L119)</f>
        <v>4645</v>
      </c>
      <c r="J119" s="61">
        <v>3197</v>
      </c>
      <c r="K119" s="61">
        <v>0</v>
      </c>
      <c r="L119" s="61">
        <v>1448</v>
      </c>
      <c r="M119" s="233">
        <v>0</v>
      </c>
      <c r="N119" s="60">
        <f>SUM(O119:Q119)</f>
        <v>-1377</v>
      </c>
      <c r="O119" s="61">
        <v>-947</v>
      </c>
      <c r="P119" s="61">
        <v>0</v>
      </c>
      <c r="Q119" s="61">
        <v>-430</v>
      </c>
      <c r="R119" s="234">
        <v>0</v>
      </c>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row>
    <row r="120" spans="1:59" s="73" customFormat="1" ht="17.25" customHeight="1" thickBot="1" x14ac:dyDescent="0.3">
      <c r="A120" s="98" t="str">
        <f>A38</f>
        <v>OA 53</v>
      </c>
      <c r="B120" s="58" t="s">
        <v>6</v>
      </c>
      <c r="C120" s="164"/>
      <c r="D120" s="60">
        <f>SUM(E120:G120)</f>
        <v>0</v>
      </c>
      <c r="E120" s="61">
        <v>0</v>
      </c>
      <c r="F120" s="61">
        <v>0</v>
      </c>
      <c r="G120" s="61">
        <v>0</v>
      </c>
      <c r="H120" s="240">
        <v>0</v>
      </c>
      <c r="I120" s="60">
        <f>SUM(J120:L120)</f>
        <v>28517</v>
      </c>
      <c r="J120" s="61">
        <v>18537</v>
      </c>
      <c r="K120" s="61">
        <v>0</v>
      </c>
      <c r="L120" s="61">
        <v>9980</v>
      </c>
      <c r="M120" s="233">
        <v>0</v>
      </c>
      <c r="N120" s="60">
        <f>SUM(O120:Q120)</f>
        <v>28517</v>
      </c>
      <c r="O120" s="61">
        <v>18537</v>
      </c>
      <c r="P120" s="61">
        <v>0</v>
      </c>
      <c r="Q120" s="61">
        <v>9980</v>
      </c>
      <c r="R120" s="234">
        <v>0</v>
      </c>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row>
    <row r="121" spans="1:59" s="65" customFormat="1" ht="15" customHeight="1" thickBot="1" x14ac:dyDescent="0.3">
      <c r="A121" s="165"/>
      <c r="B121" s="166"/>
      <c r="C121" s="126" t="s">
        <v>5</v>
      </c>
      <c r="D121" s="60">
        <f>D91+D96+D103+D108+D113+D119+D120</f>
        <v>203572</v>
      </c>
      <c r="E121" s="61">
        <f t="shared" ref="E121:H121" si="33">E91+E96+E103+E108+E113+E119+E120</f>
        <v>141324</v>
      </c>
      <c r="F121" s="61">
        <f t="shared" si="33"/>
        <v>1222</v>
      </c>
      <c r="G121" s="61">
        <f t="shared" si="33"/>
        <v>61026</v>
      </c>
      <c r="H121" s="233">
        <f t="shared" si="33"/>
        <v>76697</v>
      </c>
      <c r="I121" s="60">
        <f>I91+I96+I103+I108+I113+I116+I119+I120</f>
        <v>277800</v>
      </c>
      <c r="J121" s="61">
        <f>J91+J96+J103+J108+J113+J116+J119+J120</f>
        <v>190490</v>
      </c>
      <c r="K121" s="61">
        <f>K91+K96+K103+K108+K113+K116+K119+K120</f>
        <v>14702</v>
      </c>
      <c r="L121" s="61">
        <f>L91+L96+L103+L108+L113+L116+L119+L120</f>
        <v>72608</v>
      </c>
      <c r="M121" s="233">
        <f>M91+M96+M103+M108+M113+M116+M119+M120</f>
        <v>77511</v>
      </c>
      <c r="N121" s="60">
        <f>I121-D121</f>
        <v>74228</v>
      </c>
      <c r="O121" s="61">
        <f>J121-E121</f>
        <v>49166</v>
      </c>
      <c r="P121" s="61">
        <f>K121-F121</f>
        <v>13480</v>
      </c>
      <c r="Q121" s="61">
        <f>L121-G121</f>
        <v>11582</v>
      </c>
      <c r="R121" s="233">
        <f>M121-H121</f>
        <v>814</v>
      </c>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row>
    <row r="122" spans="1:59" s="65" customFormat="1" ht="15" customHeight="1" x14ac:dyDescent="0.25">
      <c r="A122" s="167"/>
      <c r="B122" s="168"/>
      <c r="C122" s="66" t="s">
        <v>4</v>
      </c>
      <c r="D122" s="39">
        <v>194608</v>
      </c>
      <c r="E122" s="40">
        <v>135038</v>
      </c>
      <c r="F122" s="40">
        <v>1222</v>
      </c>
      <c r="G122" s="40">
        <v>58348</v>
      </c>
      <c r="H122" s="224">
        <v>75568</v>
      </c>
      <c r="I122" s="75">
        <v>241675</v>
      </c>
      <c r="J122" s="40">
        <v>166604</v>
      </c>
      <c r="K122" s="76">
        <v>14693</v>
      </c>
      <c r="L122" s="76">
        <v>60378</v>
      </c>
      <c r="M122" s="224">
        <v>76382</v>
      </c>
      <c r="N122" s="39">
        <v>47067</v>
      </c>
      <c r="O122" s="40">
        <v>31566</v>
      </c>
      <c r="P122" s="40">
        <v>13471</v>
      </c>
      <c r="Q122" s="40">
        <v>2030</v>
      </c>
      <c r="R122" s="224">
        <v>814</v>
      </c>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row>
    <row r="123" spans="1:59" s="73" customFormat="1" ht="15" customHeight="1" x14ac:dyDescent="0.25">
      <c r="A123" s="169"/>
      <c r="B123" s="121"/>
      <c r="C123" s="66" t="s">
        <v>3</v>
      </c>
      <c r="D123" s="39">
        <v>2942</v>
      </c>
      <c r="E123" s="40">
        <v>2142</v>
      </c>
      <c r="F123" s="40">
        <v>0</v>
      </c>
      <c r="G123" s="40">
        <v>800</v>
      </c>
      <c r="H123" s="224">
        <v>1129</v>
      </c>
      <c r="I123" s="75">
        <v>2963</v>
      </c>
      <c r="J123" s="40">
        <v>2152</v>
      </c>
      <c r="K123" s="76">
        <v>9</v>
      </c>
      <c r="L123" s="76">
        <v>802</v>
      </c>
      <c r="M123" s="224">
        <v>1129</v>
      </c>
      <c r="N123" s="39">
        <v>21</v>
      </c>
      <c r="O123" s="40">
        <v>10</v>
      </c>
      <c r="P123" s="40">
        <v>9</v>
      </c>
      <c r="Q123" s="40">
        <v>2</v>
      </c>
      <c r="R123" s="224">
        <v>0</v>
      </c>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row>
    <row r="124" spans="1:59" s="73" customFormat="1" ht="15" customHeight="1" thickBot="1" x14ac:dyDescent="0.3">
      <c r="A124" s="170"/>
      <c r="B124" s="171"/>
      <c r="C124" s="127" t="s">
        <v>2</v>
      </c>
      <c r="D124" s="43">
        <v>6022</v>
      </c>
      <c r="E124" s="44">
        <v>4144</v>
      </c>
      <c r="F124" s="44">
        <v>0</v>
      </c>
      <c r="G124" s="44">
        <v>1878</v>
      </c>
      <c r="H124" s="227">
        <v>0</v>
      </c>
      <c r="I124" s="104">
        <v>33162</v>
      </c>
      <c r="J124" s="44">
        <v>21734</v>
      </c>
      <c r="K124" s="105">
        <v>0</v>
      </c>
      <c r="L124" s="105">
        <v>11428</v>
      </c>
      <c r="M124" s="227">
        <v>0</v>
      </c>
      <c r="N124" s="43">
        <v>27140</v>
      </c>
      <c r="O124" s="44">
        <v>17590</v>
      </c>
      <c r="P124" s="44">
        <v>0</v>
      </c>
      <c r="Q124" s="44">
        <v>9550</v>
      </c>
      <c r="R124" s="227">
        <v>0</v>
      </c>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row>
    <row r="125" spans="1:59" x14ac:dyDescent="0.25">
      <c r="A125" s="195" t="s">
        <v>0</v>
      </c>
      <c r="B125" s="178" t="s">
        <v>70</v>
      </c>
      <c r="C125" s="179"/>
      <c r="D125" s="209"/>
      <c r="E125" s="209"/>
      <c r="F125" s="8"/>
      <c r="G125" s="8"/>
      <c r="H125" s="8"/>
      <c r="I125" s="8"/>
      <c r="J125" s="8"/>
      <c r="K125" s="8"/>
      <c r="L125" s="8"/>
      <c r="M125" s="8"/>
      <c r="N125" s="8"/>
      <c r="O125" s="8"/>
      <c r="P125" s="8"/>
      <c r="Q125" s="8"/>
      <c r="R125" s="8"/>
    </row>
    <row r="126" spans="1:59" x14ac:dyDescent="0.25">
      <c r="A126" s="181"/>
      <c r="B126" s="178" t="s">
        <v>57</v>
      </c>
      <c r="C126" s="179"/>
      <c r="D126" s="180"/>
      <c r="E126" s="180"/>
      <c r="F126" s="149"/>
      <c r="G126" s="13"/>
      <c r="H126" s="133"/>
      <c r="I126" s="13"/>
      <c r="J126" s="13"/>
      <c r="K126" s="13"/>
      <c r="L126" s="13"/>
      <c r="M126" s="133"/>
      <c r="N126" s="9"/>
      <c r="O126" s="13"/>
      <c r="P126" s="13"/>
      <c r="Q126" s="13"/>
      <c r="R126" s="139"/>
    </row>
    <row r="127" spans="1:59" ht="15.75" hidden="1" customHeight="1" x14ac:dyDescent="0.25">
      <c r="A127" s="210"/>
      <c r="B127" s="211"/>
      <c r="C127" s="211"/>
      <c r="D127" s="211"/>
      <c r="E127" s="211"/>
      <c r="F127" s="211"/>
      <c r="G127" s="211"/>
      <c r="H127" s="211"/>
      <c r="I127" s="211"/>
      <c r="J127" s="211"/>
      <c r="K127" s="211"/>
      <c r="L127" s="211"/>
      <c r="M127" s="211"/>
      <c r="N127" s="211"/>
      <c r="O127" s="211"/>
      <c r="P127" s="211"/>
      <c r="Q127" s="211"/>
      <c r="R127" s="211"/>
    </row>
    <row r="128" spans="1:59" ht="15.75" hidden="1" customHeight="1" x14ac:dyDescent="0.25">
      <c r="A128" s="210"/>
      <c r="B128" s="212"/>
      <c r="C128" s="212"/>
      <c r="D128" s="213"/>
      <c r="E128" s="213"/>
      <c r="F128" s="213"/>
      <c r="G128" s="213"/>
      <c r="H128" s="212"/>
      <c r="I128" s="213"/>
      <c r="J128" s="213"/>
      <c r="K128" s="213"/>
      <c r="L128" s="213"/>
      <c r="M128" s="212"/>
      <c r="N128" s="213"/>
      <c r="O128" s="213"/>
      <c r="P128" s="213"/>
      <c r="Q128" s="213"/>
      <c r="R128" s="214"/>
    </row>
    <row r="129" spans="1:18" hidden="1" x14ac:dyDescent="0.25">
      <c r="A129" s="210"/>
      <c r="B129" s="212"/>
      <c r="C129" s="212"/>
      <c r="D129" s="213"/>
      <c r="E129" s="213"/>
      <c r="F129" s="213"/>
      <c r="G129" s="213"/>
      <c r="H129" s="212"/>
      <c r="I129" s="213"/>
      <c r="J129" s="213"/>
      <c r="K129" s="213"/>
      <c r="L129" s="213"/>
      <c r="M129" s="212"/>
      <c r="N129" s="213"/>
      <c r="O129" s="213"/>
      <c r="P129" s="213"/>
      <c r="Q129" s="213"/>
      <c r="R129" s="214"/>
    </row>
    <row r="130" spans="1:18" hidden="1" x14ac:dyDescent="0.25">
      <c r="A130" s="210"/>
      <c r="B130" s="212"/>
      <c r="C130" s="212"/>
      <c r="D130" s="213"/>
      <c r="E130" s="213"/>
      <c r="F130" s="213"/>
      <c r="G130" s="213"/>
      <c r="H130" s="212"/>
      <c r="I130" s="213"/>
      <c r="J130" s="213"/>
      <c r="K130" s="213"/>
      <c r="L130" s="213"/>
      <c r="M130" s="212"/>
      <c r="N130" s="213"/>
      <c r="O130" s="213"/>
      <c r="P130" s="213"/>
      <c r="Q130" s="213"/>
      <c r="R130" s="214"/>
    </row>
    <row r="131" spans="1:18" ht="18" hidden="1" customHeight="1" x14ac:dyDescent="0.25">
      <c r="A131" s="210"/>
      <c r="B131" s="212"/>
      <c r="C131" s="212"/>
      <c r="D131" s="213"/>
      <c r="E131" s="213"/>
      <c r="F131" s="213"/>
      <c r="G131" s="213"/>
      <c r="H131" s="212"/>
      <c r="I131" s="213"/>
      <c r="J131" s="213"/>
      <c r="K131" s="213"/>
      <c r="L131" s="213"/>
      <c r="M131" s="212"/>
      <c r="N131" s="213"/>
      <c r="O131" s="213"/>
      <c r="P131" s="213"/>
      <c r="Q131" s="213"/>
      <c r="R131" s="214"/>
    </row>
    <row r="132" spans="1:18" ht="25.5" hidden="1" customHeight="1" x14ac:dyDescent="0.25"/>
    <row r="133" spans="1:18" hidden="1" x14ac:dyDescent="0.25"/>
    <row r="134" spans="1:18" hidden="1" x14ac:dyDescent="0.25"/>
    <row r="135" spans="1:18" hidden="1" x14ac:dyDescent="0.25"/>
    <row r="136" spans="1:18" hidden="1" x14ac:dyDescent="0.25"/>
    <row r="137" spans="1:18" hidden="1" x14ac:dyDescent="0.25"/>
    <row r="138" spans="1:18" hidden="1" x14ac:dyDescent="0.25"/>
    <row r="139" spans="1:18" hidden="1" x14ac:dyDescent="0.25"/>
    <row r="140" spans="1:18" hidden="1" x14ac:dyDescent="0.25"/>
    <row r="141" spans="1:18" hidden="1" x14ac:dyDescent="0.25"/>
    <row r="142" spans="1:18" hidden="1" x14ac:dyDescent="0.25"/>
    <row r="143" spans="1:18" hidden="1" x14ac:dyDescent="0.25"/>
    <row r="144" spans="1:18"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sheetData>
  <mergeCells count="1">
    <mergeCell ref="A6:R6"/>
  </mergeCells>
  <printOptions horizontalCentered="1"/>
  <pageMargins left="0.25" right="0.25" top="0.5" bottom="0.75" header="0.5" footer="0.5"/>
  <pageSetup paperSize="5" scale="52" fitToHeight="0" orientation="landscape" r:id="rId1"/>
  <headerFooter>
    <oddHeader>&amp;LCalifornia Department of Health Care Services&amp;RMay 2016 Medi-Cal Estimate</oddHeader>
  </headerFooter>
  <rowBreaks count="2" manualBreakCount="2">
    <brk id="45" max="17" man="1"/>
    <brk id="86" max="17"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DHCSDOC-376834418-588</_dlc_DocId>
    <TAGBusPart xmlns="69bc34b3-1921-46c7-8c7a-d18363374b4b" xsi:nil="true"/>
    <Publication_x0020_Type xmlns="69bc34b3-1921-46c7-8c7a-d18363374b4b">49</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https://dhcscagovauthoring/dataandstats/reports/_layouts/15/DocIdRedir.aspx?ID=DHCSDOC-376834418-588</Url>
      <Description>DHCSDOC-376834418-588</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7087F9EC-19A4-4DBA-8114-30628F12268F}">
  <ds:schemaRefs>
    <ds:schemaRef ds:uri="http://schemas.microsoft.com/sharepoint/v3/contenttype/forms"/>
  </ds:schemaRefs>
</ds:datastoreItem>
</file>

<file path=customXml/itemProps2.xml><?xml version="1.0" encoding="utf-8"?>
<ds:datastoreItem xmlns:ds="http://schemas.openxmlformats.org/officeDocument/2006/customXml" ds:itemID="{43395EC8-32E5-403D-941C-4D4FBDB08452}">
  <ds:schemaRefs>
    <ds:schemaRef ds:uri="http://schemas.microsoft.com/sharepoint/events"/>
  </ds:schemaRefs>
</ds:datastoreItem>
</file>

<file path=customXml/itemProps3.xml><?xml version="1.0" encoding="utf-8"?>
<ds:datastoreItem xmlns:ds="http://schemas.openxmlformats.org/officeDocument/2006/customXml" ds:itemID="{A732BBA9-AEC2-4BDD-BB23-C99651F8A434}"/>
</file>

<file path=customXml/itemProps4.xml><?xml version="1.0" encoding="utf-8"?>
<ds:datastoreItem xmlns:ds="http://schemas.openxmlformats.org/officeDocument/2006/customXml" ds:itemID="{F98307ED-D693-4138-9F95-2FFDBD4B9006}">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c1c1dc04-eeda-4b6e-b2df-40979f5da1d3"/>
    <ds:schemaRef ds:uri="http://purl.org/dc/terms/"/>
    <ds:schemaRef ds:uri="69bc34b3-1921-46c7-8c7a-d18363374b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Supplemental Chart 2</vt:lpstr>
      <vt:lpstr>'Supplemental Chart 2'!Print_Area</vt:lpstr>
      <vt:lpstr>'Supplemental Chart 2'!Print_Titles</vt:lpstr>
      <vt:lpstr>TitleRegion1.a6.r43.1</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2016 Medi-Cal Drug Supplemental Chart</dc:title>
  <dc:creator>J. Singh</dc:creator>
  <cp:keywords/>
  <cp:lastModifiedBy>Poveda, Kevin (OC)@DHCS</cp:lastModifiedBy>
  <cp:lastPrinted>2019-12-19T22:41:37Z</cp:lastPrinted>
  <dcterms:created xsi:type="dcterms:W3CDTF">2019-08-09T18:02:06Z</dcterms:created>
  <dcterms:modified xsi:type="dcterms:W3CDTF">2020-01-10T18:25:01Z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750455a3-6d9b-4798-8ed5-7433c2206fdd</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