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hW+Q9RfC/p/gZ26nNC+W90VtFXa080psLpD1sVmHuNikwt9ibRyK6DKRG9+ItJ+xTb9kNnAgfRyXMvX2nRsHZA==" workbookSaltValue="5F+06DxgSEFpq89mDpQg5A==" workbookSpinCount="100000" lockStructure="1"/>
  <bookViews>
    <workbookView xWindow="0" yWindow="0" windowWidth="28800" windowHeight="13695"/>
  </bookViews>
  <sheets>
    <sheet name="Supplemental Chart 2" sheetId="2" r:id="rId1"/>
  </sheets>
  <definedNames>
    <definedName name="_xlnm.Print_Area" localSheetId="0">'Supplemental Chart 2'!$A$1:$R$157</definedName>
    <definedName name="_xlnm.Print_Titles" localSheetId="0">'Supplemental Chart 2'!$1:$4</definedName>
    <definedName name="TitleRegion1.a6.r43.1">'Supplemental Chart 2'!$A$6</definedName>
    <definedName name="TitleRegion2.a53.90.1">'Supplemental Chart 2'!$A$52</definedName>
    <definedName name="TitleRegion3.a99.r138.1">'Supplemental Chart 2'!$A$104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4" i="2" l="1"/>
  <c r="M151" i="2" l="1"/>
  <c r="H151" i="2"/>
  <c r="G127" i="2"/>
  <c r="G128" i="2"/>
  <c r="G129" i="2"/>
  <c r="G130" i="2"/>
  <c r="G131" i="2"/>
  <c r="F128" i="2"/>
  <c r="F129" i="2"/>
  <c r="F130" i="2"/>
  <c r="F131" i="2"/>
  <c r="K124" i="2" l="1"/>
  <c r="L124" i="2"/>
  <c r="M124" i="2"/>
  <c r="K125" i="2"/>
  <c r="L125" i="2"/>
  <c r="M125" i="2"/>
  <c r="J125" i="2"/>
  <c r="J124" i="2"/>
  <c r="K119" i="2"/>
  <c r="L119" i="2"/>
  <c r="M119" i="2"/>
  <c r="K120" i="2"/>
  <c r="L120" i="2"/>
  <c r="M120" i="2"/>
  <c r="K121" i="2"/>
  <c r="L121" i="2"/>
  <c r="M121" i="2"/>
  <c r="K122" i="2"/>
  <c r="L122" i="2"/>
  <c r="M122" i="2"/>
  <c r="J120" i="2"/>
  <c r="J121" i="2"/>
  <c r="J122" i="2"/>
  <c r="J119" i="2"/>
  <c r="K114" i="2"/>
  <c r="L114" i="2"/>
  <c r="M114" i="2"/>
  <c r="K115" i="2"/>
  <c r="L115" i="2"/>
  <c r="M115" i="2"/>
  <c r="K116" i="2"/>
  <c r="L116" i="2"/>
  <c r="M116" i="2"/>
  <c r="K117" i="2"/>
  <c r="L117" i="2"/>
  <c r="M117" i="2"/>
  <c r="J115" i="2"/>
  <c r="J116" i="2"/>
  <c r="J117" i="2"/>
  <c r="J114" i="2"/>
  <c r="K109" i="2"/>
  <c r="L109" i="2"/>
  <c r="M109" i="2"/>
  <c r="K110" i="2"/>
  <c r="L110" i="2"/>
  <c r="M110" i="2"/>
  <c r="K111" i="2"/>
  <c r="L111" i="2"/>
  <c r="M111" i="2"/>
  <c r="K112" i="2"/>
  <c r="L112" i="2"/>
  <c r="M112" i="2"/>
  <c r="J110" i="2"/>
  <c r="J111" i="2"/>
  <c r="J112" i="2"/>
  <c r="J109" i="2"/>
  <c r="E125" i="2"/>
  <c r="F125" i="2"/>
  <c r="G125" i="2"/>
  <c r="H125" i="2"/>
  <c r="F124" i="2"/>
  <c r="G124" i="2"/>
  <c r="H124" i="2"/>
  <c r="E124" i="2"/>
  <c r="F119" i="2"/>
  <c r="G119" i="2"/>
  <c r="H119" i="2"/>
  <c r="F120" i="2"/>
  <c r="G120" i="2"/>
  <c r="H120" i="2"/>
  <c r="F121" i="2"/>
  <c r="G121" i="2"/>
  <c r="H121" i="2"/>
  <c r="F122" i="2"/>
  <c r="G122" i="2"/>
  <c r="H122" i="2"/>
  <c r="E120" i="2"/>
  <c r="E121" i="2"/>
  <c r="E122" i="2"/>
  <c r="E119" i="2"/>
  <c r="F114" i="2"/>
  <c r="G114" i="2"/>
  <c r="H114" i="2"/>
  <c r="F115" i="2"/>
  <c r="G115" i="2"/>
  <c r="H115" i="2"/>
  <c r="F116" i="2"/>
  <c r="G116" i="2"/>
  <c r="H116" i="2"/>
  <c r="F117" i="2"/>
  <c r="G117" i="2"/>
  <c r="H117" i="2"/>
  <c r="E115" i="2"/>
  <c r="E116" i="2"/>
  <c r="E117" i="2"/>
  <c r="E114" i="2"/>
  <c r="F109" i="2"/>
  <c r="G109" i="2"/>
  <c r="H109" i="2"/>
  <c r="F110" i="2"/>
  <c r="G110" i="2"/>
  <c r="H110" i="2"/>
  <c r="F111" i="2"/>
  <c r="G111" i="2"/>
  <c r="H111" i="2"/>
  <c r="F112" i="2"/>
  <c r="G112" i="2"/>
  <c r="H112" i="2"/>
  <c r="E110" i="2"/>
  <c r="E111" i="2"/>
  <c r="E112" i="2"/>
  <c r="E109" i="2"/>
  <c r="I59" i="2" l="1"/>
  <c r="L55" i="2"/>
  <c r="J14" i="2"/>
  <c r="K14" i="2"/>
  <c r="L14" i="2"/>
  <c r="I10" i="2"/>
  <c r="L9" i="2"/>
  <c r="H149" i="2" l="1"/>
  <c r="M149" i="2"/>
  <c r="H150" i="2"/>
  <c r="M150" i="2"/>
  <c r="R151" i="2"/>
  <c r="E95" i="2"/>
  <c r="F95" i="2"/>
  <c r="G95" i="2"/>
  <c r="H95" i="2"/>
  <c r="J95" i="2"/>
  <c r="K95" i="2"/>
  <c r="L95" i="2"/>
  <c r="M95" i="2"/>
  <c r="E96" i="2"/>
  <c r="F96" i="2"/>
  <c r="G96" i="2"/>
  <c r="H96" i="2"/>
  <c r="J96" i="2"/>
  <c r="K96" i="2"/>
  <c r="L96" i="2"/>
  <c r="M96" i="2"/>
  <c r="E97" i="2"/>
  <c r="F97" i="2"/>
  <c r="G97" i="2"/>
  <c r="H97" i="2"/>
  <c r="L97" i="2"/>
  <c r="M97" i="2"/>
  <c r="E43" i="2"/>
  <c r="F43" i="2"/>
  <c r="G43" i="2"/>
  <c r="H43" i="2"/>
  <c r="J43" i="2"/>
  <c r="L43" i="2"/>
  <c r="M43" i="2"/>
  <c r="E44" i="2"/>
  <c r="F44" i="2"/>
  <c r="G44" i="2"/>
  <c r="H44" i="2"/>
  <c r="J44" i="2"/>
  <c r="K44" i="2"/>
  <c r="L44" i="2"/>
  <c r="M44" i="2"/>
  <c r="E45" i="2"/>
  <c r="F45" i="2"/>
  <c r="G45" i="2"/>
  <c r="H45" i="2"/>
  <c r="L45" i="2"/>
  <c r="M45" i="2"/>
  <c r="G145" i="2"/>
  <c r="K91" i="2"/>
  <c r="K97" i="2" s="1"/>
  <c r="J91" i="2"/>
  <c r="J97" i="2" s="1"/>
  <c r="K39" i="2"/>
  <c r="F145" i="2" s="1"/>
  <c r="J39" i="2"/>
  <c r="E145" i="2" s="1"/>
  <c r="R39" i="2"/>
  <c r="Q39" i="2"/>
  <c r="D39" i="2"/>
  <c r="J144" i="2"/>
  <c r="K144" i="2"/>
  <c r="L144" i="2"/>
  <c r="Q144" i="2" s="1"/>
  <c r="L145" i="2"/>
  <c r="R145" i="2"/>
  <c r="R144" i="2"/>
  <c r="D144" i="2"/>
  <c r="R91" i="2"/>
  <c r="Q91" i="2"/>
  <c r="D91" i="2"/>
  <c r="R90" i="2"/>
  <c r="Q90" i="2"/>
  <c r="P90" i="2"/>
  <c r="O90" i="2"/>
  <c r="I90" i="2"/>
  <c r="D90" i="2"/>
  <c r="O97" i="2" l="1"/>
  <c r="P97" i="2"/>
  <c r="J145" i="2"/>
  <c r="O145" i="2" s="1"/>
  <c r="R96" i="2"/>
  <c r="P91" i="2"/>
  <c r="O39" i="2"/>
  <c r="P39" i="2"/>
  <c r="I39" i="2"/>
  <c r="N39" i="2" s="1"/>
  <c r="P144" i="2"/>
  <c r="I144" i="2"/>
  <c r="N144" i="2" s="1"/>
  <c r="Q96" i="2"/>
  <c r="P96" i="2"/>
  <c r="D145" i="2"/>
  <c r="K45" i="2"/>
  <c r="R97" i="2"/>
  <c r="K145" i="2"/>
  <c r="P145" i="2" s="1"/>
  <c r="Q97" i="2"/>
  <c r="J45" i="2"/>
  <c r="I91" i="2"/>
  <c r="N91" i="2" s="1"/>
  <c r="O91" i="2"/>
  <c r="Q145" i="2"/>
  <c r="R150" i="2"/>
  <c r="R149" i="2"/>
  <c r="O96" i="2"/>
  <c r="O144" i="2"/>
  <c r="N90" i="2"/>
  <c r="R132" i="2"/>
  <c r="K132" i="2"/>
  <c r="L132" i="2"/>
  <c r="J132" i="2"/>
  <c r="O132" i="2" s="1"/>
  <c r="M126" i="2"/>
  <c r="I131" i="2"/>
  <c r="H126" i="2"/>
  <c r="D132" i="2"/>
  <c r="Q87" i="2"/>
  <c r="P87" i="2"/>
  <c r="O87" i="2"/>
  <c r="Q82" i="2"/>
  <c r="P82" i="2"/>
  <c r="O82" i="2"/>
  <c r="I145" i="2" l="1"/>
  <c r="N145" i="2" s="1"/>
  <c r="Q132" i="2"/>
  <c r="I132" i="2"/>
  <c r="N132" i="2" s="1"/>
  <c r="P132" i="2"/>
  <c r="R45" i="2"/>
  <c r="J79" i="2" l="1"/>
  <c r="E9" i="2" l="1"/>
  <c r="F9" i="2"/>
  <c r="G9" i="2"/>
  <c r="H9" i="2"/>
  <c r="D10" i="2"/>
  <c r="D11" i="2"/>
  <c r="D12" i="2"/>
  <c r="D13" i="2"/>
  <c r="E14" i="2"/>
  <c r="F14" i="2"/>
  <c r="G14" i="2"/>
  <c r="H14" i="2"/>
  <c r="D15" i="2"/>
  <c r="D16" i="2"/>
  <c r="D17" i="2"/>
  <c r="D18" i="2"/>
  <c r="E19" i="2"/>
  <c r="F19" i="2"/>
  <c r="G19" i="2"/>
  <c r="H19" i="2"/>
  <c r="D20" i="2"/>
  <c r="D21" i="2"/>
  <c r="D22" i="2"/>
  <c r="D23" i="2"/>
  <c r="E24" i="2"/>
  <c r="F24" i="2"/>
  <c r="G24" i="2"/>
  <c r="H24" i="2"/>
  <c r="D25" i="2"/>
  <c r="D26" i="2"/>
  <c r="E55" i="2"/>
  <c r="F55" i="2"/>
  <c r="G55" i="2"/>
  <c r="H55" i="2"/>
  <c r="D56" i="2"/>
  <c r="D57" i="2"/>
  <c r="D58" i="2"/>
  <c r="D59" i="2"/>
  <c r="E60" i="2"/>
  <c r="F60" i="2"/>
  <c r="G60" i="2"/>
  <c r="H60" i="2"/>
  <c r="D61" i="2"/>
  <c r="D62" i="2"/>
  <c r="D63" i="2"/>
  <c r="D64" i="2"/>
  <c r="E65" i="2"/>
  <c r="F65" i="2"/>
  <c r="G65" i="2"/>
  <c r="H65" i="2"/>
  <c r="D66" i="2"/>
  <c r="D67" i="2"/>
  <c r="D68" i="2"/>
  <c r="D69" i="2"/>
  <c r="E70" i="2"/>
  <c r="F70" i="2"/>
  <c r="G70" i="2"/>
  <c r="H70" i="2"/>
  <c r="D71" i="2"/>
  <c r="D72" i="2"/>
  <c r="D65" i="2" l="1"/>
  <c r="D60" i="2"/>
  <c r="D14" i="2"/>
  <c r="D70" i="2"/>
  <c r="D55" i="2"/>
  <c r="D9" i="2"/>
  <c r="D24" i="2"/>
  <c r="D19" i="2"/>
  <c r="K28" i="2" l="1"/>
  <c r="F127" i="2" l="1"/>
  <c r="K43" i="2"/>
  <c r="K143" i="2"/>
  <c r="L143" i="2"/>
  <c r="K146" i="2"/>
  <c r="L146" i="2"/>
  <c r="K147" i="2"/>
  <c r="L147" i="2"/>
  <c r="J146" i="2"/>
  <c r="J147" i="2"/>
  <c r="J143" i="2"/>
  <c r="J151" i="2" s="1"/>
  <c r="J140" i="2"/>
  <c r="K140" i="2"/>
  <c r="P140" i="2" s="1"/>
  <c r="L140" i="2"/>
  <c r="Q140" i="2" s="1"/>
  <c r="J141" i="2"/>
  <c r="K141" i="2"/>
  <c r="P141" i="2" s="1"/>
  <c r="L141" i="2"/>
  <c r="Q141" i="2" s="1"/>
  <c r="J142" i="2"/>
  <c r="K142" i="2"/>
  <c r="P142" i="2" s="1"/>
  <c r="L142" i="2"/>
  <c r="Q142" i="2" s="1"/>
  <c r="K139" i="2"/>
  <c r="P139" i="2" s="1"/>
  <c r="L139" i="2"/>
  <c r="Q139" i="2" s="1"/>
  <c r="J139" i="2"/>
  <c r="J135" i="2"/>
  <c r="K135" i="2"/>
  <c r="L135" i="2"/>
  <c r="J136" i="2"/>
  <c r="K136" i="2"/>
  <c r="L136" i="2"/>
  <c r="J137" i="2"/>
  <c r="K137" i="2"/>
  <c r="L137" i="2"/>
  <c r="K134" i="2"/>
  <c r="L134" i="2"/>
  <c r="J134" i="2"/>
  <c r="J128" i="2"/>
  <c r="K128" i="2"/>
  <c r="L128" i="2"/>
  <c r="J129" i="2"/>
  <c r="K129" i="2"/>
  <c r="L129" i="2"/>
  <c r="J130" i="2"/>
  <c r="K130" i="2"/>
  <c r="L130" i="2"/>
  <c r="K127" i="2"/>
  <c r="L127" i="2"/>
  <c r="J127" i="2"/>
  <c r="F143" i="2"/>
  <c r="G143" i="2"/>
  <c r="F146" i="2"/>
  <c r="G146" i="2"/>
  <c r="F147" i="2"/>
  <c r="G147" i="2"/>
  <c r="E146" i="2"/>
  <c r="E147" i="2"/>
  <c r="E143" i="2"/>
  <c r="E135" i="2"/>
  <c r="F135" i="2"/>
  <c r="G135" i="2"/>
  <c r="E136" i="2"/>
  <c r="F136" i="2"/>
  <c r="G136" i="2"/>
  <c r="E137" i="2"/>
  <c r="F137" i="2"/>
  <c r="G137" i="2"/>
  <c r="F134" i="2"/>
  <c r="G134" i="2"/>
  <c r="E134" i="2"/>
  <c r="E128" i="2"/>
  <c r="E129" i="2"/>
  <c r="E130" i="2"/>
  <c r="E131" i="2"/>
  <c r="G126" i="2"/>
  <c r="E127" i="2"/>
  <c r="R142" i="2"/>
  <c r="D142" i="2"/>
  <c r="R141" i="2"/>
  <c r="D141" i="2"/>
  <c r="R140" i="2"/>
  <c r="D140" i="2"/>
  <c r="R139" i="2"/>
  <c r="D139" i="2"/>
  <c r="M138" i="2"/>
  <c r="H138" i="2"/>
  <c r="G138" i="2"/>
  <c r="F138" i="2"/>
  <c r="E138" i="2"/>
  <c r="R88" i="2"/>
  <c r="Q88" i="2"/>
  <c r="P88" i="2"/>
  <c r="O88" i="2"/>
  <c r="I88" i="2"/>
  <c r="D88" i="2"/>
  <c r="R87" i="2"/>
  <c r="I87" i="2"/>
  <c r="D87" i="2"/>
  <c r="R86" i="2"/>
  <c r="Q86" i="2"/>
  <c r="P86" i="2"/>
  <c r="O86" i="2"/>
  <c r="I86" i="2"/>
  <c r="D86" i="2"/>
  <c r="R85" i="2"/>
  <c r="Q85" i="2"/>
  <c r="P85" i="2"/>
  <c r="O85" i="2"/>
  <c r="I85" i="2"/>
  <c r="D85" i="2"/>
  <c r="M84" i="2"/>
  <c r="L84" i="2"/>
  <c r="K84" i="2"/>
  <c r="J84" i="2"/>
  <c r="H84" i="2"/>
  <c r="G84" i="2"/>
  <c r="F84" i="2"/>
  <c r="E84" i="2"/>
  <c r="E73" i="2"/>
  <c r="G108" i="2"/>
  <c r="G149" i="2" l="1"/>
  <c r="F149" i="2"/>
  <c r="J150" i="2"/>
  <c r="E151" i="2"/>
  <c r="L151" i="2"/>
  <c r="K151" i="2"/>
  <c r="K150" i="2"/>
  <c r="F151" i="2"/>
  <c r="G151" i="2"/>
  <c r="Q151" i="2" s="1"/>
  <c r="J149" i="2"/>
  <c r="E150" i="2"/>
  <c r="G150" i="2"/>
  <c r="L126" i="2"/>
  <c r="L149" i="2"/>
  <c r="I130" i="2"/>
  <c r="I137" i="2"/>
  <c r="I147" i="2"/>
  <c r="F150" i="2"/>
  <c r="K126" i="2"/>
  <c r="K149" i="2"/>
  <c r="L150" i="2"/>
  <c r="O151" i="2"/>
  <c r="E126" i="2"/>
  <c r="E149" i="2"/>
  <c r="O142" i="2"/>
  <c r="I142" i="2"/>
  <c r="N142" i="2" s="1"/>
  <c r="I146" i="2"/>
  <c r="F126" i="2"/>
  <c r="I128" i="2"/>
  <c r="I135" i="2"/>
  <c r="O140" i="2"/>
  <c r="I140" i="2"/>
  <c r="N140" i="2" s="1"/>
  <c r="J126" i="2"/>
  <c r="I127" i="2"/>
  <c r="I129" i="2"/>
  <c r="I134" i="2"/>
  <c r="I136" i="2"/>
  <c r="O139" i="2"/>
  <c r="I139" i="2"/>
  <c r="N139" i="2" s="1"/>
  <c r="O141" i="2"/>
  <c r="I141" i="2"/>
  <c r="I143" i="2"/>
  <c r="I151" i="2" s="1"/>
  <c r="D84" i="2"/>
  <c r="R84" i="2"/>
  <c r="P84" i="2"/>
  <c r="N87" i="2"/>
  <c r="R138" i="2"/>
  <c r="N86" i="2"/>
  <c r="J138" i="2"/>
  <c r="O138" i="2" s="1"/>
  <c r="K138" i="2"/>
  <c r="P138" i="2" s="1"/>
  <c r="L138" i="2"/>
  <c r="Q138" i="2" s="1"/>
  <c r="D138" i="2"/>
  <c r="O84" i="2"/>
  <c r="Q84" i="2"/>
  <c r="N85" i="2"/>
  <c r="N88" i="2"/>
  <c r="I84" i="2"/>
  <c r="P151" i="2" l="1"/>
  <c r="O150" i="2"/>
  <c r="O149" i="2"/>
  <c r="P149" i="2"/>
  <c r="Q149" i="2"/>
  <c r="P150" i="2"/>
  <c r="Q150" i="2"/>
  <c r="I133" i="2"/>
  <c r="I126" i="2"/>
  <c r="I138" i="2"/>
  <c r="N138" i="2" s="1"/>
  <c r="N84" i="2"/>
  <c r="N141" i="2"/>
  <c r="R137" i="2" l="1"/>
  <c r="Q137" i="2"/>
  <c r="P137" i="2"/>
  <c r="O137" i="2"/>
  <c r="D137" i="2"/>
  <c r="R136" i="2"/>
  <c r="Q136" i="2"/>
  <c r="P136" i="2"/>
  <c r="O136" i="2"/>
  <c r="D136" i="2"/>
  <c r="R135" i="2"/>
  <c r="Q135" i="2"/>
  <c r="P135" i="2"/>
  <c r="O135" i="2"/>
  <c r="D135" i="2"/>
  <c r="R134" i="2"/>
  <c r="Q134" i="2"/>
  <c r="P134" i="2"/>
  <c r="O134" i="2"/>
  <c r="D134" i="2"/>
  <c r="M133" i="2"/>
  <c r="L133" i="2"/>
  <c r="K133" i="2"/>
  <c r="J133" i="2"/>
  <c r="H133" i="2"/>
  <c r="G133" i="2"/>
  <c r="F133" i="2"/>
  <c r="E133" i="2"/>
  <c r="R83" i="2"/>
  <c r="Q83" i="2"/>
  <c r="P83" i="2"/>
  <c r="O83" i="2"/>
  <c r="I83" i="2"/>
  <c r="D83" i="2"/>
  <c r="R82" i="2"/>
  <c r="I82" i="2"/>
  <c r="D82" i="2"/>
  <c r="R81" i="2"/>
  <c r="Q81" i="2"/>
  <c r="P81" i="2"/>
  <c r="O81" i="2"/>
  <c r="I81" i="2"/>
  <c r="D81" i="2"/>
  <c r="R80" i="2"/>
  <c r="Q80" i="2"/>
  <c r="P80" i="2"/>
  <c r="O80" i="2"/>
  <c r="I80" i="2"/>
  <c r="D80" i="2"/>
  <c r="M79" i="2"/>
  <c r="L79" i="2"/>
  <c r="K79" i="2"/>
  <c r="H79" i="2"/>
  <c r="G79" i="2"/>
  <c r="F79" i="2"/>
  <c r="E79" i="2"/>
  <c r="E94" i="2" s="1"/>
  <c r="R37" i="2"/>
  <c r="Q37" i="2"/>
  <c r="P37" i="2"/>
  <c r="O37" i="2"/>
  <c r="I37" i="2"/>
  <c r="D37" i="2"/>
  <c r="R36" i="2"/>
  <c r="Q36" i="2"/>
  <c r="P36" i="2"/>
  <c r="O36" i="2"/>
  <c r="I36" i="2"/>
  <c r="D36" i="2"/>
  <c r="R35" i="2"/>
  <c r="Q35" i="2"/>
  <c r="P35" i="2"/>
  <c r="O35" i="2"/>
  <c r="I35" i="2"/>
  <c r="D35" i="2"/>
  <c r="R34" i="2"/>
  <c r="Q34" i="2"/>
  <c r="P34" i="2"/>
  <c r="O34" i="2"/>
  <c r="I34" i="2"/>
  <c r="D34" i="2"/>
  <c r="M33" i="2"/>
  <c r="L33" i="2"/>
  <c r="K33" i="2"/>
  <c r="J33" i="2"/>
  <c r="H33" i="2"/>
  <c r="G33" i="2"/>
  <c r="F33" i="2"/>
  <c r="E33" i="2"/>
  <c r="Q43" i="2" l="1"/>
  <c r="P43" i="2"/>
  <c r="R43" i="2"/>
  <c r="R79" i="2"/>
  <c r="O43" i="2"/>
  <c r="N36" i="2"/>
  <c r="N81" i="2"/>
  <c r="N35" i="2"/>
  <c r="N134" i="2"/>
  <c r="O33" i="2"/>
  <c r="D79" i="2"/>
  <c r="N136" i="2"/>
  <c r="P79" i="2"/>
  <c r="R133" i="2"/>
  <c r="N137" i="2"/>
  <c r="Q133" i="2"/>
  <c r="P33" i="2"/>
  <c r="D33" i="2"/>
  <c r="N37" i="2"/>
  <c r="Q79" i="2"/>
  <c r="N80" i="2"/>
  <c r="N83" i="2"/>
  <c r="Q33" i="2"/>
  <c r="N34" i="2"/>
  <c r="N82" i="2"/>
  <c r="O133" i="2"/>
  <c r="N135" i="2"/>
  <c r="R33" i="2"/>
  <c r="O79" i="2"/>
  <c r="P133" i="2"/>
  <c r="D133" i="2"/>
  <c r="I79" i="2"/>
  <c r="I33" i="2"/>
  <c r="N33" i="2" l="1"/>
  <c r="N79" i="2"/>
  <c r="N133" i="2"/>
  <c r="H118" i="2" l="1"/>
  <c r="Q92" i="2" l="1"/>
  <c r="P92" i="2"/>
  <c r="O92" i="2"/>
  <c r="O45" i="2" l="1"/>
  <c r="O44" i="2"/>
  <c r="I41" i="2"/>
  <c r="D41" i="2"/>
  <c r="R32" i="2"/>
  <c r="Q32" i="2"/>
  <c r="P32" i="2"/>
  <c r="O32" i="2"/>
  <c r="M27" i="2"/>
  <c r="L27" i="2"/>
  <c r="K27" i="2"/>
  <c r="J27" i="2"/>
  <c r="I32" i="2"/>
  <c r="I31" i="2"/>
  <c r="H27" i="2"/>
  <c r="H42" i="2" s="1"/>
  <c r="G27" i="2"/>
  <c r="G42" i="2" s="1"/>
  <c r="F27" i="2"/>
  <c r="F42" i="2" s="1"/>
  <c r="E27" i="2"/>
  <c r="E42" i="2" s="1"/>
  <c r="D32" i="2"/>
  <c r="D31" i="2"/>
  <c r="O31" i="2"/>
  <c r="P31" i="2"/>
  <c r="Q31" i="2"/>
  <c r="R31" i="2"/>
  <c r="D38" i="2"/>
  <c r="I38" i="2"/>
  <c r="O38" i="2"/>
  <c r="P38" i="2"/>
  <c r="Q38" i="2"/>
  <c r="R38" i="2"/>
  <c r="D40" i="2"/>
  <c r="I40" i="2"/>
  <c r="O40" i="2"/>
  <c r="P40" i="2"/>
  <c r="Q40" i="2"/>
  <c r="R40" i="2"/>
  <c r="I11" i="2"/>
  <c r="I12" i="2"/>
  <c r="I13" i="2"/>
  <c r="D45" i="2" l="1"/>
  <c r="I45" i="2"/>
  <c r="P45" i="2"/>
  <c r="Q45" i="2"/>
  <c r="R44" i="2"/>
  <c r="N32" i="2"/>
  <c r="P44" i="2"/>
  <c r="Q44" i="2"/>
  <c r="N31" i="2"/>
  <c r="N38" i="2"/>
  <c r="N40" i="2"/>
  <c r="M9" i="2"/>
  <c r="K9" i="2"/>
  <c r="J9" i="2"/>
  <c r="I9" i="2"/>
  <c r="N45" i="2" l="1"/>
  <c r="I30" i="2"/>
  <c r="D30" i="2"/>
  <c r="I29" i="2"/>
  <c r="D29" i="2"/>
  <c r="I28" i="2"/>
  <c r="D28" i="2"/>
  <c r="D43" i="2" s="1"/>
  <c r="I26" i="2"/>
  <c r="I25" i="2"/>
  <c r="I23" i="2"/>
  <c r="I22" i="2"/>
  <c r="I21" i="2"/>
  <c r="I20" i="2"/>
  <c r="I18" i="2"/>
  <c r="I17" i="2"/>
  <c r="I16" i="2"/>
  <c r="I15" i="2"/>
  <c r="D131" i="2"/>
  <c r="D130" i="2"/>
  <c r="D129" i="2"/>
  <c r="D128" i="2"/>
  <c r="D127" i="2"/>
  <c r="I125" i="2"/>
  <c r="D125" i="2"/>
  <c r="I124" i="2"/>
  <c r="D124" i="2"/>
  <c r="I122" i="2"/>
  <c r="D122" i="2"/>
  <c r="I121" i="2"/>
  <c r="D121" i="2"/>
  <c r="I120" i="2"/>
  <c r="D120" i="2"/>
  <c r="I119" i="2"/>
  <c r="D119" i="2"/>
  <c r="I117" i="2"/>
  <c r="D117" i="2"/>
  <c r="I116" i="2"/>
  <c r="D116" i="2"/>
  <c r="I115" i="2"/>
  <c r="D115" i="2"/>
  <c r="I114" i="2"/>
  <c r="D114" i="2"/>
  <c r="I112" i="2"/>
  <c r="D112" i="2"/>
  <c r="I111" i="2"/>
  <c r="D111" i="2"/>
  <c r="I110" i="2"/>
  <c r="D110" i="2"/>
  <c r="I109" i="2"/>
  <c r="D109" i="2"/>
  <c r="I78" i="2"/>
  <c r="D78" i="2"/>
  <c r="I77" i="2"/>
  <c r="D77" i="2"/>
  <c r="I76" i="2"/>
  <c r="D76" i="2"/>
  <c r="I75" i="2"/>
  <c r="D75" i="2"/>
  <c r="I74" i="2"/>
  <c r="D74" i="2"/>
  <c r="I72" i="2"/>
  <c r="I71" i="2"/>
  <c r="I69" i="2"/>
  <c r="I68" i="2"/>
  <c r="I67" i="2"/>
  <c r="I66" i="2"/>
  <c r="I62" i="2"/>
  <c r="I64" i="2"/>
  <c r="I63" i="2"/>
  <c r="I61" i="2"/>
  <c r="I58" i="2"/>
  <c r="I57" i="2"/>
  <c r="I56" i="2"/>
  <c r="R147" i="2"/>
  <c r="Q147" i="2"/>
  <c r="P147" i="2"/>
  <c r="O147" i="2"/>
  <c r="R146" i="2"/>
  <c r="Q146" i="2"/>
  <c r="P146" i="2"/>
  <c r="O146" i="2"/>
  <c r="R143" i="2"/>
  <c r="Q143" i="2"/>
  <c r="P143" i="2"/>
  <c r="O143" i="2"/>
  <c r="R131" i="2"/>
  <c r="Q131" i="2"/>
  <c r="P131" i="2"/>
  <c r="O131" i="2"/>
  <c r="R130" i="2"/>
  <c r="Q130" i="2"/>
  <c r="P130" i="2"/>
  <c r="O130" i="2"/>
  <c r="R129" i="2"/>
  <c r="Q129" i="2"/>
  <c r="P129" i="2"/>
  <c r="O129" i="2"/>
  <c r="R128" i="2"/>
  <c r="Q128" i="2"/>
  <c r="P128" i="2"/>
  <c r="O128" i="2"/>
  <c r="R127" i="2"/>
  <c r="Q127" i="2"/>
  <c r="P127" i="2"/>
  <c r="O127" i="2"/>
  <c r="R125" i="2"/>
  <c r="Q125" i="2"/>
  <c r="P125" i="2"/>
  <c r="O125" i="2"/>
  <c r="R124" i="2"/>
  <c r="Q124" i="2"/>
  <c r="P124" i="2"/>
  <c r="O124" i="2"/>
  <c r="R122" i="2"/>
  <c r="Q122" i="2"/>
  <c r="P122" i="2"/>
  <c r="O122" i="2"/>
  <c r="R121" i="2"/>
  <c r="Q121" i="2"/>
  <c r="P121" i="2"/>
  <c r="O121" i="2"/>
  <c r="R120" i="2"/>
  <c r="Q120" i="2"/>
  <c r="P120" i="2"/>
  <c r="O120" i="2"/>
  <c r="R119" i="2"/>
  <c r="Q119" i="2"/>
  <c r="P119" i="2"/>
  <c r="O119" i="2"/>
  <c r="R117" i="2"/>
  <c r="Q117" i="2"/>
  <c r="P117" i="2"/>
  <c r="O117" i="2"/>
  <c r="R116" i="2"/>
  <c r="Q116" i="2"/>
  <c r="P116" i="2"/>
  <c r="O116" i="2"/>
  <c r="R115" i="2"/>
  <c r="Q115" i="2"/>
  <c r="P115" i="2"/>
  <c r="O115" i="2"/>
  <c r="R114" i="2"/>
  <c r="Q114" i="2"/>
  <c r="P114" i="2"/>
  <c r="O114" i="2"/>
  <c r="R112" i="2"/>
  <c r="Q112" i="2"/>
  <c r="P112" i="2"/>
  <c r="O112" i="2"/>
  <c r="R111" i="2"/>
  <c r="Q111" i="2"/>
  <c r="P111" i="2"/>
  <c r="O111" i="2"/>
  <c r="R110" i="2"/>
  <c r="Q110" i="2"/>
  <c r="P110" i="2"/>
  <c r="O110" i="2"/>
  <c r="R109" i="2"/>
  <c r="Q109" i="2"/>
  <c r="P109" i="2"/>
  <c r="O109" i="2"/>
  <c r="R93" i="2"/>
  <c r="Q93" i="2"/>
  <c r="P93" i="2"/>
  <c r="O93" i="2"/>
  <c r="R92" i="2"/>
  <c r="R89" i="2"/>
  <c r="Q89" i="2"/>
  <c r="P89" i="2"/>
  <c r="O89" i="2"/>
  <c r="R78" i="2"/>
  <c r="Q78" i="2"/>
  <c r="P78" i="2"/>
  <c r="O78" i="2"/>
  <c r="R77" i="2"/>
  <c r="Q77" i="2"/>
  <c r="P77" i="2"/>
  <c r="O77" i="2"/>
  <c r="R76" i="2"/>
  <c r="Q76" i="2"/>
  <c r="P76" i="2"/>
  <c r="O76" i="2"/>
  <c r="R75" i="2"/>
  <c r="Q75" i="2"/>
  <c r="P75" i="2"/>
  <c r="O75" i="2"/>
  <c r="R74" i="2"/>
  <c r="Q74" i="2"/>
  <c r="P74" i="2"/>
  <c r="O74" i="2"/>
  <c r="R72" i="2"/>
  <c r="Q72" i="2"/>
  <c r="P72" i="2"/>
  <c r="O72" i="2"/>
  <c r="R71" i="2"/>
  <c r="Q71" i="2"/>
  <c r="P71" i="2"/>
  <c r="O71" i="2"/>
  <c r="R69" i="2"/>
  <c r="Q69" i="2"/>
  <c r="P69" i="2"/>
  <c r="O69" i="2"/>
  <c r="R68" i="2"/>
  <c r="Q68" i="2"/>
  <c r="P68" i="2"/>
  <c r="O68" i="2"/>
  <c r="R67" i="2"/>
  <c r="Q67" i="2"/>
  <c r="P67" i="2"/>
  <c r="O67" i="2"/>
  <c r="R66" i="2"/>
  <c r="Q66" i="2"/>
  <c r="P66" i="2"/>
  <c r="O66" i="2"/>
  <c r="R64" i="2"/>
  <c r="Q64" i="2"/>
  <c r="P64" i="2"/>
  <c r="O64" i="2"/>
  <c r="R63" i="2"/>
  <c r="Q63" i="2"/>
  <c r="P63" i="2"/>
  <c r="O63" i="2"/>
  <c r="R62" i="2"/>
  <c r="Q62" i="2"/>
  <c r="P62" i="2"/>
  <c r="O62" i="2"/>
  <c r="R61" i="2"/>
  <c r="Q61" i="2"/>
  <c r="P61" i="2"/>
  <c r="O61" i="2"/>
  <c r="R59" i="2"/>
  <c r="Q59" i="2"/>
  <c r="P59" i="2"/>
  <c r="O59" i="2"/>
  <c r="R58" i="2"/>
  <c r="Q58" i="2"/>
  <c r="P58" i="2"/>
  <c r="O58" i="2"/>
  <c r="R57" i="2"/>
  <c r="Q57" i="2"/>
  <c r="P57" i="2"/>
  <c r="O57" i="2"/>
  <c r="R56" i="2"/>
  <c r="Q56" i="2"/>
  <c r="P56" i="2"/>
  <c r="O56" i="2"/>
  <c r="R41" i="2"/>
  <c r="Q41" i="2"/>
  <c r="P41" i="2"/>
  <c r="O41" i="2"/>
  <c r="R30" i="2"/>
  <c r="Q30" i="2"/>
  <c r="P30" i="2"/>
  <c r="O30" i="2"/>
  <c r="R29" i="2"/>
  <c r="Q29" i="2"/>
  <c r="P29" i="2"/>
  <c r="O29" i="2"/>
  <c r="R28" i="2"/>
  <c r="Q28" i="2"/>
  <c r="P28" i="2"/>
  <c r="O28" i="2"/>
  <c r="R26" i="2"/>
  <c r="Q26" i="2"/>
  <c r="P26" i="2"/>
  <c r="O26"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I14" i="2" l="1"/>
  <c r="I19" i="2"/>
  <c r="D113" i="2"/>
  <c r="D118" i="2"/>
  <c r="D126" i="2"/>
  <c r="I149" i="2"/>
  <c r="I150" i="2"/>
  <c r="I95" i="2"/>
  <c r="I96" i="2"/>
  <c r="I44" i="2"/>
  <c r="I43" i="2"/>
  <c r="D95" i="2"/>
  <c r="D44" i="2"/>
  <c r="D96" i="2"/>
  <c r="D149" i="2"/>
  <c r="D150" i="2"/>
  <c r="I27" i="2"/>
  <c r="D27" i="2"/>
  <c r="D42" i="2" s="1"/>
  <c r="N12" i="2"/>
  <c r="N57" i="2"/>
  <c r="N58" i="2"/>
  <c r="N30" i="2"/>
  <c r="N63" i="2"/>
  <c r="N124" i="2"/>
  <c r="N115" i="2"/>
  <c r="N74" i="2"/>
  <c r="N64" i="2"/>
  <c r="N116" i="2"/>
  <c r="N109" i="2"/>
  <c r="N121" i="2"/>
  <c r="N127" i="2"/>
  <c r="N71" i="2"/>
  <c r="N120" i="2"/>
  <c r="N130" i="2"/>
  <c r="N61" i="2"/>
  <c r="N68" i="2"/>
  <c r="N78" i="2"/>
  <c r="N72" i="2"/>
  <c r="N77" i="2"/>
  <c r="N29" i="2"/>
  <c r="N21" i="2"/>
  <c r="N111" i="2"/>
  <c r="N56" i="2"/>
  <c r="N112" i="2"/>
  <c r="N117" i="2"/>
  <c r="N122" i="2"/>
  <c r="N22" i="2"/>
  <c r="N66" i="2"/>
  <c r="N114" i="2"/>
  <c r="N23" i="2"/>
  <c r="N76" i="2"/>
  <c r="N20" i="2"/>
  <c r="N17" i="2"/>
  <c r="Q9" i="2"/>
  <c r="O9" i="2"/>
  <c r="P9" i="2"/>
  <c r="R9" i="2"/>
  <c r="N119" i="2"/>
  <c r="N69" i="2"/>
  <c r="N128" i="2"/>
  <c r="N129" i="2"/>
  <c r="N15" i="2"/>
  <c r="N62" i="2"/>
  <c r="N59" i="2"/>
  <c r="N131" i="2"/>
  <c r="N67" i="2"/>
  <c r="N75" i="2"/>
  <c r="N110" i="2"/>
  <c r="N125" i="2"/>
  <c r="N25" i="2"/>
  <c r="N18" i="2"/>
  <c r="N28" i="2"/>
  <c r="N13" i="2"/>
  <c r="N26" i="2"/>
  <c r="N16" i="2"/>
  <c r="N96" i="2" l="1"/>
  <c r="N43" i="2"/>
  <c r="N44" i="2"/>
  <c r="M113" i="2" l="1"/>
  <c r="L113" i="2"/>
  <c r="K113" i="2"/>
  <c r="J113" i="2"/>
  <c r="I113" i="2"/>
  <c r="H113" i="2"/>
  <c r="G113" i="2"/>
  <c r="F113" i="2"/>
  <c r="E113" i="2"/>
  <c r="N150" i="2"/>
  <c r="N149" i="2"/>
  <c r="D147" i="2"/>
  <c r="D146" i="2"/>
  <c r="D143" i="2"/>
  <c r="M123" i="2"/>
  <c r="L123" i="2"/>
  <c r="K123" i="2"/>
  <c r="J123" i="2"/>
  <c r="I123" i="2"/>
  <c r="H123" i="2"/>
  <c r="G123" i="2"/>
  <c r="F123" i="2"/>
  <c r="E123" i="2"/>
  <c r="D123" i="2"/>
  <c r="M118" i="2"/>
  <c r="L118" i="2"/>
  <c r="K118" i="2"/>
  <c r="J118" i="2"/>
  <c r="I118" i="2"/>
  <c r="G118" i="2"/>
  <c r="F118" i="2"/>
  <c r="E118" i="2"/>
  <c r="M108" i="2"/>
  <c r="L108" i="2"/>
  <c r="K108" i="2"/>
  <c r="K148" i="2" s="1"/>
  <c r="J108" i="2"/>
  <c r="I108" i="2"/>
  <c r="H108" i="2"/>
  <c r="F108" i="2"/>
  <c r="E108" i="2"/>
  <c r="D108" i="2"/>
  <c r="I93" i="2"/>
  <c r="I92" i="2"/>
  <c r="I89" i="2"/>
  <c r="D93" i="2"/>
  <c r="D89" i="2"/>
  <c r="D92" i="2"/>
  <c r="M73" i="2"/>
  <c r="L73" i="2"/>
  <c r="K73" i="2"/>
  <c r="J73" i="2"/>
  <c r="I73" i="2"/>
  <c r="H73" i="2"/>
  <c r="H94" i="2" s="1"/>
  <c r="G73" i="2"/>
  <c r="G94" i="2" s="1"/>
  <c r="F73" i="2"/>
  <c r="F94" i="2" s="1"/>
  <c r="D73" i="2"/>
  <c r="M70" i="2"/>
  <c r="L70" i="2"/>
  <c r="K70" i="2"/>
  <c r="J70" i="2"/>
  <c r="I70" i="2"/>
  <c r="M65" i="2"/>
  <c r="L65" i="2"/>
  <c r="K65" i="2"/>
  <c r="J65" i="2"/>
  <c r="I65" i="2"/>
  <c r="M60" i="2"/>
  <c r="L60" i="2"/>
  <c r="K60" i="2"/>
  <c r="J60" i="2"/>
  <c r="I60" i="2"/>
  <c r="M55" i="2"/>
  <c r="K55" i="2"/>
  <c r="J55" i="2"/>
  <c r="I55" i="2"/>
  <c r="M24" i="2"/>
  <c r="L24" i="2"/>
  <c r="K24" i="2"/>
  <c r="J24" i="2"/>
  <c r="I24" i="2"/>
  <c r="M19" i="2"/>
  <c r="R19" i="2" s="1"/>
  <c r="L19" i="2"/>
  <c r="Q19" i="2" s="1"/>
  <c r="K19" i="2"/>
  <c r="P19" i="2" s="1"/>
  <c r="J19" i="2"/>
  <c r="M14" i="2"/>
  <c r="D151" i="2" l="1"/>
  <c r="G148" i="2"/>
  <c r="K42" i="2"/>
  <c r="P42" i="2" s="1"/>
  <c r="M148" i="2"/>
  <c r="I148" i="2"/>
  <c r="L148" i="2"/>
  <c r="J148" i="2"/>
  <c r="H148" i="2"/>
  <c r="E148" i="2"/>
  <c r="F148" i="2"/>
  <c r="D148" i="2"/>
  <c r="L94" i="2"/>
  <c r="M94" i="2"/>
  <c r="K94" i="2"/>
  <c r="L42" i="2"/>
  <c r="Q42" i="2" s="1"/>
  <c r="J42" i="2"/>
  <c r="O42" i="2" s="1"/>
  <c r="I42" i="2"/>
  <c r="N42" i="2" s="1"/>
  <c r="M42" i="2"/>
  <c r="I97" i="2"/>
  <c r="I94" i="2"/>
  <c r="D94" i="2"/>
  <c r="D97" i="2"/>
  <c r="P123" i="2"/>
  <c r="O60" i="2"/>
  <c r="O70" i="2"/>
  <c r="P113" i="2"/>
  <c r="O123" i="2"/>
  <c r="Q113" i="2"/>
  <c r="R113" i="2"/>
  <c r="O126" i="2"/>
  <c r="Q14" i="2"/>
  <c r="P60" i="2"/>
  <c r="N65" i="2"/>
  <c r="O73" i="2"/>
  <c r="P126" i="2"/>
  <c r="P73" i="2"/>
  <c r="Q126" i="2"/>
  <c r="R14" i="2"/>
  <c r="Q73" i="2"/>
  <c r="N89" i="2"/>
  <c r="R126" i="2"/>
  <c r="R24" i="2"/>
  <c r="O14" i="2"/>
  <c r="P14" i="2"/>
  <c r="N143" i="2"/>
  <c r="N113" i="2"/>
  <c r="N146" i="2"/>
  <c r="O55" i="2"/>
  <c r="Q60" i="2"/>
  <c r="N92" i="2"/>
  <c r="N147" i="2"/>
  <c r="P55" i="2"/>
  <c r="R60" i="2"/>
  <c r="N93" i="2"/>
  <c r="Q55" i="2"/>
  <c r="P70" i="2"/>
  <c r="R73" i="2"/>
  <c r="O118" i="2"/>
  <c r="Q123" i="2"/>
  <c r="R55" i="2"/>
  <c r="O65" i="2"/>
  <c r="Q70" i="2"/>
  <c r="N73" i="2"/>
  <c r="O108" i="2"/>
  <c r="P118" i="2"/>
  <c r="R123" i="2"/>
  <c r="P27" i="2"/>
  <c r="O95" i="2"/>
  <c r="Q27" i="2"/>
  <c r="P95" i="2"/>
  <c r="P65" i="2"/>
  <c r="R70" i="2"/>
  <c r="P108" i="2"/>
  <c r="Q118" i="2"/>
  <c r="O27" i="2"/>
  <c r="P24" i="2"/>
  <c r="R27" i="2"/>
  <c r="Q95" i="2"/>
  <c r="Q65" i="2"/>
  <c r="Q108" i="2"/>
  <c r="R118" i="2"/>
  <c r="O24" i="2"/>
  <c r="O19" i="2"/>
  <c r="Q24" i="2"/>
  <c r="R95" i="2"/>
  <c r="R65" i="2"/>
  <c r="R108" i="2"/>
  <c r="N118" i="2"/>
  <c r="O113" i="2"/>
  <c r="N24" i="2"/>
  <c r="N27" i="2"/>
  <c r="N126" i="2"/>
  <c r="N123" i="2"/>
  <c r="N108" i="2"/>
  <c r="N70" i="2"/>
  <c r="N60" i="2"/>
  <c r="N55" i="2"/>
  <c r="N95" i="2"/>
  <c r="N14" i="2"/>
  <c r="N19" i="2"/>
  <c r="P148" i="2" l="1"/>
  <c r="Q148" i="2"/>
  <c r="N97" i="2"/>
  <c r="R148" i="2"/>
  <c r="O148" i="2"/>
  <c r="N94" i="2"/>
  <c r="P94" i="2"/>
  <c r="R94" i="2"/>
  <c r="O94" i="2"/>
  <c r="N148" i="2"/>
  <c r="Q94" i="2"/>
  <c r="N151" i="2"/>
  <c r="R42" i="2"/>
  <c r="N41" i="2" l="1"/>
  <c r="N11" i="2" l="1"/>
  <c r="N10" i="2"/>
  <c r="N9" i="2" l="1"/>
</calcChain>
</file>

<file path=xl/sharedStrings.xml><?xml version="1.0" encoding="utf-8"?>
<sst xmlns="http://schemas.openxmlformats.org/spreadsheetml/2006/main" count="404" uniqueCount="91">
  <si>
    <t>Notes:</t>
  </si>
  <si>
    <t xml:space="preserve"> Other Total</t>
  </si>
  <si>
    <t>Perinatal Total</t>
  </si>
  <si>
    <t>Regular Total</t>
  </si>
  <si>
    <t>DRUG MEDI-CAL TOTAL</t>
  </si>
  <si>
    <t>DMC COUNTY UR &amp; QA ADMIN</t>
  </si>
  <si>
    <t>DRUG MEDI-CAL COUNTY ADMINISTRATION</t>
  </si>
  <si>
    <t xml:space="preserve">ACA Optional </t>
  </si>
  <si>
    <t xml:space="preserve">Current </t>
  </si>
  <si>
    <t>Perinatal</t>
  </si>
  <si>
    <t>ACA Optional</t>
  </si>
  <si>
    <t>Regular</t>
  </si>
  <si>
    <t>DESCRIPTION</t>
  </si>
  <si>
    <t>NO.</t>
  </si>
  <si>
    <t>TYPE</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</si>
  <si>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</si>
  <si>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</si>
  <si>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</si>
  <si>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</si>
  <si>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</si>
  <si>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</si>
  <si>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</si>
  <si>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</si>
  <si>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</si>
  <si>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</si>
  <si>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</si>
  <si>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</si>
  <si>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</si>
  <si>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</si>
  <si>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</si>
  <si>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</si>
  <si>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</si>
  <si>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</si>
  <si>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 xml:space="preserve">DRUG MEDI-CAL PROGRAM COST SETTLEMENT </t>
  </si>
  <si>
    <t xml:space="preserve">Regular </t>
  </si>
  <si>
    <t xml:space="preserve">OUTPATIENT DRUG FREE TREATMENT SERVICES </t>
  </si>
  <si>
    <t xml:space="preserve">Perinatal </t>
  </si>
  <si>
    <t>Diff GF</t>
  </si>
  <si>
    <t>General Fund</t>
  </si>
  <si>
    <t>Claims Payment Error</t>
  </si>
  <si>
    <t>DRUG MEDI-CAL PROGRAM COST SETTLEMENT</t>
  </si>
  <si>
    <t>Diff FF</t>
  </si>
  <si>
    <t xml:space="preserve">INTENSIVE OUTPATIENT TREATMENT SERVICES  </t>
  </si>
  <si>
    <t>Claims Payment</t>
  </si>
  <si>
    <t xml:space="preserve">DRUG MEDI-CAL ANNUAL RATE ADJUSTMENT </t>
  </si>
  <si>
    <t>DRUG MEDI-CAL ANNUAL RATE ADJUSTMENT</t>
  </si>
  <si>
    <t>Fiscal Year 2019-20, November 2019 Estimate Compared to May 2020 Estimate</t>
  </si>
  <si>
    <t>May 2020 POLICY CHANGE</t>
  </si>
  <si>
    <t>November 2019 (N19) Estimate for FY 2019-20</t>
  </si>
  <si>
    <t>May 2020 (M20) Estimate for FY 2019-20</t>
  </si>
  <si>
    <t>N19 TF</t>
  </si>
  <si>
    <t>N19 GF</t>
  </si>
  <si>
    <t>N19 FF</t>
  </si>
  <si>
    <t>N19 CF</t>
  </si>
  <si>
    <t xml:space="preserve">N19 CASELOAD </t>
  </si>
  <si>
    <t xml:space="preserve">M20 TF </t>
  </si>
  <si>
    <t>M20 GF</t>
  </si>
  <si>
    <t>M20 FF</t>
  </si>
  <si>
    <r>
      <t>M20 CF</t>
    </r>
    <r>
      <rPr>
        <b/>
        <vertAlign val="superscript"/>
        <sz val="12"/>
        <rFont val="Arial"/>
        <family val="2"/>
      </rPr>
      <t xml:space="preserve"> </t>
    </r>
  </si>
  <si>
    <t>M20 CASELOAD</t>
  </si>
  <si>
    <t>Fiscal Year 2020-21, November 2019 Estimate Compared to May 2020 Estimate</t>
  </si>
  <si>
    <t>Nov 2019 (N19) Estimate for FY 2020-21</t>
  </si>
  <si>
    <t>May 2020 (M20) Estimate for FY 2020-21</t>
  </si>
  <si>
    <t>M20 TF</t>
  </si>
  <si>
    <t>M20 CF</t>
  </si>
  <si>
    <t xml:space="preserve">M20 CASELOAD </t>
  </si>
  <si>
    <t>May 2020 Estimate, FY 2019-20 Compared to FY 2020-21</t>
  </si>
  <si>
    <t>Base 64</t>
  </si>
  <si>
    <t>Base 65</t>
  </si>
  <si>
    <t>Base 66</t>
  </si>
  <si>
    <t>Base 68</t>
  </si>
  <si>
    <t>Regular 63</t>
  </si>
  <si>
    <t>Regular 70</t>
  </si>
  <si>
    <t>Regular 67</t>
  </si>
  <si>
    <t>OA 7</t>
  </si>
  <si>
    <t>OA 32</t>
  </si>
  <si>
    <t>RESIDENTIAL TREATMENT SERVICES</t>
  </si>
  <si>
    <t>INTENSIVE OUTPATIENT TREATMENT SERVICES</t>
  </si>
  <si>
    <t>Other</t>
  </si>
  <si>
    <t>PHP Counties</t>
  </si>
  <si>
    <t>Regular 69</t>
  </si>
  <si>
    <t>DRUG MEDI-CAL ORGANIZED DELIVERY SYSTEM WAIVER*</t>
  </si>
  <si>
    <t xml:space="preserve">*The Drug Medi-Cal Organized Delivery System Waiver estimate does not include caseload; the estimate is based on county specific rates and estimated utilization. </t>
  </si>
  <si>
    <t>Amounts may differ due to rounding.</t>
  </si>
  <si>
    <t>Regular 238</t>
  </si>
  <si>
    <t>Regular 249</t>
  </si>
  <si>
    <t>COVID-19 BEHAVIORAL HEALTH**</t>
  </si>
  <si>
    <t>DRUG MEDI-CAL MAT BENEFIT</t>
  </si>
  <si>
    <t>DMC &amp; SMHS STATE ONLY CLAIMING ADJUSTMENT***</t>
  </si>
  <si>
    <t>**The COVID-19 Behavioral Health policy change was included in the May 2020 Estimate to estimate the cost of establishing interim rates for certain Behavioral Health Medi-Cal programs due to impacts resulting from the Coronavirus disease 2019 (COVID-19) pandemic. Only the Drug Medi-Cal impact is shown in the table.</t>
  </si>
  <si>
    <t>***The DMC &amp; SMHS State Only Claiming Adjustment policy change was included in the May 2020 Estimate to estimate the return of federal funds  to the federal government for claiming for Drug Medi-Cal provided to eligible, nonexempt, qualified immigrants with full-scope Medi-Cal coverage. Only the Drug Medi-Cal impact is shown in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</si>
</sst>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3" x14ac:knownFonts="1">
    <font>
      <sz val="11"/>
      <color theme="1"/>
      <name val="Calibri"/>
      <family val="2"/>
      <scheme val="minor"/>
    </font>
    <font>
      <sz val="11"/>
      <color theme="1"/>
      <name val="Calibri"/>
      <family val="2"/>
      <scheme val="minor"/>
    </font>
    <font>
      <sz val="12"/>
      <name val="Arial"/>
      <family val="2"/>
    </font>
    <font>
      <b/>
      <sz val="12"/>
      <name val="Arial"/>
      <family val="2"/>
    </font>
    <font>
      <b/>
      <u/>
      <sz val="12"/>
      <name val="Arial"/>
      <family val="2"/>
    </font>
    <font>
      <b/>
      <vertAlign val="superscript"/>
      <sz val="12"/>
      <name val="Arial"/>
      <family val="2"/>
    </font>
    <font>
      <b/>
      <sz val="12"/>
      <color theme="1"/>
      <name val="Arial"/>
      <family val="2"/>
    </font>
    <font>
      <sz val="12"/>
      <color theme="1"/>
      <name val="Arial"/>
      <family val="2"/>
    </font>
    <font>
      <sz val="12"/>
      <color rgb="FFFF0000"/>
      <name val="Arial"/>
      <family val="2"/>
    </font>
    <font>
      <sz val="11"/>
      <name val="Arial"/>
      <family val="2"/>
    </font>
    <font>
      <sz val="11"/>
      <color theme="1"/>
      <name val="Arial"/>
      <family val="2"/>
    </font>
    <font>
      <b/>
      <sz val="11"/>
      <color theme="1"/>
      <name val="Arial"/>
      <family val="2"/>
    </font>
    <font>
      <vertAlign val="superscript"/>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4">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top style="medium">
        <color indexed="64"/>
      </top>
      <bottom style="thin">
        <color theme="4" tint="0.39997558519241921"/>
      </bottom>
      <diagonal/>
    </border>
    <border>
      <left style="thin">
        <color indexed="64"/>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thin">
        <color auto="1"/>
      </bottom>
      <diagonal/>
    </border>
    <border>
      <left/>
      <right style="thin">
        <color indexed="64"/>
      </right>
      <top/>
      <bottom style="double">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double">
        <color indexed="64"/>
      </top>
      <bottom/>
      <diagonal/>
    </border>
    <border>
      <left style="medium">
        <color indexed="64"/>
      </left>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74">
    <xf numFmtId="0" fontId="0" fillId="0" borderId="0" xfId="0"/>
    <xf numFmtId="0" fontId="3" fillId="0" borderId="0" xfId="1" applyFont="1" applyFill="1" applyAlignment="1" applyProtection="1">
      <alignment horizontal="centerContinuous"/>
    </xf>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5" fontId="7" fillId="0" borderId="0" xfId="1" applyNumberFormat="1" applyFont="1" applyAlignment="1" applyProtection="1"/>
    <xf numFmtId="0" fontId="3" fillId="0" borderId="0" xfId="1" applyFont="1" applyFill="1" applyAlignment="1" applyProtection="1">
      <alignment horizontal="centerContinuous"/>
      <protection locked="0"/>
    </xf>
    <xf numFmtId="0" fontId="2" fillId="0" borderId="0" xfId="1" applyFont="1" applyFill="1" applyAlignment="1" applyProtection="1">
      <alignment horizontal="left"/>
      <protection locked="0"/>
    </xf>
    <xf numFmtId="0" fontId="4"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3" borderId="1" xfId="1" applyFont="1" applyFill="1" applyBorder="1" applyAlignment="1" applyProtection="1">
      <alignment horizontal="center"/>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0" fontId="3" fillId="0" borderId="0" xfId="1" applyFont="1" applyFill="1" applyBorder="1" applyProtection="1">
      <protection locked="0"/>
    </xf>
    <xf numFmtId="5" fontId="3" fillId="0" borderId="5" xfId="1" applyNumberFormat="1" applyFont="1" applyFill="1" applyBorder="1" applyAlignment="1" applyProtection="1">
      <protection locked="0"/>
    </xf>
    <xf numFmtId="5" fontId="3" fillId="0" borderId="0" xfId="1" applyNumberFormat="1" applyFont="1" applyFill="1" applyBorder="1" applyAlignment="1" applyProtection="1">
      <protection locked="0"/>
    </xf>
    <xf numFmtId="0" fontId="3" fillId="0" borderId="19" xfId="1" applyFont="1" applyFill="1" applyBorder="1" applyProtection="1">
      <protection locked="0"/>
    </xf>
    <xf numFmtId="165" fontId="3" fillId="0" borderId="4" xfId="1" applyNumberFormat="1" applyFont="1" applyFill="1" applyBorder="1" applyAlignment="1" applyProtection="1">
      <alignment horizontal="left"/>
      <protection locked="0"/>
    </xf>
    <xf numFmtId="165" fontId="3" fillId="0" borderId="14" xfId="1" applyNumberFormat="1" applyFont="1" applyFill="1" applyBorder="1" applyAlignment="1" applyProtection="1">
      <alignment horizontal="left" indent="3"/>
      <protection locked="0"/>
    </xf>
    <xf numFmtId="165" fontId="3" fillId="0" borderId="4" xfId="1" applyNumberFormat="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0" fontId="2" fillId="0" borderId="21" xfId="1" applyNumberFormat="1" applyFont="1" applyBorder="1" applyAlignment="1" applyProtection="1">
      <protection locked="0"/>
    </xf>
    <xf numFmtId="0" fontId="2" fillId="0" borderId="22" xfId="1" applyNumberFormat="1" applyFont="1" applyBorder="1" applyAlignment="1" applyProtection="1">
      <protection locked="0"/>
    </xf>
    <xf numFmtId="0" fontId="3" fillId="0" borderId="19" xfId="1" applyFont="1" applyFill="1" applyBorder="1" applyAlignment="1" applyProtection="1">
      <protection locked="0"/>
    </xf>
    <xf numFmtId="0" fontId="3" fillId="0" borderId="17" xfId="1" applyFont="1" applyFill="1" applyBorder="1" applyAlignment="1" applyProtection="1">
      <alignment horizontal="left" indent="3"/>
      <protection locked="0"/>
    </xf>
    <xf numFmtId="0" fontId="6" fillId="0" borderId="0" xfId="1" applyFont="1" applyAlignment="1" applyProtection="1">
      <alignment horizontal="left"/>
      <protection locked="0"/>
    </xf>
    <xf numFmtId="0" fontId="3" fillId="0" borderId="16" xfId="1" applyFont="1" applyFill="1" applyBorder="1" applyAlignment="1" applyProtection="1">
      <alignment horizontal="right"/>
      <protection locked="0"/>
    </xf>
    <xf numFmtId="0" fontId="3" fillId="0" borderId="17"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3" fillId="3" borderId="17" xfId="1" applyFont="1" applyFill="1" applyBorder="1" applyAlignment="1" applyProtection="1">
      <alignment horizontal="center"/>
      <protection locked="0"/>
    </xf>
    <xf numFmtId="0" fontId="3" fillId="3" borderId="16" xfId="1" applyFont="1" applyFill="1" applyBorder="1" applyAlignment="1" applyProtection="1">
      <alignment horizontal="center"/>
      <protection locked="0"/>
    </xf>
    <xf numFmtId="0" fontId="2" fillId="0" borderId="0" xfId="1" applyFont="1" applyFill="1" applyBorder="1" applyAlignment="1" applyProtection="1">
      <alignment horizontal="right" indent="1"/>
      <protection locked="0"/>
    </xf>
    <xf numFmtId="5" fontId="8" fillId="0" borderId="0" xfId="1" applyNumberFormat="1" applyFont="1" applyFill="1" applyBorder="1" applyAlignment="1" applyProtection="1">
      <protection locked="0"/>
    </xf>
    <xf numFmtId="164" fontId="8" fillId="0" borderId="0" xfId="2" applyNumberFormat="1" applyFont="1" applyFill="1" applyBorder="1" applyAlignment="1" applyProtection="1">
      <alignment horizontal="right" indent="1"/>
      <protection locked="0"/>
    </xf>
    <xf numFmtId="164" fontId="2" fillId="0" borderId="0" xfId="2" applyNumberFormat="1" applyFont="1" applyFill="1" applyBorder="1" applyAlignment="1" applyProtection="1">
      <alignment horizontal="right" indent="1"/>
      <protection locked="0"/>
    </xf>
    <xf numFmtId="165" fontId="3" fillId="0" borderId="20" xfId="1" applyNumberFormat="1" applyFont="1" applyFill="1" applyBorder="1" applyAlignment="1" applyProtection="1">
      <protection locked="0"/>
    </xf>
    <xf numFmtId="0" fontId="3" fillId="0" borderId="17" xfId="1" applyFont="1" applyFill="1" applyBorder="1" applyAlignment="1" applyProtection="1">
      <protection locked="0"/>
    </xf>
    <xf numFmtId="0" fontId="7" fillId="0" borderId="0" xfId="1" applyFont="1" applyProtection="1"/>
    <xf numFmtId="49" fontId="2" fillId="0" borderId="0" xfId="1" applyNumberFormat="1" applyFont="1" applyFill="1" applyAlignment="1" applyProtection="1"/>
    <xf numFmtId="164" fontId="2" fillId="0" borderId="0" xfId="2" applyNumberFormat="1" applyFont="1" applyProtection="1"/>
    <xf numFmtId="0" fontId="4"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6" fillId="0" borderId="13" xfId="1" applyFont="1" applyFill="1" applyBorder="1" applyProtection="1">
      <protection locked="0"/>
    </xf>
    <xf numFmtId="0" fontId="2" fillId="0" borderId="4" xfId="1" applyFont="1" applyFill="1" applyBorder="1" applyAlignment="1" applyProtection="1">
      <alignment horizontal="left"/>
      <protection locked="0"/>
    </xf>
    <xf numFmtId="0" fontId="2" fillId="0" borderId="0" xfId="1" applyNumberFormat="1" applyFont="1" applyBorder="1" applyAlignment="1" applyProtection="1">
      <protection locked="0"/>
    </xf>
    <xf numFmtId="0" fontId="3" fillId="0" borderId="13" xfId="1" applyNumberFormat="1" applyFont="1" applyBorder="1" applyAlignment="1" applyProtection="1">
      <protection locked="0"/>
    </xf>
    <xf numFmtId="0" fontId="3" fillId="0" borderId="0" xfId="1" applyNumberFormat="1" applyFont="1" applyBorder="1" applyAlignment="1" applyProtection="1">
      <protection locked="0"/>
    </xf>
    <xf numFmtId="0" fontId="7" fillId="0" borderId="0" xfId="1" applyFont="1" applyAlignment="1" applyProtection="1">
      <alignment horizontal="right"/>
    </xf>
    <xf numFmtId="0" fontId="3" fillId="0" borderId="16" xfId="1" applyFont="1" applyFill="1" applyBorder="1" applyProtection="1">
      <protection locked="0"/>
    </xf>
    <xf numFmtId="165" fontId="9" fillId="0" borderId="0" xfId="1" applyNumberFormat="1" applyFont="1" applyFill="1" applyAlignment="1" applyProtection="1">
      <alignment horizontal="left"/>
    </xf>
    <xf numFmtId="164" fontId="3" fillId="0" borderId="14" xfId="5" applyNumberFormat="1" applyFont="1" applyFill="1" applyBorder="1" applyAlignment="1" applyProtection="1">
      <alignment horizontal="right" indent="1"/>
      <protection locked="0"/>
    </xf>
    <xf numFmtId="164" fontId="2" fillId="0" borderId="4" xfId="5" applyNumberFormat="1" applyFont="1" applyFill="1" applyBorder="1" applyAlignment="1" applyProtection="1">
      <alignment horizontal="right" indent="1"/>
      <protection locked="0"/>
    </xf>
    <xf numFmtId="164" fontId="2" fillId="0" borderId="17" xfId="5" applyNumberFormat="1" applyFont="1" applyFill="1" applyBorder="1" applyAlignment="1" applyProtection="1">
      <alignment horizontal="right" indent="1"/>
      <protection locked="0"/>
    </xf>
    <xf numFmtId="164" fontId="3" fillId="0" borderId="6" xfId="5" applyNumberFormat="1" applyFont="1" applyFill="1" applyBorder="1" applyAlignment="1" applyProtection="1">
      <alignment horizontal="right" indent="1"/>
      <protection locked="0"/>
    </xf>
    <xf numFmtId="164" fontId="3" fillId="0" borderId="0" xfId="5" applyNumberFormat="1" applyFont="1" applyFill="1" applyBorder="1" applyAlignment="1" applyProtection="1">
      <alignment horizontal="right" indent="1"/>
      <protection locked="0"/>
    </xf>
    <xf numFmtId="164" fontId="2" fillId="0" borderId="0" xfId="5" applyNumberFormat="1" applyFont="1" applyFill="1" applyBorder="1" applyAlignment="1" applyProtection="1">
      <alignment horizontal="right" indent="1"/>
      <protection locked="0"/>
    </xf>
    <xf numFmtId="164" fontId="3" fillId="0" borderId="19" xfId="5" applyNumberFormat="1" applyFont="1" applyFill="1" applyBorder="1" applyAlignment="1" applyProtection="1">
      <alignment horizontal="right" indent="1"/>
      <protection locked="0"/>
    </xf>
    <xf numFmtId="164" fontId="3" fillId="0" borderId="20" xfId="5" applyNumberFormat="1" applyFont="1" applyFill="1" applyBorder="1" applyAlignment="1" applyProtection="1">
      <alignment horizontal="right" indent="1"/>
      <protection locked="0"/>
    </xf>
    <xf numFmtId="164" fontId="3" fillId="0" borderId="17" xfId="5" applyNumberFormat="1" applyFont="1" applyFill="1" applyBorder="1" applyAlignment="1" applyProtection="1">
      <alignment horizontal="right" indent="1"/>
      <protection locked="0"/>
    </xf>
    <xf numFmtId="164" fontId="3" fillId="0" borderId="14" xfId="5" applyNumberFormat="1" applyFont="1" applyFill="1" applyBorder="1" applyAlignment="1" applyProtection="1">
      <protection locked="0"/>
    </xf>
    <xf numFmtId="164" fontId="3" fillId="0" borderId="20" xfId="5" applyNumberFormat="1" applyFont="1" applyFill="1" applyBorder="1" applyProtection="1">
      <protection locked="0"/>
    </xf>
    <xf numFmtId="164" fontId="3" fillId="0" borderId="4" xfId="5" applyNumberFormat="1" applyFont="1" applyFill="1" applyBorder="1" applyAlignment="1" applyProtection="1">
      <alignment horizontal="right" indent="1"/>
      <protection locked="0"/>
    </xf>
    <xf numFmtId="164" fontId="3" fillId="0" borderId="4" xfId="5" applyNumberFormat="1" applyFont="1" applyFill="1" applyBorder="1" applyAlignment="1" applyProtection="1">
      <protection locked="0"/>
    </xf>
    <xf numFmtId="164" fontId="2" fillId="0" borderId="4" xfId="5" applyNumberFormat="1" applyFont="1" applyFill="1" applyBorder="1" applyAlignment="1" applyProtection="1">
      <protection locked="0"/>
    </xf>
    <xf numFmtId="164" fontId="3" fillId="0" borderId="20" xfId="5" applyNumberFormat="1" applyFont="1" applyFill="1" applyBorder="1" applyAlignment="1" applyProtection="1">
      <protection locked="0"/>
    </xf>
    <xf numFmtId="164" fontId="2" fillId="0" borderId="20" xfId="5" applyNumberFormat="1" applyFont="1" applyFill="1" applyBorder="1" applyAlignment="1" applyProtection="1">
      <protection locked="0"/>
    </xf>
    <xf numFmtId="164" fontId="3" fillId="0" borderId="13" xfId="5" applyNumberFormat="1" applyFont="1" applyFill="1" applyBorder="1" applyAlignment="1" applyProtection="1">
      <alignment horizontal="right" indent="1"/>
      <protection locked="0"/>
    </xf>
    <xf numFmtId="0" fontId="2" fillId="0" borderId="25" xfId="1" applyFont="1" applyFill="1" applyBorder="1" applyAlignment="1" applyProtection="1">
      <alignment horizontal="left" wrapText="1"/>
      <protection locked="0"/>
    </xf>
    <xf numFmtId="0" fontId="2" fillId="0" borderId="29" xfId="1" applyFont="1" applyFill="1" applyBorder="1" applyAlignment="1" applyProtection="1">
      <alignment horizontal="left"/>
      <protection locked="0"/>
    </xf>
    <xf numFmtId="0" fontId="2" fillId="0" borderId="27" xfId="1" applyFont="1" applyFill="1" applyBorder="1" applyAlignment="1" applyProtection="1">
      <alignment horizontal="left"/>
      <protection locked="0"/>
    </xf>
    <xf numFmtId="0" fontId="2" fillId="0" borderId="32" xfId="1" applyFont="1" applyFill="1" applyBorder="1" applyAlignment="1" applyProtection="1">
      <alignment horizontal="left"/>
      <protection locked="0"/>
    </xf>
    <xf numFmtId="165" fontId="3" fillId="0" borderId="19" xfId="1" applyNumberFormat="1" applyFont="1" applyFill="1" applyBorder="1" applyAlignment="1" applyProtection="1">
      <protection locked="0"/>
    </xf>
    <xf numFmtId="164" fontId="2" fillId="0" borderId="0" xfId="5" applyNumberFormat="1" applyFont="1" applyFill="1" applyBorder="1" applyAlignment="1" applyProtection="1">
      <protection locked="0"/>
    </xf>
    <xf numFmtId="0" fontId="4" fillId="0" borderId="29" xfId="1" applyFont="1" applyFill="1" applyBorder="1" applyAlignment="1" applyProtection="1">
      <protection locked="0"/>
    </xf>
    <xf numFmtId="0" fontId="3" fillId="3" borderId="12" xfId="1" applyFont="1" applyFill="1" applyBorder="1" applyAlignment="1" applyProtection="1">
      <alignment horizontal="centerContinuous"/>
      <protection locked="0"/>
    </xf>
    <xf numFmtId="0" fontId="3" fillId="3" borderId="13" xfId="1" applyFont="1" applyFill="1" applyBorder="1" applyAlignment="1" applyProtection="1">
      <alignment horizontal="centerContinuous"/>
      <protection locked="0"/>
    </xf>
    <xf numFmtId="0" fontId="3" fillId="3" borderId="14" xfId="1" applyFont="1" applyFill="1" applyBorder="1" applyAlignment="1" applyProtection="1">
      <alignment horizontal="centerContinuous"/>
      <protection locked="0"/>
    </xf>
    <xf numFmtId="5" fontId="3" fillId="3" borderId="12" xfId="1" applyNumberFormat="1" applyFont="1" applyFill="1" applyBorder="1" applyAlignment="1" applyProtection="1">
      <alignment horizontal="centerContinuous"/>
      <protection locked="0"/>
    </xf>
    <xf numFmtId="5" fontId="3" fillId="3" borderId="13" xfId="1" applyNumberFormat="1" applyFont="1" applyFill="1" applyBorder="1" applyAlignment="1" applyProtection="1">
      <alignment horizontal="centerContinuous"/>
      <protection locked="0"/>
    </xf>
    <xf numFmtId="5" fontId="3" fillId="3" borderId="31" xfId="1" applyNumberFormat="1" applyFont="1" applyFill="1" applyBorder="1" applyAlignment="1" applyProtection="1">
      <alignment horizontal="centerContinuous"/>
      <protection locked="0"/>
    </xf>
    <xf numFmtId="0" fontId="3" fillId="0" borderId="32" xfId="1" applyFont="1" applyFill="1" applyBorder="1" applyAlignment="1" applyProtection="1">
      <alignment horizontal="center"/>
      <protection locked="0"/>
    </xf>
    <xf numFmtId="164" fontId="6" fillId="3" borderId="33" xfId="2" applyNumberFormat="1" applyFont="1" applyFill="1" applyBorder="1" applyAlignment="1" applyProtection="1">
      <alignment horizontal="center"/>
      <protection locked="0"/>
    </xf>
    <xf numFmtId="1" fontId="2" fillId="0" borderId="27" xfId="1" applyNumberFormat="1" applyFont="1" applyFill="1" applyBorder="1" applyAlignment="1" applyProtection="1">
      <alignment horizontal="left"/>
      <protection locked="0"/>
    </xf>
    <xf numFmtId="1" fontId="2" fillId="0" borderId="32" xfId="1" applyNumberFormat="1" applyFont="1" applyFill="1" applyBorder="1" applyAlignment="1" applyProtection="1">
      <alignment horizontal="left"/>
      <protection locked="0"/>
    </xf>
    <xf numFmtId="0" fontId="2" fillId="0" borderId="25" xfId="1" applyFont="1" applyFill="1" applyBorder="1" applyAlignment="1" applyProtection="1">
      <alignment horizontal="left"/>
      <protection locked="0"/>
    </xf>
    <xf numFmtId="164" fontId="3" fillId="0" borderId="31" xfId="5" applyNumberFormat="1" applyFont="1" applyFill="1" applyBorder="1" applyAlignment="1" applyProtection="1">
      <alignment horizontal="right" indent="1"/>
      <protection locked="0"/>
    </xf>
    <xf numFmtId="164" fontId="2" fillId="0" borderId="30" xfId="5" applyNumberFormat="1" applyFont="1" applyFill="1" applyBorder="1" applyAlignment="1" applyProtection="1">
      <alignment horizontal="right" indent="1"/>
      <protection locked="0"/>
    </xf>
    <xf numFmtId="164" fontId="2" fillId="0" borderId="28" xfId="5" applyNumberFormat="1" applyFont="1" applyFill="1" applyBorder="1" applyAlignment="1" applyProtection="1">
      <alignment horizontal="right" indent="1"/>
      <protection locked="0"/>
    </xf>
    <xf numFmtId="164" fontId="3" fillId="0" borderId="31" xfId="5" applyNumberFormat="1" applyFont="1" applyFill="1" applyBorder="1" applyAlignment="1" applyProtection="1">
      <protection locked="0"/>
    </xf>
    <xf numFmtId="164" fontId="2" fillId="0" borderId="30" xfId="5" applyNumberFormat="1" applyFont="1" applyFill="1" applyBorder="1" applyAlignment="1" applyProtection="1">
      <protection locked="0"/>
    </xf>
    <xf numFmtId="164" fontId="2" fillId="0" borderId="28" xfId="5" applyNumberFormat="1" applyFont="1" applyFill="1" applyBorder="1" applyAlignment="1" applyProtection="1">
      <protection locked="0"/>
    </xf>
    <xf numFmtId="164" fontId="3" fillId="0" borderId="30" xfId="5" applyNumberFormat="1" applyFont="1" applyFill="1" applyBorder="1" applyAlignment="1" applyProtection="1">
      <alignment horizontal="right" indent="1"/>
      <protection locked="0"/>
    </xf>
    <xf numFmtId="164" fontId="3" fillId="0" borderId="28" xfId="5" applyNumberFormat="1" applyFont="1" applyFill="1" applyBorder="1" applyAlignment="1" applyProtection="1">
      <alignment horizontal="right" indent="1"/>
      <protection locked="0"/>
    </xf>
    <xf numFmtId="164" fontId="3" fillId="0" borderId="26" xfId="5" applyNumberFormat="1" applyFont="1" applyFill="1" applyBorder="1" applyAlignment="1" applyProtection="1">
      <alignment horizontal="right" indent="1"/>
      <protection locked="0"/>
    </xf>
    <xf numFmtId="5" fontId="9" fillId="0" borderId="5" xfId="1" applyNumberFormat="1" applyFont="1" applyFill="1" applyBorder="1" applyAlignment="1" applyProtection="1">
      <protection locked="0"/>
    </xf>
    <xf numFmtId="5" fontId="9" fillId="0" borderId="0" xfId="1" applyNumberFormat="1" applyFont="1" applyFill="1" applyBorder="1" applyAlignment="1" applyProtection="1">
      <protection locked="0"/>
    </xf>
    <xf numFmtId="164" fontId="9" fillId="0" borderId="4" xfId="5" applyNumberFormat="1" applyFont="1" applyFill="1" applyBorder="1" applyAlignment="1" applyProtection="1">
      <alignment horizontal="right" indent="1"/>
      <protection locked="0"/>
    </xf>
    <xf numFmtId="5" fontId="9" fillId="0" borderId="3" xfId="1" applyNumberFormat="1" applyFont="1" applyFill="1" applyBorder="1" applyAlignment="1" applyProtection="1">
      <protection locked="0"/>
    </xf>
    <xf numFmtId="5" fontId="9" fillId="0" borderId="2" xfId="1" applyNumberFormat="1" applyFont="1" applyFill="1" applyBorder="1" applyAlignment="1" applyProtection="1">
      <protection locked="0"/>
    </xf>
    <xf numFmtId="164" fontId="9" fillId="0" borderId="1" xfId="5" applyNumberFormat="1" applyFont="1" applyFill="1" applyBorder="1" applyAlignment="1" applyProtection="1">
      <alignment horizontal="right" indent="1"/>
      <protection locked="0"/>
    </xf>
    <xf numFmtId="164" fontId="2" fillId="0" borderId="14" xfId="5" applyNumberFormat="1" applyFont="1" applyFill="1" applyBorder="1" applyAlignment="1" applyProtection="1">
      <alignment horizontal="right" indent="1"/>
      <protection locked="0"/>
    </xf>
    <xf numFmtId="0" fontId="7" fillId="0" borderId="0" xfId="1" applyFont="1" applyFill="1" applyProtection="1">
      <protection locked="0"/>
    </xf>
    <xf numFmtId="0" fontId="7" fillId="0" borderId="0" xfId="1" applyFont="1" applyProtection="1">
      <protection locked="0"/>
    </xf>
    <xf numFmtId="164" fontId="7" fillId="0" borderId="0" xfId="2" applyNumberFormat="1" applyFont="1" applyAlignment="1" applyProtection="1">
      <alignment horizontal="centerContinuous"/>
    </xf>
    <xf numFmtId="0" fontId="6" fillId="0" borderId="0" xfId="1" applyFont="1" applyFill="1" applyProtection="1">
      <protection locked="0"/>
    </xf>
    <xf numFmtId="0" fontId="6" fillId="0" borderId="0" xfId="1" applyFont="1" applyProtection="1">
      <protection locked="0"/>
    </xf>
    <xf numFmtId="0" fontId="7" fillId="0" borderId="0" xfId="1" applyFont="1" applyFill="1" applyBorder="1" applyProtection="1">
      <protection locked="0"/>
    </xf>
    <xf numFmtId="0" fontId="2" fillId="0" borderId="0" xfId="1" applyFont="1" applyFill="1" applyProtection="1">
      <protection locked="0"/>
    </xf>
    <xf numFmtId="165" fontId="3" fillId="0" borderId="0" xfId="1" applyNumberFormat="1" applyFont="1" applyFill="1" applyProtection="1">
      <protection locked="0"/>
    </xf>
    <xf numFmtId="165" fontId="3" fillId="0" borderId="0" xfId="1" applyNumberFormat="1" applyFont="1" applyFill="1" applyAlignment="1" applyProtection="1">
      <alignment horizontal="right"/>
      <protection locked="0"/>
    </xf>
    <xf numFmtId="0" fontId="2" fillId="0" borderId="0" xfId="1" applyFont="1" applyFill="1" applyAlignment="1" applyProtection="1">
      <alignment horizontal="right"/>
      <protection locked="0"/>
    </xf>
    <xf numFmtId="164" fontId="7" fillId="0" borderId="0" xfId="2" applyNumberFormat="1" applyFont="1" applyProtection="1"/>
    <xf numFmtId="164" fontId="7" fillId="0" borderId="0" xfId="1" applyNumberFormat="1" applyFont="1" applyFill="1" applyProtection="1">
      <protection locked="0"/>
    </xf>
    <xf numFmtId="0" fontId="7" fillId="2" borderId="0" xfId="1" applyFont="1" applyFill="1" applyProtection="1">
      <protection locked="0"/>
    </xf>
    <xf numFmtId="165" fontId="3" fillId="0" borderId="0" xfId="1" applyNumberFormat="1" applyFont="1" applyFill="1" applyBorder="1" applyProtection="1">
      <protection locked="0"/>
    </xf>
    <xf numFmtId="0" fontId="7" fillId="0" borderId="0" xfId="1" applyFont="1" applyBorder="1" applyProtection="1">
      <protection locked="0"/>
    </xf>
    <xf numFmtId="0" fontId="7" fillId="2" borderId="0" xfId="1" applyFont="1" applyFill="1" applyBorder="1" applyProtection="1">
      <protection locked="0"/>
    </xf>
    <xf numFmtId="0" fontId="10" fillId="0" borderId="0" xfId="1" applyFont="1" applyProtection="1"/>
    <xf numFmtId="5" fontId="10" fillId="0" borderId="0" xfId="1" applyNumberFormat="1" applyFont="1" applyAlignment="1" applyProtection="1"/>
    <xf numFmtId="0" fontId="2" fillId="0" borderId="8" xfId="1" applyFont="1" applyFill="1" applyBorder="1" applyAlignment="1" applyProtection="1">
      <alignment horizontal="left"/>
      <protection locked="0"/>
    </xf>
    <xf numFmtId="0" fontId="3" fillId="0" borderId="7" xfId="1" applyFont="1" applyFill="1" applyBorder="1" applyAlignment="1" applyProtection="1">
      <alignment horizontal="left"/>
      <protection locked="0"/>
    </xf>
    <xf numFmtId="0" fontId="2" fillId="0" borderId="34" xfId="1" applyFont="1" applyFill="1" applyBorder="1" applyProtection="1">
      <protection locked="0"/>
    </xf>
    <xf numFmtId="5" fontId="3" fillId="0" borderId="36" xfId="1" applyNumberFormat="1" applyFont="1" applyFill="1" applyBorder="1" applyAlignment="1" applyProtection="1">
      <protection locked="0"/>
    </xf>
    <xf numFmtId="5" fontId="3" fillId="0" borderId="37" xfId="1" applyNumberFormat="1" applyFont="1" applyFill="1" applyBorder="1" applyAlignment="1" applyProtection="1">
      <protection locked="0"/>
    </xf>
    <xf numFmtId="164" fontId="3" fillId="0" borderId="38" xfId="5" applyNumberFormat="1" applyFont="1" applyFill="1" applyBorder="1" applyAlignment="1" applyProtection="1">
      <protection locked="0"/>
    </xf>
    <xf numFmtId="5" fontId="2" fillId="0" borderId="41" xfId="1" applyNumberFormat="1" applyFont="1" applyFill="1" applyBorder="1" applyAlignment="1" applyProtection="1">
      <protection locked="0"/>
    </xf>
    <xf numFmtId="5" fontId="2" fillId="0" borderId="42" xfId="1" applyNumberFormat="1" applyFont="1" applyFill="1" applyBorder="1" applyAlignment="1" applyProtection="1">
      <protection locked="0"/>
    </xf>
    <xf numFmtId="0" fontId="3" fillId="0" borderId="37" xfId="1" applyFont="1" applyFill="1" applyBorder="1" applyProtection="1">
      <protection locked="0"/>
    </xf>
    <xf numFmtId="0" fontId="2" fillId="0" borderId="42" xfId="1" applyFont="1" applyFill="1" applyBorder="1" applyAlignment="1" applyProtection="1">
      <protection locked="0"/>
    </xf>
    <xf numFmtId="5" fontId="3" fillId="0" borderId="39" xfId="1" applyNumberFormat="1" applyFont="1" applyFill="1" applyBorder="1" applyAlignment="1" applyProtection="1">
      <protection locked="0"/>
    </xf>
    <xf numFmtId="5" fontId="2" fillId="0" borderId="40" xfId="1" applyNumberFormat="1" applyFont="1" applyFill="1" applyBorder="1" applyAlignment="1" applyProtection="1">
      <protection locked="0"/>
    </xf>
    <xf numFmtId="5" fontId="2" fillId="0" borderId="43" xfId="1" applyNumberFormat="1" applyFont="1" applyFill="1" applyBorder="1" applyAlignment="1" applyProtection="1">
      <protection locked="0"/>
    </xf>
    <xf numFmtId="164" fontId="2" fillId="0" borderId="42" xfId="5" applyNumberFormat="1" applyFont="1" applyFill="1" applyBorder="1" applyAlignment="1" applyProtection="1">
      <protection locked="0"/>
    </xf>
    <xf numFmtId="5" fontId="3" fillId="0" borderId="8" xfId="1" applyNumberFormat="1" applyFont="1" applyFill="1" applyBorder="1" applyAlignment="1" applyProtection="1">
      <protection locked="0"/>
    </xf>
    <xf numFmtId="5" fontId="3" fillId="0" borderId="7"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5" fontId="3" fillId="0" borderId="15" xfId="1" applyNumberFormat="1" applyFont="1" applyFill="1" applyBorder="1" applyAlignment="1" applyProtection="1">
      <protection locked="0"/>
    </xf>
    <xf numFmtId="5" fontId="3" fillId="0" borderId="16" xfId="1" applyNumberFormat="1" applyFont="1" applyFill="1" applyBorder="1" applyAlignment="1" applyProtection="1">
      <protection locked="0"/>
    </xf>
    <xf numFmtId="5" fontId="3" fillId="0" borderId="18" xfId="1" applyNumberFormat="1" applyFont="1" applyFill="1" applyBorder="1" applyAlignment="1" applyProtection="1">
      <protection locked="0"/>
    </xf>
    <xf numFmtId="164" fontId="3" fillId="0" borderId="18" xfId="5" applyNumberFormat="1" applyFont="1" applyFill="1" applyBorder="1" applyAlignment="1" applyProtection="1">
      <protection locked="0"/>
    </xf>
    <xf numFmtId="5" fontId="2" fillId="0" borderId="12" xfId="4" applyNumberFormat="1" applyFont="1" applyFill="1" applyBorder="1" applyAlignment="1" applyProtection="1">
      <protection locked="0"/>
    </xf>
    <xf numFmtId="164" fontId="2" fillId="0" borderId="12" xfId="5" applyNumberFormat="1" applyFont="1" applyFill="1" applyBorder="1" applyAlignment="1" applyProtection="1">
      <protection locked="0"/>
    </xf>
    <xf numFmtId="5" fontId="2" fillId="0" borderId="12" xfId="4" applyNumberFormat="1" applyFont="1" applyFill="1" applyBorder="1" applyAlignment="1" applyProtection="1">
      <alignment horizontal="right"/>
      <protection locked="0"/>
    </xf>
    <xf numFmtId="5" fontId="2" fillId="0" borderId="5" xfId="4" applyNumberFormat="1" applyFont="1" applyFill="1" applyBorder="1" applyAlignment="1" applyProtection="1">
      <protection locked="0"/>
    </xf>
    <xf numFmtId="164" fontId="2" fillId="0" borderId="5" xfId="5" applyNumberFormat="1" applyFont="1" applyFill="1" applyBorder="1" applyAlignment="1" applyProtection="1">
      <protection locked="0"/>
    </xf>
    <xf numFmtId="5" fontId="2" fillId="0" borderId="5" xfId="4" applyNumberFormat="1" applyFont="1" applyFill="1" applyBorder="1" applyAlignment="1" applyProtection="1">
      <alignment horizontal="right"/>
      <protection locked="0"/>
    </xf>
    <xf numFmtId="5" fontId="2" fillId="0" borderId="0" xfId="4" applyNumberFormat="1" applyFont="1" applyFill="1" applyBorder="1" applyAlignment="1" applyProtection="1">
      <alignment horizontal="right"/>
      <protection locked="0"/>
    </xf>
    <xf numFmtId="5" fontId="2" fillId="0" borderId="15" xfId="4" applyNumberFormat="1" applyFont="1" applyFill="1" applyBorder="1" applyAlignment="1" applyProtection="1">
      <alignment horizontal="right"/>
      <protection locked="0"/>
    </xf>
    <xf numFmtId="5" fontId="2" fillId="0" borderId="19" xfId="1" applyNumberFormat="1" applyFont="1" applyFill="1" applyBorder="1" applyAlignment="1" applyProtection="1">
      <protection locked="0"/>
    </xf>
    <xf numFmtId="164" fontId="3" fillId="0" borderId="26" xfId="5" applyNumberFormat="1" applyFont="1" applyFill="1" applyBorder="1" applyAlignment="1" applyProtection="1">
      <protection locked="0"/>
    </xf>
    <xf numFmtId="5" fontId="2" fillId="0" borderId="0" xfId="4" applyNumberFormat="1" applyFont="1" applyFill="1" applyBorder="1" applyAlignment="1" applyProtection="1">
      <protection locked="0"/>
    </xf>
    <xf numFmtId="164" fontId="2" fillId="0" borderId="15" xfId="5" applyNumberFormat="1" applyFont="1" applyFill="1" applyBorder="1" applyAlignment="1" applyProtection="1">
      <protection locked="0"/>
    </xf>
    <xf numFmtId="164" fontId="3" fillId="0" borderId="5" xfId="5" applyNumberFormat="1" applyFont="1" applyFill="1" applyBorder="1" applyAlignment="1" applyProtection="1">
      <protection locked="0"/>
    </xf>
    <xf numFmtId="0" fontId="3" fillId="3" borderId="0" xfId="1" applyFont="1" applyFill="1" applyBorder="1" applyAlignment="1" applyProtection="1">
      <alignment horizontal="center"/>
      <protection locked="0"/>
    </xf>
    <xf numFmtId="0" fontId="3" fillId="3" borderId="0" xfId="1" applyFont="1" applyFill="1" applyBorder="1" applyProtection="1">
      <protection locked="0"/>
    </xf>
    <xf numFmtId="5" fontId="3" fillId="3" borderId="5" xfId="1" applyNumberFormat="1" applyFont="1" applyFill="1" applyBorder="1" applyAlignment="1" applyProtection="1">
      <alignment horizontal="center"/>
      <protection locked="0"/>
    </xf>
    <xf numFmtId="5" fontId="3" fillId="3" borderId="0" xfId="1" applyNumberFormat="1" applyFont="1" applyFill="1" applyBorder="1" applyAlignment="1" applyProtection="1">
      <alignment horizontal="center"/>
      <protection locked="0"/>
    </xf>
    <xf numFmtId="5" fontId="3" fillId="3" borderId="0" xfId="1" applyNumberFormat="1" applyFont="1" applyFill="1" applyBorder="1" applyAlignment="1" applyProtection="1">
      <alignment horizontal="center" wrapText="1"/>
      <protection locked="0"/>
    </xf>
    <xf numFmtId="0" fontId="3" fillId="3" borderId="4" xfId="1" applyFont="1" applyFill="1" applyBorder="1" applyAlignment="1" applyProtection="1">
      <alignment horizontal="center"/>
      <protection locked="0"/>
    </xf>
    <xf numFmtId="164" fontId="3" fillId="3" borderId="0" xfId="2" applyNumberFormat="1" applyFont="1" applyFill="1" applyBorder="1" applyAlignment="1" applyProtection="1">
      <alignment horizontal="center"/>
      <protection locked="0"/>
    </xf>
    <xf numFmtId="0" fontId="2" fillId="0" borderId="29" xfId="1" applyFont="1" applyFill="1" applyBorder="1" applyAlignment="1" applyProtection="1">
      <protection locked="0"/>
    </xf>
    <xf numFmtId="0" fontId="2" fillId="0" borderId="32" xfId="1" applyFont="1" applyFill="1" applyBorder="1" applyAlignment="1" applyProtection="1">
      <alignment horizontal="left" wrapText="1"/>
      <protection locked="0"/>
    </xf>
    <xf numFmtId="164" fontId="3" fillId="0" borderId="30" xfId="5" applyNumberFormat="1" applyFont="1" applyFill="1" applyBorder="1" applyAlignment="1" applyProtection="1">
      <protection locked="0"/>
    </xf>
    <xf numFmtId="164" fontId="2" fillId="0" borderId="45" xfId="5" applyNumberFormat="1" applyFont="1" applyFill="1" applyBorder="1" applyAlignment="1" applyProtection="1">
      <alignment horizontal="right"/>
      <protection locked="0"/>
    </xf>
    <xf numFmtId="164" fontId="2" fillId="0" borderId="30" xfId="5" applyNumberFormat="1" applyFont="1" applyFill="1" applyBorder="1" applyAlignment="1" applyProtection="1">
      <alignment horizontal="right"/>
      <protection locked="0"/>
    </xf>
    <xf numFmtId="164" fontId="2" fillId="0" borderId="46" xfId="5" applyNumberFormat="1" applyFont="1" applyFill="1" applyBorder="1" applyAlignment="1" applyProtection="1">
      <alignment horizontal="right"/>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2" fillId="0" borderId="7" xfId="1" applyFont="1" applyFill="1" applyBorder="1" applyProtection="1">
      <protection locked="0"/>
    </xf>
    <xf numFmtId="0" fontId="4" fillId="0" borderId="13" xfId="1" applyFont="1" applyFill="1" applyBorder="1" applyAlignment="1" applyProtection="1">
      <protection locked="0"/>
    </xf>
    <xf numFmtId="0" fontId="4" fillId="0" borderId="14" xfId="1" applyFont="1" applyFill="1" applyBorder="1" applyAlignment="1" applyProtection="1">
      <protection locked="0"/>
    </xf>
    <xf numFmtId="0" fontId="3" fillId="0" borderId="32" xfId="1" applyFont="1" applyFill="1" applyBorder="1" applyAlignment="1" applyProtection="1">
      <alignment horizontal="left"/>
      <protection locked="0"/>
    </xf>
    <xf numFmtId="164" fontId="6" fillId="3" borderId="28" xfId="2" applyNumberFormat="1" applyFont="1" applyFill="1" applyBorder="1" applyAlignment="1" applyProtection="1">
      <alignment horizontal="center"/>
      <protection locked="0"/>
    </xf>
    <xf numFmtId="0" fontId="2" fillId="0" borderId="47" xfId="1" applyFont="1" applyFill="1" applyBorder="1" applyAlignment="1" applyProtection="1">
      <alignment horizontal="left"/>
      <protection locked="0"/>
    </xf>
    <xf numFmtId="164" fontId="3" fillId="0" borderId="48" xfId="5" applyNumberFormat="1" applyFont="1" applyFill="1" applyBorder="1" applyAlignment="1" applyProtection="1">
      <alignment horizontal="right" indent="1"/>
      <protection locked="0"/>
    </xf>
    <xf numFmtId="0" fontId="2" fillId="0" borderId="49" xfId="1" applyFont="1" applyFill="1" applyBorder="1" applyAlignment="1" applyProtection="1">
      <alignment horizontal="left"/>
      <protection locked="0"/>
    </xf>
    <xf numFmtId="164" fontId="3" fillId="0" borderId="48" xfId="5" applyNumberFormat="1" applyFont="1" applyFill="1" applyBorder="1" applyAlignment="1" applyProtection="1">
      <protection locked="0"/>
    </xf>
    <xf numFmtId="0" fontId="2" fillId="0" borderId="50" xfId="1" applyFont="1" applyFill="1" applyBorder="1" applyAlignment="1" applyProtection="1">
      <alignment horizontal="left"/>
      <protection locked="0"/>
    </xf>
    <xf numFmtId="164" fontId="2" fillId="0" borderId="51" xfId="5" applyNumberFormat="1" applyFont="1" applyFill="1" applyBorder="1" applyAlignment="1" applyProtection="1">
      <protection locked="0"/>
    </xf>
    <xf numFmtId="164" fontId="3" fillId="0" borderId="30" xfId="5" applyNumberFormat="1" applyFont="1" applyFill="1" applyBorder="1" applyAlignment="1" applyProtection="1">
      <alignment horizontal="center"/>
      <protection locked="0"/>
    </xf>
    <xf numFmtId="164" fontId="3" fillId="0" borderId="52" xfId="5" applyNumberFormat="1" applyFont="1" applyFill="1" applyBorder="1" applyAlignment="1" applyProtection="1">
      <protection locked="0"/>
    </xf>
    <xf numFmtId="164" fontId="2" fillId="0" borderId="53" xfId="5" applyNumberFormat="1" applyFont="1" applyFill="1" applyBorder="1" applyAlignment="1" applyProtection="1">
      <protection locked="0"/>
    </xf>
    <xf numFmtId="164" fontId="2" fillId="0" borderId="46" xfId="5" applyNumberFormat="1" applyFont="1" applyFill="1" applyBorder="1" applyAlignment="1" applyProtection="1">
      <protection locked="0"/>
    </xf>
    <xf numFmtId="0" fontId="2" fillId="0" borderId="0" xfId="1" applyFont="1" applyFill="1" applyAlignment="1" applyProtection="1">
      <alignment horizontal="centerContinuous"/>
      <protection locked="0"/>
    </xf>
    <xf numFmtId="0" fontId="3" fillId="0" borderId="11" xfId="1" applyFont="1" applyFill="1" applyBorder="1" applyAlignment="1" applyProtection="1">
      <alignment horizontal="centerContinuous"/>
      <protection locked="0"/>
    </xf>
    <xf numFmtId="0" fontId="3" fillId="0" borderId="10" xfId="1" applyFont="1" applyFill="1" applyBorder="1" applyAlignment="1" applyProtection="1">
      <alignment horizontal="centerContinuous"/>
      <protection locked="0"/>
    </xf>
    <xf numFmtId="0" fontId="3" fillId="0" borderId="9" xfId="1" applyFont="1" applyFill="1" applyBorder="1" applyAlignment="1" applyProtection="1">
      <alignment horizontal="centerContinuous"/>
      <protection locked="0"/>
    </xf>
    <xf numFmtId="164" fontId="9" fillId="0" borderId="30" xfId="5" applyNumberFormat="1" applyFont="1" applyFill="1" applyBorder="1" applyAlignment="1" applyProtection="1">
      <alignment horizontal="right" indent="1"/>
      <protection locked="0"/>
    </xf>
    <xf numFmtId="164" fontId="9" fillId="0" borderId="33" xfId="5" applyNumberFormat="1" applyFont="1" applyFill="1" applyBorder="1" applyAlignment="1" applyProtection="1">
      <alignment horizontal="right" indent="1"/>
      <protection locked="0"/>
    </xf>
    <xf numFmtId="0" fontId="7" fillId="0" borderId="14" xfId="1" applyFont="1" applyFill="1" applyBorder="1" applyProtection="1">
      <protection locked="0"/>
    </xf>
    <xf numFmtId="164" fontId="3" fillId="0" borderId="44" xfId="5" applyNumberFormat="1" applyFont="1" applyFill="1" applyBorder="1" applyAlignment="1" applyProtection="1">
      <alignment horizontal="right" indent="1"/>
      <protection locked="0"/>
    </xf>
    <xf numFmtId="0" fontId="7" fillId="0" borderId="32" xfId="1" applyFont="1" applyFill="1" applyBorder="1" applyAlignment="1" applyProtection="1">
      <alignment horizontal="left"/>
      <protection locked="0"/>
    </xf>
    <xf numFmtId="0" fontId="7" fillId="0" borderId="16" xfId="1" applyFont="1" applyFill="1" applyBorder="1" applyProtection="1">
      <protection locked="0"/>
    </xf>
    <xf numFmtId="5" fontId="7" fillId="0" borderId="15" xfId="1" applyNumberFormat="1" applyFont="1" applyFill="1" applyBorder="1" applyAlignment="1" applyProtection="1">
      <protection locked="0"/>
    </xf>
    <xf numFmtId="5" fontId="7" fillId="0" borderId="16" xfId="1" applyNumberFormat="1" applyFont="1" applyFill="1" applyBorder="1" applyAlignment="1" applyProtection="1">
      <protection locked="0"/>
    </xf>
    <xf numFmtId="165" fontId="3" fillId="0" borderId="27" xfId="1" applyNumberFormat="1" applyFont="1" applyFill="1" applyBorder="1" applyAlignment="1" applyProtection="1">
      <alignment horizontal="left"/>
      <protection locked="0"/>
    </xf>
    <xf numFmtId="165" fontId="3" fillId="0" borderId="29" xfId="1" applyNumberFormat="1" applyFont="1" applyFill="1" applyBorder="1" applyAlignment="1" applyProtection="1">
      <alignment horizontal="left"/>
      <protection locked="0"/>
    </xf>
    <xf numFmtId="165" fontId="3" fillId="0" borderId="13" xfId="1" applyNumberFormat="1" applyFont="1" applyFill="1" applyBorder="1" applyProtection="1">
      <protection locked="0"/>
    </xf>
    <xf numFmtId="0" fontId="10" fillId="0" borderId="0" xfId="1" applyFont="1" applyFill="1" applyProtection="1">
      <protection locked="0"/>
    </xf>
    <xf numFmtId="5" fontId="2" fillId="0" borderId="0" xfId="2" applyNumberFormat="1" applyFont="1" applyFill="1" applyAlignment="1" applyProtection="1">
      <protection locked="0"/>
    </xf>
    <xf numFmtId="5" fontId="2" fillId="0" borderId="0" xfId="1" applyNumberFormat="1" applyFont="1" applyFill="1" applyAlignment="1" applyProtection="1">
      <protection locked="0"/>
    </xf>
    <xf numFmtId="164" fontId="7" fillId="0" borderId="0" xfId="2" applyNumberFormat="1" applyFont="1" applyProtection="1">
      <protection locked="0"/>
    </xf>
    <xf numFmtId="0" fontId="3" fillId="0" borderId="14" xfId="1" applyFont="1" applyFill="1" applyBorder="1" applyAlignment="1" applyProtection="1">
      <protection locked="0"/>
    </xf>
    <xf numFmtId="0" fontId="2" fillId="0" borderId="14" xfId="1" applyFont="1" applyFill="1" applyBorder="1" applyProtection="1">
      <protection locked="0"/>
    </xf>
    <xf numFmtId="0" fontId="7" fillId="0" borderId="17" xfId="1" applyFont="1" applyFill="1" applyBorder="1" applyProtection="1">
      <protection locked="0"/>
    </xf>
    <xf numFmtId="0" fontId="2" fillId="0" borderId="13" xfId="1" applyFont="1" applyFill="1" applyBorder="1" applyProtection="1">
      <protection locked="0"/>
    </xf>
    <xf numFmtId="0" fontId="2" fillId="0" borderId="19" xfId="1" applyFont="1" applyFill="1" applyBorder="1" applyProtection="1">
      <protection locked="0"/>
    </xf>
    <xf numFmtId="0" fontId="3" fillId="0" borderId="20" xfId="1" applyFont="1" applyFill="1" applyBorder="1" applyAlignment="1" applyProtection="1">
      <protection locked="0"/>
    </xf>
    <xf numFmtId="165" fontId="3" fillId="0" borderId="25" xfId="1" applyNumberFormat="1" applyFont="1" applyFill="1" applyBorder="1" applyAlignment="1" applyProtection="1">
      <alignment horizontal="left"/>
      <protection locked="0"/>
    </xf>
    <xf numFmtId="165" fontId="3" fillId="0" borderId="19" xfId="1" applyNumberFormat="1" applyFont="1" applyFill="1" applyBorder="1" applyProtection="1">
      <protection locked="0"/>
    </xf>
    <xf numFmtId="5" fontId="2" fillId="0" borderId="23" xfId="4" applyNumberFormat="1" applyFont="1" applyFill="1" applyBorder="1" applyAlignment="1" applyProtection="1">
      <protection locked="0"/>
    </xf>
    <xf numFmtId="164" fontId="2" fillId="0" borderId="23" xfId="5" applyNumberFormat="1" applyFont="1" applyFill="1" applyBorder="1" applyAlignment="1" applyProtection="1">
      <protection locked="0"/>
    </xf>
    <xf numFmtId="5" fontId="2" fillId="0" borderId="24" xfId="4" applyNumberFormat="1" applyFont="1" applyFill="1" applyBorder="1" applyAlignment="1" applyProtection="1">
      <protection locked="0"/>
    </xf>
    <xf numFmtId="164" fontId="2" fillId="0" borderId="24" xfId="5" applyNumberFormat="1" applyFont="1" applyFill="1" applyBorder="1" applyAlignment="1" applyProtection="1">
      <protection locked="0"/>
    </xf>
    <xf numFmtId="0" fontId="11" fillId="0" borderId="0" xfId="1" applyFont="1" applyAlignment="1" applyProtection="1">
      <alignment horizontal="left"/>
      <protection locked="0"/>
    </xf>
    <xf numFmtId="49" fontId="9" fillId="0" borderId="0" xfId="1" applyNumberFormat="1" applyFont="1" applyFill="1" applyAlignment="1" applyProtection="1">
      <alignment horizontal="left"/>
      <protection locked="0"/>
    </xf>
    <xf numFmtId="0" fontId="7" fillId="0" borderId="0" xfId="1" applyFont="1" applyAlignment="1" applyProtection="1">
      <alignment horizontal="right"/>
      <protection locked="0"/>
    </xf>
    <xf numFmtId="0" fontId="2" fillId="0" borderId="7" xfId="1" applyFont="1" applyFill="1" applyBorder="1" applyAlignment="1" applyProtection="1">
      <alignment horizontal="left"/>
      <protection locked="0"/>
    </xf>
    <xf numFmtId="5" fontId="2" fillId="0" borderId="7" xfId="1" applyNumberFormat="1" applyFont="1" applyFill="1" applyBorder="1" applyAlignment="1" applyProtection="1">
      <protection locked="0"/>
    </xf>
    <xf numFmtId="164" fontId="7" fillId="0" borderId="6" xfId="2" applyNumberFormat="1" applyFont="1" applyBorder="1" applyProtection="1">
      <protection locked="0"/>
    </xf>
    <xf numFmtId="0" fontId="7" fillId="0" borderId="4" xfId="1" applyFont="1" applyBorder="1" applyProtection="1">
      <protection locked="0"/>
    </xf>
    <xf numFmtId="0" fontId="2" fillId="0" borderId="14" xfId="1" applyFont="1" applyFill="1" applyBorder="1" applyAlignment="1" applyProtection="1">
      <alignment horizontal="left"/>
      <protection locked="0"/>
    </xf>
    <xf numFmtId="0" fontId="3" fillId="0" borderId="35" xfId="1" applyFont="1" applyFill="1" applyBorder="1" applyAlignment="1" applyProtection="1">
      <alignment horizontal="centerContinuous"/>
      <protection locked="0"/>
    </xf>
    <xf numFmtId="0" fontId="2" fillId="0" borderId="38" xfId="1" applyFont="1" applyFill="1" applyBorder="1" applyProtection="1">
      <protection locked="0"/>
    </xf>
    <xf numFmtId="0" fontId="7" fillId="0" borderId="4" xfId="1" applyFont="1" applyFill="1" applyBorder="1" applyProtection="1">
      <protection locked="0"/>
    </xf>
    <xf numFmtId="0" fontId="7" fillId="0" borderId="27" xfId="1" applyFont="1" applyFill="1" applyBorder="1" applyAlignment="1" applyProtection="1">
      <alignment horizontal="left"/>
      <protection locked="0"/>
    </xf>
    <xf numFmtId="5" fontId="7" fillId="0" borderId="0" xfId="1" applyNumberFormat="1" applyFont="1" applyFill="1" applyBorder="1" applyAlignment="1" applyProtection="1">
      <protection locked="0"/>
    </xf>
    <xf numFmtId="164" fontId="7" fillId="0" borderId="0" xfId="5" applyNumberFormat="1" applyFont="1" applyFill="1" applyBorder="1" applyProtection="1">
      <protection locked="0"/>
    </xf>
    <xf numFmtId="0" fontId="2" fillId="0" borderId="2" xfId="1" applyFont="1" applyFill="1" applyBorder="1" applyProtection="1">
      <protection locked="0"/>
    </xf>
    <xf numFmtId="0" fontId="2" fillId="0" borderId="1" xfId="1" applyFont="1" applyFill="1" applyBorder="1" applyProtection="1">
      <protection locked="0"/>
    </xf>
    <xf numFmtId="0" fontId="2" fillId="0" borderId="20" xfId="1" applyFont="1" applyFill="1" applyBorder="1" applyProtection="1">
      <protection locked="0"/>
    </xf>
    <xf numFmtId="165" fontId="3" fillId="0" borderId="19" xfId="1" applyNumberFormat="1" applyFont="1" applyFill="1" applyBorder="1" applyAlignment="1" applyProtection="1">
      <alignment horizontal="right" indent="1"/>
      <protection locked="0"/>
    </xf>
    <xf numFmtId="165" fontId="3" fillId="0" borderId="0" xfId="1" applyNumberFormat="1" applyFont="1" applyFill="1" applyBorder="1" applyAlignment="1" applyProtection="1">
      <alignment horizontal="right" indent="1"/>
      <protection locked="0"/>
    </xf>
    <xf numFmtId="165" fontId="2" fillId="0" borderId="27" xfId="1" applyNumberFormat="1" applyFont="1" applyFill="1" applyBorder="1" applyAlignment="1" applyProtection="1">
      <alignment horizontal="left"/>
      <protection locked="0"/>
    </xf>
    <xf numFmtId="165" fontId="2" fillId="0" borderId="32" xfId="1" applyNumberFormat="1" applyFont="1" applyFill="1" applyBorder="1" applyAlignment="1" applyProtection="1">
      <alignment horizontal="left"/>
      <protection locked="0"/>
    </xf>
    <xf numFmtId="0" fontId="10" fillId="0" borderId="0" xfId="1" applyFont="1" applyAlignment="1" applyProtection="1">
      <alignment horizontal="left"/>
      <protection locked="0"/>
    </xf>
    <xf numFmtId="0" fontId="7" fillId="0" borderId="0" xfId="1" applyFont="1" applyAlignment="1" applyProtection="1">
      <alignment horizontal="left"/>
      <protection locked="0"/>
    </xf>
    <xf numFmtId="0" fontId="10" fillId="0" borderId="0" xfId="1" applyFont="1" applyFill="1" applyProtection="1"/>
    <xf numFmtId="164" fontId="2" fillId="0" borderId="0" xfId="2" applyNumberFormat="1" applyFont="1" applyAlignment="1" applyProtection="1"/>
    <xf numFmtId="0" fontId="7" fillId="0" borderId="0" xfId="1" applyFont="1" applyFill="1" applyProtection="1"/>
    <xf numFmtId="0" fontId="12" fillId="0" borderId="0" xfId="1" applyFont="1" applyFill="1" applyAlignment="1" applyProtection="1">
      <alignment horizontal="right"/>
    </xf>
    <xf numFmtId="165" fontId="2" fillId="0" borderId="0" xfId="1" applyNumberFormat="1" applyFont="1" applyFill="1" applyAlignment="1" applyProtection="1">
      <alignment horizontal="left"/>
    </xf>
    <xf numFmtId="5" fontId="2" fillId="0" borderId="0" xfId="1" applyNumberFormat="1" applyFont="1" applyAlignment="1" applyProtection="1"/>
    <xf numFmtId="0" fontId="11" fillId="0" borderId="0" xfId="1" applyFont="1" applyAlignment="1" applyProtection="1">
      <alignment horizontal="left"/>
    </xf>
    <xf numFmtId="0" fontId="7" fillId="0" borderId="0" xfId="1" applyFont="1" applyAlignment="1" applyProtection="1"/>
    <xf numFmtId="0" fontId="3" fillId="0" borderId="0" xfId="1" applyFont="1" applyFill="1" applyAlignment="1" applyProtection="1"/>
    <xf numFmtId="49" fontId="2" fillId="0" borderId="0" xfId="1" applyNumberFormat="1" applyFont="1" applyFill="1" applyAlignment="1" applyProtection="1">
      <alignment horizontal="left"/>
    </xf>
  </cellXfs>
  <cellStyles count="6">
    <cellStyle name="Comma" xfId="5" builtinId="3"/>
    <cellStyle name="Comma 17 7 2" xfId="2"/>
    <cellStyle name="Comma 2" xfId="3"/>
    <cellStyle name="Currency 10 7 2" xfId="4"/>
    <cellStyle name="Normal" xfId="0" builtinId="0"/>
    <cellStyle name="Normal 16 7 2" xfId="1"/>
  </cellStyles>
  <dxfs count="22">
    <dxf>
      <font>
        <strike val="0"/>
        <outline val="0"/>
        <shadow val="0"/>
        <name val="Arial"/>
        <scheme val="none"/>
      </font>
      <protection locked="0" hidden="0"/>
    </dxf>
    <dxf>
      <font>
        <strike val="0"/>
        <outline val="0"/>
        <shadow val="0"/>
        <name val="Arial"/>
        <scheme val="none"/>
      </font>
      <fill>
        <patternFill patternType="solid">
          <fgColor indexed="64"/>
          <bgColor theme="0"/>
        </patternFill>
      </fill>
      <protection locked="0" hidden="0"/>
    </dxf>
    <dxf>
      <font>
        <strike val="0"/>
        <outline val="0"/>
        <shadow val="0"/>
        <name val="Arial"/>
        <scheme val="none"/>
      </font>
      <numFmt numFmtId="164" formatCode="_(* #,##0_);_(* \(#,##0\);_(* &quot;-&quot;??_);_(@_)"/>
      <border diagonalUp="0" diagonalDown="0">
        <left/>
        <right style="medium">
          <color indexed="64"/>
        </right>
        <top/>
        <bottom/>
        <vertical/>
        <horizontal/>
      </border>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164" formatCode="_(* #,##0_);_(* \(#,##0\);_(* &quot;-&quot;??_);_(@_)"/>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164" formatCode="_(* #,##0_);_(* \(#,##0\);_(* &quot;-&quot;??_);_(@_)"/>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name val="Arial"/>
        <scheme val="none"/>
      </font>
      <numFmt numFmtId="9" formatCode="&quot;$&quot;#,##0_);\(&quot;$&quot;#,##0\)"/>
      <protection locked="0" hidden="0"/>
    </dxf>
    <dxf>
      <font>
        <strike val="0"/>
        <outline val="0"/>
        <shadow val="0"/>
        <u val="none"/>
        <vertAlign val="baseline"/>
        <sz val="12"/>
        <name val="Arial"/>
        <scheme val="none"/>
      </font>
      <protection locked="0" hidden="0"/>
    </dxf>
    <dxf>
      <font>
        <strike val="0"/>
        <outline val="0"/>
        <shadow val="0"/>
        <u val="none"/>
        <vertAlign val="baseline"/>
        <sz val="12"/>
        <name val="Arial"/>
        <scheme val="none"/>
      </font>
      <protection locked="0" hidden="0"/>
    </dxf>
    <dxf>
      <font>
        <strike val="0"/>
        <outline val="0"/>
        <shadow val="0"/>
        <u val="none"/>
        <vertAlign val="baseline"/>
        <sz val="12"/>
        <name val="Arial"/>
        <scheme val="none"/>
      </font>
      <border diagonalUp="0" diagonalDown="0">
        <left style="medium">
          <color indexed="64"/>
        </left>
        <right/>
        <top/>
        <bottom/>
      </border>
      <protection locked="0" hidden="0"/>
    </dxf>
    <dxf>
      <border outline="0">
        <left style="thin">
          <color indexed="64"/>
        </left>
        <right style="thin">
          <color auto="1"/>
        </right>
        <bottom style="medium">
          <color indexed="64"/>
        </bottom>
      </border>
    </dxf>
    <dxf>
      <border outline="0">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5" totalsRowShown="0" headerRowDxfId="1" dataDxfId="0" headerRowBorderDxfId="21" tableBorderDxfId="20">
  <autoFilter ref="A8:R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9"/>
    <tableColumn id="2" name="NAME" dataDxfId="18"/>
    <tableColumn id="3" name="DESCRIPTION" dataDxfId="17"/>
    <tableColumn id="4" name="N19 TF" dataDxfId="16"/>
    <tableColumn id="5" name="N19 GF" dataDxfId="15"/>
    <tableColumn id="6" name="N19 FF" dataDxfId="14"/>
    <tableColumn id="7" name="N19 CF" dataDxfId="13"/>
    <tableColumn id="8" name="N19 CASELOAD " dataDxfId="12" dataCellStyle="Comma"/>
    <tableColumn id="9" name="M20 TF " dataDxfId="11"/>
    <tableColumn id="10" name="M20 GF" dataDxfId="10"/>
    <tableColumn id="11" name="M20 FF" dataDxfId="9"/>
    <tableColumn id="12" name="M20 CF " dataDxfId="8"/>
    <tableColumn id="13" name="M20 CASELOAD" dataDxfId="7" dataCellStyle="Comma"/>
    <tableColumn id="14" name="Diff TF" dataDxfId="6">
      <calculatedColumnFormula>I9-D9</calculatedColumnFormula>
    </tableColumn>
    <tableColumn id="15" name="Diff GF" dataDxfId="5">
      <calculatedColumnFormula>J9-E9</calculatedColumnFormula>
    </tableColumn>
    <tableColumn id="16" name="Diff FF" dataDxfId="4">
      <calculatedColumnFormula>K9-F9</calculatedColumnFormula>
    </tableColumn>
    <tableColumn id="17" name="Diff CF" dataDxfId="3">
      <calculatedColumnFormula>L9-G9</calculatedColumnFormula>
    </tableColumn>
    <tableColumn id="18" name="Diff CASELOAD" dataDxfId="2" dataCellStyle="Comma">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BG237"/>
  <sheetViews>
    <sheetView tabSelected="1" topLeftCell="A43" zoomScale="80" zoomScaleNormal="80" workbookViewId="0">
      <selection activeCell="B46" sqref="B46:XFD50"/>
    </sheetView>
  </sheetViews>
  <sheetFormatPr defaultColWidth="0" defaultRowHeight="15" zeroHeight="1" x14ac:dyDescent="0.2"/>
  <cols>
    <col min="1" max="1" width="12.7109375" style="263" customWidth="1"/>
    <col min="2" max="2" width="22.140625" style="60" customWidth="1"/>
    <col min="3" max="3" width="52.5703125" style="60" customWidth="1"/>
    <col min="4" max="4" width="16.5703125" style="5" customWidth="1"/>
    <col min="5" max="5" width="15.140625" style="5" customWidth="1"/>
    <col min="6" max="6" width="16.5703125" style="5" customWidth="1"/>
    <col min="7" max="7" width="16.7109375" style="5" customWidth="1"/>
    <col min="8" max="8" width="18.42578125" style="60" customWidth="1"/>
    <col min="9" max="10" width="16.5703125" style="5" customWidth="1"/>
    <col min="11" max="11" width="16.140625" style="5" customWidth="1"/>
    <col min="12" max="12" width="15.140625" style="5" customWidth="1"/>
    <col min="13" max="13" width="18.140625" style="60" customWidth="1"/>
    <col min="14" max="14" width="17.5703125" style="5" customWidth="1"/>
    <col min="15" max="15" width="16.7109375" style="5" customWidth="1"/>
    <col min="16" max="17" width="16.140625" style="5" customWidth="1"/>
    <col min="18" max="18" width="19.140625" style="138" customWidth="1"/>
    <col min="19" max="20" width="9.140625" style="266" hidden="1"/>
    <col min="21" max="21" width="12.140625" style="266" hidden="1"/>
    <col min="22" max="59" width="8.7109375" style="266" hidden="1"/>
    <col min="60" max="16384" width="8.7109375" style="60" hidden="1"/>
  </cols>
  <sheetData>
    <row r="1" spans="1:59" s="129" customFormat="1" ht="15.75" x14ac:dyDescent="0.25">
      <c r="A1" s="6" t="s">
        <v>22</v>
      </c>
      <c r="B1" s="1"/>
      <c r="C1" s="1"/>
      <c r="D1" s="1"/>
      <c r="E1" s="1"/>
      <c r="F1" s="1"/>
      <c r="G1" s="1"/>
      <c r="H1" s="1"/>
      <c r="I1" s="1"/>
      <c r="J1" s="1"/>
      <c r="K1" s="1"/>
      <c r="L1" s="1"/>
      <c r="M1" s="1"/>
      <c r="N1" s="1"/>
      <c r="O1" s="1"/>
      <c r="P1" s="1"/>
      <c r="Q1" s="1"/>
      <c r="R1" s="1"/>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row>
    <row r="2" spans="1:59" s="129" customFormat="1" ht="15.75" x14ac:dyDescent="0.25">
      <c r="A2" s="6" t="s">
        <v>21</v>
      </c>
      <c r="B2" s="1"/>
      <c r="C2" s="1"/>
      <c r="D2" s="1"/>
      <c r="E2" s="1"/>
      <c r="F2" s="1"/>
      <c r="G2" s="1"/>
      <c r="H2" s="1"/>
      <c r="I2" s="1"/>
      <c r="J2" s="1"/>
      <c r="K2" s="1"/>
      <c r="L2" s="1"/>
      <c r="M2" s="1"/>
      <c r="N2" s="1"/>
      <c r="O2" s="1"/>
      <c r="P2" s="1"/>
      <c r="Q2" s="1"/>
      <c r="R2" s="1"/>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row>
    <row r="3" spans="1:59" s="129" customFormat="1" ht="15.75" x14ac:dyDescent="0.25">
      <c r="A3" s="6" t="s">
        <v>20</v>
      </c>
      <c r="B3" s="1"/>
      <c r="C3" s="1"/>
      <c r="D3" s="1"/>
      <c r="E3" s="1"/>
      <c r="F3" s="1"/>
      <c r="G3" s="1"/>
      <c r="H3" s="1"/>
      <c r="I3" s="1"/>
      <c r="J3" s="1"/>
      <c r="K3" s="1"/>
      <c r="L3" s="1"/>
      <c r="M3" s="1"/>
      <c r="N3" s="1"/>
      <c r="O3" s="1"/>
      <c r="P3" s="1"/>
      <c r="Q3" s="1"/>
      <c r="R3" s="1"/>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row>
    <row r="4" spans="1:59" s="129" customFormat="1" ht="15.75" x14ac:dyDescent="0.25">
      <c r="A4" s="6" t="s">
        <v>19</v>
      </c>
      <c r="B4" s="1"/>
      <c r="C4" s="1"/>
      <c r="D4" s="1"/>
      <c r="E4" s="1"/>
      <c r="F4" s="1"/>
      <c r="G4" s="1"/>
      <c r="H4" s="1"/>
      <c r="I4" s="1"/>
      <c r="J4" s="1"/>
      <c r="K4" s="1"/>
      <c r="L4" s="1"/>
      <c r="M4" s="1"/>
      <c r="N4" s="1"/>
      <c r="O4" s="1"/>
      <c r="P4" s="1"/>
      <c r="Q4" s="1"/>
      <c r="R4" s="1"/>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row>
    <row r="5" spans="1:59" s="129" customFormat="1" x14ac:dyDescent="0.2">
      <c r="A5" s="7" t="s">
        <v>15</v>
      </c>
      <c r="B5" s="210"/>
      <c r="C5" s="2"/>
      <c r="D5" s="3"/>
      <c r="E5" s="3"/>
      <c r="F5" s="3"/>
      <c r="G5" s="4"/>
      <c r="H5" s="2"/>
      <c r="I5" s="4"/>
      <c r="J5" s="4"/>
      <c r="K5" s="4"/>
      <c r="L5" s="4"/>
      <c r="M5" s="2"/>
      <c r="N5" s="4"/>
      <c r="O5" s="4"/>
      <c r="P5" s="4"/>
      <c r="Q5" s="4"/>
      <c r="R5" s="130"/>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row>
    <row r="6" spans="1:59" s="129" customFormat="1" ht="15.75" x14ac:dyDescent="0.25">
      <c r="A6" s="211" t="s">
        <v>46</v>
      </c>
      <c r="B6" s="212"/>
      <c r="C6" s="212"/>
      <c r="D6" s="212"/>
      <c r="E6" s="212"/>
      <c r="F6" s="212"/>
      <c r="G6" s="212"/>
      <c r="H6" s="212"/>
      <c r="I6" s="212"/>
      <c r="J6" s="212"/>
      <c r="K6" s="212"/>
      <c r="L6" s="212"/>
      <c r="M6" s="212"/>
      <c r="N6" s="212"/>
      <c r="O6" s="212"/>
      <c r="P6" s="212"/>
      <c r="Q6" s="212"/>
      <c r="R6" s="213"/>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row>
    <row r="7" spans="1:59" s="132" customFormat="1" ht="15.75" x14ac:dyDescent="0.25">
      <c r="A7" s="8" t="s">
        <v>47</v>
      </c>
      <c r="B7" s="63"/>
      <c r="C7" s="64"/>
      <c r="D7" s="9" t="s">
        <v>48</v>
      </c>
      <c r="E7" s="65"/>
      <c r="F7" s="65"/>
      <c r="G7" s="65"/>
      <c r="H7" s="66"/>
      <c r="I7" s="9" t="s">
        <v>49</v>
      </c>
      <c r="J7" s="65"/>
      <c r="K7" s="65"/>
      <c r="L7" s="65"/>
      <c r="M7" s="66"/>
      <c r="N7" s="10" t="s">
        <v>23</v>
      </c>
      <c r="O7" s="67"/>
      <c r="P7" s="67"/>
      <c r="Q7" s="67"/>
      <c r="R7" s="68"/>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row>
    <row r="8" spans="1:59" s="132" customFormat="1" ht="16.5" thickBot="1" x14ac:dyDescent="0.3">
      <c r="A8" s="180" t="s">
        <v>13</v>
      </c>
      <c r="B8" s="180" t="s">
        <v>18</v>
      </c>
      <c r="C8" s="181" t="s">
        <v>12</v>
      </c>
      <c r="D8" s="182" t="s">
        <v>50</v>
      </c>
      <c r="E8" s="183" t="s">
        <v>51</v>
      </c>
      <c r="F8" s="183" t="s">
        <v>52</v>
      </c>
      <c r="G8" s="184" t="s">
        <v>53</v>
      </c>
      <c r="H8" s="185" t="s">
        <v>54</v>
      </c>
      <c r="I8" s="182" t="s">
        <v>55</v>
      </c>
      <c r="J8" s="183" t="s">
        <v>56</v>
      </c>
      <c r="K8" s="183" t="s">
        <v>57</v>
      </c>
      <c r="L8" s="184" t="s">
        <v>58</v>
      </c>
      <c r="M8" s="185" t="s">
        <v>59</v>
      </c>
      <c r="N8" s="182" t="s">
        <v>24</v>
      </c>
      <c r="O8" s="183" t="s">
        <v>37</v>
      </c>
      <c r="P8" s="183" t="s">
        <v>41</v>
      </c>
      <c r="Q8" s="184" t="s">
        <v>25</v>
      </c>
      <c r="R8" s="186" t="s">
        <v>26</v>
      </c>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row>
    <row r="9" spans="1:59" s="129" customFormat="1" ht="15.75" x14ac:dyDescent="0.25">
      <c r="A9" s="95" t="s">
        <v>67</v>
      </c>
      <c r="B9" s="15" t="s">
        <v>29</v>
      </c>
      <c r="C9" s="16"/>
      <c r="D9" s="17">
        <f t="shared" ref="D9:R9" si="0">SUM(D10:D13)</f>
        <v>42781</v>
      </c>
      <c r="E9" s="18">
        <f t="shared" si="0"/>
        <v>1657</v>
      </c>
      <c r="F9" s="18">
        <f t="shared" si="0"/>
        <v>29477</v>
      </c>
      <c r="G9" s="18">
        <f t="shared" si="0"/>
        <v>11647</v>
      </c>
      <c r="H9" s="77">
        <f t="shared" si="0"/>
        <v>2442</v>
      </c>
      <c r="I9" s="17">
        <f t="shared" si="0"/>
        <v>31678</v>
      </c>
      <c r="J9" s="18">
        <f t="shared" si="0"/>
        <v>1069</v>
      </c>
      <c r="K9" s="18">
        <f t="shared" si="0"/>
        <v>21058</v>
      </c>
      <c r="L9" s="18">
        <f>SUM(L10:L13)</f>
        <v>9551</v>
      </c>
      <c r="M9" s="77">
        <f t="shared" si="0"/>
        <v>3008</v>
      </c>
      <c r="N9" s="17">
        <f t="shared" si="0"/>
        <v>-11103</v>
      </c>
      <c r="O9" s="18">
        <f t="shared" si="0"/>
        <v>-588</v>
      </c>
      <c r="P9" s="18">
        <f t="shared" si="0"/>
        <v>-8419</v>
      </c>
      <c r="Q9" s="18">
        <f t="shared" si="0"/>
        <v>-2096</v>
      </c>
      <c r="R9" s="112">
        <f t="shared" si="0"/>
        <v>566</v>
      </c>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row>
    <row r="10" spans="1:59" s="129" customFormat="1" x14ac:dyDescent="0.2">
      <c r="A10" s="96" t="s">
        <v>67</v>
      </c>
      <c r="B10" s="19" t="s">
        <v>11</v>
      </c>
      <c r="C10" s="20" t="s">
        <v>8</v>
      </c>
      <c r="D10" s="121">
        <f>SUM(E10:G10)</f>
        <v>23109</v>
      </c>
      <c r="E10" s="122">
        <v>0</v>
      </c>
      <c r="F10" s="122">
        <v>11556</v>
      </c>
      <c r="G10" s="122">
        <v>11553</v>
      </c>
      <c r="H10" s="123">
        <v>494</v>
      </c>
      <c r="I10" s="121">
        <f>SUM(J10:L10)</f>
        <v>19018</v>
      </c>
      <c r="J10" s="122">
        <v>0</v>
      </c>
      <c r="K10" s="122">
        <v>9510</v>
      </c>
      <c r="L10" s="122">
        <v>9508</v>
      </c>
      <c r="M10" s="123">
        <v>1781</v>
      </c>
      <c r="N10" s="121">
        <f t="shared" ref="N10:N41" si="1">I10-D10</f>
        <v>-4091</v>
      </c>
      <c r="O10" s="122">
        <f t="shared" ref="O10:O43" si="2">J10-E10</f>
        <v>0</v>
      </c>
      <c r="P10" s="122">
        <f t="shared" ref="P10:P43" si="3">K10-F10</f>
        <v>-2046</v>
      </c>
      <c r="Q10" s="122">
        <f t="shared" ref="Q10:Q43" si="4">L10-G10</f>
        <v>-2045</v>
      </c>
      <c r="R10" s="214">
        <f t="shared" ref="R10:R43" si="5">M10-H10</f>
        <v>1287</v>
      </c>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row>
    <row r="11" spans="1:59" s="129" customFormat="1" x14ac:dyDescent="0.2">
      <c r="A11" s="96" t="s">
        <v>67</v>
      </c>
      <c r="B11" s="19" t="s">
        <v>11</v>
      </c>
      <c r="C11" s="20" t="s">
        <v>10</v>
      </c>
      <c r="D11" s="121">
        <f>SUM(E11:G11)</f>
        <v>19432</v>
      </c>
      <c r="E11" s="122">
        <v>1652</v>
      </c>
      <c r="F11" s="122">
        <v>17780</v>
      </c>
      <c r="G11" s="122">
        <v>0</v>
      </c>
      <c r="H11" s="123">
        <v>1920</v>
      </c>
      <c r="I11" s="121">
        <f>SUM(J11:L11)</f>
        <v>12554</v>
      </c>
      <c r="J11" s="122">
        <v>1067</v>
      </c>
      <c r="K11" s="122">
        <v>11487</v>
      </c>
      <c r="L11" s="122">
        <v>0</v>
      </c>
      <c r="M11" s="123">
        <v>1211</v>
      </c>
      <c r="N11" s="121">
        <f t="shared" si="1"/>
        <v>-6878</v>
      </c>
      <c r="O11" s="122">
        <f t="shared" si="2"/>
        <v>-585</v>
      </c>
      <c r="P11" s="122">
        <f t="shared" si="3"/>
        <v>-6293</v>
      </c>
      <c r="Q11" s="122">
        <f t="shared" si="4"/>
        <v>0</v>
      </c>
      <c r="R11" s="214">
        <f t="shared" si="5"/>
        <v>-709</v>
      </c>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row>
    <row r="12" spans="1:59" s="129" customFormat="1" x14ac:dyDescent="0.2">
      <c r="A12" s="96" t="s">
        <v>67</v>
      </c>
      <c r="B12" s="19" t="s">
        <v>9</v>
      </c>
      <c r="C12" s="20" t="s">
        <v>8</v>
      </c>
      <c r="D12" s="121">
        <f>SUM(E12:G12)</f>
        <v>187</v>
      </c>
      <c r="E12" s="122">
        <v>0</v>
      </c>
      <c r="F12" s="122">
        <v>93</v>
      </c>
      <c r="G12" s="122">
        <v>94</v>
      </c>
      <c r="H12" s="123">
        <v>20</v>
      </c>
      <c r="I12" s="121">
        <f>SUM(J12:L12)</f>
        <v>85</v>
      </c>
      <c r="J12" s="122">
        <v>0</v>
      </c>
      <c r="K12" s="122">
        <v>42</v>
      </c>
      <c r="L12" s="122">
        <v>43</v>
      </c>
      <c r="M12" s="123">
        <v>12</v>
      </c>
      <c r="N12" s="121">
        <f t="shared" si="1"/>
        <v>-102</v>
      </c>
      <c r="O12" s="122">
        <f t="shared" si="2"/>
        <v>0</v>
      </c>
      <c r="P12" s="122">
        <f t="shared" si="3"/>
        <v>-51</v>
      </c>
      <c r="Q12" s="122">
        <f t="shared" si="4"/>
        <v>-51</v>
      </c>
      <c r="R12" s="214">
        <f t="shared" si="5"/>
        <v>-8</v>
      </c>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row>
    <row r="13" spans="1:59" s="129" customFormat="1" ht="15.75" thickBot="1" x14ac:dyDescent="0.25">
      <c r="A13" s="96" t="s">
        <v>67</v>
      </c>
      <c r="B13" s="23" t="s">
        <v>9</v>
      </c>
      <c r="C13" s="24" t="s">
        <v>7</v>
      </c>
      <c r="D13" s="124">
        <f>SUM(E13:G13)</f>
        <v>53</v>
      </c>
      <c r="E13" s="125">
        <v>5</v>
      </c>
      <c r="F13" s="125">
        <v>48</v>
      </c>
      <c r="G13" s="125">
        <v>0</v>
      </c>
      <c r="H13" s="126">
        <v>8</v>
      </c>
      <c r="I13" s="124">
        <f>SUM(J13:L13)</f>
        <v>21</v>
      </c>
      <c r="J13" s="125">
        <v>2</v>
      </c>
      <c r="K13" s="125">
        <v>19</v>
      </c>
      <c r="L13" s="125">
        <v>0</v>
      </c>
      <c r="M13" s="126">
        <v>4</v>
      </c>
      <c r="N13" s="124">
        <f t="shared" si="1"/>
        <v>-32</v>
      </c>
      <c r="O13" s="125">
        <f t="shared" si="2"/>
        <v>-3</v>
      </c>
      <c r="P13" s="125">
        <f t="shared" si="3"/>
        <v>-29</v>
      </c>
      <c r="Q13" s="125">
        <f t="shared" si="4"/>
        <v>0</v>
      </c>
      <c r="R13" s="215">
        <f t="shared" si="5"/>
        <v>-4</v>
      </c>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row>
    <row r="14" spans="1:59" s="133" customFormat="1" ht="15.75" x14ac:dyDescent="0.25">
      <c r="A14" s="187" t="s">
        <v>68</v>
      </c>
      <c r="B14" s="69" t="s">
        <v>31</v>
      </c>
      <c r="C14" s="216"/>
      <c r="D14" s="17">
        <f t="shared" ref="D14:M14" si="6">SUM(D15:D18)</f>
        <v>4399</v>
      </c>
      <c r="E14" s="18">
        <f t="shared" si="6"/>
        <v>202</v>
      </c>
      <c r="F14" s="18">
        <f t="shared" si="6"/>
        <v>3225</v>
      </c>
      <c r="G14" s="18">
        <f t="shared" si="6"/>
        <v>972</v>
      </c>
      <c r="H14" s="77">
        <f t="shared" si="6"/>
        <v>1050</v>
      </c>
      <c r="I14" s="17">
        <f>SUM(I15:I18)-1</f>
        <v>4814.75</v>
      </c>
      <c r="J14" s="18">
        <f t="shared" si="6"/>
        <v>223.75</v>
      </c>
      <c r="K14" s="18">
        <f t="shared" si="6"/>
        <v>3521.75</v>
      </c>
      <c r="L14" s="18">
        <f t="shared" si="6"/>
        <v>1070.25</v>
      </c>
      <c r="M14" s="77">
        <f t="shared" si="6"/>
        <v>1579</v>
      </c>
      <c r="N14" s="17">
        <f t="shared" si="1"/>
        <v>415.75</v>
      </c>
      <c r="O14" s="18">
        <f t="shared" si="2"/>
        <v>21.75</v>
      </c>
      <c r="P14" s="18">
        <f t="shared" si="3"/>
        <v>296.75</v>
      </c>
      <c r="Q14" s="18">
        <f t="shared" si="4"/>
        <v>98.25</v>
      </c>
      <c r="R14" s="112">
        <f t="shared" si="5"/>
        <v>529</v>
      </c>
    </row>
    <row r="15" spans="1:59" s="133" customFormat="1" x14ac:dyDescent="0.2">
      <c r="A15" s="109" t="s">
        <v>68</v>
      </c>
      <c r="B15" s="19" t="s">
        <v>11</v>
      </c>
      <c r="C15" s="20" t="s">
        <v>8</v>
      </c>
      <c r="D15" s="21">
        <f>SUM(E15:G15)</f>
        <v>1991</v>
      </c>
      <c r="E15" s="22">
        <v>0</v>
      </c>
      <c r="F15" s="22">
        <v>1027</v>
      </c>
      <c r="G15" s="22">
        <v>964</v>
      </c>
      <c r="H15" s="78">
        <v>155</v>
      </c>
      <c r="I15" s="21">
        <f>SUM(J15:L15)</f>
        <v>2170</v>
      </c>
      <c r="J15" s="22">
        <v>0</v>
      </c>
      <c r="K15" s="22">
        <v>1109.75</v>
      </c>
      <c r="L15" s="22">
        <v>1060.25</v>
      </c>
      <c r="M15" s="78">
        <v>761</v>
      </c>
      <c r="N15" s="21">
        <f t="shared" si="1"/>
        <v>179</v>
      </c>
      <c r="O15" s="22">
        <f t="shared" si="2"/>
        <v>0</v>
      </c>
      <c r="P15" s="22">
        <f t="shared" si="3"/>
        <v>82.75</v>
      </c>
      <c r="Q15" s="22">
        <f t="shared" si="4"/>
        <v>96.25</v>
      </c>
      <c r="R15" s="113">
        <f t="shared" si="5"/>
        <v>606</v>
      </c>
    </row>
    <row r="16" spans="1:59" s="133" customFormat="1" x14ac:dyDescent="0.2">
      <c r="A16" s="109" t="s">
        <v>68</v>
      </c>
      <c r="B16" s="19" t="s">
        <v>11</v>
      </c>
      <c r="C16" s="20" t="s">
        <v>10</v>
      </c>
      <c r="D16" s="21">
        <f>SUM(E16:G16)</f>
        <v>2381</v>
      </c>
      <c r="E16" s="22">
        <v>202</v>
      </c>
      <c r="F16" s="22">
        <v>2179</v>
      </c>
      <c r="G16" s="22">
        <v>0</v>
      </c>
      <c r="H16" s="78">
        <v>889</v>
      </c>
      <c r="I16" s="21">
        <f>SUM(J16:L16)</f>
        <v>2615.25</v>
      </c>
      <c r="J16" s="22">
        <v>223.75</v>
      </c>
      <c r="K16" s="22">
        <v>2391.5</v>
      </c>
      <c r="L16" s="22">
        <v>0</v>
      </c>
      <c r="M16" s="78">
        <v>804</v>
      </c>
      <c r="N16" s="21">
        <f t="shared" si="1"/>
        <v>234.25</v>
      </c>
      <c r="O16" s="22">
        <f t="shared" si="2"/>
        <v>21.75</v>
      </c>
      <c r="P16" s="22">
        <f t="shared" si="3"/>
        <v>212.5</v>
      </c>
      <c r="Q16" s="22">
        <f t="shared" si="4"/>
        <v>0</v>
      </c>
      <c r="R16" s="113">
        <f t="shared" si="5"/>
        <v>-85</v>
      </c>
    </row>
    <row r="17" spans="1:18" s="133" customFormat="1" x14ac:dyDescent="0.2">
      <c r="A17" s="109" t="s">
        <v>68</v>
      </c>
      <c r="B17" s="28" t="s">
        <v>9</v>
      </c>
      <c r="C17" s="20" t="s">
        <v>8</v>
      </c>
      <c r="D17" s="21">
        <f>SUM(E17:G17)</f>
        <v>16</v>
      </c>
      <c r="E17" s="22">
        <v>0</v>
      </c>
      <c r="F17" s="22">
        <v>8</v>
      </c>
      <c r="G17" s="22">
        <v>8</v>
      </c>
      <c r="H17" s="78">
        <v>3</v>
      </c>
      <c r="I17" s="21">
        <f>SUM(J17:L17)</f>
        <v>22</v>
      </c>
      <c r="J17" s="22">
        <v>0</v>
      </c>
      <c r="K17" s="22">
        <v>12</v>
      </c>
      <c r="L17" s="22">
        <v>10</v>
      </c>
      <c r="M17" s="78">
        <v>10</v>
      </c>
      <c r="N17" s="21">
        <f t="shared" si="1"/>
        <v>6</v>
      </c>
      <c r="O17" s="22">
        <f t="shared" si="2"/>
        <v>0</v>
      </c>
      <c r="P17" s="22">
        <f t="shared" si="3"/>
        <v>4</v>
      </c>
      <c r="Q17" s="22">
        <f t="shared" si="4"/>
        <v>2</v>
      </c>
      <c r="R17" s="113">
        <f t="shared" si="5"/>
        <v>7</v>
      </c>
    </row>
    <row r="18" spans="1:18" s="133" customFormat="1" ht="15.75" thickBot="1" x14ac:dyDescent="0.25">
      <c r="A18" s="110" t="s">
        <v>68</v>
      </c>
      <c r="B18" s="23" t="s">
        <v>9</v>
      </c>
      <c r="C18" s="24" t="s">
        <v>7</v>
      </c>
      <c r="D18" s="25">
        <f>SUM(E18:G18)</f>
        <v>11</v>
      </c>
      <c r="E18" s="26">
        <v>0</v>
      </c>
      <c r="F18" s="26">
        <v>11</v>
      </c>
      <c r="G18" s="26">
        <v>0</v>
      </c>
      <c r="H18" s="79">
        <v>3</v>
      </c>
      <c r="I18" s="25">
        <f>SUM(J18:L18)</f>
        <v>8.5</v>
      </c>
      <c r="J18" s="26">
        <v>0</v>
      </c>
      <c r="K18" s="26">
        <v>8.5</v>
      </c>
      <c r="L18" s="26">
        <v>0</v>
      </c>
      <c r="M18" s="79">
        <v>4</v>
      </c>
      <c r="N18" s="25">
        <f t="shared" si="1"/>
        <v>-2.5</v>
      </c>
      <c r="O18" s="26">
        <f t="shared" si="2"/>
        <v>0</v>
      </c>
      <c r="P18" s="26">
        <f t="shared" si="3"/>
        <v>-2.5</v>
      </c>
      <c r="Q18" s="26">
        <f t="shared" si="4"/>
        <v>0</v>
      </c>
      <c r="R18" s="114">
        <f t="shared" si="5"/>
        <v>1</v>
      </c>
    </row>
    <row r="19" spans="1:18" s="133" customFormat="1" ht="15.6" customHeight="1" x14ac:dyDescent="0.25">
      <c r="A19" s="95" t="s">
        <v>69</v>
      </c>
      <c r="B19" s="15" t="s">
        <v>32</v>
      </c>
      <c r="C19" s="16"/>
      <c r="D19" s="17">
        <f t="shared" ref="D19:M19" si="7">SUM(D20:D23)</f>
        <v>1214</v>
      </c>
      <c r="E19" s="18">
        <f t="shared" si="7"/>
        <v>297</v>
      </c>
      <c r="F19" s="18">
        <f t="shared" si="7"/>
        <v>893</v>
      </c>
      <c r="G19" s="18">
        <f t="shared" si="7"/>
        <v>24</v>
      </c>
      <c r="H19" s="77">
        <f t="shared" si="7"/>
        <v>117</v>
      </c>
      <c r="I19" s="17">
        <f>SUM(I20:I23)-1</f>
        <v>1672</v>
      </c>
      <c r="J19" s="18">
        <f t="shared" si="7"/>
        <v>470.5</v>
      </c>
      <c r="K19" s="18">
        <f t="shared" si="7"/>
        <v>1167</v>
      </c>
      <c r="L19" s="18">
        <f t="shared" si="7"/>
        <v>35.5</v>
      </c>
      <c r="M19" s="77">
        <f t="shared" si="7"/>
        <v>217</v>
      </c>
      <c r="N19" s="17">
        <f t="shared" si="1"/>
        <v>458</v>
      </c>
      <c r="O19" s="18">
        <f t="shared" si="2"/>
        <v>173.5</v>
      </c>
      <c r="P19" s="18">
        <f t="shared" si="3"/>
        <v>274</v>
      </c>
      <c r="Q19" s="18">
        <f t="shared" si="4"/>
        <v>11.5</v>
      </c>
      <c r="R19" s="112">
        <f t="shared" si="5"/>
        <v>100</v>
      </c>
    </row>
    <row r="20" spans="1:18" s="133" customFormat="1" x14ac:dyDescent="0.2">
      <c r="A20" s="96" t="s">
        <v>69</v>
      </c>
      <c r="B20" s="19" t="s">
        <v>11</v>
      </c>
      <c r="C20" s="29" t="s">
        <v>8</v>
      </c>
      <c r="D20" s="21">
        <f>SUM(E20:G20)</f>
        <v>481</v>
      </c>
      <c r="E20" s="22">
        <v>240</v>
      </c>
      <c r="F20" s="22">
        <v>241</v>
      </c>
      <c r="G20" s="22">
        <v>0</v>
      </c>
      <c r="H20" s="78">
        <v>14</v>
      </c>
      <c r="I20" s="21">
        <f>SUM(J20:L20)</f>
        <v>806.25</v>
      </c>
      <c r="J20" s="22">
        <v>403.75</v>
      </c>
      <c r="K20" s="22">
        <v>402.5</v>
      </c>
      <c r="L20" s="22">
        <v>0</v>
      </c>
      <c r="M20" s="78">
        <v>106</v>
      </c>
      <c r="N20" s="21">
        <f t="shared" si="1"/>
        <v>325.25</v>
      </c>
      <c r="O20" s="22">
        <f t="shared" si="2"/>
        <v>163.75</v>
      </c>
      <c r="P20" s="22">
        <f t="shared" si="3"/>
        <v>161.5</v>
      </c>
      <c r="Q20" s="22">
        <f t="shared" si="4"/>
        <v>0</v>
      </c>
      <c r="R20" s="113">
        <f t="shared" si="5"/>
        <v>92</v>
      </c>
    </row>
    <row r="21" spans="1:18" s="128" customFormat="1" x14ac:dyDescent="0.2">
      <c r="A21" s="96" t="s">
        <v>69</v>
      </c>
      <c r="B21" s="19" t="s">
        <v>11</v>
      </c>
      <c r="C21" s="29" t="s">
        <v>10</v>
      </c>
      <c r="D21" s="21">
        <f>SUM(E21:G21)</f>
        <v>671</v>
      </c>
      <c r="E21" s="22">
        <v>56</v>
      </c>
      <c r="F21" s="22">
        <v>615</v>
      </c>
      <c r="G21" s="22">
        <v>0</v>
      </c>
      <c r="H21" s="78">
        <v>99</v>
      </c>
      <c r="I21" s="21">
        <f>SUM(J21:L21)</f>
        <v>788.25</v>
      </c>
      <c r="J21" s="22">
        <v>66.75</v>
      </c>
      <c r="K21" s="22">
        <v>721.5</v>
      </c>
      <c r="L21" s="22">
        <v>0</v>
      </c>
      <c r="M21" s="78">
        <v>102</v>
      </c>
      <c r="N21" s="21">
        <f t="shared" si="1"/>
        <v>117.25</v>
      </c>
      <c r="O21" s="22">
        <f t="shared" si="2"/>
        <v>10.75</v>
      </c>
      <c r="P21" s="22">
        <f t="shared" si="3"/>
        <v>106.5</v>
      </c>
      <c r="Q21" s="22">
        <f t="shared" si="4"/>
        <v>0</v>
      </c>
      <c r="R21" s="113">
        <f t="shared" si="5"/>
        <v>3</v>
      </c>
    </row>
    <row r="22" spans="1:18" s="128" customFormat="1" x14ac:dyDescent="0.2">
      <c r="A22" s="96" t="s">
        <v>69</v>
      </c>
      <c r="B22" s="19" t="s">
        <v>9</v>
      </c>
      <c r="C22" s="29" t="s">
        <v>8</v>
      </c>
      <c r="D22" s="21">
        <f>SUM(E22:G22)</f>
        <v>48</v>
      </c>
      <c r="E22" s="22">
        <v>0</v>
      </c>
      <c r="F22" s="22">
        <v>24</v>
      </c>
      <c r="G22" s="22">
        <v>24</v>
      </c>
      <c r="H22" s="78">
        <v>3</v>
      </c>
      <c r="I22" s="21">
        <f>SUM(J22:L22)</f>
        <v>72</v>
      </c>
      <c r="J22" s="22">
        <v>0</v>
      </c>
      <c r="K22" s="22">
        <v>36.5</v>
      </c>
      <c r="L22" s="22">
        <v>35.5</v>
      </c>
      <c r="M22" s="78">
        <v>8</v>
      </c>
      <c r="N22" s="21">
        <f t="shared" si="1"/>
        <v>24</v>
      </c>
      <c r="O22" s="22">
        <f t="shared" si="2"/>
        <v>0</v>
      </c>
      <c r="P22" s="22">
        <f t="shared" si="3"/>
        <v>12.5</v>
      </c>
      <c r="Q22" s="22">
        <f t="shared" si="4"/>
        <v>11.5</v>
      </c>
      <c r="R22" s="113">
        <f t="shared" si="5"/>
        <v>5</v>
      </c>
    </row>
    <row r="23" spans="1:18" s="128" customFormat="1" ht="15.75" thickBot="1" x14ac:dyDescent="0.25">
      <c r="A23" s="97" t="s">
        <v>69</v>
      </c>
      <c r="B23" s="23" t="s">
        <v>9</v>
      </c>
      <c r="C23" s="31" t="s">
        <v>7</v>
      </c>
      <c r="D23" s="25">
        <f>SUM(E23:G23)</f>
        <v>14</v>
      </c>
      <c r="E23" s="26">
        <v>1</v>
      </c>
      <c r="F23" s="26">
        <v>13</v>
      </c>
      <c r="G23" s="26">
        <v>0</v>
      </c>
      <c r="H23" s="79">
        <v>1</v>
      </c>
      <c r="I23" s="25">
        <f>SUM(J23:L23)</f>
        <v>6.5</v>
      </c>
      <c r="J23" s="26">
        <v>0</v>
      </c>
      <c r="K23" s="26">
        <v>6.5</v>
      </c>
      <c r="L23" s="26">
        <v>0</v>
      </c>
      <c r="M23" s="79">
        <v>1</v>
      </c>
      <c r="N23" s="25">
        <f t="shared" si="1"/>
        <v>-7.5</v>
      </c>
      <c r="O23" s="26">
        <f t="shared" si="2"/>
        <v>-1</v>
      </c>
      <c r="P23" s="26">
        <f t="shared" si="3"/>
        <v>-6.5</v>
      </c>
      <c r="Q23" s="26">
        <f t="shared" si="4"/>
        <v>0</v>
      </c>
      <c r="R23" s="114">
        <f t="shared" si="5"/>
        <v>0</v>
      </c>
    </row>
    <row r="24" spans="1:18" s="128" customFormat="1" ht="15.75" x14ac:dyDescent="0.25">
      <c r="A24" s="95" t="s">
        <v>70</v>
      </c>
      <c r="B24" s="15" t="s">
        <v>30</v>
      </c>
      <c r="C24" s="16"/>
      <c r="D24" s="17">
        <f t="shared" ref="D24:M24" si="8">SUM(D25:D26)</f>
        <v>928</v>
      </c>
      <c r="E24" s="18">
        <f t="shared" si="8"/>
        <v>19</v>
      </c>
      <c r="F24" s="18">
        <f t="shared" si="8"/>
        <v>555</v>
      </c>
      <c r="G24" s="18">
        <f t="shared" si="8"/>
        <v>354</v>
      </c>
      <c r="H24" s="127">
        <f t="shared" si="8"/>
        <v>23</v>
      </c>
      <c r="I24" s="17">
        <f t="shared" si="8"/>
        <v>649.5</v>
      </c>
      <c r="J24" s="18">
        <f t="shared" si="8"/>
        <v>12</v>
      </c>
      <c r="K24" s="18">
        <f t="shared" si="8"/>
        <v>387</v>
      </c>
      <c r="L24" s="18">
        <f t="shared" si="8"/>
        <v>250.5</v>
      </c>
      <c r="M24" s="86">
        <f t="shared" si="8"/>
        <v>20</v>
      </c>
      <c r="N24" s="17">
        <f t="shared" si="1"/>
        <v>-278.5</v>
      </c>
      <c r="O24" s="18">
        <f t="shared" si="2"/>
        <v>-7</v>
      </c>
      <c r="P24" s="18">
        <f t="shared" si="3"/>
        <v>-168</v>
      </c>
      <c r="Q24" s="18">
        <f t="shared" si="4"/>
        <v>-103.5</v>
      </c>
      <c r="R24" s="115">
        <f t="shared" si="5"/>
        <v>-3</v>
      </c>
    </row>
    <row r="25" spans="1:18" s="128" customFormat="1" x14ac:dyDescent="0.2">
      <c r="A25" s="96" t="s">
        <v>70</v>
      </c>
      <c r="B25" s="19" t="s">
        <v>9</v>
      </c>
      <c r="C25" s="20" t="s">
        <v>8</v>
      </c>
      <c r="D25" s="21">
        <f>SUM(E25:G25)</f>
        <v>709</v>
      </c>
      <c r="E25" s="22">
        <v>0</v>
      </c>
      <c r="F25" s="22">
        <v>355</v>
      </c>
      <c r="G25" s="22">
        <v>354</v>
      </c>
      <c r="H25" s="78">
        <v>13</v>
      </c>
      <c r="I25" s="21">
        <f>SUM(J25:L25)</f>
        <v>502.5</v>
      </c>
      <c r="J25" s="22">
        <v>0</v>
      </c>
      <c r="K25" s="22">
        <v>252</v>
      </c>
      <c r="L25" s="22">
        <v>250.5</v>
      </c>
      <c r="M25" s="78">
        <v>15</v>
      </c>
      <c r="N25" s="21">
        <f t="shared" si="1"/>
        <v>-206.5</v>
      </c>
      <c r="O25" s="22">
        <f t="shared" si="2"/>
        <v>0</v>
      </c>
      <c r="P25" s="22">
        <f t="shared" si="3"/>
        <v>-103</v>
      </c>
      <c r="Q25" s="22">
        <f t="shared" si="4"/>
        <v>-103.5</v>
      </c>
      <c r="R25" s="116">
        <f t="shared" si="5"/>
        <v>2</v>
      </c>
    </row>
    <row r="26" spans="1:18" s="128" customFormat="1" ht="15.75" thickBot="1" x14ac:dyDescent="0.25">
      <c r="A26" s="97" t="s">
        <v>70</v>
      </c>
      <c r="B26" s="19" t="s">
        <v>9</v>
      </c>
      <c r="C26" s="24" t="s">
        <v>7</v>
      </c>
      <c r="D26" s="25">
        <f>SUM(E26:G26)</f>
        <v>219</v>
      </c>
      <c r="E26" s="22">
        <v>19</v>
      </c>
      <c r="F26" s="22">
        <v>200</v>
      </c>
      <c r="G26" s="22">
        <v>0</v>
      </c>
      <c r="H26" s="78">
        <v>10</v>
      </c>
      <c r="I26" s="25">
        <f>SUM(J26:L26)</f>
        <v>147</v>
      </c>
      <c r="J26" s="26">
        <v>12</v>
      </c>
      <c r="K26" s="26">
        <v>135</v>
      </c>
      <c r="L26" s="26">
        <v>0</v>
      </c>
      <c r="M26" s="79">
        <v>5</v>
      </c>
      <c r="N26" s="25">
        <f t="shared" si="1"/>
        <v>-72</v>
      </c>
      <c r="O26" s="26">
        <f t="shared" si="2"/>
        <v>-7</v>
      </c>
      <c r="P26" s="26">
        <f t="shared" si="3"/>
        <v>-65</v>
      </c>
      <c r="Q26" s="26">
        <f t="shared" si="4"/>
        <v>0</v>
      </c>
      <c r="R26" s="117">
        <f t="shared" si="5"/>
        <v>-5</v>
      </c>
    </row>
    <row r="27" spans="1:18" s="128" customFormat="1" ht="15.75" x14ac:dyDescent="0.25">
      <c r="A27" s="96" t="s">
        <v>71</v>
      </c>
      <c r="B27" s="15" t="s">
        <v>81</v>
      </c>
      <c r="C27" s="70"/>
      <c r="D27" s="160">
        <f t="shared" ref="D27:I27" si="9">SUM(D28:D32)</f>
        <v>426980</v>
      </c>
      <c r="E27" s="161">
        <f t="shared" si="9"/>
        <v>54102</v>
      </c>
      <c r="F27" s="161">
        <f t="shared" si="9"/>
        <v>323960</v>
      </c>
      <c r="G27" s="161">
        <f t="shared" si="9"/>
        <v>48918</v>
      </c>
      <c r="H27" s="80">
        <f t="shared" si="9"/>
        <v>0</v>
      </c>
      <c r="I27" s="160">
        <f t="shared" si="9"/>
        <v>386933</v>
      </c>
      <c r="J27" s="161">
        <f>SUM(J28:J32)</f>
        <v>47647</v>
      </c>
      <c r="K27" s="161">
        <f>SUM(K28:K32)</f>
        <v>293575</v>
      </c>
      <c r="L27" s="161">
        <f>SUM(L28:L32)</f>
        <v>45711</v>
      </c>
      <c r="M27" s="80">
        <f>SUM(M28:M32)</f>
        <v>0</v>
      </c>
      <c r="N27" s="160">
        <f t="shared" si="1"/>
        <v>-40047</v>
      </c>
      <c r="O27" s="161">
        <f t="shared" si="2"/>
        <v>-6455</v>
      </c>
      <c r="P27" s="161">
        <f t="shared" si="3"/>
        <v>-30385</v>
      </c>
      <c r="Q27" s="161">
        <f t="shared" si="4"/>
        <v>-3207</v>
      </c>
      <c r="R27" s="217">
        <f t="shared" si="5"/>
        <v>0</v>
      </c>
    </row>
    <row r="28" spans="1:18" s="128" customFormat="1" x14ac:dyDescent="0.2">
      <c r="A28" s="96" t="s">
        <v>71</v>
      </c>
      <c r="B28" s="28" t="s">
        <v>11</v>
      </c>
      <c r="C28" s="70" t="s">
        <v>8</v>
      </c>
      <c r="D28" s="21">
        <f>SUM(E28:G28)</f>
        <v>161446</v>
      </c>
      <c r="E28" s="22">
        <v>37133</v>
      </c>
      <c r="F28" s="22">
        <v>81406</v>
      </c>
      <c r="G28" s="22">
        <v>42907</v>
      </c>
      <c r="H28" s="78">
        <v>0</v>
      </c>
      <c r="I28" s="21">
        <f>SUM(J28:L28)</f>
        <v>146131</v>
      </c>
      <c r="J28" s="22">
        <v>29278</v>
      </c>
      <c r="K28" s="22">
        <f>72013+1671</f>
        <v>73684</v>
      </c>
      <c r="L28" s="22">
        <v>43169</v>
      </c>
      <c r="M28" s="78">
        <v>0</v>
      </c>
      <c r="N28" s="21">
        <f t="shared" si="1"/>
        <v>-15315</v>
      </c>
      <c r="O28" s="22">
        <f t="shared" si="2"/>
        <v>-7855</v>
      </c>
      <c r="P28" s="22">
        <f t="shared" si="3"/>
        <v>-7722</v>
      </c>
      <c r="Q28" s="22">
        <f t="shared" si="4"/>
        <v>262</v>
      </c>
      <c r="R28" s="113">
        <f t="shared" si="5"/>
        <v>0</v>
      </c>
    </row>
    <row r="29" spans="1:18" s="128" customFormat="1" x14ac:dyDescent="0.2">
      <c r="A29" s="96" t="s">
        <v>71</v>
      </c>
      <c r="B29" s="28" t="s">
        <v>11</v>
      </c>
      <c r="C29" s="70" t="s">
        <v>10</v>
      </c>
      <c r="D29" s="21">
        <f>SUM(E29:G29)</f>
        <v>262035</v>
      </c>
      <c r="E29" s="22">
        <v>16856</v>
      </c>
      <c r="F29" s="22">
        <v>239762</v>
      </c>
      <c r="G29" s="22">
        <v>5417</v>
      </c>
      <c r="H29" s="78">
        <v>0</v>
      </c>
      <c r="I29" s="21">
        <f>SUM(J29:L29)</f>
        <v>237018</v>
      </c>
      <c r="J29" s="22">
        <v>18239</v>
      </c>
      <c r="K29" s="22">
        <v>216871</v>
      </c>
      <c r="L29" s="22">
        <v>1908</v>
      </c>
      <c r="M29" s="78">
        <v>0</v>
      </c>
      <c r="N29" s="21">
        <f t="shared" si="1"/>
        <v>-25017</v>
      </c>
      <c r="O29" s="22">
        <f t="shared" si="2"/>
        <v>1383</v>
      </c>
      <c r="P29" s="22">
        <f t="shared" si="3"/>
        <v>-22891</v>
      </c>
      <c r="Q29" s="22">
        <f t="shared" si="4"/>
        <v>-3509</v>
      </c>
      <c r="R29" s="113">
        <f t="shared" si="5"/>
        <v>0</v>
      </c>
    </row>
    <row r="30" spans="1:18" s="128" customFormat="1" x14ac:dyDescent="0.2">
      <c r="A30" s="96" t="s">
        <v>71</v>
      </c>
      <c r="B30" s="28" t="s">
        <v>9</v>
      </c>
      <c r="C30" s="70" t="s">
        <v>8</v>
      </c>
      <c r="D30" s="21">
        <f>SUM(E30:G30)</f>
        <v>986</v>
      </c>
      <c r="E30" s="22">
        <v>0</v>
      </c>
      <c r="F30" s="22">
        <v>493</v>
      </c>
      <c r="G30" s="22">
        <v>493</v>
      </c>
      <c r="H30" s="78">
        <v>0</v>
      </c>
      <c r="I30" s="21">
        <f>SUM(J30:L30)</f>
        <v>1066</v>
      </c>
      <c r="J30" s="22">
        <v>0</v>
      </c>
      <c r="K30" s="22">
        <v>533</v>
      </c>
      <c r="L30" s="22">
        <v>533</v>
      </c>
      <c r="M30" s="78">
        <v>0</v>
      </c>
      <c r="N30" s="21">
        <f t="shared" si="1"/>
        <v>80</v>
      </c>
      <c r="O30" s="22">
        <f t="shared" si="2"/>
        <v>0</v>
      </c>
      <c r="P30" s="22">
        <f t="shared" si="3"/>
        <v>40</v>
      </c>
      <c r="Q30" s="22">
        <f t="shared" si="4"/>
        <v>40</v>
      </c>
      <c r="R30" s="113">
        <f t="shared" si="5"/>
        <v>0</v>
      </c>
    </row>
    <row r="31" spans="1:18" s="128" customFormat="1" x14ac:dyDescent="0.2">
      <c r="A31" s="96" t="s">
        <v>71</v>
      </c>
      <c r="B31" s="28" t="s">
        <v>9</v>
      </c>
      <c r="C31" s="70" t="s">
        <v>10</v>
      </c>
      <c r="D31" s="21">
        <f>SUM(E31:G31)</f>
        <v>2513</v>
      </c>
      <c r="E31" s="22">
        <v>214</v>
      </c>
      <c r="F31" s="22">
        <v>2299</v>
      </c>
      <c r="G31" s="22">
        <v>0</v>
      </c>
      <c r="H31" s="78">
        <v>0</v>
      </c>
      <c r="I31" s="21">
        <f>SUM(J31:L31)</f>
        <v>2718</v>
      </c>
      <c r="J31" s="22">
        <v>231</v>
      </c>
      <c r="K31" s="22">
        <v>2487</v>
      </c>
      <c r="L31" s="22">
        <v>0</v>
      </c>
      <c r="M31" s="78">
        <v>0</v>
      </c>
      <c r="N31" s="21">
        <f t="shared" si="1"/>
        <v>205</v>
      </c>
      <c r="O31" s="22">
        <f t="shared" si="2"/>
        <v>17</v>
      </c>
      <c r="P31" s="22">
        <f t="shared" si="3"/>
        <v>188</v>
      </c>
      <c r="Q31" s="22">
        <f t="shared" si="4"/>
        <v>0</v>
      </c>
      <c r="R31" s="113">
        <f t="shared" si="5"/>
        <v>0</v>
      </c>
    </row>
    <row r="32" spans="1:18" s="128" customFormat="1" ht="15.75" thickBot="1" x14ac:dyDescent="0.25">
      <c r="A32" s="218" t="s">
        <v>71</v>
      </c>
      <c r="B32" s="219" t="s">
        <v>43</v>
      </c>
      <c r="C32" s="219" t="s">
        <v>38</v>
      </c>
      <c r="D32" s="220">
        <f>SUM(E32:G32)</f>
        <v>0</v>
      </c>
      <c r="E32" s="221">
        <v>-101</v>
      </c>
      <c r="F32" s="221">
        <v>0</v>
      </c>
      <c r="G32" s="221">
        <v>101</v>
      </c>
      <c r="H32" s="79">
        <v>0</v>
      </c>
      <c r="I32" s="220">
        <f>SUM(J32:L32)</f>
        <v>0</v>
      </c>
      <c r="J32" s="26">
        <v>-101</v>
      </c>
      <c r="K32" s="26">
        <v>0</v>
      </c>
      <c r="L32" s="26">
        <v>101</v>
      </c>
      <c r="M32" s="79">
        <v>0</v>
      </c>
      <c r="N32" s="221">
        <f t="shared" si="1"/>
        <v>0</v>
      </c>
      <c r="O32" s="221">
        <f t="shared" si="2"/>
        <v>0</v>
      </c>
      <c r="P32" s="221">
        <f t="shared" si="3"/>
        <v>0</v>
      </c>
      <c r="Q32" s="221">
        <f t="shared" si="4"/>
        <v>0</v>
      </c>
      <c r="R32" s="114">
        <f t="shared" si="5"/>
        <v>0</v>
      </c>
    </row>
    <row r="33" spans="1:19" s="128" customFormat="1" ht="15.75" x14ac:dyDescent="0.25">
      <c r="A33" s="96" t="s">
        <v>73</v>
      </c>
      <c r="B33" s="64" t="s">
        <v>44</v>
      </c>
      <c r="C33" s="64"/>
      <c r="D33" s="33">
        <f>SUM(D34:D37)</f>
        <v>1472.25</v>
      </c>
      <c r="E33" s="34">
        <f t="shared" ref="E33:M33" si="10">SUM(E34:E37)</f>
        <v>159.75</v>
      </c>
      <c r="F33" s="34">
        <f t="shared" si="10"/>
        <v>993.75</v>
      </c>
      <c r="G33" s="34">
        <f t="shared" si="10"/>
        <v>318.75</v>
      </c>
      <c r="H33" s="81">
        <f t="shared" si="10"/>
        <v>0</v>
      </c>
      <c r="I33" s="33">
        <f t="shared" si="10"/>
        <v>0</v>
      </c>
      <c r="J33" s="34">
        <f t="shared" si="10"/>
        <v>0</v>
      </c>
      <c r="K33" s="34">
        <f t="shared" si="10"/>
        <v>0</v>
      </c>
      <c r="L33" s="34">
        <f t="shared" si="10"/>
        <v>0</v>
      </c>
      <c r="M33" s="81">
        <f t="shared" si="10"/>
        <v>0</v>
      </c>
      <c r="N33" s="33">
        <f t="shared" ref="N33:N37" si="11">I33-D33</f>
        <v>-1472.25</v>
      </c>
      <c r="O33" s="34">
        <f t="shared" ref="O33:O37" si="12">J33-E33</f>
        <v>-159.75</v>
      </c>
      <c r="P33" s="34">
        <f t="shared" ref="P33:P37" si="13">K33-F33</f>
        <v>-993.75</v>
      </c>
      <c r="Q33" s="34">
        <f t="shared" ref="Q33:Q37" si="14">L33-G33</f>
        <v>-318.75</v>
      </c>
      <c r="R33" s="118">
        <f t="shared" ref="R33:R37" si="15">M33-H33</f>
        <v>0</v>
      </c>
      <c r="S33" s="133"/>
    </row>
    <row r="34" spans="1:19" s="128" customFormat="1" ht="15.75" x14ac:dyDescent="0.25">
      <c r="A34" s="96" t="s">
        <v>73</v>
      </c>
      <c r="B34" s="28" t="s">
        <v>11</v>
      </c>
      <c r="C34" s="28" t="s">
        <v>8</v>
      </c>
      <c r="D34" s="21">
        <f>SUM(E34:G34)</f>
        <v>688.5</v>
      </c>
      <c r="E34" s="22">
        <v>107.25</v>
      </c>
      <c r="F34" s="22">
        <v>345.75</v>
      </c>
      <c r="G34" s="22">
        <v>235.5</v>
      </c>
      <c r="H34" s="82">
        <v>0</v>
      </c>
      <c r="I34" s="21">
        <f>SUM(J34:L34)</f>
        <v>0</v>
      </c>
      <c r="J34" s="22">
        <v>0</v>
      </c>
      <c r="K34" s="22">
        <v>0</v>
      </c>
      <c r="L34" s="22">
        <v>0</v>
      </c>
      <c r="M34" s="82">
        <v>0</v>
      </c>
      <c r="N34" s="21">
        <f t="shared" si="11"/>
        <v>-688.5</v>
      </c>
      <c r="O34" s="22">
        <f t="shared" si="12"/>
        <v>-107.25</v>
      </c>
      <c r="P34" s="22">
        <f t="shared" si="13"/>
        <v>-345.75</v>
      </c>
      <c r="Q34" s="22">
        <f t="shared" si="14"/>
        <v>-235.5</v>
      </c>
      <c r="R34" s="118">
        <f t="shared" si="15"/>
        <v>0</v>
      </c>
      <c r="S34" s="133"/>
    </row>
    <row r="35" spans="1:19" s="128" customFormat="1" ht="15.75" x14ac:dyDescent="0.25">
      <c r="A35" s="96" t="s">
        <v>73</v>
      </c>
      <c r="B35" s="28" t="s">
        <v>11</v>
      </c>
      <c r="C35" s="28" t="s">
        <v>7</v>
      </c>
      <c r="D35" s="21">
        <f>SUM(E35:G35)</f>
        <v>573</v>
      </c>
      <c r="E35" s="22">
        <v>48.75</v>
      </c>
      <c r="F35" s="22">
        <v>524.25</v>
      </c>
      <c r="G35" s="22">
        <v>0</v>
      </c>
      <c r="H35" s="82">
        <v>0</v>
      </c>
      <c r="I35" s="21">
        <f>SUM(J35:L35)</f>
        <v>0</v>
      </c>
      <c r="J35" s="22">
        <v>0</v>
      </c>
      <c r="K35" s="22">
        <v>0</v>
      </c>
      <c r="L35" s="22">
        <v>0</v>
      </c>
      <c r="M35" s="82">
        <v>0</v>
      </c>
      <c r="N35" s="21">
        <f t="shared" si="11"/>
        <v>-573</v>
      </c>
      <c r="O35" s="22">
        <f t="shared" si="12"/>
        <v>-48.75</v>
      </c>
      <c r="P35" s="22">
        <f t="shared" si="13"/>
        <v>-524.25</v>
      </c>
      <c r="Q35" s="22">
        <f t="shared" si="14"/>
        <v>0</v>
      </c>
      <c r="R35" s="118">
        <f t="shared" si="15"/>
        <v>0</v>
      </c>
      <c r="S35" s="133"/>
    </row>
    <row r="36" spans="1:19" s="128" customFormat="1" ht="15.75" x14ac:dyDescent="0.25">
      <c r="A36" s="96" t="s">
        <v>73</v>
      </c>
      <c r="B36" s="28" t="s">
        <v>9</v>
      </c>
      <c r="C36" s="28" t="s">
        <v>8</v>
      </c>
      <c r="D36" s="21">
        <f>SUM(E36:G36)</f>
        <v>166.5</v>
      </c>
      <c r="E36" s="22">
        <v>0</v>
      </c>
      <c r="F36" s="22">
        <v>83.25</v>
      </c>
      <c r="G36" s="22">
        <v>83.25</v>
      </c>
      <c r="H36" s="82">
        <v>0</v>
      </c>
      <c r="I36" s="21">
        <f>SUM(J36:L36)</f>
        <v>0</v>
      </c>
      <c r="J36" s="22">
        <v>0</v>
      </c>
      <c r="K36" s="22">
        <v>0</v>
      </c>
      <c r="L36" s="22">
        <v>0</v>
      </c>
      <c r="M36" s="82">
        <v>0</v>
      </c>
      <c r="N36" s="21">
        <f t="shared" si="11"/>
        <v>-166.5</v>
      </c>
      <c r="O36" s="22">
        <f t="shared" si="12"/>
        <v>0</v>
      </c>
      <c r="P36" s="22">
        <f t="shared" si="13"/>
        <v>-83.25</v>
      </c>
      <c r="Q36" s="22">
        <f t="shared" si="14"/>
        <v>-83.25</v>
      </c>
      <c r="R36" s="118">
        <f t="shared" si="15"/>
        <v>0</v>
      </c>
      <c r="S36" s="133"/>
    </row>
    <row r="37" spans="1:19" s="128" customFormat="1" ht="16.5" thickBot="1" x14ac:dyDescent="0.3">
      <c r="A37" s="96" t="s">
        <v>73</v>
      </c>
      <c r="B37" s="28" t="s">
        <v>9</v>
      </c>
      <c r="C37" s="28" t="s">
        <v>10</v>
      </c>
      <c r="D37" s="21">
        <f>SUM(E37:G37)</f>
        <v>44.25</v>
      </c>
      <c r="E37" s="22">
        <v>3.75</v>
      </c>
      <c r="F37" s="22">
        <v>40.5</v>
      </c>
      <c r="G37" s="22">
        <v>0</v>
      </c>
      <c r="H37" s="82">
        <v>0</v>
      </c>
      <c r="I37" s="21">
        <f>SUM(J37:L37)</f>
        <v>0</v>
      </c>
      <c r="J37" s="22">
        <v>0</v>
      </c>
      <c r="K37" s="22">
        <v>0</v>
      </c>
      <c r="L37" s="22">
        <v>0</v>
      </c>
      <c r="M37" s="82">
        <v>0</v>
      </c>
      <c r="N37" s="21">
        <f t="shared" si="11"/>
        <v>-44.25</v>
      </c>
      <c r="O37" s="22">
        <f t="shared" si="12"/>
        <v>-3.75</v>
      </c>
      <c r="P37" s="22">
        <f t="shared" si="13"/>
        <v>-40.5</v>
      </c>
      <c r="Q37" s="22">
        <f t="shared" si="14"/>
        <v>0</v>
      </c>
      <c r="R37" s="118">
        <f t="shared" si="15"/>
        <v>0</v>
      </c>
      <c r="S37" s="133"/>
    </row>
    <row r="38" spans="1:19" s="128" customFormat="1" ht="16.5" thickBot="1" x14ac:dyDescent="0.3">
      <c r="A38" s="95" t="s">
        <v>72</v>
      </c>
      <c r="B38" s="15" t="s">
        <v>40</v>
      </c>
      <c r="C38" s="15"/>
      <c r="D38" s="17">
        <f>SUM(E38:H38)</f>
        <v>-222</v>
      </c>
      <c r="E38" s="18">
        <v>0</v>
      </c>
      <c r="F38" s="18">
        <v>-137</v>
      </c>
      <c r="G38" s="18">
        <v>-85</v>
      </c>
      <c r="H38" s="93">
        <v>0</v>
      </c>
      <c r="I38" s="17">
        <f>SUM(J38:M38)</f>
        <v>-267</v>
      </c>
      <c r="J38" s="18">
        <v>0</v>
      </c>
      <c r="K38" s="18">
        <v>-162</v>
      </c>
      <c r="L38" s="18">
        <v>-105</v>
      </c>
      <c r="M38" s="93">
        <v>0</v>
      </c>
      <c r="N38" s="17">
        <f t="shared" si="1"/>
        <v>-45</v>
      </c>
      <c r="O38" s="18">
        <f t="shared" si="2"/>
        <v>0</v>
      </c>
      <c r="P38" s="18">
        <f t="shared" si="3"/>
        <v>-25</v>
      </c>
      <c r="Q38" s="18">
        <f t="shared" si="4"/>
        <v>-20</v>
      </c>
      <c r="R38" s="112">
        <f t="shared" si="5"/>
        <v>0</v>
      </c>
      <c r="S38" s="133"/>
    </row>
    <row r="39" spans="1:19" s="134" customFormat="1" ht="16.5" thickBot="1" x14ac:dyDescent="0.3">
      <c r="A39" s="95" t="s">
        <v>85</v>
      </c>
      <c r="B39" s="15" t="s">
        <v>86</v>
      </c>
      <c r="C39" s="15"/>
      <c r="D39" s="17">
        <f>SUM(E39:H39)</f>
        <v>0</v>
      </c>
      <c r="E39" s="18">
        <v>0</v>
      </c>
      <c r="F39" s="18">
        <v>0</v>
      </c>
      <c r="G39" s="18">
        <v>0</v>
      </c>
      <c r="H39" s="93">
        <v>0</v>
      </c>
      <c r="I39" s="17">
        <f>SUM(J39:M39)</f>
        <v>23508</v>
      </c>
      <c r="J39" s="18">
        <f>112+3049</f>
        <v>3161</v>
      </c>
      <c r="K39" s="18">
        <f>1291+19056</f>
        <v>20347</v>
      </c>
      <c r="L39" s="18">
        <v>0</v>
      </c>
      <c r="M39" s="93">
        <v>0</v>
      </c>
      <c r="N39" s="17">
        <f t="shared" ref="N39" si="16">I39-D39</f>
        <v>23508</v>
      </c>
      <c r="O39" s="18">
        <f t="shared" ref="O39" si="17">J39-E39</f>
        <v>3161</v>
      </c>
      <c r="P39" s="18">
        <f t="shared" ref="P39" si="18">K39-F39</f>
        <v>20347</v>
      </c>
      <c r="Q39" s="18">
        <f t="shared" ref="Q39" si="19">L39-G39</f>
        <v>0</v>
      </c>
      <c r="R39" s="112">
        <f t="shared" ref="R39" si="20">M39-H39</f>
        <v>0</v>
      </c>
      <c r="S39" s="29"/>
    </row>
    <row r="40" spans="1:19" s="29" customFormat="1" ht="15.75" customHeight="1" thickBot="1" x14ac:dyDescent="0.3">
      <c r="A40" s="94" t="s">
        <v>74</v>
      </c>
      <c r="B40" s="35" t="s">
        <v>17</v>
      </c>
      <c r="C40" s="35"/>
      <c r="D40" s="162">
        <f>SUM(E40:H40)</f>
        <v>77746</v>
      </c>
      <c r="E40" s="162">
        <v>1295</v>
      </c>
      <c r="F40" s="162">
        <v>38872</v>
      </c>
      <c r="G40" s="162">
        <v>37579</v>
      </c>
      <c r="H40" s="83">
        <v>0</v>
      </c>
      <c r="I40" s="162">
        <f>SUM(J40:M40)</f>
        <v>20452</v>
      </c>
      <c r="J40" s="162">
        <v>971</v>
      </c>
      <c r="K40" s="162">
        <v>10226</v>
      </c>
      <c r="L40" s="162">
        <v>9255</v>
      </c>
      <c r="M40" s="83">
        <v>0</v>
      </c>
      <c r="N40" s="162">
        <f t="shared" si="1"/>
        <v>-57294</v>
      </c>
      <c r="O40" s="162">
        <f t="shared" si="2"/>
        <v>-324</v>
      </c>
      <c r="P40" s="162">
        <f t="shared" si="3"/>
        <v>-28646</v>
      </c>
      <c r="Q40" s="162">
        <f t="shared" si="4"/>
        <v>-28324</v>
      </c>
      <c r="R40" s="120">
        <f t="shared" si="5"/>
        <v>0</v>
      </c>
    </row>
    <row r="41" spans="1:19" s="134" customFormat="1" ht="15" customHeight="1" thickBot="1" x14ac:dyDescent="0.3">
      <c r="A41" s="188" t="s">
        <v>75</v>
      </c>
      <c r="B41" s="75" t="s">
        <v>5</v>
      </c>
      <c r="C41" s="48"/>
      <c r="D41" s="163">
        <f>SUM(E41:H41)</f>
        <v>5957</v>
      </c>
      <c r="E41" s="164">
        <v>0</v>
      </c>
      <c r="F41" s="164">
        <v>4096</v>
      </c>
      <c r="G41" s="164">
        <v>1861</v>
      </c>
      <c r="H41" s="85">
        <v>0</v>
      </c>
      <c r="I41" s="163">
        <f>SUM(J41:M41)</f>
        <v>5957</v>
      </c>
      <c r="J41" s="164">
        <v>0</v>
      </c>
      <c r="K41" s="164">
        <v>4096</v>
      </c>
      <c r="L41" s="164">
        <v>1861</v>
      </c>
      <c r="M41" s="85">
        <v>0</v>
      </c>
      <c r="N41" s="163">
        <f t="shared" si="1"/>
        <v>0</v>
      </c>
      <c r="O41" s="164">
        <f t="shared" si="2"/>
        <v>0</v>
      </c>
      <c r="P41" s="164">
        <f t="shared" si="3"/>
        <v>0</v>
      </c>
      <c r="Q41" s="164">
        <f t="shared" si="4"/>
        <v>0</v>
      </c>
      <c r="R41" s="119">
        <f t="shared" si="5"/>
        <v>0</v>
      </c>
    </row>
    <row r="42" spans="1:19" s="135" customFormat="1" ht="15" customHeight="1" thickBot="1" x14ac:dyDescent="0.3">
      <c r="A42" s="222"/>
      <c r="B42" s="141"/>
      <c r="C42" s="36" t="s">
        <v>16</v>
      </c>
      <c r="D42" s="165">
        <f>D9+D14+D19+D24+D27+D33+D38+D39+D40+D41</f>
        <v>561255.25</v>
      </c>
      <c r="E42" s="165">
        <f t="shared" ref="E42:M42" si="21">E9+E14+E19+E24+E27+E33+E38+E39+E40+E41</f>
        <v>57731.75</v>
      </c>
      <c r="F42" s="165">
        <f t="shared" si="21"/>
        <v>401934.75</v>
      </c>
      <c r="G42" s="165">
        <f t="shared" si="21"/>
        <v>101588.75</v>
      </c>
      <c r="H42" s="166">
        <f t="shared" si="21"/>
        <v>3632</v>
      </c>
      <c r="I42" s="165">
        <f t="shared" si="21"/>
        <v>475397.25</v>
      </c>
      <c r="J42" s="165">
        <f t="shared" si="21"/>
        <v>53554.25</v>
      </c>
      <c r="K42" s="165">
        <f t="shared" si="21"/>
        <v>354215.75</v>
      </c>
      <c r="L42" s="165">
        <f t="shared" si="21"/>
        <v>67629.25</v>
      </c>
      <c r="M42" s="166">
        <f t="shared" si="21"/>
        <v>4824</v>
      </c>
      <c r="N42" s="33">
        <f>I42-D42</f>
        <v>-85858</v>
      </c>
      <c r="O42" s="34">
        <f t="shared" si="2"/>
        <v>-4177.5</v>
      </c>
      <c r="P42" s="34">
        <f t="shared" si="3"/>
        <v>-47719</v>
      </c>
      <c r="Q42" s="34">
        <f t="shared" si="4"/>
        <v>-33959.5</v>
      </c>
      <c r="R42" s="189">
        <f t="shared" si="5"/>
        <v>1192</v>
      </c>
    </row>
    <row r="43" spans="1:19" s="136" customFormat="1" ht="15" customHeight="1" x14ac:dyDescent="0.25">
      <c r="A43" s="223"/>
      <c r="B43" s="224"/>
      <c r="C43" s="37" t="s">
        <v>3</v>
      </c>
      <c r="D43" s="167">
        <f>D10+D11+D15+D16+D20+D21+D28+D29+D34+D35</f>
        <v>472807.5</v>
      </c>
      <c r="E43" s="167">
        <f t="shared" ref="E43:M43" si="22">E10+E11+E15+E16+E20+E21+E28+E29+E34+E35</f>
        <v>56295</v>
      </c>
      <c r="F43" s="167">
        <f t="shared" si="22"/>
        <v>355436</v>
      </c>
      <c r="G43" s="167">
        <f t="shared" si="22"/>
        <v>61076.5</v>
      </c>
      <c r="H43" s="168">
        <f t="shared" si="22"/>
        <v>3571</v>
      </c>
      <c r="I43" s="167">
        <f t="shared" si="22"/>
        <v>421100.75</v>
      </c>
      <c r="J43" s="167">
        <f t="shared" si="22"/>
        <v>49278.25</v>
      </c>
      <c r="K43" s="167">
        <f t="shared" si="22"/>
        <v>316177.25</v>
      </c>
      <c r="L43" s="167">
        <f t="shared" si="22"/>
        <v>55645.25</v>
      </c>
      <c r="M43" s="168">
        <f t="shared" si="22"/>
        <v>4765</v>
      </c>
      <c r="N43" s="169">
        <f>I43-D43</f>
        <v>-51706.75</v>
      </c>
      <c r="O43" s="169">
        <f t="shared" si="2"/>
        <v>-7016.75</v>
      </c>
      <c r="P43" s="169">
        <f t="shared" si="3"/>
        <v>-39258.75</v>
      </c>
      <c r="Q43" s="169">
        <f t="shared" si="4"/>
        <v>-5431.25</v>
      </c>
      <c r="R43" s="190">
        <f t="shared" si="5"/>
        <v>1194</v>
      </c>
    </row>
    <row r="44" spans="1:19" s="137" customFormat="1" ht="15" customHeight="1" x14ac:dyDescent="0.25">
      <c r="A44" s="96"/>
      <c r="B44" s="29"/>
      <c r="C44" s="38" t="s">
        <v>2</v>
      </c>
      <c r="D44" s="170">
        <f>D12+D13+D17+D18+D22+D23+D25+D26+D30+D31+D36+D37</f>
        <v>4966.75</v>
      </c>
      <c r="E44" s="170">
        <f t="shared" ref="E44:M44" si="23">E12+E13+E17+E18+E22+E23+E25+E26+E30+E31+E36+E37</f>
        <v>242.75</v>
      </c>
      <c r="F44" s="170">
        <f t="shared" si="23"/>
        <v>3667.75</v>
      </c>
      <c r="G44" s="170">
        <f t="shared" si="23"/>
        <v>1056.25</v>
      </c>
      <c r="H44" s="171">
        <f t="shared" si="23"/>
        <v>61</v>
      </c>
      <c r="I44" s="170">
        <f t="shared" si="23"/>
        <v>4648.5</v>
      </c>
      <c r="J44" s="170">
        <f t="shared" si="23"/>
        <v>245</v>
      </c>
      <c r="K44" s="170">
        <f t="shared" si="23"/>
        <v>3531.5</v>
      </c>
      <c r="L44" s="170">
        <f t="shared" si="23"/>
        <v>872</v>
      </c>
      <c r="M44" s="171">
        <f t="shared" si="23"/>
        <v>59</v>
      </c>
      <c r="N44" s="172">
        <f>I44-D44</f>
        <v>-318.25</v>
      </c>
      <c r="O44" s="173">
        <f>J44-E44</f>
        <v>2.25</v>
      </c>
      <c r="P44" s="173">
        <f>K44-F44</f>
        <v>-136.25</v>
      </c>
      <c r="Q44" s="173">
        <f>L44-G44</f>
        <v>-184.25</v>
      </c>
      <c r="R44" s="191">
        <f>M44-H44</f>
        <v>-2</v>
      </c>
    </row>
    <row r="45" spans="1:19" s="137" customFormat="1" ht="15" customHeight="1" thickBot="1" x14ac:dyDescent="0.3">
      <c r="A45" s="97"/>
      <c r="B45" s="31"/>
      <c r="C45" s="45" t="s">
        <v>1</v>
      </c>
      <c r="D45" s="25">
        <f>D32+D38+D39+D40+D41</f>
        <v>83481</v>
      </c>
      <c r="E45" s="25">
        <f t="shared" ref="E45:M45" si="24">E32+E38+E39+E40+E41</f>
        <v>1194</v>
      </c>
      <c r="F45" s="25">
        <f t="shared" si="24"/>
        <v>42831</v>
      </c>
      <c r="G45" s="25">
        <f t="shared" si="24"/>
        <v>39456</v>
      </c>
      <c r="H45" s="178">
        <f t="shared" si="24"/>
        <v>0</v>
      </c>
      <c r="I45" s="25">
        <f t="shared" si="24"/>
        <v>49650</v>
      </c>
      <c r="J45" s="25">
        <f t="shared" si="24"/>
        <v>4031</v>
      </c>
      <c r="K45" s="25">
        <f t="shared" si="24"/>
        <v>34507</v>
      </c>
      <c r="L45" s="25">
        <f t="shared" si="24"/>
        <v>11112</v>
      </c>
      <c r="M45" s="178">
        <f t="shared" si="24"/>
        <v>0</v>
      </c>
      <c r="N45" s="174">
        <f>I45-D45</f>
        <v>-33831</v>
      </c>
      <c r="O45" s="174">
        <f t="shared" ref="O45:R45" si="25">J45-E45</f>
        <v>2837</v>
      </c>
      <c r="P45" s="174">
        <f t="shared" si="25"/>
        <v>-8324</v>
      </c>
      <c r="Q45" s="174">
        <f t="shared" si="25"/>
        <v>-28344</v>
      </c>
      <c r="R45" s="192">
        <f t="shared" si="25"/>
        <v>0</v>
      </c>
    </row>
    <row r="46" spans="1:19" ht="15.6" customHeight="1" x14ac:dyDescent="0.25">
      <c r="A46" s="46" t="s">
        <v>0</v>
      </c>
      <c r="B46" s="266"/>
      <c r="C46" s="272"/>
      <c r="D46" s="273"/>
      <c r="E46" s="273"/>
      <c r="G46" s="273"/>
      <c r="H46" s="273"/>
      <c r="I46" s="273"/>
      <c r="J46" s="273"/>
      <c r="K46" s="273"/>
      <c r="L46" s="273"/>
      <c r="M46" s="273"/>
      <c r="N46" s="273"/>
      <c r="O46" s="273"/>
      <c r="P46" s="273"/>
      <c r="Q46" s="273"/>
      <c r="R46" s="273"/>
    </row>
    <row r="47" spans="1:19" ht="15.6" customHeight="1" x14ac:dyDescent="0.25">
      <c r="A47" s="39" t="s">
        <v>83</v>
      </c>
      <c r="B47" s="144"/>
      <c r="C47" s="272"/>
      <c r="D47" s="273"/>
      <c r="E47" s="273"/>
      <c r="G47" s="273"/>
      <c r="H47" s="273"/>
      <c r="I47" s="273"/>
      <c r="J47" s="273"/>
      <c r="K47" s="273"/>
      <c r="L47" s="273"/>
      <c r="M47" s="273"/>
      <c r="N47" s="273"/>
      <c r="O47" s="273"/>
      <c r="P47" s="273"/>
      <c r="Q47" s="273"/>
      <c r="R47" s="273"/>
    </row>
    <row r="48" spans="1:19" x14ac:dyDescent="0.2">
      <c r="A48" s="225" t="s">
        <v>82</v>
      </c>
      <c r="B48" s="264"/>
      <c r="C48" s="144"/>
      <c r="D48" s="145"/>
      <c r="E48" s="145"/>
      <c r="F48" s="145"/>
      <c r="G48" s="145"/>
      <c r="H48" s="144"/>
      <c r="M48" s="271"/>
      <c r="R48" s="265"/>
    </row>
    <row r="49" spans="1:59" x14ac:dyDescent="0.2">
      <c r="A49" s="225" t="s">
        <v>89</v>
      </c>
      <c r="B49" s="264"/>
      <c r="C49" s="144"/>
      <c r="D49" s="145"/>
      <c r="E49" s="145"/>
      <c r="F49" s="145"/>
      <c r="G49" s="145"/>
      <c r="H49" s="144"/>
      <c r="M49" s="5"/>
      <c r="R49" s="265"/>
    </row>
    <row r="50" spans="1:59" x14ac:dyDescent="0.2">
      <c r="A50" s="264"/>
      <c r="B50" s="264"/>
      <c r="C50" s="144"/>
      <c r="D50" s="145"/>
      <c r="E50" s="145"/>
      <c r="F50" s="145"/>
      <c r="G50" s="145"/>
      <c r="H50" s="144"/>
      <c r="M50" s="5"/>
      <c r="R50" s="265"/>
    </row>
    <row r="51" spans="1:59" s="129" customFormat="1" x14ac:dyDescent="0.2">
      <c r="A51" s="7" t="s">
        <v>15</v>
      </c>
      <c r="B51" s="134"/>
      <c r="C51" s="7"/>
      <c r="D51" s="226"/>
      <c r="E51" s="226"/>
      <c r="F51" s="226"/>
      <c r="G51" s="227"/>
      <c r="H51" s="134"/>
      <c r="I51" s="227"/>
      <c r="J51" s="227"/>
      <c r="K51" s="227"/>
      <c r="L51" s="227"/>
      <c r="M51" s="134"/>
      <c r="N51" s="227"/>
      <c r="O51" s="227"/>
      <c r="P51" s="227"/>
      <c r="Q51" s="227"/>
      <c r="R51" s="2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row>
    <row r="52" spans="1:59" s="129" customFormat="1" ht="16.5" thickBot="1" x14ac:dyDescent="0.3">
      <c r="A52" s="9" t="s">
        <v>60</v>
      </c>
      <c r="B52" s="65"/>
      <c r="C52" s="65"/>
      <c r="D52" s="65"/>
      <c r="E52" s="65"/>
      <c r="F52" s="65"/>
      <c r="G52" s="65"/>
      <c r="H52" s="65"/>
      <c r="I52" s="65"/>
      <c r="J52" s="65"/>
      <c r="K52" s="65"/>
      <c r="L52" s="65"/>
      <c r="M52" s="65"/>
      <c r="N52" s="65"/>
      <c r="O52" s="65"/>
      <c r="P52" s="65"/>
      <c r="Q52" s="65"/>
      <c r="R52" s="66"/>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row>
    <row r="53" spans="1:59" s="132" customFormat="1" ht="15.75" x14ac:dyDescent="0.25">
      <c r="A53" s="100" t="s">
        <v>47</v>
      </c>
      <c r="B53" s="196"/>
      <c r="C53" s="197"/>
      <c r="D53" s="101" t="s">
        <v>61</v>
      </c>
      <c r="E53" s="102"/>
      <c r="F53" s="102"/>
      <c r="G53" s="102"/>
      <c r="H53" s="103"/>
      <c r="I53" s="101" t="s">
        <v>62</v>
      </c>
      <c r="J53" s="102"/>
      <c r="K53" s="102"/>
      <c r="L53" s="102"/>
      <c r="M53" s="103"/>
      <c r="N53" s="104" t="s">
        <v>27</v>
      </c>
      <c r="O53" s="105"/>
      <c r="P53" s="105"/>
      <c r="Q53" s="105"/>
      <c r="R53" s="106"/>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row>
    <row r="54" spans="1:59" s="132" customFormat="1" ht="16.5" thickBot="1" x14ac:dyDescent="0.3">
      <c r="A54" s="107" t="s">
        <v>13</v>
      </c>
      <c r="B54" s="40" t="s">
        <v>18</v>
      </c>
      <c r="C54" s="41" t="s">
        <v>12</v>
      </c>
      <c r="D54" s="11" t="s">
        <v>50</v>
      </c>
      <c r="E54" s="12" t="s">
        <v>51</v>
      </c>
      <c r="F54" s="12" t="s">
        <v>52</v>
      </c>
      <c r="G54" s="13" t="s">
        <v>53</v>
      </c>
      <c r="H54" s="14" t="s">
        <v>54</v>
      </c>
      <c r="I54" s="11" t="s">
        <v>63</v>
      </c>
      <c r="J54" s="12" t="s">
        <v>56</v>
      </c>
      <c r="K54" s="12" t="s">
        <v>57</v>
      </c>
      <c r="L54" s="13" t="s">
        <v>64</v>
      </c>
      <c r="M54" s="14" t="s">
        <v>65</v>
      </c>
      <c r="N54" s="11" t="s">
        <v>24</v>
      </c>
      <c r="O54" s="12" t="s">
        <v>37</v>
      </c>
      <c r="P54" s="12" t="s">
        <v>41</v>
      </c>
      <c r="Q54" s="13" t="s">
        <v>25</v>
      </c>
      <c r="R54" s="108" t="s">
        <v>28</v>
      </c>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row>
    <row r="55" spans="1:59" s="129" customFormat="1" ht="15.75" x14ac:dyDescent="0.25">
      <c r="A55" s="96" t="s">
        <v>67</v>
      </c>
      <c r="B55" s="27" t="s">
        <v>29</v>
      </c>
      <c r="C55" s="229"/>
      <c r="D55" s="17">
        <f>SUM(D56:D59)</f>
        <v>44901</v>
      </c>
      <c r="E55" s="18">
        <f t="shared" ref="E55:M55" si="26">SUM(E56:E59)</f>
        <v>2017</v>
      </c>
      <c r="F55" s="18">
        <f t="shared" si="26"/>
        <v>30522</v>
      </c>
      <c r="G55" s="18">
        <f t="shared" si="26"/>
        <v>12362</v>
      </c>
      <c r="H55" s="77">
        <f t="shared" si="26"/>
        <v>2545</v>
      </c>
      <c r="I55" s="17">
        <f t="shared" si="26"/>
        <v>42314.5</v>
      </c>
      <c r="J55" s="18">
        <f t="shared" si="26"/>
        <v>1785.25</v>
      </c>
      <c r="K55" s="18">
        <f t="shared" si="26"/>
        <v>28302.25</v>
      </c>
      <c r="L55" s="18">
        <f>SUM(L56:L59)</f>
        <v>12227</v>
      </c>
      <c r="M55" s="77">
        <f t="shared" si="26"/>
        <v>4311</v>
      </c>
      <c r="N55" s="17">
        <f t="shared" ref="N55:N95" si="27">I55-D55</f>
        <v>-2586.5</v>
      </c>
      <c r="O55" s="18">
        <f t="shared" ref="O55:O95" si="28">J55-E55</f>
        <v>-231.75</v>
      </c>
      <c r="P55" s="18">
        <f t="shared" ref="P55:P95" si="29">K55-F55</f>
        <v>-2219.75</v>
      </c>
      <c r="Q55" s="18">
        <f t="shared" ref="Q55:Q95" si="30">L55-G55</f>
        <v>-135</v>
      </c>
      <c r="R55" s="112">
        <f t="shared" ref="R55:R95" si="31">M55-H55</f>
        <v>1766</v>
      </c>
      <c r="S55" s="139"/>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row>
    <row r="56" spans="1:59" s="129" customFormat="1" x14ac:dyDescent="0.2">
      <c r="A56" s="96" t="s">
        <v>67</v>
      </c>
      <c r="B56" s="42" t="s">
        <v>11</v>
      </c>
      <c r="C56" s="20" t="s">
        <v>8</v>
      </c>
      <c r="D56" s="21">
        <f>SUM(E56:G56)</f>
        <v>24527</v>
      </c>
      <c r="E56" s="22">
        <v>0</v>
      </c>
      <c r="F56" s="22">
        <v>12265</v>
      </c>
      <c r="G56" s="22">
        <v>12262</v>
      </c>
      <c r="H56" s="78">
        <v>525</v>
      </c>
      <c r="I56" s="21">
        <f>SUM(J56:L56)</f>
        <v>24319</v>
      </c>
      <c r="J56" s="22">
        <v>0</v>
      </c>
      <c r="K56" s="22">
        <v>12160</v>
      </c>
      <c r="L56" s="22">
        <v>12159</v>
      </c>
      <c r="M56" s="78">
        <v>2473</v>
      </c>
      <c r="N56" s="21">
        <f t="shared" si="27"/>
        <v>-208</v>
      </c>
      <c r="O56" s="22">
        <f t="shared" si="28"/>
        <v>0</v>
      </c>
      <c r="P56" s="22">
        <f t="shared" si="29"/>
        <v>-105</v>
      </c>
      <c r="Q56" s="22">
        <f t="shared" si="30"/>
        <v>-103</v>
      </c>
      <c r="R56" s="113">
        <f t="shared" si="31"/>
        <v>1948</v>
      </c>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row>
    <row r="57" spans="1:59" s="129" customFormat="1" x14ac:dyDescent="0.2">
      <c r="A57" s="96" t="s">
        <v>67</v>
      </c>
      <c r="B57" s="42" t="s">
        <v>11</v>
      </c>
      <c r="C57" s="20" t="s">
        <v>10</v>
      </c>
      <c r="D57" s="21">
        <f>SUM(E57:G57)</f>
        <v>20118</v>
      </c>
      <c r="E57" s="22">
        <v>2011</v>
      </c>
      <c r="F57" s="22">
        <v>18107</v>
      </c>
      <c r="G57" s="22">
        <v>0</v>
      </c>
      <c r="H57" s="78">
        <v>1989</v>
      </c>
      <c r="I57" s="21">
        <f>SUM(J57:L57)</f>
        <v>17825</v>
      </c>
      <c r="J57" s="22">
        <v>1781.5</v>
      </c>
      <c r="K57" s="22">
        <v>16043.5</v>
      </c>
      <c r="L57" s="22">
        <v>0</v>
      </c>
      <c r="M57" s="78">
        <v>1810</v>
      </c>
      <c r="N57" s="21">
        <f t="shared" si="27"/>
        <v>-2293</v>
      </c>
      <c r="O57" s="22">
        <f t="shared" si="28"/>
        <v>-229.5</v>
      </c>
      <c r="P57" s="22">
        <f t="shared" si="29"/>
        <v>-2063.5</v>
      </c>
      <c r="Q57" s="22">
        <f t="shared" si="30"/>
        <v>0</v>
      </c>
      <c r="R57" s="113">
        <f t="shared" si="31"/>
        <v>-179</v>
      </c>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row>
    <row r="58" spans="1:59" s="129" customFormat="1" x14ac:dyDescent="0.2">
      <c r="A58" s="96" t="s">
        <v>67</v>
      </c>
      <c r="B58" s="42" t="s">
        <v>9</v>
      </c>
      <c r="C58" s="20" t="s">
        <v>8</v>
      </c>
      <c r="D58" s="21">
        <f>SUM(E58:G58)</f>
        <v>199</v>
      </c>
      <c r="E58" s="22">
        <v>0</v>
      </c>
      <c r="F58" s="22">
        <v>99</v>
      </c>
      <c r="G58" s="22">
        <v>100</v>
      </c>
      <c r="H58" s="78">
        <v>22</v>
      </c>
      <c r="I58" s="21">
        <f>SUM(J58:L58)</f>
        <v>135.5</v>
      </c>
      <c r="J58" s="22">
        <v>0</v>
      </c>
      <c r="K58" s="22">
        <v>67.5</v>
      </c>
      <c r="L58" s="22">
        <v>68</v>
      </c>
      <c r="M58" s="78">
        <v>22</v>
      </c>
      <c r="N58" s="21">
        <f t="shared" si="27"/>
        <v>-63.5</v>
      </c>
      <c r="O58" s="22">
        <f t="shared" si="28"/>
        <v>0</v>
      </c>
      <c r="P58" s="22">
        <f t="shared" si="29"/>
        <v>-31.5</v>
      </c>
      <c r="Q58" s="22">
        <f t="shared" si="30"/>
        <v>-32</v>
      </c>
      <c r="R58" s="113">
        <f t="shared" si="31"/>
        <v>0</v>
      </c>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row>
    <row r="59" spans="1:59" s="129" customFormat="1" ht="15.75" thickBot="1" x14ac:dyDescent="0.25">
      <c r="A59" s="96" t="s">
        <v>67</v>
      </c>
      <c r="B59" s="43" t="s">
        <v>9</v>
      </c>
      <c r="C59" s="24" t="s">
        <v>7</v>
      </c>
      <c r="D59" s="25">
        <f>SUM(E59:G59)</f>
        <v>57</v>
      </c>
      <c r="E59" s="26">
        <v>6</v>
      </c>
      <c r="F59" s="26">
        <v>51</v>
      </c>
      <c r="G59" s="26">
        <v>0</v>
      </c>
      <c r="H59" s="79">
        <v>9</v>
      </c>
      <c r="I59" s="25">
        <f>SUM(J59:L59)</f>
        <v>35</v>
      </c>
      <c r="J59" s="26">
        <v>3.75</v>
      </c>
      <c r="K59" s="26">
        <v>31.25</v>
      </c>
      <c r="L59" s="26">
        <v>0</v>
      </c>
      <c r="M59" s="79">
        <v>6</v>
      </c>
      <c r="N59" s="25">
        <f t="shared" si="27"/>
        <v>-22</v>
      </c>
      <c r="O59" s="26">
        <f t="shared" si="28"/>
        <v>-2.25</v>
      </c>
      <c r="P59" s="26">
        <f t="shared" si="29"/>
        <v>-19.75</v>
      </c>
      <c r="Q59" s="26">
        <f t="shared" si="30"/>
        <v>0</v>
      </c>
      <c r="R59" s="114">
        <f t="shared" si="31"/>
        <v>-3</v>
      </c>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row>
    <row r="60" spans="1:59" s="129" customFormat="1" ht="15.75" x14ac:dyDescent="0.25">
      <c r="A60" s="95" t="s">
        <v>68</v>
      </c>
      <c r="B60" s="72" t="s">
        <v>31</v>
      </c>
      <c r="C60" s="230"/>
      <c r="D60" s="17">
        <f>SUM(D61:D64)</f>
        <v>4764</v>
      </c>
      <c r="E60" s="18">
        <f t="shared" ref="E60:M60" si="32">SUM(E61:E64)</f>
        <v>260</v>
      </c>
      <c r="F60" s="18">
        <f t="shared" si="32"/>
        <v>3443</v>
      </c>
      <c r="G60" s="18">
        <f t="shared" si="32"/>
        <v>1061</v>
      </c>
      <c r="H60" s="77">
        <f t="shared" si="32"/>
        <v>2655</v>
      </c>
      <c r="I60" s="17">
        <f t="shared" si="32"/>
        <v>4926</v>
      </c>
      <c r="J60" s="18">
        <f t="shared" si="32"/>
        <v>269</v>
      </c>
      <c r="K60" s="18">
        <f t="shared" si="32"/>
        <v>3558.5</v>
      </c>
      <c r="L60" s="18">
        <f t="shared" si="32"/>
        <v>1098.5</v>
      </c>
      <c r="M60" s="77">
        <f t="shared" si="32"/>
        <v>1776</v>
      </c>
      <c r="N60" s="17">
        <f t="shared" si="27"/>
        <v>162</v>
      </c>
      <c r="O60" s="18">
        <f t="shared" si="28"/>
        <v>9</v>
      </c>
      <c r="P60" s="18">
        <f t="shared" si="29"/>
        <v>115.5</v>
      </c>
      <c r="Q60" s="18">
        <f t="shared" si="30"/>
        <v>37.5</v>
      </c>
      <c r="R60" s="112">
        <f t="shared" si="31"/>
        <v>-879</v>
      </c>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row>
    <row r="61" spans="1:59" s="133" customFormat="1" x14ac:dyDescent="0.2">
      <c r="A61" s="96" t="s">
        <v>68</v>
      </c>
      <c r="B61" s="42" t="s">
        <v>11</v>
      </c>
      <c r="C61" s="20" t="s">
        <v>8</v>
      </c>
      <c r="D61" s="21">
        <f>SUM(E61:G61)</f>
        <v>2147</v>
      </c>
      <c r="E61" s="22">
        <v>0</v>
      </c>
      <c r="F61" s="22">
        <v>1095</v>
      </c>
      <c r="G61" s="22">
        <v>1052</v>
      </c>
      <c r="H61" s="78">
        <v>1678</v>
      </c>
      <c r="I61" s="21">
        <f>SUM(J61:L61)</f>
        <v>2216</v>
      </c>
      <c r="J61" s="22">
        <v>0</v>
      </c>
      <c r="K61" s="22">
        <v>1129</v>
      </c>
      <c r="L61" s="22">
        <v>1087</v>
      </c>
      <c r="M61" s="78">
        <v>848</v>
      </c>
      <c r="N61" s="21">
        <f t="shared" si="27"/>
        <v>69</v>
      </c>
      <c r="O61" s="22">
        <f t="shared" si="28"/>
        <v>0</v>
      </c>
      <c r="P61" s="22">
        <f t="shared" si="29"/>
        <v>34</v>
      </c>
      <c r="Q61" s="22">
        <f t="shared" si="30"/>
        <v>35</v>
      </c>
      <c r="R61" s="113">
        <f t="shared" si="31"/>
        <v>-830</v>
      </c>
    </row>
    <row r="62" spans="1:59" s="133" customFormat="1" x14ac:dyDescent="0.2">
      <c r="A62" s="96" t="s">
        <v>68</v>
      </c>
      <c r="B62" s="42" t="s">
        <v>11</v>
      </c>
      <c r="C62" s="20" t="s">
        <v>10</v>
      </c>
      <c r="D62" s="21">
        <f>SUM(E62:G62)</f>
        <v>2589</v>
      </c>
      <c r="E62" s="22">
        <v>259</v>
      </c>
      <c r="F62" s="22">
        <v>2330</v>
      </c>
      <c r="G62" s="22">
        <v>0</v>
      </c>
      <c r="H62" s="78">
        <v>969</v>
      </c>
      <c r="I62" s="21">
        <f>SUM(J62:L62)</f>
        <v>2677</v>
      </c>
      <c r="J62" s="22">
        <v>268</v>
      </c>
      <c r="K62" s="22">
        <v>2409</v>
      </c>
      <c r="L62" s="22">
        <v>0</v>
      </c>
      <c r="M62" s="78">
        <v>913</v>
      </c>
      <c r="N62" s="21">
        <f t="shared" si="27"/>
        <v>88</v>
      </c>
      <c r="O62" s="22">
        <f t="shared" si="28"/>
        <v>9</v>
      </c>
      <c r="P62" s="22">
        <f t="shared" si="29"/>
        <v>79</v>
      </c>
      <c r="Q62" s="22">
        <f t="shared" si="30"/>
        <v>0</v>
      </c>
      <c r="R62" s="113">
        <f t="shared" si="31"/>
        <v>-56</v>
      </c>
    </row>
    <row r="63" spans="1:59" s="133" customFormat="1" x14ac:dyDescent="0.2">
      <c r="A63" s="96" t="s">
        <v>68</v>
      </c>
      <c r="B63" s="42" t="s">
        <v>9</v>
      </c>
      <c r="C63" s="20" t="s">
        <v>8</v>
      </c>
      <c r="D63" s="21">
        <f>SUM(E63:G63)</f>
        <v>17</v>
      </c>
      <c r="E63" s="22">
        <v>0</v>
      </c>
      <c r="F63" s="22">
        <v>8</v>
      </c>
      <c r="G63" s="22">
        <v>9</v>
      </c>
      <c r="H63" s="78">
        <v>4</v>
      </c>
      <c r="I63" s="21">
        <f>SUM(J63:L63)</f>
        <v>23</v>
      </c>
      <c r="J63" s="22">
        <v>0</v>
      </c>
      <c r="K63" s="22">
        <v>11.5</v>
      </c>
      <c r="L63" s="22">
        <v>11.5</v>
      </c>
      <c r="M63" s="78">
        <v>11</v>
      </c>
      <c r="N63" s="21">
        <f t="shared" si="27"/>
        <v>6</v>
      </c>
      <c r="O63" s="22">
        <f t="shared" si="28"/>
        <v>0</v>
      </c>
      <c r="P63" s="22">
        <f t="shared" si="29"/>
        <v>3.5</v>
      </c>
      <c r="Q63" s="22">
        <f t="shared" si="30"/>
        <v>2.5</v>
      </c>
      <c r="R63" s="113">
        <f t="shared" si="31"/>
        <v>7</v>
      </c>
    </row>
    <row r="64" spans="1:59" s="133" customFormat="1" ht="15.75" thickBot="1" x14ac:dyDescent="0.25">
      <c r="A64" s="97" t="s">
        <v>68</v>
      </c>
      <c r="B64" s="43" t="s">
        <v>9</v>
      </c>
      <c r="C64" s="24" t="s">
        <v>7</v>
      </c>
      <c r="D64" s="25">
        <f>SUM(E64:G64)</f>
        <v>11</v>
      </c>
      <c r="E64" s="26">
        <v>1</v>
      </c>
      <c r="F64" s="26">
        <v>10</v>
      </c>
      <c r="G64" s="26">
        <v>0</v>
      </c>
      <c r="H64" s="79">
        <v>4</v>
      </c>
      <c r="I64" s="25">
        <f>SUM(J64:L64)</f>
        <v>10</v>
      </c>
      <c r="J64" s="26">
        <v>1</v>
      </c>
      <c r="K64" s="26">
        <v>9</v>
      </c>
      <c r="L64" s="26">
        <v>0</v>
      </c>
      <c r="M64" s="79">
        <v>4</v>
      </c>
      <c r="N64" s="25">
        <f t="shared" si="27"/>
        <v>-1</v>
      </c>
      <c r="O64" s="26">
        <f t="shared" si="28"/>
        <v>0</v>
      </c>
      <c r="P64" s="26">
        <f t="shared" si="29"/>
        <v>-1</v>
      </c>
      <c r="Q64" s="26">
        <f t="shared" si="30"/>
        <v>0</v>
      </c>
      <c r="R64" s="114">
        <f t="shared" si="31"/>
        <v>0</v>
      </c>
    </row>
    <row r="65" spans="1:59" s="133" customFormat="1" ht="15.75" x14ac:dyDescent="0.25">
      <c r="A65" s="109" t="s">
        <v>69</v>
      </c>
      <c r="B65" s="73" t="s">
        <v>77</v>
      </c>
      <c r="C65" s="29"/>
      <c r="D65" s="17">
        <f>SUM(D66:D69)</f>
        <v>1296</v>
      </c>
      <c r="E65" s="18">
        <f t="shared" ref="E65:M65" si="33">SUM(E66:E69)</f>
        <v>329</v>
      </c>
      <c r="F65" s="18">
        <f t="shared" si="33"/>
        <v>941</v>
      </c>
      <c r="G65" s="18">
        <f t="shared" si="33"/>
        <v>26</v>
      </c>
      <c r="H65" s="77">
        <f t="shared" si="33"/>
        <v>127</v>
      </c>
      <c r="I65" s="17">
        <f t="shared" si="33"/>
        <v>1564</v>
      </c>
      <c r="J65" s="18">
        <f t="shared" si="33"/>
        <v>433</v>
      </c>
      <c r="K65" s="18">
        <f t="shared" si="33"/>
        <v>1097.5</v>
      </c>
      <c r="L65" s="18">
        <f t="shared" si="33"/>
        <v>33.5</v>
      </c>
      <c r="M65" s="86">
        <f t="shared" si="33"/>
        <v>227</v>
      </c>
      <c r="N65" s="17">
        <f t="shared" si="27"/>
        <v>268</v>
      </c>
      <c r="O65" s="18">
        <f t="shared" si="28"/>
        <v>104</v>
      </c>
      <c r="P65" s="18">
        <f t="shared" si="29"/>
        <v>156.5</v>
      </c>
      <c r="Q65" s="18">
        <f t="shared" si="30"/>
        <v>7.5</v>
      </c>
      <c r="R65" s="115">
        <f t="shared" si="31"/>
        <v>100</v>
      </c>
    </row>
    <row r="66" spans="1:59" s="133" customFormat="1" x14ac:dyDescent="0.2">
      <c r="A66" s="109" t="s">
        <v>69</v>
      </c>
      <c r="B66" s="71" t="s">
        <v>11</v>
      </c>
      <c r="C66" s="29" t="s">
        <v>8</v>
      </c>
      <c r="D66" s="21">
        <f>SUM(E66:G66)</f>
        <v>514</v>
      </c>
      <c r="E66" s="22">
        <v>257</v>
      </c>
      <c r="F66" s="22">
        <v>257</v>
      </c>
      <c r="G66" s="22">
        <v>0</v>
      </c>
      <c r="H66" s="78">
        <v>15</v>
      </c>
      <c r="I66" s="21">
        <f>SUM(J66:L66)</f>
        <v>709</v>
      </c>
      <c r="J66" s="22">
        <v>355</v>
      </c>
      <c r="K66" s="22">
        <v>354</v>
      </c>
      <c r="L66" s="22">
        <v>0</v>
      </c>
      <c r="M66" s="78">
        <v>104</v>
      </c>
      <c r="N66" s="21">
        <f t="shared" si="27"/>
        <v>195</v>
      </c>
      <c r="O66" s="22">
        <f t="shared" si="28"/>
        <v>98</v>
      </c>
      <c r="P66" s="22">
        <f t="shared" si="29"/>
        <v>97</v>
      </c>
      <c r="Q66" s="22">
        <f t="shared" si="30"/>
        <v>0</v>
      </c>
      <c r="R66" s="116">
        <f t="shared" si="31"/>
        <v>89</v>
      </c>
    </row>
    <row r="67" spans="1:59" s="133" customFormat="1" x14ac:dyDescent="0.2">
      <c r="A67" s="109" t="s">
        <v>69</v>
      </c>
      <c r="B67" s="71" t="s">
        <v>11</v>
      </c>
      <c r="C67" s="29" t="s">
        <v>10</v>
      </c>
      <c r="D67" s="21">
        <f>SUM(E67:G67)</f>
        <v>715</v>
      </c>
      <c r="E67" s="22">
        <v>71</v>
      </c>
      <c r="F67" s="22">
        <v>644</v>
      </c>
      <c r="G67" s="22">
        <v>0</v>
      </c>
      <c r="H67" s="78">
        <v>108</v>
      </c>
      <c r="I67" s="21">
        <f>SUM(J67:L67)</f>
        <v>775</v>
      </c>
      <c r="J67" s="22">
        <v>77</v>
      </c>
      <c r="K67" s="22">
        <v>698</v>
      </c>
      <c r="L67" s="22">
        <v>0</v>
      </c>
      <c r="M67" s="78">
        <v>113</v>
      </c>
      <c r="N67" s="21">
        <f t="shared" si="27"/>
        <v>60</v>
      </c>
      <c r="O67" s="22">
        <f t="shared" si="28"/>
        <v>6</v>
      </c>
      <c r="P67" s="22">
        <f t="shared" si="29"/>
        <v>54</v>
      </c>
      <c r="Q67" s="22">
        <f t="shared" si="30"/>
        <v>0</v>
      </c>
      <c r="R67" s="116">
        <f t="shared" si="31"/>
        <v>5</v>
      </c>
    </row>
    <row r="68" spans="1:59" s="133" customFormat="1" x14ac:dyDescent="0.2">
      <c r="A68" s="109" t="s">
        <v>69</v>
      </c>
      <c r="B68" s="71" t="s">
        <v>36</v>
      </c>
      <c r="C68" s="29" t="s">
        <v>8</v>
      </c>
      <c r="D68" s="21">
        <f>SUM(E68:G68)</f>
        <v>52</v>
      </c>
      <c r="E68" s="22">
        <v>0</v>
      </c>
      <c r="F68" s="22">
        <v>26</v>
      </c>
      <c r="G68" s="22">
        <v>26</v>
      </c>
      <c r="H68" s="78">
        <v>3</v>
      </c>
      <c r="I68" s="21">
        <f>SUM(J68:L68)</f>
        <v>67</v>
      </c>
      <c r="J68" s="22">
        <v>0</v>
      </c>
      <c r="K68" s="22">
        <v>33.5</v>
      </c>
      <c r="L68" s="22">
        <v>33.5</v>
      </c>
      <c r="M68" s="78">
        <v>9</v>
      </c>
      <c r="N68" s="21">
        <f t="shared" si="27"/>
        <v>15</v>
      </c>
      <c r="O68" s="22">
        <f t="shared" si="28"/>
        <v>0</v>
      </c>
      <c r="P68" s="22">
        <f t="shared" si="29"/>
        <v>7.5</v>
      </c>
      <c r="Q68" s="22">
        <f t="shared" si="30"/>
        <v>7.5</v>
      </c>
      <c r="R68" s="116">
        <f t="shared" si="31"/>
        <v>6</v>
      </c>
    </row>
    <row r="69" spans="1:59" s="133" customFormat="1" ht="15.75" thickBot="1" x14ac:dyDescent="0.25">
      <c r="A69" s="110" t="s">
        <v>69</v>
      </c>
      <c r="B69" s="71" t="s">
        <v>9</v>
      </c>
      <c r="C69" s="29" t="s">
        <v>10</v>
      </c>
      <c r="D69" s="25">
        <f>SUM(E69:G69)</f>
        <v>15</v>
      </c>
      <c r="E69" s="26">
        <v>1</v>
      </c>
      <c r="F69" s="26">
        <v>14</v>
      </c>
      <c r="G69" s="26">
        <v>0</v>
      </c>
      <c r="H69" s="79">
        <v>1</v>
      </c>
      <c r="I69" s="25">
        <f>SUM(J69:L69)</f>
        <v>13</v>
      </c>
      <c r="J69" s="26">
        <v>1</v>
      </c>
      <c r="K69" s="26">
        <v>12</v>
      </c>
      <c r="L69" s="26">
        <v>0</v>
      </c>
      <c r="M69" s="79">
        <v>1</v>
      </c>
      <c r="N69" s="25">
        <f t="shared" si="27"/>
        <v>-2</v>
      </c>
      <c r="O69" s="26">
        <f t="shared" si="28"/>
        <v>0</v>
      </c>
      <c r="P69" s="26">
        <f t="shared" si="29"/>
        <v>-2</v>
      </c>
      <c r="Q69" s="26">
        <f t="shared" si="30"/>
        <v>0</v>
      </c>
      <c r="R69" s="117">
        <f t="shared" si="31"/>
        <v>0</v>
      </c>
    </row>
    <row r="70" spans="1:59" s="133" customFormat="1" ht="15.75" customHeight="1" x14ac:dyDescent="0.25">
      <c r="A70" s="96" t="s">
        <v>70</v>
      </c>
      <c r="B70" s="15" t="s">
        <v>76</v>
      </c>
      <c r="C70" s="15"/>
      <c r="D70" s="17">
        <f>SUM(D71:D72)</f>
        <v>1031</v>
      </c>
      <c r="E70" s="18">
        <f t="shared" ref="E70:M70" si="34">SUM(E71:E72)</f>
        <v>24</v>
      </c>
      <c r="F70" s="18">
        <f t="shared" si="34"/>
        <v>614</v>
      </c>
      <c r="G70" s="18">
        <f t="shared" si="34"/>
        <v>393</v>
      </c>
      <c r="H70" s="77">
        <f t="shared" si="34"/>
        <v>25</v>
      </c>
      <c r="I70" s="17">
        <f t="shared" si="34"/>
        <v>876.25</v>
      </c>
      <c r="J70" s="18">
        <f t="shared" si="34"/>
        <v>19.75</v>
      </c>
      <c r="K70" s="18">
        <f t="shared" si="34"/>
        <v>513.25</v>
      </c>
      <c r="L70" s="18">
        <f t="shared" si="34"/>
        <v>343.25</v>
      </c>
      <c r="M70" s="77">
        <f t="shared" si="34"/>
        <v>29</v>
      </c>
      <c r="N70" s="17">
        <f t="shared" si="27"/>
        <v>-154.75</v>
      </c>
      <c r="O70" s="18">
        <f t="shared" si="28"/>
        <v>-4.25</v>
      </c>
      <c r="P70" s="18">
        <f t="shared" si="29"/>
        <v>-100.75</v>
      </c>
      <c r="Q70" s="18">
        <f t="shared" si="30"/>
        <v>-49.75</v>
      </c>
      <c r="R70" s="112">
        <f t="shared" si="31"/>
        <v>4</v>
      </c>
    </row>
    <row r="71" spans="1:59" s="133" customFormat="1" x14ac:dyDescent="0.2">
      <c r="A71" s="96" t="s">
        <v>70</v>
      </c>
      <c r="B71" s="19" t="s">
        <v>9</v>
      </c>
      <c r="C71" s="29" t="s">
        <v>8</v>
      </c>
      <c r="D71" s="21">
        <f>SUM(E71:G71)</f>
        <v>786</v>
      </c>
      <c r="E71" s="22">
        <v>0</v>
      </c>
      <c r="F71" s="22">
        <v>393</v>
      </c>
      <c r="G71" s="22">
        <v>393</v>
      </c>
      <c r="H71" s="78">
        <v>14</v>
      </c>
      <c r="I71" s="21">
        <f>SUM(J71:L71)</f>
        <v>687</v>
      </c>
      <c r="J71" s="22">
        <v>0</v>
      </c>
      <c r="K71" s="22">
        <v>343.75</v>
      </c>
      <c r="L71" s="22">
        <v>343.25</v>
      </c>
      <c r="M71" s="78">
        <v>22</v>
      </c>
      <c r="N71" s="21">
        <f t="shared" si="27"/>
        <v>-99</v>
      </c>
      <c r="O71" s="22">
        <f t="shared" si="28"/>
        <v>0</v>
      </c>
      <c r="P71" s="22">
        <f t="shared" si="29"/>
        <v>-49.25</v>
      </c>
      <c r="Q71" s="22">
        <f t="shared" si="30"/>
        <v>-49.75</v>
      </c>
      <c r="R71" s="113">
        <f t="shared" si="31"/>
        <v>8</v>
      </c>
    </row>
    <row r="72" spans="1:59" s="140" customFormat="1" ht="15.75" thickBot="1" x14ac:dyDescent="0.25">
      <c r="A72" s="97" t="s">
        <v>70</v>
      </c>
      <c r="B72" s="19" t="s">
        <v>9</v>
      </c>
      <c r="C72" s="29" t="s">
        <v>10</v>
      </c>
      <c r="D72" s="21">
        <f>SUM(E72:G72)</f>
        <v>245</v>
      </c>
      <c r="E72" s="26">
        <v>24</v>
      </c>
      <c r="F72" s="26">
        <v>221</v>
      </c>
      <c r="G72" s="26">
        <v>0</v>
      </c>
      <c r="H72" s="79">
        <v>11</v>
      </c>
      <c r="I72" s="21">
        <f>SUM(J72:L72)</f>
        <v>189.25</v>
      </c>
      <c r="J72" s="22">
        <v>19.75</v>
      </c>
      <c r="K72" s="22">
        <v>169.5</v>
      </c>
      <c r="L72" s="22">
        <v>0</v>
      </c>
      <c r="M72" s="78">
        <v>7</v>
      </c>
      <c r="N72" s="21">
        <f t="shared" si="27"/>
        <v>-55.75</v>
      </c>
      <c r="O72" s="22">
        <f t="shared" si="28"/>
        <v>-4.25</v>
      </c>
      <c r="P72" s="22">
        <f t="shared" si="29"/>
        <v>-51.5</v>
      </c>
      <c r="Q72" s="22">
        <f t="shared" si="30"/>
        <v>0</v>
      </c>
      <c r="R72" s="113">
        <f t="shared" si="31"/>
        <v>-4</v>
      </c>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row>
    <row r="73" spans="1:59" s="128" customFormat="1" ht="15.75" x14ac:dyDescent="0.25">
      <c r="A73" s="96" t="s">
        <v>71</v>
      </c>
      <c r="B73" s="27" t="s">
        <v>81</v>
      </c>
      <c r="C73" s="229"/>
      <c r="D73" s="17">
        <f t="shared" ref="D73:M73" si="35">SUM(D74:D78)</f>
        <v>485880</v>
      </c>
      <c r="E73" s="18">
        <f t="shared" si="35"/>
        <v>62654</v>
      </c>
      <c r="F73" s="18">
        <f t="shared" si="35"/>
        <v>363390</v>
      </c>
      <c r="G73" s="18">
        <f t="shared" si="35"/>
        <v>59836</v>
      </c>
      <c r="H73" s="77">
        <f t="shared" si="35"/>
        <v>0</v>
      </c>
      <c r="I73" s="17">
        <f t="shared" si="35"/>
        <v>445478</v>
      </c>
      <c r="J73" s="18">
        <f t="shared" si="35"/>
        <v>61474</v>
      </c>
      <c r="K73" s="18">
        <f t="shared" si="35"/>
        <v>333227</v>
      </c>
      <c r="L73" s="18">
        <f t="shared" si="35"/>
        <v>50777</v>
      </c>
      <c r="M73" s="77">
        <f t="shared" si="35"/>
        <v>0</v>
      </c>
      <c r="N73" s="17">
        <f t="shared" si="27"/>
        <v>-40402</v>
      </c>
      <c r="O73" s="18">
        <f t="shared" si="28"/>
        <v>-1180</v>
      </c>
      <c r="P73" s="18">
        <f t="shared" si="29"/>
        <v>-30163</v>
      </c>
      <c r="Q73" s="18">
        <f t="shared" si="30"/>
        <v>-9059</v>
      </c>
      <c r="R73" s="112">
        <f t="shared" si="31"/>
        <v>0</v>
      </c>
    </row>
    <row r="74" spans="1:59" s="128" customFormat="1" x14ac:dyDescent="0.2">
      <c r="A74" s="96" t="s">
        <v>71</v>
      </c>
      <c r="B74" s="28" t="s">
        <v>34</v>
      </c>
      <c r="C74" s="20" t="s">
        <v>8</v>
      </c>
      <c r="D74" s="21">
        <f t="shared" ref="D74:D93" si="36">SUM(E74:G74)</f>
        <v>179763</v>
      </c>
      <c r="E74" s="22">
        <v>38571</v>
      </c>
      <c r="F74" s="22">
        <v>90344</v>
      </c>
      <c r="G74" s="22">
        <v>50848</v>
      </c>
      <c r="H74" s="78">
        <v>0</v>
      </c>
      <c r="I74" s="21">
        <f t="shared" ref="I74:I93" si="37">SUM(J74:L74)</f>
        <v>165467</v>
      </c>
      <c r="J74" s="22">
        <v>35801</v>
      </c>
      <c r="K74" s="22">
        <v>83160</v>
      </c>
      <c r="L74" s="22">
        <v>46506</v>
      </c>
      <c r="M74" s="78">
        <v>0</v>
      </c>
      <c r="N74" s="21">
        <f t="shared" si="27"/>
        <v>-14296</v>
      </c>
      <c r="O74" s="22">
        <f t="shared" si="28"/>
        <v>-2770</v>
      </c>
      <c r="P74" s="22">
        <f t="shared" si="29"/>
        <v>-7184</v>
      </c>
      <c r="Q74" s="22">
        <f t="shared" si="30"/>
        <v>-4342</v>
      </c>
      <c r="R74" s="113">
        <f t="shared" si="31"/>
        <v>0</v>
      </c>
    </row>
    <row r="75" spans="1:59" s="128" customFormat="1" x14ac:dyDescent="0.2">
      <c r="A75" s="96" t="s">
        <v>71</v>
      </c>
      <c r="B75" s="28" t="s">
        <v>11</v>
      </c>
      <c r="C75" s="20" t="s">
        <v>10</v>
      </c>
      <c r="D75" s="21">
        <f t="shared" si="36"/>
        <v>291772</v>
      </c>
      <c r="E75" s="22">
        <v>21950</v>
      </c>
      <c r="F75" s="22">
        <v>262595</v>
      </c>
      <c r="G75" s="22">
        <v>7227</v>
      </c>
      <c r="H75" s="78">
        <v>0</v>
      </c>
      <c r="I75" s="21">
        <f t="shared" si="37"/>
        <v>268378</v>
      </c>
      <c r="J75" s="22">
        <v>24355</v>
      </c>
      <c r="K75" s="22">
        <v>241541</v>
      </c>
      <c r="L75" s="22">
        <v>2482</v>
      </c>
      <c r="M75" s="78">
        <v>0</v>
      </c>
      <c r="N75" s="21">
        <f t="shared" si="27"/>
        <v>-23394</v>
      </c>
      <c r="O75" s="22">
        <f t="shared" si="28"/>
        <v>2405</v>
      </c>
      <c r="P75" s="22">
        <f t="shared" si="29"/>
        <v>-21054</v>
      </c>
      <c r="Q75" s="22">
        <f t="shared" si="30"/>
        <v>-4745</v>
      </c>
      <c r="R75" s="113">
        <f t="shared" si="31"/>
        <v>0</v>
      </c>
    </row>
    <row r="76" spans="1:59" s="128" customFormat="1" x14ac:dyDescent="0.2">
      <c r="A76" s="96" t="s">
        <v>71</v>
      </c>
      <c r="B76" s="28" t="s">
        <v>9</v>
      </c>
      <c r="C76" s="20" t="s">
        <v>8</v>
      </c>
      <c r="D76" s="21">
        <f t="shared" si="36"/>
        <v>1092</v>
      </c>
      <c r="E76" s="22">
        <v>0</v>
      </c>
      <c r="F76" s="22">
        <v>546</v>
      </c>
      <c r="G76" s="22">
        <v>546</v>
      </c>
      <c r="H76" s="78">
        <v>0</v>
      </c>
      <c r="I76" s="21">
        <f t="shared" si="37"/>
        <v>1212</v>
      </c>
      <c r="J76" s="22">
        <v>0</v>
      </c>
      <c r="K76" s="22">
        <v>606</v>
      </c>
      <c r="L76" s="22">
        <v>606</v>
      </c>
      <c r="M76" s="78">
        <v>0</v>
      </c>
      <c r="N76" s="21">
        <f>I76-D76</f>
        <v>120</v>
      </c>
      <c r="O76" s="22">
        <f t="shared" si="28"/>
        <v>0</v>
      </c>
      <c r="P76" s="22">
        <f t="shared" si="29"/>
        <v>60</v>
      </c>
      <c r="Q76" s="22">
        <f t="shared" si="30"/>
        <v>60</v>
      </c>
      <c r="R76" s="113">
        <f t="shared" si="31"/>
        <v>0</v>
      </c>
    </row>
    <row r="77" spans="1:59" s="128" customFormat="1" x14ac:dyDescent="0.2">
      <c r="A77" s="96" t="s">
        <v>71</v>
      </c>
      <c r="B77" s="28" t="s">
        <v>9</v>
      </c>
      <c r="C77" s="20" t="s">
        <v>7</v>
      </c>
      <c r="D77" s="21">
        <f t="shared" si="36"/>
        <v>2780</v>
      </c>
      <c r="E77" s="22">
        <v>278</v>
      </c>
      <c r="F77" s="22">
        <v>2502</v>
      </c>
      <c r="G77" s="22">
        <v>0</v>
      </c>
      <c r="H77" s="78">
        <v>0</v>
      </c>
      <c r="I77" s="21">
        <f t="shared" si="37"/>
        <v>3086</v>
      </c>
      <c r="J77" s="22">
        <v>309</v>
      </c>
      <c r="K77" s="22">
        <v>2777</v>
      </c>
      <c r="L77" s="22">
        <v>0</v>
      </c>
      <c r="M77" s="78">
        <v>0</v>
      </c>
      <c r="N77" s="21">
        <f t="shared" si="27"/>
        <v>306</v>
      </c>
      <c r="O77" s="22">
        <f t="shared" si="28"/>
        <v>31</v>
      </c>
      <c r="P77" s="22">
        <f t="shared" si="29"/>
        <v>275</v>
      </c>
      <c r="Q77" s="22">
        <f t="shared" si="30"/>
        <v>0</v>
      </c>
      <c r="R77" s="113">
        <f t="shared" si="31"/>
        <v>0</v>
      </c>
    </row>
    <row r="78" spans="1:59" s="128" customFormat="1" ht="15.75" thickBot="1" x14ac:dyDescent="0.25">
      <c r="A78" s="97" t="s">
        <v>71</v>
      </c>
      <c r="B78" s="30" t="s">
        <v>78</v>
      </c>
      <c r="C78" s="231" t="s">
        <v>79</v>
      </c>
      <c r="D78" s="25">
        <f t="shared" si="36"/>
        <v>10473</v>
      </c>
      <c r="E78" s="26">
        <v>1855</v>
      </c>
      <c r="F78" s="26">
        <v>7403</v>
      </c>
      <c r="G78" s="26">
        <v>1215</v>
      </c>
      <c r="H78" s="79">
        <v>0</v>
      </c>
      <c r="I78" s="25">
        <f t="shared" si="37"/>
        <v>7335</v>
      </c>
      <c r="J78" s="26">
        <v>1009</v>
      </c>
      <c r="K78" s="26">
        <v>5143</v>
      </c>
      <c r="L78" s="26">
        <v>1183</v>
      </c>
      <c r="M78" s="79">
        <v>0</v>
      </c>
      <c r="N78" s="25">
        <f t="shared" si="27"/>
        <v>-3138</v>
      </c>
      <c r="O78" s="26">
        <f t="shared" si="28"/>
        <v>-846</v>
      </c>
      <c r="P78" s="26">
        <f t="shared" si="29"/>
        <v>-2260</v>
      </c>
      <c r="Q78" s="26">
        <f t="shared" si="30"/>
        <v>-32</v>
      </c>
      <c r="R78" s="114">
        <f t="shared" si="31"/>
        <v>0</v>
      </c>
    </row>
    <row r="79" spans="1:59" s="29" customFormat="1" ht="15" customHeight="1" x14ac:dyDescent="0.25">
      <c r="A79" s="95" t="s">
        <v>73</v>
      </c>
      <c r="B79" s="15" t="s">
        <v>45</v>
      </c>
      <c r="C79" s="232"/>
      <c r="D79" s="17">
        <f>SUM(D80:D83)</f>
        <v>4343.3335000000006</v>
      </c>
      <c r="E79" s="18">
        <f t="shared" ref="E79:M79" si="38">SUM(E80:E83)</f>
        <v>332.28150000000005</v>
      </c>
      <c r="F79" s="18">
        <f t="shared" si="38"/>
        <v>2935.5760000000005</v>
      </c>
      <c r="G79" s="18">
        <f t="shared" si="38"/>
        <v>1075.4760000000001</v>
      </c>
      <c r="H79" s="93">
        <f t="shared" si="38"/>
        <v>0</v>
      </c>
      <c r="I79" s="17">
        <f t="shared" si="38"/>
        <v>2380</v>
      </c>
      <c r="J79" s="18">
        <f>SUM(J80:J83)</f>
        <v>182</v>
      </c>
      <c r="K79" s="18">
        <f t="shared" si="38"/>
        <v>1609</v>
      </c>
      <c r="L79" s="18">
        <f t="shared" si="38"/>
        <v>589</v>
      </c>
      <c r="M79" s="77">
        <f t="shared" si="38"/>
        <v>0</v>
      </c>
      <c r="N79" s="18">
        <f t="shared" ref="N79:N80" si="39">I79-D79</f>
        <v>-1963.3335000000006</v>
      </c>
      <c r="O79" s="18">
        <f t="shared" ref="O79:O82" si="40">J79-E79</f>
        <v>-150.28150000000005</v>
      </c>
      <c r="P79" s="18">
        <f t="shared" ref="P79:P82" si="41">K79-F79</f>
        <v>-1326.5760000000005</v>
      </c>
      <c r="Q79" s="18">
        <f t="shared" ref="Q79:Q82" si="42">L79-G79</f>
        <v>-486.47600000000011</v>
      </c>
      <c r="R79" s="112">
        <f t="shared" ref="R79:R83" si="43">M79-H79</f>
        <v>0</v>
      </c>
    </row>
    <row r="80" spans="1:59" s="29" customFormat="1" ht="15" customHeight="1" x14ac:dyDescent="0.25">
      <c r="A80" s="96" t="s">
        <v>73</v>
      </c>
      <c r="B80" s="19" t="s">
        <v>11</v>
      </c>
      <c r="C80" s="29" t="s">
        <v>8</v>
      </c>
      <c r="D80" s="21">
        <f>SUM(E80:G80)</f>
        <v>2216.9010000000003</v>
      </c>
      <c r="E80" s="22">
        <v>142.04400000000001</v>
      </c>
      <c r="F80" s="22">
        <v>1110.9870000000001</v>
      </c>
      <c r="G80" s="22">
        <v>963.87</v>
      </c>
      <c r="H80" s="81">
        <v>0</v>
      </c>
      <c r="I80" s="21">
        <f>SUM(J80:L80)</f>
        <v>1215</v>
      </c>
      <c r="J80" s="22">
        <v>78</v>
      </c>
      <c r="K80" s="22">
        <v>609</v>
      </c>
      <c r="L80" s="22">
        <v>528</v>
      </c>
      <c r="M80" s="78">
        <v>0</v>
      </c>
      <c r="N80" s="22">
        <f t="shared" si="39"/>
        <v>-1001.9010000000003</v>
      </c>
      <c r="O80" s="22">
        <f t="shared" si="40"/>
        <v>-64.044000000000011</v>
      </c>
      <c r="P80" s="22">
        <f t="shared" si="41"/>
        <v>-501.98700000000008</v>
      </c>
      <c r="Q80" s="22">
        <f t="shared" si="42"/>
        <v>-435.87</v>
      </c>
      <c r="R80" s="118">
        <f t="shared" si="43"/>
        <v>0</v>
      </c>
    </row>
    <row r="81" spans="1:18" s="29" customFormat="1" ht="15" customHeight="1" x14ac:dyDescent="0.25">
      <c r="A81" s="96" t="s">
        <v>73</v>
      </c>
      <c r="B81" s="19" t="s">
        <v>11</v>
      </c>
      <c r="C81" s="29" t="s">
        <v>7</v>
      </c>
      <c r="D81" s="21">
        <f>SUM(E81:G81)</f>
        <v>1843.19</v>
      </c>
      <c r="E81" s="22">
        <v>184.31900000000002</v>
      </c>
      <c r="F81" s="22">
        <v>1658.8710000000001</v>
      </c>
      <c r="G81" s="22">
        <v>0</v>
      </c>
      <c r="H81" s="81">
        <v>0</v>
      </c>
      <c r="I81" s="21">
        <f>SUM(J81:L81)</f>
        <v>1010</v>
      </c>
      <c r="J81" s="22">
        <v>101</v>
      </c>
      <c r="K81" s="22">
        <v>909</v>
      </c>
      <c r="L81" s="22">
        <v>0</v>
      </c>
      <c r="M81" s="78">
        <v>0</v>
      </c>
      <c r="N81" s="22">
        <f>I81-D81</f>
        <v>-833.19</v>
      </c>
      <c r="O81" s="22">
        <f t="shared" si="40"/>
        <v>-83.319000000000017</v>
      </c>
      <c r="P81" s="22">
        <f t="shared" si="41"/>
        <v>-749.87100000000009</v>
      </c>
      <c r="Q81" s="22">
        <f t="shared" si="42"/>
        <v>0</v>
      </c>
      <c r="R81" s="118">
        <f t="shared" si="43"/>
        <v>0</v>
      </c>
    </row>
    <row r="82" spans="1:18" s="29" customFormat="1" ht="15" customHeight="1" x14ac:dyDescent="0.25">
      <c r="A82" s="96" t="s">
        <v>73</v>
      </c>
      <c r="B82" s="19" t="s">
        <v>9</v>
      </c>
      <c r="C82" s="29" t="s">
        <v>8</v>
      </c>
      <c r="D82" s="21">
        <f>SUM(E82:G82)</f>
        <v>224.0575</v>
      </c>
      <c r="E82" s="22">
        <v>0</v>
      </c>
      <c r="F82" s="22">
        <v>112.45150000000001</v>
      </c>
      <c r="G82" s="22">
        <v>111.60600000000001</v>
      </c>
      <c r="H82" s="81">
        <v>0</v>
      </c>
      <c r="I82" s="21">
        <f>SUM(J82:L82)</f>
        <v>123</v>
      </c>
      <c r="J82" s="22">
        <v>0</v>
      </c>
      <c r="K82" s="22">
        <v>62</v>
      </c>
      <c r="L82" s="22">
        <v>61</v>
      </c>
      <c r="M82" s="78">
        <v>0</v>
      </c>
      <c r="N82" s="22">
        <f>I82-D82</f>
        <v>-101.0575</v>
      </c>
      <c r="O82" s="22">
        <f t="shared" si="40"/>
        <v>0</v>
      </c>
      <c r="P82" s="22">
        <f t="shared" si="41"/>
        <v>-50.45150000000001</v>
      </c>
      <c r="Q82" s="22">
        <f t="shared" si="42"/>
        <v>-50.606000000000009</v>
      </c>
      <c r="R82" s="118">
        <f t="shared" si="43"/>
        <v>0</v>
      </c>
    </row>
    <row r="83" spans="1:18" s="29" customFormat="1" ht="15" customHeight="1" thickBot="1" x14ac:dyDescent="0.3">
      <c r="A83" s="97" t="s">
        <v>73</v>
      </c>
      <c r="B83" s="23" t="s">
        <v>9</v>
      </c>
      <c r="C83" s="24" t="s">
        <v>10</v>
      </c>
      <c r="D83" s="25">
        <f>SUM(E83:G83)</f>
        <v>59.185000000000002</v>
      </c>
      <c r="E83" s="26">
        <v>5.9184999999999999</v>
      </c>
      <c r="F83" s="26">
        <v>53.266500000000001</v>
      </c>
      <c r="G83" s="26">
        <v>0</v>
      </c>
      <c r="H83" s="85">
        <v>0</v>
      </c>
      <c r="I83" s="25">
        <f>SUM(J83:L83)</f>
        <v>32</v>
      </c>
      <c r="J83" s="26">
        <v>3</v>
      </c>
      <c r="K83" s="26">
        <v>29</v>
      </c>
      <c r="L83" s="26">
        <v>0</v>
      </c>
      <c r="M83" s="79">
        <v>0</v>
      </c>
      <c r="N83" s="25">
        <f>I83-D83</f>
        <v>-27.185000000000002</v>
      </c>
      <c r="O83" s="26">
        <f t="shared" ref="O83:O87" si="44">J83-E83</f>
        <v>-2.9184999999999999</v>
      </c>
      <c r="P83" s="26">
        <f t="shared" ref="P83:P87" si="45">K83-F83</f>
        <v>-24.266500000000001</v>
      </c>
      <c r="Q83" s="26">
        <f t="shared" ref="Q83:Q87" si="46">L83-G83</f>
        <v>0</v>
      </c>
      <c r="R83" s="119">
        <f t="shared" si="43"/>
        <v>0</v>
      </c>
    </row>
    <row r="84" spans="1:18" s="29" customFormat="1" ht="15" customHeight="1" x14ac:dyDescent="0.25">
      <c r="A84" s="96" t="s">
        <v>80</v>
      </c>
      <c r="B84" s="64" t="s">
        <v>87</v>
      </c>
      <c r="D84" s="33">
        <f>SUM(D85:D88)</f>
        <v>657</v>
      </c>
      <c r="E84" s="34">
        <f t="shared" ref="E84:M84" si="47">SUM(E85:E88)</f>
        <v>30</v>
      </c>
      <c r="F84" s="34">
        <f t="shared" si="47"/>
        <v>447</v>
      </c>
      <c r="G84" s="34">
        <f t="shared" si="47"/>
        <v>180</v>
      </c>
      <c r="H84" s="81">
        <f t="shared" si="47"/>
        <v>0</v>
      </c>
      <c r="I84" s="33">
        <f t="shared" si="47"/>
        <v>728</v>
      </c>
      <c r="J84" s="34">
        <f t="shared" si="47"/>
        <v>16.5</v>
      </c>
      <c r="K84" s="34">
        <f t="shared" si="47"/>
        <v>495</v>
      </c>
      <c r="L84" s="34">
        <f t="shared" si="47"/>
        <v>216.5</v>
      </c>
      <c r="M84" s="88">
        <f t="shared" si="47"/>
        <v>0</v>
      </c>
      <c r="N84" s="34">
        <f t="shared" ref="N84:N85" si="48">I84-D84</f>
        <v>71</v>
      </c>
      <c r="O84" s="34">
        <f t="shared" si="44"/>
        <v>-13.5</v>
      </c>
      <c r="P84" s="34">
        <f t="shared" si="45"/>
        <v>48</v>
      </c>
      <c r="Q84" s="34">
        <f t="shared" si="46"/>
        <v>36.5</v>
      </c>
      <c r="R84" s="118">
        <f t="shared" ref="R84:R88" si="49">M84-H84</f>
        <v>0</v>
      </c>
    </row>
    <row r="85" spans="1:18" s="29" customFormat="1" ht="15" customHeight="1" x14ac:dyDescent="0.25">
      <c r="A85" s="96" t="s">
        <v>80</v>
      </c>
      <c r="B85" s="19" t="s">
        <v>11</v>
      </c>
      <c r="C85" s="29" t="s">
        <v>8</v>
      </c>
      <c r="D85" s="21">
        <f>SUM(E85:G85)</f>
        <v>353.25</v>
      </c>
      <c r="E85" s="22">
        <v>0</v>
      </c>
      <c r="F85" s="22">
        <v>177</v>
      </c>
      <c r="G85" s="22">
        <v>176.25</v>
      </c>
      <c r="H85" s="81">
        <v>0</v>
      </c>
      <c r="I85" s="21">
        <f>SUM(J85:L85)</f>
        <v>391</v>
      </c>
      <c r="J85" s="22">
        <v>0</v>
      </c>
      <c r="K85" s="22">
        <v>196</v>
      </c>
      <c r="L85" s="22">
        <v>195</v>
      </c>
      <c r="M85" s="78">
        <v>0</v>
      </c>
      <c r="N85" s="22">
        <f t="shared" si="48"/>
        <v>37.75</v>
      </c>
      <c r="O85" s="22">
        <f t="shared" si="44"/>
        <v>0</v>
      </c>
      <c r="P85" s="22">
        <f t="shared" si="45"/>
        <v>19</v>
      </c>
      <c r="Q85" s="22">
        <f t="shared" si="46"/>
        <v>18.75</v>
      </c>
      <c r="R85" s="118">
        <f t="shared" si="49"/>
        <v>0</v>
      </c>
    </row>
    <row r="86" spans="1:18" s="29" customFormat="1" ht="15" customHeight="1" x14ac:dyDescent="0.25">
      <c r="A86" s="96" t="s">
        <v>80</v>
      </c>
      <c r="B86" s="19" t="s">
        <v>11</v>
      </c>
      <c r="C86" s="29" t="s">
        <v>7</v>
      </c>
      <c r="D86" s="21">
        <f>SUM(E86:G86)</f>
        <v>293.25</v>
      </c>
      <c r="E86" s="22">
        <v>29.25</v>
      </c>
      <c r="F86" s="22">
        <v>264</v>
      </c>
      <c r="G86" s="22">
        <v>0</v>
      </c>
      <c r="H86" s="81">
        <v>0</v>
      </c>
      <c r="I86" s="21">
        <f>SUM(J86:L86)</f>
        <v>326</v>
      </c>
      <c r="J86" s="22">
        <v>16.5</v>
      </c>
      <c r="K86" s="22">
        <v>293</v>
      </c>
      <c r="L86" s="22">
        <v>16.5</v>
      </c>
      <c r="M86" s="78">
        <v>0</v>
      </c>
      <c r="N86" s="22">
        <f>I86-D86</f>
        <v>32.75</v>
      </c>
      <c r="O86" s="22">
        <f t="shared" si="44"/>
        <v>-12.75</v>
      </c>
      <c r="P86" s="22">
        <f t="shared" si="45"/>
        <v>29</v>
      </c>
      <c r="Q86" s="22">
        <f t="shared" si="46"/>
        <v>16.5</v>
      </c>
      <c r="R86" s="118">
        <f t="shared" si="49"/>
        <v>0</v>
      </c>
    </row>
    <row r="87" spans="1:18" s="29" customFormat="1" ht="15" customHeight="1" x14ac:dyDescent="0.25">
      <c r="A87" s="96" t="s">
        <v>80</v>
      </c>
      <c r="B87" s="19" t="s">
        <v>9</v>
      </c>
      <c r="C87" s="29" t="s">
        <v>8</v>
      </c>
      <c r="D87" s="21">
        <f>SUM(E87:G87)</f>
        <v>7.5</v>
      </c>
      <c r="E87" s="22">
        <v>0</v>
      </c>
      <c r="F87" s="22">
        <v>3.75</v>
      </c>
      <c r="G87" s="22">
        <v>3.75</v>
      </c>
      <c r="H87" s="81">
        <v>0</v>
      </c>
      <c r="I87" s="21">
        <f>SUM(J87:L87)</f>
        <v>9</v>
      </c>
      <c r="J87" s="22">
        <v>0</v>
      </c>
      <c r="K87" s="22">
        <v>4</v>
      </c>
      <c r="L87" s="22">
        <v>5</v>
      </c>
      <c r="M87" s="78">
        <v>0</v>
      </c>
      <c r="N87" s="22">
        <f>I87-D87</f>
        <v>1.5</v>
      </c>
      <c r="O87" s="22">
        <f t="shared" si="44"/>
        <v>0</v>
      </c>
      <c r="P87" s="22">
        <f t="shared" si="45"/>
        <v>0.25</v>
      </c>
      <c r="Q87" s="22">
        <f t="shared" si="46"/>
        <v>1.25</v>
      </c>
      <c r="R87" s="118">
        <f t="shared" si="49"/>
        <v>0</v>
      </c>
    </row>
    <row r="88" spans="1:18" s="29" customFormat="1" ht="15" customHeight="1" thickBot="1" x14ac:dyDescent="0.3">
      <c r="A88" s="96" t="s">
        <v>80</v>
      </c>
      <c r="B88" s="23" t="s">
        <v>9</v>
      </c>
      <c r="C88" s="24" t="s">
        <v>10</v>
      </c>
      <c r="D88" s="25">
        <f>SUM(E88:G88)</f>
        <v>3</v>
      </c>
      <c r="E88" s="26">
        <v>0.75</v>
      </c>
      <c r="F88" s="26">
        <v>2.25</v>
      </c>
      <c r="G88" s="26">
        <v>0</v>
      </c>
      <c r="H88" s="85">
        <v>0</v>
      </c>
      <c r="I88" s="25">
        <f>SUM(J88:L88)</f>
        <v>2</v>
      </c>
      <c r="J88" s="26">
        <v>0</v>
      </c>
      <c r="K88" s="26">
        <v>2</v>
      </c>
      <c r="L88" s="26">
        <v>0</v>
      </c>
      <c r="M88" s="79">
        <v>0</v>
      </c>
      <c r="N88" s="25">
        <f>I88-D88</f>
        <v>-1</v>
      </c>
      <c r="O88" s="26">
        <f t="shared" ref="O88" si="50">J88-E88</f>
        <v>-0.75</v>
      </c>
      <c r="P88" s="26">
        <f t="shared" ref="P88" si="51">K88-F88</f>
        <v>-0.25</v>
      </c>
      <c r="Q88" s="26">
        <f t="shared" ref="Q88" si="52">L88-G88</f>
        <v>0</v>
      </c>
      <c r="R88" s="119">
        <f t="shared" si="49"/>
        <v>0</v>
      </c>
    </row>
    <row r="89" spans="1:18" s="29" customFormat="1" ht="15" customHeight="1" thickBot="1" x14ac:dyDescent="0.3">
      <c r="A89" s="111" t="s">
        <v>72</v>
      </c>
      <c r="B89" s="44" t="s">
        <v>33</v>
      </c>
      <c r="C89" s="233"/>
      <c r="D89" s="165">
        <f t="shared" si="36"/>
        <v>0</v>
      </c>
      <c r="E89" s="162">
        <v>0</v>
      </c>
      <c r="F89" s="162">
        <v>0</v>
      </c>
      <c r="G89" s="162">
        <v>0</v>
      </c>
      <c r="H89" s="83">
        <v>0</v>
      </c>
      <c r="I89" s="165">
        <f t="shared" si="37"/>
        <v>0</v>
      </c>
      <c r="J89" s="162">
        <v>0</v>
      </c>
      <c r="K89" s="162">
        <v>0</v>
      </c>
      <c r="L89" s="162">
        <v>0</v>
      </c>
      <c r="M89" s="84">
        <v>0</v>
      </c>
      <c r="N89" s="165">
        <f t="shared" si="27"/>
        <v>0</v>
      </c>
      <c r="O89" s="162">
        <f t="shared" si="28"/>
        <v>0</v>
      </c>
      <c r="P89" s="162">
        <f t="shared" si="29"/>
        <v>0</v>
      </c>
      <c r="Q89" s="162">
        <f t="shared" si="30"/>
        <v>0</v>
      </c>
      <c r="R89" s="120">
        <f t="shared" si="31"/>
        <v>0</v>
      </c>
    </row>
    <row r="90" spans="1:18" s="29" customFormat="1" ht="15" customHeight="1" thickBot="1" x14ac:dyDescent="0.3">
      <c r="A90" s="111" t="s">
        <v>84</v>
      </c>
      <c r="B90" s="44" t="s">
        <v>88</v>
      </c>
      <c r="C90" s="233"/>
      <c r="D90" s="165">
        <f t="shared" ref="D90:D91" si="53">SUM(E90:G90)</f>
        <v>0</v>
      </c>
      <c r="E90" s="162">
        <v>0</v>
      </c>
      <c r="F90" s="162">
        <v>0</v>
      </c>
      <c r="G90" s="162">
        <v>0</v>
      </c>
      <c r="H90" s="83">
        <v>0</v>
      </c>
      <c r="I90" s="165">
        <f t="shared" ref="I90:I91" si="54">SUM(J90:L90)</f>
        <v>0</v>
      </c>
      <c r="J90" s="162">
        <v>4752</v>
      </c>
      <c r="K90" s="162">
        <v>-4752</v>
      </c>
      <c r="L90" s="162">
        <v>0</v>
      </c>
      <c r="M90" s="84">
        <v>0</v>
      </c>
      <c r="N90" s="165">
        <f t="shared" ref="N90:N91" si="55">I90-D90</f>
        <v>0</v>
      </c>
      <c r="O90" s="162">
        <f t="shared" ref="O90:O91" si="56">J90-E90</f>
        <v>4752</v>
      </c>
      <c r="P90" s="162">
        <f t="shared" ref="P90:P91" si="57">K90-F90</f>
        <v>-4752</v>
      </c>
      <c r="Q90" s="162">
        <f t="shared" ref="Q90:Q91" si="58">L90-G90</f>
        <v>0</v>
      </c>
      <c r="R90" s="120">
        <f t="shared" ref="R90:R91" si="59">M90-H90</f>
        <v>0</v>
      </c>
    </row>
    <row r="91" spans="1:18" s="29" customFormat="1" ht="15" customHeight="1" thickBot="1" x14ac:dyDescent="0.3">
      <c r="A91" s="111" t="s">
        <v>85</v>
      </c>
      <c r="B91" s="44" t="s">
        <v>86</v>
      </c>
      <c r="C91" s="233"/>
      <c r="D91" s="165">
        <f t="shared" si="53"/>
        <v>0</v>
      </c>
      <c r="E91" s="162">
        <v>0</v>
      </c>
      <c r="F91" s="162">
        <v>0</v>
      </c>
      <c r="G91" s="162">
        <v>0</v>
      </c>
      <c r="H91" s="83">
        <v>0</v>
      </c>
      <c r="I91" s="165">
        <f t="shared" si="54"/>
        <v>13500</v>
      </c>
      <c r="J91" s="162">
        <f>64+1751</f>
        <v>1815</v>
      </c>
      <c r="K91" s="162">
        <f>741+10944</f>
        <v>11685</v>
      </c>
      <c r="L91" s="162">
        <v>0</v>
      </c>
      <c r="M91" s="84">
        <v>0</v>
      </c>
      <c r="N91" s="165">
        <f t="shared" si="55"/>
        <v>13500</v>
      </c>
      <c r="O91" s="162">
        <f t="shared" si="56"/>
        <v>1815</v>
      </c>
      <c r="P91" s="162">
        <f t="shared" si="57"/>
        <v>11685</v>
      </c>
      <c r="Q91" s="162">
        <f t="shared" si="58"/>
        <v>0</v>
      </c>
      <c r="R91" s="120">
        <f t="shared" si="59"/>
        <v>0</v>
      </c>
    </row>
    <row r="92" spans="1:18" s="134" customFormat="1" ht="16.5" thickBot="1" x14ac:dyDescent="0.3">
      <c r="A92" s="94" t="s">
        <v>74</v>
      </c>
      <c r="B92" s="44" t="s">
        <v>17</v>
      </c>
      <c r="C92" s="234"/>
      <c r="D92" s="165">
        <f t="shared" si="36"/>
        <v>50658</v>
      </c>
      <c r="E92" s="162">
        <v>1114</v>
      </c>
      <c r="F92" s="162">
        <v>25327</v>
      </c>
      <c r="G92" s="162">
        <v>24217</v>
      </c>
      <c r="H92" s="87">
        <v>0</v>
      </c>
      <c r="I92" s="165">
        <f t="shared" si="37"/>
        <v>45063</v>
      </c>
      <c r="J92" s="162">
        <v>894</v>
      </c>
      <c r="K92" s="162">
        <v>22532</v>
      </c>
      <c r="L92" s="162">
        <v>21637</v>
      </c>
      <c r="M92" s="84">
        <v>0</v>
      </c>
      <c r="N92" s="165">
        <f t="shared" si="27"/>
        <v>-5595</v>
      </c>
      <c r="O92" s="175">
        <f t="shared" ref="O92:Q92" si="60">J92-E92</f>
        <v>-220</v>
      </c>
      <c r="P92" s="162">
        <f t="shared" si="60"/>
        <v>-2795</v>
      </c>
      <c r="Q92" s="162">
        <f t="shared" si="60"/>
        <v>-2580</v>
      </c>
      <c r="R92" s="120">
        <f t="shared" si="31"/>
        <v>0</v>
      </c>
    </row>
    <row r="93" spans="1:18" s="134" customFormat="1" ht="16.5" thickBot="1" x14ac:dyDescent="0.3">
      <c r="A93" s="94" t="s">
        <v>75</v>
      </c>
      <c r="B93" s="44" t="s">
        <v>5</v>
      </c>
      <c r="C93" s="234"/>
      <c r="D93" s="165">
        <f t="shared" si="36"/>
        <v>4379</v>
      </c>
      <c r="E93" s="162">
        <v>0</v>
      </c>
      <c r="F93" s="162">
        <v>3011</v>
      </c>
      <c r="G93" s="162">
        <v>1368</v>
      </c>
      <c r="H93" s="84">
        <v>0</v>
      </c>
      <c r="I93" s="165">
        <f t="shared" si="37"/>
        <v>4893</v>
      </c>
      <c r="J93" s="162">
        <v>0</v>
      </c>
      <c r="K93" s="162">
        <v>3365</v>
      </c>
      <c r="L93" s="162">
        <v>1528</v>
      </c>
      <c r="M93" s="84">
        <v>0</v>
      </c>
      <c r="N93" s="165">
        <f t="shared" si="27"/>
        <v>514</v>
      </c>
      <c r="O93" s="175">
        <f t="shared" si="28"/>
        <v>0</v>
      </c>
      <c r="P93" s="162">
        <f t="shared" si="29"/>
        <v>354</v>
      </c>
      <c r="Q93" s="162">
        <f t="shared" si="30"/>
        <v>160</v>
      </c>
      <c r="R93" s="120">
        <f t="shared" si="31"/>
        <v>0</v>
      </c>
    </row>
    <row r="94" spans="1:18" s="141" customFormat="1" ht="15" customHeight="1" thickBot="1" x14ac:dyDescent="0.3">
      <c r="A94" s="235"/>
      <c r="B94" s="236"/>
      <c r="C94" s="98" t="s">
        <v>16</v>
      </c>
      <c r="D94" s="165">
        <f>D55+D60+D65+D70+D73+D79+D84+D89+D90+D91+D92+D93</f>
        <v>597909.33349999995</v>
      </c>
      <c r="E94" s="165">
        <f t="shared" ref="E94:M94" si="61">E55+E60+E65+E70+E73+E79+E84+E89+E90+E91+E92+E93</f>
        <v>66760.281499999997</v>
      </c>
      <c r="F94" s="165">
        <f t="shared" si="61"/>
        <v>430630.576</v>
      </c>
      <c r="G94" s="165">
        <f t="shared" si="61"/>
        <v>100518.476</v>
      </c>
      <c r="H94" s="166">
        <f t="shared" si="61"/>
        <v>5352</v>
      </c>
      <c r="I94" s="165">
        <f t="shared" si="61"/>
        <v>561722.75</v>
      </c>
      <c r="J94" s="165">
        <f>J55+J60+J65+J70+J73+J79+J84+J89+J90+J91+J92+J93</f>
        <v>71640.5</v>
      </c>
      <c r="K94" s="165">
        <f t="shared" si="61"/>
        <v>401632.5</v>
      </c>
      <c r="L94" s="165">
        <f t="shared" si="61"/>
        <v>88449.75</v>
      </c>
      <c r="M94" s="166">
        <f t="shared" si="61"/>
        <v>6343</v>
      </c>
      <c r="N94" s="165">
        <f>I94-D94</f>
        <v>-36186.58349999995</v>
      </c>
      <c r="O94" s="162">
        <f t="shared" si="28"/>
        <v>4880.2185000000027</v>
      </c>
      <c r="P94" s="162">
        <f t="shared" si="29"/>
        <v>-28998.076000000001</v>
      </c>
      <c r="Q94" s="162">
        <f t="shared" si="30"/>
        <v>-12068.725999999995</v>
      </c>
      <c r="R94" s="176">
        <f t="shared" si="31"/>
        <v>991</v>
      </c>
    </row>
    <row r="95" spans="1:18" s="141" customFormat="1" ht="15" customHeight="1" x14ac:dyDescent="0.25">
      <c r="A95" s="222"/>
      <c r="C95" s="38" t="s">
        <v>3</v>
      </c>
      <c r="D95" s="237">
        <f t="shared" ref="D95" si="62">D56+D57+D61+D62+D66+D67+D74+D75+D80+D81+D85+D86</f>
        <v>526851.5909999999</v>
      </c>
      <c r="E95" s="237">
        <f t="shared" ref="E95:M95" si="63">E56+E57+E61+E62+E66+E67+E74+E75+E80+E81+E85+E86</f>
        <v>63474.613000000005</v>
      </c>
      <c r="F95" s="237">
        <f t="shared" si="63"/>
        <v>390847.85800000001</v>
      </c>
      <c r="G95" s="237">
        <f t="shared" si="63"/>
        <v>72529.119999999995</v>
      </c>
      <c r="H95" s="238">
        <f t="shared" si="63"/>
        <v>5284</v>
      </c>
      <c r="I95" s="237">
        <f t="shared" si="63"/>
        <v>485308</v>
      </c>
      <c r="J95" s="237">
        <f t="shared" si="63"/>
        <v>62833</v>
      </c>
      <c r="K95" s="237">
        <f t="shared" si="63"/>
        <v>359501.5</v>
      </c>
      <c r="L95" s="237">
        <f t="shared" si="63"/>
        <v>62973.5</v>
      </c>
      <c r="M95" s="238">
        <f t="shared" si="63"/>
        <v>6261</v>
      </c>
      <c r="N95" s="170">
        <f t="shared" si="27"/>
        <v>-41543.590999999898</v>
      </c>
      <c r="O95" s="22">
        <f t="shared" si="28"/>
        <v>-641.61300000000483</v>
      </c>
      <c r="P95" s="177">
        <f t="shared" si="29"/>
        <v>-31346.358000000007</v>
      </c>
      <c r="Q95" s="177">
        <f t="shared" si="30"/>
        <v>-9555.6199999999953</v>
      </c>
      <c r="R95" s="116">
        <f t="shared" si="31"/>
        <v>977</v>
      </c>
    </row>
    <row r="96" spans="1:18" s="29" customFormat="1" ht="15" customHeight="1" x14ac:dyDescent="0.25">
      <c r="A96" s="96"/>
      <c r="C96" s="38" t="s">
        <v>2</v>
      </c>
      <c r="D96" s="239">
        <f t="shared" ref="D96" si="64">D58+D59+D63+D64+D68+D69+D71+D72+D76+D77+D82+D83+D87+D88</f>
        <v>5547.7425000000003</v>
      </c>
      <c r="E96" s="239">
        <f t="shared" ref="E96:M96" si="65">E58+E59+E63+E64+E68+E69+E71+E72+E76+E77+E82+E83+E87+E88</f>
        <v>316.66849999999999</v>
      </c>
      <c r="F96" s="239">
        <f t="shared" si="65"/>
        <v>4041.7180000000003</v>
      </c>
      <c r="G96" s="239">
        <f t="shared" si="65"/>
        <v>1189.356</v>
      </c>
      <c r="H96" s="240">
        <f t="shared" si="65"/>
        <v>68</v>
      </c>
      <c r="I96" s="239">
        <f t="shared" si="65"/>
        <v>5623.75</v>
      </c>
      <c r="J96" s="239">
        <f t="shared" si="65"/>
        <v>337.5</v>
      </c>
      <c r="K96" s="239">
        <f t="shared" si="65"/>
        <v>4158</v>
      </c>
      <c r="L96" s="239">
        <f t="shared" si="65"/>
        <v>1128.25</v>
      </c>
      <c r="M96" s="240">
        <f t="shared" si="65"/>
        <v>82</v>
      </c>
      <c r="N96" s="170">
        <f t="shared" ref="N96:N97" si="66">I96-D96</f>
        <v>76.007499999999709</v>
      </c>
      <c r="O96" s="22">
        <f t="shared" ref="O96:O97" si="67">J96-E96</f>
        <v>20.831500000000005</v>
      </c>
      <c r="P96" s="177">
        <f t="shared" ref="P96:P97" si="68">K96-F96</f>
        <v>116.2819999999997</v>
      </c>
      <c r="Q96" s="177">
        <f t="shared" ref="Q96:Q97" si="69">L96-G96</f>
        <v>-61.105999999999995</v>
      </c>
      <c r="R96" s="116">
        <f t="shared" ref="R96:R97" si="70">M96-H96</f>
        <v>14</v>
      </c>
    </row>
    <row r="97" spans="1:59" s="29" customFormat="1" ht="15" customHeight="1" thickBot="1" x14ac:dyDescent="0.3">
      <c r="A97" s="97"/>
      <c r="B97" s="31"/>
      <c r="C97" s="45" t="s">
        <v>1</v>
      </c>
      <c r="D97" s="25">
        <f>+D78+D89+D90+D91+D92+D93</f>
        <v>65510</v>
      </c>
      <c r="E97" s="25">
        <f t="shared" ref="E97:M97" si="71">+E78+E89+E90+E91+E92+E93</f>
        <v>2969</v>
      </c>
      <c r="F97" s="25">
        <f t="shared" si="71"/>
        <v>35741</v>
      </c>
      <c r="G97" s="25">
        <f t="shared" si="71"/>
        <v>26800</v>
      </c>
      <c r="H97" s="178">
        <f t="shared" si="71"/>
        <v>0</v>
      </c>
      <c r="I97" s="25">
        <f t="shared" si="71"/>
        <v>70791</v>
      </c>
      <c r="J97" s="25">
        <f t="shared" si="71"/>
        <v>8470</v>
      </c>
      <c r="K97" s="25">
        <f t="shared" si="71"/>
        <v>37973</v>
      </c>
      <c r="L97" s="25">
        <f t="shared" si="71"/>
        <v>24348</v>
      </c>
      <c r="M97" s="178">
        <f t="shared" si="71"/>
        <v>0</v>
      </c>
      <c r="N97" s="193">
        <f t="shared" si="66"/>
        <v>5281</v>
      </c>
      <c r="O97" s="26">
        <f t="shared" si="67"/>
        <v>5501</v>
      </c>
      <c r="P97" s="194">
        <f t="shared" si="68"/>
        <v>2232</v>
      </c>
      <c r="Q97" s="194">
        <f t="shared" si="69"/>
        <v>-2452</v>
      </c>
      <c r="R97" s="117">
        <f t="shared" si="70"/>
        <v>0</v>
      </c>
    </row>
    <row r="98" spans="1:59" s="129" customFormat="1" ht="15.75" x14ac:dyDescent="0.25">
      <c r="A98" s="46" t="s">
        <v>0</v>
      </c>
      <c r="B98" s="268"/>
      <c r="C98" s="60"/>
      <c r="D98" s="269"/>
      <c r="E98" s="269"/>
      <c r="F98" s="269"/>
      <c r="G98" s="269"/>
      <c r="H98" s="269"/>
      <c r="I98" s="269"/>
      <c r="J98" s="269"/>
      <c r="K98" s="269"/>
      <c r="L98" s="269"/>
      <c r="M98" s="269"/>
      <c r="N98" s="269"/>
      <c r="O98" s="269"/>
      <c r="P98" s="269"/>
      <c r="Q98" s="269"/>
      <c r="R98" s="269"/>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row>
    <row r="99" spans="1:59" s="129" customFormat="1" ht="15" customHeight="1" x14ac:dyDescent="0.25">
      <c r="A99" s="225" t="s">
        <v>83</v>
      </c>
      <c r="B99" s="270"/>
      <c r="C99" s="61"/>
      <c r="D99" s="61"/>
      <c r="E99" s="61"/>
      <c r="F99" s="61"/>
      <c r="G99" s="61"/>
      <c r="H99" s="61"/>
      <c r="I99" s="61"/>
      <c r="J99" s="61"/>
      <c r="K99" s="61"/>
      <c r="L99" s="61"/>
      <c r="M99" s="61"/>
      <c r="N99" s="61"/>
      <c r="O99" s="61"/>
      <c r="P99" s="61"/>
      <c r="Q99" s="61"/>
      <c r="R99" s="61"/>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row>
    <row r="100" spans="1:59" s="129" customFormat="1" ht="15" customHeight="1" x14ac:dyDescent="0.2">
      <c r="A100" s="225" t="s">
        <v>82</v>
      </c>
      <c r="B100" s="267"/>
      <c r="C100" s="144"/>
      <c r="D100" s="61"/>
      <c r="E100" s="61"/>
      <c r="F100" s="61"/>
      <c r="G100" s="61"/>
      <c r="H100" s="61"/>
      <c r="I100" s="61"/>
      <c r="J100" s="61"/>
      <c r="K100" s="61"/>
      <c r="L100" s="61"/>
      <c r="M100" s="61"/>
      <c r="N100" s="61"/>
      <c r="O100" s="61"/>
      <c r="P100" s="61"/>
      <c r="Q100" s="61"/>
      <c r="R100" s="61"/>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row>
    <row r="101" spans="1:59" s="129" customFormat="1" ht="15" customHeight="1" x14ac:dyDescent="0.2">
      <c r="A101" s="225" t="s">
        <v>89</v>
      </c>
      <c r="B101" s="267"/>
      <c r="C101" s="144"/>
      <c r="D101" s="61"/>
      <c r="E101" s="61"/>
      <c r="F101" s="61"/>
      <c r="G101" s="61"/>
      <c r="H101" s="61"/>
      <c r="I101" s="61"/>
      <c r="J101" s="61"/>
      <c r="K101" s="61"/>
      <c r="L101" s="61"/>
      <c r="M101" s="61"/>
      <c r="N101" s="61"/>
      <c r="O101" s="61"/>
      <c r="P101" s="61"/>
      <c r="Q101" s="61"/>
      <c r="R101" s="61"/>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row>
    <row r="102" spans="1:59" s="129" customFormat="1" ht="15" customHeight="1" x14ac:dyDescent="0.2">
      <c r="A102" s="242" t="s">
        <v>90</v>
      </c>
      <c r="B102" s="267"/>
      <c r="C102" s="144"/>
      <c r="D102" s="61"/>
      <c r="E102" s="61"/>
      <c r="F102" s="61"/>
      <c r="G102" s="61"/>
      <c r="H102" s="61"/>
      <c r="I102" s="61"/>
      <c r="J102" s="61"/>
      <c r="K102" s="61"/>
      <c r="L102" s="61"/>
      <c r="M102" s="61"/>
      <c r="N102" s="61"/>
      <c r="O102" s="61"/>
      <c r="P102" s="61"/>
      <c r="Q102" s="61"/>
      <c r="R102" s="61"/>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row>
    <row r="103" spans="1:59" ht="15" customHeight="1" x14ac:dyDescent="0.2">
      <c r="A103" s="74"/>
      <c r="B103" s="267"/>
      <c r="C103" s="264"/>
      <c r="D103" s="61"/>
      <c r="E103" s="61"/>
      <c r="F103" s="61"/>
      <c r="G103" s="61"/>
      <c r="H103" s="61"/>
      <c r="I103" s="61"/>
      <c r="J103" s="61"/>
      <c r="K103" s="61"/>
      <c r="L103" s="61"/>
      <c r="M103" s="61"/>
      <c r="N103" s="61"/>
      <c r="O103" s="61"/>
      <c r="P103" s="61"/>
      <c r="Q103" s="61"/>
      <c r="R103" s="61"/>
    </row>
    <row r="104" spans="1:59" s="128" customFormat="1" ht="15.75" x14ac:dyDescent="0.25">
      <c r="A104" s="211" t="s">
        <v>66</v>
      </c>
      <c r="B104" s="212"/>
      <c r="C104" s="212"/>
      <c r="D104" s="212"/>
      <c r="E104" s="212"/>
      <c r="F104" s="212"/>
      <c r="G104" s="212"/>
      <c r="H104" s="212"/>
      <c r="I104" s="212"/>
      <c r="J104" s="212"/>
      <c r="K104" s="212"/>
      <c r="L104" s="212"/>
      <c r="M104" s="212"/>
      <c r="N104" s="212"/>
      <c r="O104" s="212"/>
      <c r="P104" s="212"/>
      <c r="Q104" s="212"/>
      <c r="R104" s="213"/>
    </row>
    <row r="105" spans="1:59" s="129" customFormat="1" ht="13.5" customHeight="1" thickBot="1" x14ac:dyDescent="0.25">
      <c r="A105" s="146" t="s">
        <v>15</v>
      </c>
      <c r="B105" s="195"/>
      <c r="C105" s="244"/>
      <c r="D105" s="245"/>
      <c r="E105" s="245"/>
      <c r="F105" s="245"/>
      <c r="G105" s="245"/>
      <c r="H105" s="195"/>
      <c r="I105" s="245"/>
      <c r="J105" s="245"/>
      <c r="K105" s="245"/>
      <c r="L105" s="245"/>
      <c r="M105" s="195"/>
      <c r="N105" s="245"/>
      <c r="O105" s="245"/>
      <c r="P105" s="245"/>
      <c r="Q105" s="245"/>
      <c r="R105" s="246"/>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row>
    <row r="106" spans="1:59" s="132" customFormat="1" ht="15.75" x14ac:dyDescent="0.25">
      <c r="A106" s="100" t="s">
        <v>47</v>
      </c>
      <c r="B106" s="196"/>
      <c r="C106" s="197"/>
      <c r="D106" s="101" t="s">
        <v>49</v>
      </c>
      <c r="E106" s="102"/>
      <c r="F106" s="102"/>
      <c r="G106" s="102"/>
      <c r="H106" s="103"/>
      <c r="I106" s="101" t="s">
        <v>62</v>
      </c>
      <c r="J106" s="102"/>
      <c r="K106" s="102"/>
      <c r="L106" s="102"/>
      <c r="M106" s="103"/>
      <c r="N106" s="104" t="s">
        <v>27</v>
      </c>
      <c r="O106" s="105"/>
      <c r="P106" s="105"/>
      <c r="Q106" s="105"/>
      <c r="R106" s="106"/>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row>
    <row r="107" spans="1:59" s="132" customFormat="1" ht="16.5" thickBot="1" x14ac:dyDescent="0.3">
      <c r="A107" s="198" t="s">
        <v>14</v>
      </c>
      <c r="B107" s="47" t="s">
        <v>13</v>
      </c>
      <c r="C107" s="48" t="s">
        <v>12</v>
      </c>
      <c r="D107" s="49" t="s">
        <v>63</v>
      </c>
      <c r="E107" s="50" t="s">
        <v>56</v>
      </c>
      <c r="F107" s="50" t="s">
        <v>57</v>
      </c>
      <c r="G107" s="51" t="s">
        <v>64</v>
      </c>
      <c r="H107" s="52" t="s">
        <v>65</v>
      </c>
      <c r="I107" s="50" t="s">
        <v>63</v>
      </c>
      <c r="J107" s="50" t="s">
        <v>56</v>
      </c>
      <c r="K107" s="50" t="s">
        <v>57</v>
      </c>
      <c r="L107" s="51" t="s">
        <v>64</v>
      </c>
      <c r="M107" s="53" t="s">
        <v>65</v>
      </c>
      <c r="N107" s="49" t="s">
        <v>24</v>
      </c>
      <c r="O107" s="50" t="s">
        <v>37</v>
      </c>
      <c r="P107" s="50" t="s">
        <v>41</v>
      </c>
      <c r="Q107" s="51" t="s">
        <v>25</v>
      </c>
      <c r="R107" s="199" t="s">
        <v>28</v>
      </c>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row>
    <row r="108" spans="1:59" s="142" customFormat="1" ht="15" customHeight="1" x14ac:dyDescent="0.25">
      <c r="A108" s="96" t="s">
        <v>67</v>
      </c>
      <c r="B108" s="32" t="s">
        <v>29</v>
      </c>
      <c r="C108" s="247"/>
      <c r="D108" s="33">
        <f>SUM(D109:D112)</f>
        <v>31678</v>
      </c>
      <c r="E108" s="34">
        <f t="shared" ref="E108:M108" si="72">SUM(E109:E112)</f>
        <v>1069</v>
      </c>
      <c r="F108" s="34">
        <f t="shared" si="72"/>
        <v>21058</v>
      </c>
      <c r="G108" s="34">
        <f>SUM(G109:G112)</f>
        <v>9551</v>
      </c>
      <c r="H108" s="89">
        <f t="shared" si="72"/>
        <v>3008</v>
      </c>
      <c r="I108" s="33">
        <f t="shared" si="72"/>
        <v>42314.5</v>
      </c>
      <c r="J108" s="34">
        <f t="shared" si="72"/>
        <v>1785.25</v>
      </c>
      <c r="K108" s="34">
        <f t="shared" si="72"/>
        <v>28302.25</v>
      </c>
      <c r="L108" s="34">
        <f t="shared" si="72"/>
        <v>12227</v>
      </c>
      <c r="M108" s="89">
        <f t="shared" si="72"/>
        <v>4311</v>
      </c>
      <c r="N108" s="33">
        <f t="shared" ref="N108:N151" si="73">I108-D108</f>
        <v>10636.5</v>
      </c>
      <c r="O108" s="34">
        <f t="shared" ref="O108:O151" si="74">J108-E108</f>
        <v>716.25</v>
      </c>
      <c r="P108" s="34">
        <f t="shared" ref="P108:P151" si="75">K108-F108</f>
        <v>7244.25</v>
      </c>
      <c r="Q108" s="34">
        <f t="shared" ref="Q108:Q151" si="76">L108-G108</f>
        <v>2676</v>
      </c>
      <c r="R108" s="118">
        <f t="shared" ref="R108:R151" si="77">M108-H108</f>
        <v>1303</v>
      </c>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row>
    <row r="109" spans="1:59" s="133" customFormat="1" ht="15" customHeight="1" x14ac:dyDescent="0.2">
      <c r="A109" s="96" t="s">
        <v>67</v>
      </c>
      <c r="B109" s="19" t="s">
        <v>11</v>
      </c>
      <c r="C109" s="20" t="s">
        <v>8</v>
      </c>
      <c r="D109" s="21">
        <f>SUM(E109:G109)</f>
        <v>19018</v>
      </c>
      <c r="E109" s="22">
        <f t="shared" ref="E109:H112" si="78">J10</f>
        <v>0</v>
      </c>
      <c r="F109" s="22">
        <f t="shared" si="78"/>
        <v>9510</v>
      </c>
      <c r="G109" s="22">
        <f t="shared" si="78"/>
        <v>9508</v>
      </c>
      <c r="H109" s="99">
        <f t="shared" si="78"/>
        <v>1781</v>
      </c>
      <c r="I109" s="21">
        <f>SUM(J109:L109)</f>
        <v>24319</v>
      </c>
      <c r="J109" s="22">
        <f t="shared" ref="J109:M112" si="79">J56</f>
        <v>0</v>
      </c>
      <c r="K109" s="22">
        <f t="shared" si="79"/>
        <v>12160</v>
      </c>
      <c r="L109" s="22">
        <f t="shared" si="79"/>
        <v>12159</v>
      </c>
      <c r="M109" s="99">
        <f t="shared" si="79"/>
        <v>2473</v>
      </c>
      <c r="N109" s="21">
        <f t="shared" si="73"/>
        <v>5301</v>
      </c>
      <c r="O109" s="22">
        <f t="shared" si="74"/>
        <v>0</v>
      </c>
      <c r="P109" s="22">
        <f t="shared" si="75"/>
        <v>2650</v>
      </c>
      <c r="Q109" s="22">
        <f t="shared" si="76"/>
        <v>2651</v>
      </c>
      <c r="R109" s="113">
        <f t="shared" si="77"/>
        <v>692</v>
      </c>
    </row>
    <row r="110" spans="1:59" s="133" customFormat="1" ht="15" customHeight="1" x14ac:dyDescent="0.2">
      <c r="A110" s="96" t="s">
        <v>67</v>
      </c>
      <c r="B110" s="19" t="s">
        <v>11</v>
      </c>
      <c r="C110" s="20" t="s">
        <v>10</v>
      </c>
      <c r="D110" s="21">
        <f>SUM(E110:G110)</f>
        <v>12554</v>
      </c>
      <c r="E110" s="22">
        <f t="shared" si="78"/>
        <v>1067</v>
      </c>
      <c r="F110" s="22">
        <f t="shared" si="78"/>
        <v>11487</v>
      </c>
      <c r="G110" s="22">
        <f t="shared" si="78"/>
        <v>0</v>
      </c>
      <c r="H110" s="99">
        <f t="shared" si="78"/>
        <v>1211</v>
      </c>
      <c r="I110" s="21">
        <f>SUM(J110:L110)</f>
        <v>17825</v>
      </c>
      <c r="J110" s="22">
        <f t="shared" si="79"/>
        <v>1781.5</v>
      </c>
      <c r="K110" s="22">
        <f t="shared" si="79"/>
        <v>16043.5</v>
      </c>
      <c r="L110" s="22">
        <f t="shared" si="79"/>
        <v>0</v>
      </c>
      <c r="M110" s="99">
        <f t="shared" si="79"/>
        <v>1810</v>
      </c>
      <c r="N110" s="21">
        <f t="shared" si="73"/>
        <v>5271</v>
      </c>
      <c r="O110" s="22">
        <f t="shared" si="74"/>
        <v>714.5</v>
      </c>
      <c r="P110" s="22">
        <f t="shared" si="75"/>
        <v>4556.5</v>
      </c>
      <c r="Q110" s="22">
        <f t="shared" si="76"/>
        <v>0</v>
      </c>
      <c r="R110" s="113">
        <f t="shared" si="77"/>
        <v>599</v>
      </c>
    </row>
    <row r="111" spans="1:59" s="133" customFormat="1" ht="15" customHeight="1" x14ac:dyDescent="0.2">
      <c r="A111" s="96" t="s">
        <v>67</v>
      </c>
      <c r="B111" s="19" t="s">
        <v>9</v>
      </c>
      <c r="C111" s="20" t="s">
        <v>8</v>
      </c>
      <c r="D111" s="21">
        <f>SUM(E111:G111)</f>
        <v>85</v>
      </c>
      <c r="E111" s="22">
        <f t="shared" si="78"/>
        <v>0</v>
      </c>
      <c r="F111" s="22">
        <f t="shared" si="78"/>
        <v>42</v>
      </c>
      <c r="G111" s="22">
        <f t="shared" si="78"/>
        <v>43</v>
      </c>
      <c r="H111" s="99">
        <f t="shared" si="78"/>
        <v>12</v>
      </c>
      <c r="I111" s="21">
        <f>SUM(J111:L111)</f>
        <v>135.5</v>
      </c>
      <c r="J111" s="22">
        <f t="shared" si="79"/>
        <v>0</v>
      </c>
      <c r="K111" s="22">
        <f t="shared" si="79"/>
        <v>67.5</v>
      </c>
      <c r="L111" s="22">
        <f t="shared" si="79"/>
        <v>68</v>
      </c>
      <c r="M111" s="99">
        <f t="shared" si="79"/>
        <v>22</v>
      </c>
      <c r="N111" s="21">
        <f t="shared" si="73"/>
        <v>50.5</v>
      </c>
      <c r="O111" s="22">
        <f t="shared" si="74"/>
        <v>0</v>
      </c>
      <c r="P111" s="22">
        <f t="shared" si="75"/>
        <v>25.5</v>
      </c>
      <c r="Q111" s="22">
        <f t="shared" si="76"/>
        <v>25</v>
      </c>
      <c r="R111" s="113">
        <f t="shared" si="77"/>
        <v>10</v>
      </c>
    </row>
    <row r="112" spans="1:59" s="133" customFormat="1" ht="15" customHeight="1" thickBot="1" x14ac:dyDescent="0.25">
      <c r="A112" s="97" t="s">
        <v>67</v>
      </c>
      <c r="B112" s="23" t="s">
        <v>9</v>
      </c>
      <c r="C112" s="24" t="s">
        <v>7</v>
      </c>
      <c r="D112" s="25">
        <f>SUM(E112:G112)</f>
        <v>21</v>
      </c>
      <c r="E112" s="22">
        <f t="shared" si="78"/>
        <v>2</v>
      </c>
      <c r="F112" s="22">
        <f t="shared" si="78"/>
        <v>19</v>
      </c>
      <c r="G112" s="22">
        <f t="shared" si="78"/>
        <v>0</v>
      </c>
      <c r="H112" s="99">
        <f t="shared" si="78"/>
        <v>4</v>
      </c>
      <c r="I112" s="25">
        <f>SUM(J112:L112)</f>
        <v>35</v>
      </c>
      <c r="J112" s="22">
        <f t="shared" si="79"/>
        <v>3.75</v>
      </c>
      <c r="K112" s="22">
        <f t="shared" si="79"/>
        <v>31.25</v>
      </c>
      <c r="L112" s="22">
        <f t="shared" si="79"/>
        <v>0</v>
      </c>
      <c r="M112" s="99">
        <f t="shared" si="79"/>
        <v>6</v>
      </c>
      <c r="N112" s="25">
        <f t="shared" si="73"/>
        <v>14</v>
      </c>
      <c r="O112" s="26">
        <f t="shared" si="74"/>
        <v>1.75</v>
      </c>
      <c r="P112" s="26">
        <f t="shared" si="75"/>
        <v>12.25</v>
      </c>
      <c r="Q112" s="26">
        <f t="shared" si="76"/>
        <v>0</v>
      </c>
      <c r="R112" s="114">
        <f t="shared" si="77"/>
        <v>2</v>
      </c>
    </row>
    <row r="113" spans="1:59" s="133" customFormat="1" ht="15" customHeight="1" x14ac:dyDescent="0.25">
      <c r="A113" s="95" t="s">
        <v>68</v>
      </c>
      <c r="B113" s="15" t="s">
        <v>35</v>
      </c>
      <c r="C113" s="248"/>
      <c r="D113" s="17">
        <f>SUM(D114:D117)-1</f>
        <v>4814.75</v>
      </c>
      <c r="E113" s="18">
        <f>SUM(E114:E117)</f>
        <v>223.75</v>
      </c>
      <c r="F113" s="18">
        <f t="shared" ref="F113:M113" si="80">SUM(F114:F117)</f>
        <v>3521.75</v>
      </c>
      <c r="G113" s="18">
        <f t="shared" si="80"/>
        <v>1070.25</v>
      </c>
      <c r="H113" s="86">
        <f t="shared" si="80"/>
        <v>1579</v>
      </c>
      <c r="I113" s="17">
        <f t="shared" si="80"/>
        <v>4926</v>
      </c>
      <c r="J113" s="18">
        <f t="shared" si="80"/>
        <v>269</v>
      </c>
      <c r="K113" s="18">
        <f t="shared" si="80"/>
        <v>3558.5</v>
      </c>
      <c r="L113" s="18">
        <f t="shared" si="80"/>
        <v>1098.5</v>
      </c>
      <c r="M113" s="86">
        <f t="shared" si="80"/>
        <v>1776</v>
      </c>
      <c r="N113" s="17">
        <f t="shared" si="73"/>
        <v>111.25</v>
      </c>
      <c r="O113" s="18">
        <f t="shared" si="74"/>
        <v>45.25</v>
      </c>
      <c r="P113" s="18">
        <f t="shared" si="75"/>
        <v>36.75</v>
      </c>
      <c r="Q113" s="18">
        <f t="shared" si="76"/>
        <v>28.25</v>
      </c>
      <c r="R113" s="112">
        <f t="shared" si="77"/>
        <v>197</v>
      </c>
    </row>
    <row r="114" spans="1:59" s="142" customFormat="1" x14ac:dyDescent="0.2">
      <c r="A114" s="96" t="s">
        <v>68</v>
      </c>
      <c r="B114" s="19" t="s">
        <v>11</v>
      </c>
      <c r="C114" s="20" t="s">
        <v>8</v>
      </c>
      <c r="D114" s="21">
        <f>SUM(E114:G114)</f>
        <v>2170</v>
      </c>
      <c r="E114" s="22">
        <f t="shared" ref="E114:H117" si="81">J15</f>
        <v>0</v>
      </c>
      <c r="F114" s="22">
        <f t="shared" si="81"/>
        <v>1109.75</v>
      </c>
      <c r="G114" s="22">
        <f t="shared" si="81"/>
        <v>1060.25</v>
      </c>
      <c r="H114" s="99">
        <f t="shared" si="81"/>
        <v>761</v>
      </c>
      <c r="I114" s="21">
        <f>SUM(J114:L114)</f>
        <v>2216</v>
      </c>
      <c r="J114" s="22">
        <f t="shared" ref="J114:M117" si="82">J61</f>
        <v>0</v>
      </c>
      <c r="K114" s="22">
        <f t="shared" si="82"/>
        <v>1129</v>
      </c>
      <c r="L114" s="22">
        <f t="shared" si="82"/>
        <v>1087</v>
      </c>
      <c r="M114" s="99">
        <f t="shared" si="82"/>
        <v>848</v>
      </c>
      <c r="N114" s="21">
        <f t="shared" si="73"/>
        <v>46</v>
      </c>
      <c r="O114" s="22">
        <f t="shared" si="74"/>
        <v>0</v>
      </c>
      <c r="P114" s="22">
        <f t="shared" si="75"/>
        <v>19.25</v>
      </c>
      <c r="Q114" s="22">
        <f t="shared" si="76"/>
        <v>26.75</v>
      </c>
      <c r="R114" s="113">
        <f t="shared" si="77"/>
        <v>87</v>
      </c>
      <c r="S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133"/>
      <c r="BF114" s="133"/>
      <c r="BG114" s="133"/>
    </row>
    <row r="115" spans="1:59" s="142" customFormat="1" x14ac:dyDescent="0.2">
      <c r="A115" s="96" t="s">
        <v>68</v>
      </c>
      <c r="B115" s="19" t="s">
        <v>11</v>
      </c>
      <c r="C115" s="20" t="s">
        <v>10</v>
      </c>
      <c r="D115" s="21">
        <f>SUM(E115:G115)</f>
        <v>2615.25</v>
      </c>
      <c r="E115" s="22">
        <f t="shared" si="81"/>
        <v>223.75</v>
      </c>
      <c r="F115" s="22">
        <f t="shared" si="81"/>
        <v>2391.5</v>
      </c>
      <c r="G115" s="22">
        <f t="shared" si="81"/>
        <v>0</v>
      </c>
      <c r="H115" s="99">
        <f t="shared" si="81"/>
        <v>804</v>
      </c>
      <c r="I115" s="21">
        <f>SUM(J115:L115)</f>
        <v>2677</v>
      </c>
      <c r="J115" s="22">
        <f t="shared" si="82"/>
        <v>268</v>
      </c>
      <c r="K115" s="22">
        <f t="shared" si="82"/>
        <v>2409</v>
      </c>
      <c r="L115" s="22">
        <f t="shared" si="82"/>
        <v>0</v>
      </c>
      <c r="M115" s="99">
        <f t="shared" si="82"/>
        <v>913</v>
      </c>
      <c r="N115" s="21">
        <f t="shared" si="73"/>
        <v>61.75</v>
      </c>
      <c r="O115" s="22">
        <f t="shared" si="74"/>
        <v>44.25</v>
      </c>
      <c r="P115" s="22">
        <f t="shared" si="75"/>
        <v>17.5</v>
      </c>
      <c r="Q115" s="22">
        <f t="shared" si="76"/>
        <v>0</v>
      </c>
      <c r="R115" s="113">
        <f t="shared" si="77"/>
        <v>109</v>
      </c>
      <c r="S115" s="133"/>
      <c r="AL115" s="133"/>
      <c r="AM115" s="133"/>
      <c r="AN115" s="133"/>
      <c r="AO115" s="133"/>
      <c r="AP115" s="133"/>
      <c r="AQ115" s="133"/>
      <c r="AR115" s="133"/>
      <c r="AS115" s="133"/>
      <c r="AT115" s="133"/>
      <c r="AU115" s="133"/>
      <c r="AV115" s="133"/>
      <c r="AW115" s="133"/>
      <c r="AX115" s="133"/>
      <c r="AY115" s="133"/>
      <c r="AZ115" s="133"/>
      <c r="BA115" s="133"/>
      <c r="BB115" s="133"/>
      <c r="BC115" s="133"/>
      <c r="BD115" s="133"/>
      <c r="BE115" s="133"/>
      <c r="BF115" s="133"/>
      <c r="BG115" s="133"/>
    </row>
    <row r="116" spans="1:59" s="133" customFormat="1" x14ac:dyDescent="0.2">
      <c r="A116" s="96" t="s">
        <v>68</v>
      </c>
      <c r="B116" s="19" t="s">
        <v>9</v>
      </c>
      <c r="C116" s="20" t="s">
        <v>8</v>
      </c>
      <c r="D116" s="21">
        <f>SUM(E116:G116)</f>
        <v>22</v>
      </c>
      <c r="E116" s="22">
        <f t="shared" si="81"/>
        <v>0</v>
      </c>
      <c r="F116" s="22">
        <f t="shared" si="81"/>
        <v>12</v>
      </c>
      <c r="G116" s="22">
        <f t="shared" si="81"/>
        <v>10</v>
      </c>
      <c r="H116" s="99">
        <f t="shared" si="81"/>
        <v>10</v>
      </c>
      <c r="I116" s="21">
        <f>SUM(J116:L116)</f>
        <v>23</v>
      </c>
      <c r="J116" s="22">
        <f t="shared" si="82"/>
        <v>0</v>
      </c>
      <c r="K116" s="22">
        <f t="shared" si="82"/>
        <v>11.5</v>
      </c>
      <c r="L116" s="22">
        <f t="shared" si="82"/>
        <v>11.5</v>
      </c>
      <c r="M116" s="99">
        <f t="shared" si="82"/>
        <v>11</v>
      </c>
      <c r="N116" s="21">
        <f t="shared" si="73"/>
        <v>1</v>
      </c>
      <c r="O116" s="22">
        <f t="shared" si="74"/>
        <v>0</v>
      </c>
      <c r="P116" s="22">
        <f t="shared" si="75"/>
        <v>-0.5</v>
      </c>
      <c r="Q116" s="22">
        <f t="shared" si="76"/>
        <v>1.5</v>
      </c>
      <c r="R116" s="113">
        <f t="shared" si="77"/>
        <v>1</v>
      </c>
    </row>
    <row r="117" spans="1:59" s="133" customFormat="1" ht="15.75" thickBot="1" x14ac:dyDescent="0.25">
      <c r="A117" s="96" t="s">
        <v>68</v>
      </c>
      <c r="B117" s="19" t="s">
        <v>9</v>
      </c>
      <c r="C117" s="20" t="s">
        <v>7</v>
      </c>
      <c r="D117" s="21">
        <f>SUM(E117:G117)</f>
        <v>8.5</v>
      </c>
      <c r="E117" s="22">
        <f t="shared" si="81"/>
        <v>0</v>
      </c>
      <c r="F117" s="22">
        <f t="shared" si="81"/>
        <v>8.5</v>
      </c>
      <c r="G117" s="22">
        <f t="shared" si="81"/>
        <v>0</v>
      </c>
      <c r="H117" s="99">
        <f t="shared" si="81"/>
        <v>4</v>
      </c>
      <c r="I117" s="21">
        <f>SUM(J117:L117)</f>
        <v>10</v>
      </c>
      <c r="J117" s="22">
        <f t="shared" si="82"/>
        <v>1</v>
      </c>
      <c r="K117" s="22">
        <f t="shared" si="82"/>
        <v>9</v>
      </c>
      <c r="L117" s="22">
        <f t="shared" si="82"/>
        <v>0</v>
      </c>
      <c r="M117" s="99">
        <f t="shared" si="82"/>
        <v>4</v>
      </c>
      <c r="N117" s="21">
        <f t="shared" si="73"/>
        <v>1.5</v>
      </c>
      <c r="O117" s="22">
        <f t="shared" si="74"/>
        <v>1</v>
      </c>
      <c r="P117" s="22">
        <f t="shared" si="75"/>
        <v>0.5</v>
      </c>
      <c r="Q117" s="22">
        <f t="shared" si="76"/>
        <v>0</v>
      </c>
      <c r="R117" s="113">
        <f t="shared" si="77"/>
        <v>0</v>
      </c>
    </row>
    <row r="118" spans="1:59" s="133" customFormat="1" ht="15.75" customHeight="1" thickTop="1" x14ac:dyDescent="0.25">
      <c r="A118" s="200" t="s">
        <v>69</v>
      </c>
      <c r="B118" s="147" t="s">
        <v>42</v>
      </c>
      <c r="C118" s="249"/>
      <c r="D118" s="149">
        <f>SUM(D119:D122)-1</f>
        <v>1672</v>
      </c>
      <c r="E118" s="150">
        <f t="shared" ref="E118:M118" si="83">SUM(E119:E122)</f>
        <v>470.5</v>
      </c>
      <c r="F118" s="150">
        <f t="shared" si="83"/>
        <v>1167</v>
      </c>
      <c r="G118" s="150">
        <f t="shared" si="83"/>
        <v>35.5</v>
      </c>
      <c r="H118" s="151">
        <f t="shared" si="83"/>
        <v>217</v>
      </c>
      <c r="I118" s="149">
        <f t="shared" si="83"/>
        <v>1564</v>
      </c>
      <c r="J118" s="150">
        <f t="shared" si="83"/>
        <v>433</v>
      </c>
      <c r="K118" s="150">
        <f t="shared" si="83"/>
        <v>1097.5</v>
      </c>
      <c r="L118" s="150">
        <f t="shared" si="83"/>
        <v>33.5</v>
      </c>
      <c r="M118" s="151">
        <f t="shared" si="83"/>
        <v>227</v>
      </c>
      <c r="N118" s="149">
        <f t="shared" si="73"/>
        <v>-108</v>
      </c>
      <c r="O118" s="150">
        <f t="shared" si="74"/>
        <v>-37.5</v>
      </c>
      <c r="P118" s="150">
        <f t="shared" si="75"/>
        <v>-69.5</v>
      </c>
      <c r="Q118" s="150">
        <f t="shared" si="76"/>
        <v>-2</v>
      </c>
      <c r="R118" s="201">
        <f t="shared" si="77"/>
        <v>10</v>
      </c>
    </row>
    <row r="119" spans="1:59" s="133" customFormat="1" x14ac:dyDescent="0.2">
      <c r="A119" s="96" t="s">
        <v>69</v>
      </c>
      <c r="B119" s="19" t="s">
        <v>11</v>
      </c>
      <c r="C119" s="20" t="s">
        <v>8</v>
      </c>
      <c r="D119" s="21">
        <f>SUM(E119:G119)</f>
        <v>806.25</v>
      </c>
      <c r="E119" s="22">
        <f t="shared" ref="E119:H122" si="84">J20</f>
        <v>403.75</v>
      </c>
      <c r="F119" s="22">
        <f t="shared" si="84"/>
        <v>402.5</v>
      </c>
      <c r="G119" s="22">
        <f t="shared" si="84"/>
        <v>0</v>
      </c>
      <c r="H119" s="99">
        <f t="shared" si="84"/>
        <v>106</v>
      </c>
      <c r="I119" s="21">
        <f>SUM(J119:L119)</f>
        <v>709</v>
      </c>
      <c r="J119" s="22">
        <f t="shared" ref="J119:M122" si="85">J66</f>
        <v>355</v>
      </c>
      <c r="K119" s="22">
        <f t="shared" si="85"/>
        <v>354</v>
      </c>
      <c r="L119" s="22">
        <f t="shared" si="85"/>
        <v>0</v>
      </c>
      <c r="M119" s="99">
        <f t="shared" si="85"/>
        <v>104</v>
      </c>
      <c r="N119" s="21">
        <f t="shared" si="73"/>
        <v>-97.25</v>
      </c>
      <c r="O119" s="22">
        <f t="shared" si="74"/>
        <v>-48.75</v>
      </c>
      <c r="P119" s="22">
        <f t="shared" si="75"/>
        <v>-48.5</v>
      </c>
      <c r="Q119" s="22">
        <f t="shared" si="76"/>
        <v>0</v>
      </c>
      <c r="R119" s="113">
        <f t="shared" si="77"/>
        <v>-2</v>
      </c>
    </row>
    <row r="120" spans="1:59" s="143" customFormat="1" x14ac:dyDescent="0.2">
      <c r="A120" s="96" t="s">
        <v>69</v>
      </c>
      <c r="B120" s="19" t="s">
        <v>11</v>
      </c>
      <c r="C120" s="20" t="s">
        <v>10</v>
      </c>
      <c r="D120" s="21">
        <f>SUM(E120:G120)</f>
        <v>788.25</v>
      </c>
      <c r="E120" s="22">
        <f t="shared" si="84"/>
        <v>66.75</v>
      </c>
      <c r="F120" s="22">
        <f t="shared" si="84"/>
        <v>721.5</v>
      </c>
      <c r="G120" s="22">
        <f t="shared" si="84"/>
        <v>0</v>
      </c>
      <c r="H120" s="99">
        <f t="shared" si="84"/>
        <v>102</v>
      </c>
      <c r="I120" s="21">
        <f>SUM(J120:L120)</f>
        <v>775</v>
      </c>
      <c r="J120" s="22">
        <f t="shared" si="85"/>
        <v>77</v>
      </c>
      <c r="K120" s="22">
        <f t="shared" si="85"/>
        <v>698</v>
      </c>
      <c r="L120" s="22">
        <f t="shared" si="85"/>
        <v>0</v>
      </c>
      <c r="M120" s="99">
        <f t="shared" si="85"/>
        <v>113</v>
      </c>
      <c r="N120" s="21">
        <f t="shared" si="73"/>
        <v>-13.25</v>
      </c>
      <c r="O120" s="22">
        <f t="shared" si="74"/>
        <v>10.25</v>
      </c>
      <c r="P120" s="22">
        <f t="shared" si="75"/>
        <v>-23.5</v>
      </c>
      <c r="Q120" s="22">
        <f t="shared" si="76"/>
        <v>0</v>
      </c>
      <c r="R120" s="113">
        <f t="shared" si="77"/>
        <v>11</v>
      </c>
      <c r="S120" s="133"/>
      <c r="T120" s="28"/>
      <c r="U120" s="54"/>
      <c r="V120" s="29"/>
      <c r="W120" s="55"/>
      <c r="X120" s="55"/>
      <c r="Y120" s="55"/>
      <c r="Z120" s="55"/>
      <c r="AA120" s="56"/>
      <c r="AB120" s="55"/>
      <c r="AC120" s="22"/>
      <c r="AD120" s="22"/>
      <c r="AE120" s="22"/>
      <c r="AF120" s="57"/>
      <c r="AG120" s="55"/>
      <c r="AH120" s="55"/>
      <c r="AI120" s="55"/>
      <c r="AJ120" s="55"/>
      <c r="AK120" s="56"/>
      <c r="AL120" s="133"/>
      <c r="AM120" s="133"/>
      <c r="AN120" s="133"/>
      <c r="AO120" s="133"/>
      <c r="AP120" s="133"/>
      <c r="AQ120" s="133"/>
      <c r="AR120" s="133"/>
      <c r="AS120" s="133"/>
      <c r="AT120" s="133"/>
      <c r="AU120" s="133"/>
      <c r="AV120" s="133"/>
      <c r="AW120" s="133"/>
      <c r="AX120" s="133"/>
      <c r="AY120" s="133"/>
      <c r="AZ120" s="133"/>
      <c r="BA120" s="133"/>
      <c r="BB120" s="133"/>
      <c r="BC120" s="133"/>
      <c r="BD120" s="133"/>
      <c r="BE120" s="133"/>
      <c r="BF120" s="133"/>
      <c r="BG120" s="133"/>
    </row>
    <row r="121" spans="1:59" s="133" customFormat="1" x14ac:dyDescent="0.2">
      <c r="A121" s="96" t="s">
        <v>69</v>
      </c>
      <c r="B121" s="19" t="s">
        <v>9</v>
      </c>
      <c r="C121" s="20" t="s">
        <v>8</v>
      </c>
      <c r="D121" s="21">
        <f>SUM(E121:G121)</f>
        <v>72</v>
      </c>
      <c r="E121" s="22">
        <f t="shared" si="84"/>
        <v>0</v>
      </c>
      <c r="F121" s="22">
        <f t="shared" si="84"/>
        <v>36.5</v>
      </c>
      <c r="G121" s="22">
        <f t="shared" si="84"/>
        <v>35.5</v>
      </c>
      <c r="H121" s="99">
        <f t="shared" si="84"/>
        <v>8</v>
      </c>
      <c r="I121" s="21">
        <f>SUM(J121:L121)</f>
        <v>67</v>
      </c>
      <c r="J121" s="22">
        <f t="shared" si="85"/>
        <v>0</v>
      </c>
      <c r="K121" s="22">
        <f t="shared" si="85"/>
        <v>33.5</v>
      </c>
      <c r="L121" s="22">
        <f t="shared" si="85"/>
        <v>33.5</v>
      </c>
      <c r="M121" s="99">
        <f t="shared" si="85"/>
        <v>9</v>
      </c>
      <c r="N121" s="21">
        <f t="shared" si="73"/>
        <v>-5</v>
      </c>
      <c r="O121" s="22">
        <f t="shared" si="74"/>
        <v>0</v>
      </c>
      <c r="P121" s="22">
        <f t="shared" si="75"/>
        <v>-3</v>
      </c>
      <c r="Q121" s="22">
        <f t="shared" si="76"/>
        <v>-2</v>
      </c>
      <c r="R121" s="113">
        <f t="shared" si="77"/>
        <v>1</v>
      </c>
    </row>
    <row r="122" spans="1:59" s="133" customFormat="1" ht="15.75" thickBot="1" x14ac:dyDescent="0.25">
      <c r="A122" s="96" t="s">
        <v>69</v>
      </c>
      <c r="B122" s="155" t="s">
        <v>9</v>
      </c>
      <c r="C122" s="20" t="s">
        <v>7</v>
      </c>
      <c r="D122" s="21">
        <f>SUM(E122:G122)</f>
        <v>6.5</v>
      </c>
      <c r="E122" s="22">
        <f t="shared" si="84"/>
        <v>0</v>
      </c>
      <c r="F122" s="22">
        <f t="shared" si="84"/>
        <v>6.5</v>
      </c>
      <c r="G122" s="22">
        <f t="shared" si="84"/>
        <v>0</v>
      </c>
      <c r="H122" s="99">
        <f t="shared" si="84"/>
        <v>1</v>
      </c>
      <c r="I122" s="21">
        <f>SUM(J122:L122)</f>
        <v>13</v>
      </c>
      <c r="J122" s="22">
        <f t="shared" si="85"/>
        <v>1</v>
      </c>
      <c r="K122" s="22">
        <f t="shared" si="85"/>
        <v>12</v>
      </c>
      <c r="L122" s="22">
        <f t="shared" si="85"/>
        <v>0</v>
      </c>
      <c r="M122" s="99">
        <f t="shared" si="85"/>
        <v>1</v>
      </c>
      <c r="N122" s="21">
        <f t="shared" si="73"/>
        <v>6.5</v>
      </c>
      <c r="O122" s="22">
        <f t="shared" si="74"/>
        <v>1</v>
      </c>
      <c r="P122" s="22">
        <f t="shared" si="75"/>
        <v>5.5</v>
      </c>
      <c r="Q122" s="22">
        <f t="shared" si="76"/>
        <v>0</v>
      </c>
      <c r="R122" s="113">
        <f t="shared" si="77"/>
        <v>0</v>
      </c>
    </row>
    <row r="123" spans="1:59" s="133" customFormat="1" ht="16.5" thickTop="1" x14ac:dyDescent="0.25">
      <c r="A123" s="202" t="s">
        <v>70</v>
      </c>
      <c r="B123" s="154" t="s">
        <v>30</v>
      </c>
      <c r="C123" s="250"/>
      <c r="D123" s="149">
        <f>SUM(D124:D125)</f>
        <v>649.5</v>
      </c>
      <c r="E123" s="150">
        <f t="shared" ref="E123:M123" si="86">SUM(E124:E125)</f>
        <v>12</v>
      </c>
      <c r="F123" s="150">
        <f t="shared" si="86"/>
        <v>387</v>
      </c>
      <c r="G123" s="150">
        <f t="shared" si="86"/>
        <v>250.5</v>
      </c>
      <c r="H123" s="151">
        <f t="shared" si="86"/>
        <v>20</v>
      </c>
      <c r="I123" s="149">
        <f t="shared" si="86"/>
        <v>876.25</v>
      </c>
      <c r="J123" s="150">
        <f t="shared" si="86"/>
        <v>19.75</v>
      </c>
      <c r="K123" s="150">
        <f t="shared" si="86"/>
        <v>513.25</v>
      </c>
      <c r="L123" s="150">
        <f t="shared" si="86"/>
        <v>343.25</v>
      </c>
      <c r="M123" s="151">
        <f t="shared" si="86"/>
        <v>29</v>
      </c>
      <c r="N123" s="149">
        <f t="shared" si="73"/>
        <v>226.75</v>
      </c>
      <c r="O123" s="150">
        <f t="shared" si="74"/>
        <v>7.75</v>
      </c>
      <c r="P123" s="150">
        <f t="shared" si="75"/>
        <v>126.25</v>
      </c>
      <c r="Q123" s="156">
        <f t="shared" si="76"/>
        <v>92.75</v>
      </c>
      <c r="R123" s="203">
        <f t="shared" si="77"/>
        <v>9</v>
      </c>
    </row>
    <row r="124" spans="1:59" s="133" customFormat="1" x14ac:dyDescent="0.2">
      <c r="A124" s="96" t="s">
        <v>70</v>
      </c>
      <c r="B124" s="19" t="s">
        <v>9</v>
      </c>
      <c r="C124" s="20" t="s">
        <v>8</v>
      </c>
      <c r="D124" s="21">
        <f>SUM(E124:G124)</f>
        <v>502.5</v>
      </c>
      <c r="E124" s="22">
        <f t="shared" ref="E124:H125" si="87">J25</f>
        <v>0</v>
      </c>
      <c r="F124" s="22">
        <f t="shared" si="87"/>
        <v>252</v>
      </c>
      <c r="G124" s="22">
        <f t="shared" si="87"/>
        <v>250.5</v>
      </c>
      <c r="H124" s="99">
        <f t="shared" si="87"/>
        <v>15</v>
      </c>
      <c r="I124" s="21">
        <f>SUM(J124:L124)</f>
        <v>687</v>
      </c>
      <c r="J124" s="22">
        <f t="shared" ref="J124:M125" si="88">J71</f>
        <v>0</v>
      </c>
      <c r="K124" s="22">
        <f t="shared" si="88"/>
        <v>343.75</v>
      </c>
      <c r="L124" s="22">
        <f t="shared" si="88"/>
        <v>343.25</v>
      </c>
      <c r="M124" s="99">
        <f t="shared" si="88"/>
        <v>22</v>
      </c>
      <c r="N124" s="21">
        <f t="shared" si="73"/>
        <v>184.5</v>
      </c>
      <c r="O124" s="22">
        <f t="shared" si="74"/>
        <v>0</v>
      </c>
      <c r="P124" s="22">
        <f t="shared" si="75"/>
        <v>91.75</v>
      </c>
      <c r="Q124" s="157">
        <f t="shared" si="76"/>
        <v>92.75</v>
      </c>
      <c r="R124" s="116">
        <f t="shared" si="77"/>
        <v>7</v>
      </c>
    </row>
    <row r="125" spans="1:59" s="133" customFormat="1" ht="15.75" thickBot="1" x14ac:dyDescent="0.25">
      <c r="A125" s="204" t="s">
        <v>70</v>
      </c>
      <c r="B125" s="155" t="s">
        <v>9</v>
      </c>
      <c r="C125" s="148" t="s">
        <v>7</v>
      </c>
      <c r="D125" s="152">
        <f>SUM(E125:G125)</f>
        <v>147</v>
      </c>
      <c r="E125" s="153">
        <f t="shared" si="87"/>
        <v>12</v>
      </c>
      <c r="F125" s="153">
        <f t="shared" si="87"/>
        <v>135</v>
      </c>
      <c r="G125" s="153">
        <f t="shared" si="87"/>
        <v>0</v>
      </c>
      <c r="H125" s="159">
        <f t="shared" si="87"/>
        <v>5</v>
      </c>
      <c r="I125" s="152">
        <f>SUM(J125:L125)</f>
        <v>189.25</v>
      </c>
      <c r="J125" s="153">
        <f t="shared" si="88"/>
        <v>19.75</v>
      </c>
      <c r="K125" s="153">
        <f t="shared" si="88"/>
        <v>169.5</v>
      </c>
      <c r="L125" s="153">
        <f t="shared" si="88"/>
        <v>0</v>
      </c>
      <c r="M125" s="159">
        <f t="shared" si="88"/>
        <v>7</v>
      </c>
      <c r="N125" s="152">
        <f t="shared" si="73"/>
        <v>42.25</v>
      </c>
      <c r="O125" s="153">
        <f t="shared" si="74"/>
        <v>7.75</v>
      </c>
      <c r="P125" s="153">
        <f t="shared" si="75"/>
        <v>34.5</v>
      </c>
      <c r="Q125" s="158">
        <f t="shared" si="76"/>
        <v>0</v>
      </c>
      <c r="R125" s="205">
        <f t="shared" si="77"/>
        <v>2</v>
      </c>
    </row>
    <row r="126" spans="1:59" s="133" customFormat="1" ht="16.5" thickTop="1" x14ac:dyDescent="0.25">
      <c r="A126" s="96" t="s">
        <v>71</v>
      </c>
      <c r="B126" s="64" t="s">
        <v>81</v>
      </c>
      <c r="C126" s="70"/>
      <c r="D126" s="33">
        <f>SUM(D127:D132)</f>
        <v>386933</v>
      </c>
      <c r="E126" s="33">
        <f t="shared" ref="E126:H126" si="89">SUM(E127:E132)</f>
        <v>47647</v>
      </c>
      <c r="F126" s="33">
        <f t="shared" si="89"/>
        <v>293575</v>
      </c>
      <c r="G126" s="33">
        <f t="shared" si="89"/>
        <v>45711</v>
      </c>
      <c r="H126" s="179">
        <f t="shared" si="89"/>
        <v>0</v>
      </c>
      <c r="I126" s="33">
        <f>SUM(I127:I132)</f>
        <v>445478</v>
      </c>
      <c r="J126" s="33">
        <f t="shared" ref="J126:M126" si="90">SUM(J127:J132)</f>
        <v>61474</v>
      </c>
      <c r="K126" s="33">
        <f t="shared" si="90"/>
        <v>333227</v>
      </c>
      <c r="L126" s="33">
        <f t="shared" si="90"/>
        <v>50777</v>
      </c>
      <c r="M126" s="179">
        <f t="shared" si="90"/>
        <v>0</v>
      </c>
      <c r="N126" s="33">
        <f t="shared" si="73"/>
        <v>58545</v>
      </c>
      <c r="O126" s="34">
        <f t="shared" si="74"/>
        <v>13827</v>
      </c>
      <c r="P126" s="34">
        <f t="shared" si="75"/>
        <v>39652</v>
      </c>
      <c r="Q126" s="34">
        <f t="shared" si="76"/>
        <v>5066</v>
      </c>
      <c r="R126" s="189">
        <f t="shared" si="77"/>
        <v>0</v>
      </c>
    </row>
    <row r="127" spans="1:59" s="133" customFormat="1" x14ac:dyDescent="0.2">
      <c r="A127" s="96" t="s">
        <v>71</v>
      </c>
      <c r="B127" s="19" t="s">
        <v>11</v>
      </c>
      <c r="C127" s="20" t="s">
        <v>8</v>
      </c>
      <c r="D127" s="21">
        <f t="shared" ref="D127:D147" si="91">SUM(E127:G127)</f>
        <v>146131</v>
      </c>
      <c r="E127" s="22">
        <f t="shared" ref="E127:G131" si="92">J28</f>
        <v>29278</v>
      </c>
      <c r="F127" s="22">
        <f t="shared" si="92"/>
        <v>73684</v>
      </c>
      <c r="G127" s="22">
        <f t="shared" si="92"/>
        <v>43169</v>
      </c>
      <c r="H127" s="90">
        <v>0</v>
      </c>
      <c r="I127" s="21">
        <f t="shared" ref="I127:I147" si="93">SUM(J127:L127)</f>
        <v>165467</v>
      </c>
      <c r="J127" s="22">
        <f t="shared" ref="J127:L130" si="94">J74</f>
        <v>35801</v>
      </c>
      <c r="K127" s="22">
        <f t="shared" si="94"/>
        <v>83160</v>
      </c>
      <c r="L127" s="22">
        <f t="shared" si="94"/>
        <v>46506</v>
      </c>
      <c r="M127" s="90">
        <v>0</v>
      </c>
      <c r="N127" s="21">
        <f t="shared" si="73"/>
        <v>19336</v>
      </c>
      <c r="O127" s="22">
        <f t="shared" si="74"/>
        <v>6523</v>
      </c>
      <c r="P127" s="22">
        <f t="shared" si="75"/>
        <v>9476</v>
      </c>
      <c r="Q127" s="22">
        <f t="shared" si="76"/>
        <v>3337</v>
      </c>
      <c r="R127" s="116">
        <f t="shared" si="77"/>
        <v>0</v>
      </c>
    </row>
    <row r="128" spans="1:59" s="133" customFormat="1" x14ac:dyDescent="0.2">
      <c r="A128" s="96" t="s">
        <v>71</v>
      </c>
      <c r="B128" s="19" t="s">
        <v>11</v>
      </c>
      <c r="C128" s="20" t="s">
        <v>10</v>
      </c>
      <c r="D128" s="21">
        <f t="shared" si="91"/>
        <v>237018</v>
      </c>
      <c r="E128" s="22">
        <f t="shared" si="92"/>
        <v>18239</v>
      </c>
      <c r="F128" s="22">
        <f t="shared" si="92"/>
        <v>216871</v>
      </c>
      <c r="G128" s="22">
        <f t="shared" si="92"/>
        <v>1908</v>
      </c>
      <c r="H128" s="90">
        <v>0</v>
      </c>
      <c r="I128" s="21">
        <f t="shared" si="93"/>
        <v>268378</v>
      </c>
      <c r="J128" s="22">
        <f t="shared" si="94"/>
        <v>24355</v>
      </c>
      <c r="K128" s="22">
        <f t="shared" si="94"/>
        <v>241541</v>
      </c>
      <c r="L128" s="22">
        <f t="shared" si="94"/>
        <v>2482</v>
      </c>
      <c r="M128" s="90">
        <v>0</v>
      </c>
      <c r="N128" s="21">
        <f t="shared" si="73"/>
        <v>31360</v>
      </c>
      <c r="O128" s="22">
        <f t="shared" si="74"/>
        <v>6116</v>
      </c>
      <c r="P128" s="22">
        <f t="shared" si="75"/>
        <v>24670</v>
      </c>
      <c r="Q128" s="22">
        <f t="shared" si="76"/>
        <v>574</v>
      </c>
      <c r="R128" s="116">
        <f t="shared" si="77"/>
        <v>0</v>
      </c>
    </row>
    <row r="129" spans="1:18" s="133" customFormat="1" x14ac:dyDescent="0.2">
      <c r="A129" s="96" t="s">
        <v>71</v>
      </c>
      <c r="B129" s="19" t="s">
        <v>9</v>
      </c>
      <c r="C129" s="20" t="s">
        <v>8</v>
      </c>
      <c r="D129" s="21">
        <f t="shared" si="91"/>
        <v>1066</v>
      </c>
      <c r="E129" s="22">
        <f t="shared" si="92"/>
        <v>0</v>
      </c>
      <c r="F129" s="22">
        <f t="shared" si="92"/>
        <v>533</v>
      </c>
      <c r="G129" s="22">
        <f t="shared" si="92"/>
        <v>533</v>
      </c>
      <c r="H129" s="90">
        <v>0</v>
      </c>
      <c r="I129" s="21">
        <f t="shared" si="93"/>
        <v>1212</v>
      </c>
      <c r="J129" s="22">
        <f t="shared" si="94"/>
        <v>0</v>
      </c>
      <c r="K129" s="22">
        <f t="shared" si="94"/>
        <v>606</v>
      </c>
      <c r="L129" s="22">
        <f t="shared" si="94"/>
        <v>606</v>
      </c>
      <c r="M129" s="90">
        <v>0</v>
      </c>
      <c r="N129" s="21">
        <f t="shared" si="73"/>
        <v>146</v>
      </c>
      <c r="O129" s="22">
        <f t="shared" si="74"/>
        <v>0</v>
      </c>
      <c r="P129" s="22">
        <f t="shared" si="75"/>
        <v>73</v>
      </c>
      <c r="Q129" s="22">
        <f t="shared" si="76"/>
        <v>73</v>
      </c>
      <c r="R129" s="116">
        <f t="shared" si="77"/>
        <v>0</v>
      </c>
    </row>
    <row r="130" spans="1:18" s="133" customFormat="1" x14ac:dyDescent="0.2">
      <c r="A130" s="96" t="s">
        <v>71</v>
      </c>
      <c r="B130" s="19" t="s">
        <v>9</v>
      </c>
      <c r="C130" s="20" t="s">
        <v>7</v>
      </c>
      <c r="D130" s="21">
        <f t="shared" si="91"/>
        <v>2718</v>
      </c>
      <c r="E130" s="22">
        <f t="shared" si="92"/>
        <v>231</v>
      </c>
      <c r="F130" s="22">
        <f t="shared" si="92"/>
        <v>2487</v>
      </c>
      <c r="G130" s="22">
        <f t="shared" si="92"/>
        <v>0</v>
      </c>
      <c r="H130" s="90">
        <v>0</v>
      </c>
      <c r="I130" s="21">
        <f t="shared" si="93"/>
        <v>3086</v>
      </c>
      <c r="J130" s="22">
        <f t="shared" si="94"/>
        <v>309</v>
      </c>
      <c r="K130" s="22">
        <f t="shared" si="94"/>
        <v>2777</v>
      </c>
      <c r="L130" s="22">
        <f t="shared" si="94"/>
        <v>0</v>
      </c>
      <c r="M130" s="90">
        <v>0</v>
      </c>
      <c r="N130" s="21">
        <f t="shared" si="73"/>
        <v>368</v>
      </c>
      <c r="O130" s="22">
        <f t="shared" si="74"/>
        <v>78</v>
      </c>
      <c r="P130" s="22">
        <f t="shared" si="75"/>
        <v>290</v>
      </c>
      <c r="Q130" s="22">
        <f t="shared" si="76"/>
        <v>0</v>
      </c>
      <c r="R130" s="116">
        <f t="shared" si="77"/>
        <v>0</v>
      </c>
    </row>
    <row r="131" spans="1:18" s="133" customFormat="1" x14ac:dyDescent="0.2">
      <c r="A131" s="96" t="s">
        <v>71</v>
      </c>
      <c r="B131" s="19" t="s">
        <v>39</v>
      </c>
      <c r="C131" s="251" t="s">
        <v>38</v>
      </c>
      <c r="D131" s="21">
        <f>SUM(E131:G131)</f>
        <v>0</v>
      </c>
      <c r="E131" s="22">
        <f t="shared" si="92"/>
        <v>-101</v>
      </c>
      <c r="F131" s="22">
        <f t="shared" si="92"/>
        <v>0</v>
      </c>
      <c r="G131" s="22">
        <f t="shared" si="92"/>
        <v>101</v>
      </c>
      <c r="H131" s="90">
        <v>0</v>
      </c>
      <c r="I131" s="21">
        <f>SUM(J131:L131)</f>
        <v>0</v>
      </c>
      <c r="J131" s="22">
        <v>0</v>
      </c>
      <c r="K131" s="22">
        <v>0</v>
      </c>
      <c r="L131" s="22">
        <v>0</v>
      </c>
      <c r="M131" s="90">
        <v>0</v>
      </c>
      <c r="N131" s="21">
        <f t="shared" ref="N131:R132" si="95">I131-D131</f>
        <v>0</v>
      </c>
      <c r="O131" s="22">
        <f t="shared" si="95"/>
        <v>101</v>
      </c>
      <c r="P131" s="22">
        <f t="shared" si="95"/>
        <v>0</v>
      </c>
      <c r="Q131" s="22">
        <f t="shared" si="95"/>
        <v>-101</v>
      </c>
      <c r="R131" s="116">
        <f t="shared" si="95"/>
        <v>0</v>
      </c>
    </row>
    <row r="132" spans="1:18" s="128" customFormat="1" ht="15.75" thickBot="1" x14ac:dyDescent="0.25">
      <c r="A132" s="252" t="s">
        <v>71</v>
      </c>
      <c r="B132" s="133" t="s">
        <v>78</v>
      </c>
      <c r="C132" s="133" t="s">
        <v>79</v>
      </c>
      <c r="D132" s="21">
        <f>SUM(E132:G132)</f>
        <v>0</v>
      </c>
      <c r="E132" s="253">
        <v>0</v>
      </c>
      <c r="F132" s="253">
        <v>0</v>
      </c>
      <c r="G132" s="253">
        <v>0</v>
      </c>
      <c r="H132" s="254">
        <v>0</v>
      </c>
      <c r="I132" s="21">
        <f>SUM(J132:L132)</f>
        <v>7335</v>
      </c>
      <c r="J132" s="253">
        <f>J78</f>
        <v>1009</v>
      </c>
      <c r="K132" s="253">
        <f>K78</f>
        <v>5143</v>
      </c>
      <c r="L132" s="253">
        <f>L78</f>
        <v>1183</v>
      </c>
      <c r="M132" s="254">
        <v>0</v>
      </c>
      <c r="N132" s="21">
        <f t="shared" si="95"/>
        <v>7335</v>
      </c>
      <c r="O132" s="22">
        <f t="shared" si="95"/>
        <v>1009</v>
      </c>
      <c r="P132" s="22">
        <f t="shared" si="95"/>
        <v>5143</v>
      </c>
      <c r="Q132" s="22">
        <f t="shared" si="95"/>
        <v>1183</v>
      </c>
      <c r="R132" s="116">
        <f t="shared" si="95"/>
        <v>0</v>
      </c>
    </row>
    <row r="133" spans="1:18" s="29" customFormat="1" ht="15.75" x14ac:dyDescent="0.25">
      <c r="A133" s="95" t="s">
        <v>73</v>
      </c>
      <c r="B133" s="15" t="s">
        <v>45</v>
      </c>
      <c r="C133" s="230"/>
      <c r="D133" s="17">
        <f>SUM(D134:D137)</f>
        <v>0</v>
      </c>
      <c r="E133" s="18">
        <f t="shared" ref="E133:H133" si="96">SUM(E134:E137)</f>
        <v>0</v>
      </c>
      <c r="F133" s="18">
        <f t="shared" si="96"/>
        <v>0</v>
      </c>
      <c r="G133" s="18">
        <f t="shared" si="96"/>
        <v>0</v>
      </c>
      <c r="H133" s="86">
        <f t="shared" si="96"/>
        <v>0</v>
      </c>
      <c r="I133" s="17">
        <f>SUM(I134:I137)</f>
        <v>2380</v>
      </c>
      <c r="J133" s="18">
        <f t="shared" ref="J133:M133" si="97">SUM(J134:J137)</f>
        <v>182</v>
      </c>
      <c r="K133" s="18">
        <f t="shared" si="97"/>
        <v>1609</v>
      </c>
      <c r="L133" s="18">
        <f t="shared" si="97"/>
        <v>589</v>
      </c>
      <c r="M133" s="86">
        <f t="shared" si="97"/>
        <v>0</v>
      </c>
      <c r="N133" s="17">
        <f t="shared" ref="N133:N137" si="98">I133-D133</f>
        <v>2380</v>
      </c>
      <c r="O133" s="18">
        <f t="shared" si="74"/>
        <v>182</v>
      </c>
      <c r="P133" s="18">
        <f t="shared" si="75"/>
        <v>1609</v>
      </c>
      <c r="Q133" s="18">
        <f t="shared" si="76"/>
        <v>589</v>
      </c>
      <c r="R133" s="112">
        <f>M133-H133</f>
        <v>0</v>
      </c>
    </row>
    <row r="134" spans="1:18" s="29" customFormat="1" ht="15.75" x14ac:dyDescent="0.25">
      <c r="A134" s="96" t="s">
        <v>73</v>
      </c>
      <c r="B134" s="29" t="s">
        <v>11</v>
      </c>
      <c r="C134" s="20" t="s">
        <v>8</v>
      </c>
      <c r="D134" s="21">
        <f>SUM(E134:F134:G134)</f>
        <v>0</v>
      </c>
      <c r="E134" s="22">
        <f t="shared" ref="E134:G137" si="99">J34</f>
        <v>0</v>
      </c>
      <c r="F134" s="22">
        <f t="shared" si="99"/>
        <v>0</v>
      </c>
      <c r="G134" s="22">
        <f t="shared" si="99"/>
        <v>0</v>
      </c>
      <c r="H134" s="90">
        <v>0</v>
      </c>
      <c r="I134" s="21">
        <f>SUM(J134:L134)</f>
        <v>1215</v>
      </c>
      <c r="J134" s="22">
        <f t="shared" ref="J134:L137" si="100">J80</f>
        <v>78</v>
      </c>
      <c r="K134" s="22">
        <f t="shared" si="100"/>
        <v>609</v>
      </c>
      <c r="L134" s="22">
        <f t="shared" si="100"/>
        <v>528</v>
      </c>
      <c r="M134" s="90">
        <v>0</v>
      </c>
      <c r="N134" s="21">
        <f t="shared" si="98"/>
        <v>1215</v>
      </c>
      <c r="O134" s="22">
        <f>J134-E134</f>
        <v>78</v>
      </c>
      <c r="P134" s="22">
        <f>K134-F134</f>
        <v>609</v>
      </c>
      <c r="Q134" s="22">
        <f>L134-G134</f>
        <v>528</v>
      </c>
      <c r="R134" s="206">
        <f>M134-H134</f>
        <v>0</v>
      </c>
    </row>
    <row r="135" spans="1:18" s="29" customFormat="1" ht="15.75" x14ac:dyDescent="0.25">
      <c r="A135" s="96" t="s">
        <v>73</v>
      </c>
      <c r="B135" s="29" t="s">
        <v>11</v>
      </c>
      <c r="C135" s="20" t="s">
        <v>10</v>
      </c>
      <c r="D135" s="21">
        <f>SUM(E135:F135:G135)</f>
        <v>0</v>
      </c>
      <c r="E135" s="22">
        <f t="shared" si="99"/>
        <v>0</v>
      </c>
      <c r="F135" s="22">
        <f t="shared" si="99"/>
        <v>0</v>
      </c>
      <c r="G135" s="22">
        <f t="shared" si="99"/>
        <v>0</v>
      </c>
      <c r="H135" s="90">
        <v>0</v>
      </c>
      <c r="I135" s="21">
        <f t="shared" ref="I135:I137" si="101">SUM(J135:L135)</f>
        <v>1010</v>
      </c>
      <c r="J135" s="22">
        <f t="shared" si="100"/>
        <v>101</v>
      </c>
      <c r="K135" s="22">
        <f t="shared" si="100"/>
        <v>909</v>
      </c>
      <c r="L135" s="22">
        <f t="shared" si="100"/>
        <v>0</v>
      </c>
      <c r="M135" s="90">
        <v>0</v>
      </c>
      <c r="N135" s="21">
        <f t="shared" si="98"/>
        <v>1010</v>
      </c>
      <c r="O135" s="22">
        <f t="shared" ref="O135:O138" si="102">J135-E135</f>
        <v>101</v>
      </c>
      <c r="P135" s="22">
        <f t="shared" ref="P135:P138" si="103">K135-F135</f>
        <v>909</v>
      </c>
      <c r="Q135" s="22">
        <f t="shared" ref="Q135:Q138" si="104">L135-G135</f>
        <v>0</v>
      </c>
      <c r="R135" s="118">
        <f t="shared" ref="R135:R137" si="105">M135-H135</f>
        <v>0</v>
      </c>
    </row>
    <row r="136" spans="1:18" s="29" customFormat="1" ht="15.75" x14ac:dyDescent="0.25">
      <c r="A136" s="96" t="s">
        <v>73</v>
      </c>
      <c r="B136" s="29" t="s">
        <v>9</v>
      </c>
      <c r="C136" s="20" t="s">
        <v>8</v>
      </c>
      <c r="D136" s="21">
        <f>SUM(E136:F136:G136)</f>
        <v>0</v>
      </c>
      <c r="E136" s="22">
        <f t="shared" si="99"/>
        <v>0</v>
      </c>
      <c r="F136" s="22">
        <f t="shared" si="99"/>
        <v>0</v>
      </c>
      <c r="G136" s="22">
        <f t="shared" si="99"/>
        <v>0</v>
      </c>
      <c r="H136" s="90">
        <v>0</v>
      </c>
      <c r="I136" s="21">
        <f t="shared" si="101"/>
        <v>123</v>
      </c>
      <c r="J136" s="22">
        <f t="shared" si="100"/>
        <v>0</v>
      </c>
      <c r="K136" s="22">
        <f t="shared" si="100"/>
        <v>62</v>
      </c>
      <c r="L136" s="22">
        <f t="shared" si="100"/>
        <v>61</v>
      </c>
      <c r="M136" s="90">
        <v>0</v>
      </c>
      <c r="N136" s="21">
        <f t="shared" si="98"/>
        <v>123</v>
      </c>
      <c r="O136" s="22">
        <f t="shared" si="102"/>
        <v>0</v>
      </c>
      <c r="P136" s="22">
        <f t="shared" si="103"/>
        <v>62</v>
      </c>
      <c r="Q136" s="22">
        <f t="shared" si="104"/>
        <v>61</v>
      </c>
      <c r="R136" s="118">
        <f t="shared" si="105"/>
        <v>0</v>
      </c>
    </row>
    <row r="137" spans="1:18" s="29" customFormat="1" ht="16.5" thickBot="1" x14ac:dyDescent="0.3">
      <c r="A137" s="97" t="s">
        <v>73</v>
      </c>
      <c r="B137" s="255" t="s">
        <v>9</v>
      </c>
      <c r="C137" s="256" t="s">
        <v>7</v>
      </c>
      <c r="D137" s="21">
        <f>SUM(E137:F137:G137)</f>
        <v>0</v>
      </c>
      <c r="E137" s="22">
        <f t="shared" si="99"/>
        <v>0</v>
      </c>
      <c r="F137" s="22">
        <f t="shared" si="99"/>
        <v>0</v>
      </c>
      <c r="G137" s="22">
        <f t="shared" si="99"/>
        <v>0</v>
      </c>
      <c r="H137" s="90">
        <v>0</v>
      </c>
      <c r="I137" s="21">
        <f t="shared" si="101"/>
        <v>32</v>
      </c>
      <c r="J137" s="22">
        <f t="shared" si="100"/>
        <v>3</v>
      </c>
      <c r="K137" s="22">
        <f t="shared" si="100"/>
        <v>29</v>
      </c>
      <c r="L137" s="22">
        <f t="shared" si="100"/>
        <v>0</v>
      </c>
      <c r="M137" s="90">
        <v>0</v>
      </c>
      <c r="N137" s="21">
        <f t="shared" si="98"/>
        <v>32</v>
      </c>
      <c r="O137" s="22">
        <f t="shared" si="102"/>
        <v>3</v>
      </c>
      <c r="P137" s="22">
        <f t="shared" si="103"/>
        <v>29</v>
      </c>
      <c r="Q137" s="22">
        <f t="shared" si="104"/>
        <v>0</v>
      </c>
      <c r="R137" s="118">
        <f t="shared" si="105"/>
        <v>0</v>
      </c>
    </row>
    <row r="138" spans="1:18" s="29" customFormat="1" ht="15.75" x14ac:dyDescent="0.25">
      <c r="A138" s="95" t="s">
        <v>80</v>
      </c>
      <c r="B138" s="15" t="s">
        <v>87</v>
      </c>
      <c r="C138" s="230"/>
      <c r="D138" s="17">
        <f>SUM(D139:D142)</f>
        <v>0</v>
      </c>
      <c r="E138" s="18">
        <f t="shared" ref="E138:H138" si="106">SUM(E139:E142)</f>
        <v>0</v>
      </c>
      <c r="F138" s="18">
        <f t="shared" si="106"/>
        <v>0</v>
      </c>
      <c r="G138" s="18">
        <f t="shared" si="106"/>
        <v>0</v>
      </c>
      <c r="H138" s="86">
        <f t="shared" si="106"/>
        <v>0</v>
      </c>
      <c r="I138" s="17">
        <f>SUM(I139:I142)</f>
        <v>728</v>
      </c>
      <c r="J138" s="18">
        <f t="shared" ref="J138:M138" si="107">SUM(J139:J142)</f>
        <v>16.5</v>
      </c>
      <c r="K138" s="18">
        <f t="shared" si="107"/>
        <v>495</v>
      </c>
      <c r="L138" s="18">
        <f t="shared" si="107"/>
        <v>216.5</v>
      </c>
      <c r="M138" s="86">
        <f t="shared" si="107"/>
        <v>0</v>
      </c>
      <c r="N138" s="17">
        <f t="shared" ref="N138:N142" si="108">I138-D138</f>
        <v>728</v>
      </c>
      <c r="O138" s="18">
        <f t="shared" si="102"/>
        <v>16.5</v>
      </c>
      <c r="P138" s="18">
        <f t="shared" si="103"/>
        <v>495</v>
      </c>
      <c r="Q138" s="18">
        <f t="shared" si="104"/>
        <v>216.5</v>
      </c>
      <c r="R138" s="112">
        <f>M138-H138</f>
        <v>0</v>
      </c>
    </row>
    <row r="139" spans="1:18" s="29" customFormat="1" ht="15.75" x14ac:dyDescent="0.25">
      <c r="A139" s="96" t="s">
        <v>80</v>
      </c>
      <c r="B139" s="29" t="s">
        <v>11</v>
      </c>
      <c r="C139" s="20" t="s">
        <v>8</v>
      </c>
      <c r="D139" s="21">
        <f>SUM(E139:F139:G139)</f>
        <v>0</v>
      </c>
      <c r="E139" s="22">
        <v>0</v>
      </c>
      <c r="F139" s="22">
        <v>0</v>
      </c>
      <c r="G139" s="22">
        <v>0</v>
      </c>
      <c r="H139" s="90">
        <v>0</v>
      </c>
      <c r="I139" s="21">
        <f>SUM(J139:L139)</f>
        <v>391</v>
      </c>
      <c r="J139" s="22">
        <f t="shared" ref="J139:L147" si="109">J85</f>
        <v>0</v>
      </c>
      <c r="K139" s="22">
        <f t="shared" si="109"/>
        <v>196</v>
      </c>
      <c r="L139" s="22">
        <f t="shared" si="109"/>
        <v>195</v>
      </c>
      <c r="M139" s="90">
        <v>0</v>
      </c>
      <c r="N139" s="21">
        <f t="shared" si="108"/>
        <v>391</v>
      </c>
      <c r="O139" s="22">
        <f>J139-E139</f>
        <v>0</v>
      </c>
      <c r="P139" s="22">
        <f>K139-F139</f>
        <v>196</v>
      </c>
      <c r="Q139" s="22">
        <f>L139-G139</f>
        <v>195</v>
      </c>
      <c r="R139" s="206">
        <f>M139-H139</f>
        <v>0</v>
      </c>
    </row>
    <row r="140" spans="1:18" s="29" customFormat="1" ht="15.75" x14ac:dyDescent="0.25">
      <c r="A140" s="96" t="s">
        <v>80</v>
      </c>
      <c r="B140" s="29" t="s">
        <v>11</v>
      </c>
      <c r="C140" s="20" t="s">
        <v>7</v>
      </c>
      <c r="D140" s="21">
        <f>SUM(E140:F140:G140)</f>
        <v>0</v>
      </c>
      <c r="E140" s="22">
        <v>0</v>
      </c>
      <c r="F140" s="22">
        <v>0</v>
      </c>
      <c r="G140" s="22">
        <v>0</v>
      </c>
      <c r="H140" s="90">
        <v>0</v>
      </c>
      <c r="I140" s="21">
        <f t="shared" ref="I140:I142" si="110">SUM(J140:L140)</f>
        <v>326</v>
      </c>
      <c r="J140" s="22">
        <f t="shared" si="109"/>
        <v>16.5</v>
      </c>
      <c r="K140" s="22">
        <f t="shared" si="109"/>
        <v>293</v>
      </c>
      <c r="L140" s="22">
        <f t="shared" si="109"/>
        <v>16.5</v>
      </c>
      <c r="M140" s="90">
        <v>0</v>
      </c>
      <c r="N140" s="21">
        <f t="shared" si="108"/>
        <v>326</v>
      </c>
      <c r="O140" s="22">
        <f t="shared" ref="O140:O142" si="111">J140-E140</f>
        <v>16.5</v>
      </c>
      <c r="P140" s="22">
        <f t="shared" ref="P140:P142" si="112">K140-F140</f>
        <v>293</v>
      </c>
      <c r="Q140" s="22">
        <f t="shared" ref="Q140:Q142" si="113">L140-G140</f>
        <v>16.5</v>
      </c>
      <c r="R140" s="118">
        <f t="shared" ref="R140:R142" si="114">M140-H140</f>
        <v>0</v>
      </c>
    </row>
    <row r="141" spans="1:18" s="29" customFormat="1" ht="15.75" x14ac:dyDescent="0.25">
      <c r="A141" s="96" t="s">
        <v>80</v>
      </c>
      <c r="B141" s="29" t="s">
        <v>9</v>
      </c>
      <c r="C141" s="20" t="s">
        <v>8</v>
      </c>
      <c r="D141" s="21">
        <f>SUM(E141:F141:G141)</f>
        <v>0</v>
      </c>
      <c r="E141" s="22">
        <v>0</v>
      </c>
      <c r="F141" s="22">
        <v>0</v>
      </c>
      <c r="G141" s="22">
        <v>0</v>
      </c>
      <c r="H141" s="90">
        <v>0</v>
      </c>
      <c r="I141" s="21">
        <f t="shared" si="110"/>
        <v>9</v>
      </c>
      <c r="J141" s="22">
        <f t="shared" si="109"/>
        <v>0</v>
      </c>
      <c r="K141" s="22">
        <f t="shared" si="109"/>
        <v>4</v>
      </c>
      <c r="L141" s="22">
        <f t="shared" si="109"/>
        <v>5</v>
      </c>
      <c r="M141" s="90">
        <v>0</v>
      </c>
      <c r="N141" s="21">
        <f t="shared" si="108"/>
        <v>9</v>
      </c>
      <c r="O141" s="22">
        <f t="shared" si="111"/>
        <v>0</v>
      </c>
      <c r="P141" s="22">
        <f t="shared" si="112"/>
        <v>4</v>
      </c>
      <c r="Q141" s="22">
        <f t="shared" si="113"/>
        <v>5</v>
      </c>
      <c r="R141" s="118">
        <f t="shared" si="114"/>
        <v>0</v>
      </c>
    </row>
    <row r="142" spans="1:18" s="29" customFormat="1" ht="16.5" thickBot="1" x14ac:dyDescent="0.3">
      <c r="A142" s="97" t="s">
        <v>80</v>
      </c>
      <c r="B142" s="255" t="s">
        <v>9</v>
      </c>
      <c r="C142" s="256" t="s">
        <v>10</v>
      </c>
      <c r="D142" s="21">
        <f>SUM(E142:F142:G142)</f>
        <v>0</v>
      </c>
      <c r="E142" s="22">
        <v>0</v>
      </c>
      <c r="F142" s="22">
        <v>0</v>
      </c>
      <c r="G142" s="22">
        <v>0</v>
      </c>
      <c r="H142" s="90">
        <v>0</v>
      </c>
      <c r="I142" s="21">
        <f t="shared" si="110"/>
        <v>2</v>
      </c>
      <c r="J142" s="22">
        <f t="shared" si="109"/>
        <v>0</v>
      </c>
      <c r="K142" s="22">
        <f t="shared" si="109"/>
        <v>2</v>
      </c>
      <c r="L142" s="22">
        <f t="shared" si="109"/>
        <v>0</v>
      </c>
      <c r="M142" s="90">
        <v>0</v>
      </c>
      <c r="N142" s="21">
        <f t="shared" si="108"/>
        <v>2</v>
      </c>
      <c r="O142" s="22">
        <f t="shared" si="111"/>
        <v>0</v>
      </c>
      <c r="P142" s="22">
        <f t="shared" si="112"/>
        <v>2</v>
      </c>
      <c r="Q142" s="22">
        <f t="shared" si="113"/>
        <v>0</v>
      </c>
      <c r="R142" s="118">
        <f t="shared" si="114"/>
        <v>0</v>
      </c>
    </row>
    <row r="143" spans="1:18" s="29" customFormat="1" ht="16.5" thickBot="1" x14ac:dyDescent="0.3">
      <c r="A143" s="111" t="s">
        <v>72</v>
      </c>
      <c r="B143" s="35" t="s">
        <v>33</v>
      </c>
      <c r="C143" s="257"/>
      <c r="D143" s="165">
        <f t="shared" si="91"/>
        <v>-267</v>
      </c>
      <c r="E143" s="162">
        <f>J38</f>
        <v>0</v>
      </c>
      <c r="F143" s="162">
        <f>K38</f>
        <v>-162</v>
      </c>
      <c r="G143" s="162">
        <f>L38</f>
        <v>-105</v>
      </c>
      <c r="H143" s="91">
        <v>0</v>
      </c>
      <c r="I143" s="165">
        <f t="shared" si="93"/>
        <v>0</v>
      </c>
      <c r="J143" s="162">
        <f t="shared" si="109"/>
        <v>0</v>
      </c>
      <c r="K143" s="162">
        <f t="shared" si="109"/>
        <v>0</v>
      </c>
      <c r="L143" s="162">
        <f t="shared" si="109"/>
        <v>0</v>
      </c>
      <c r="M143" s="91">
        <v>0</v>
      </c>
      <c r="N143" s="165">
        <f t="shared" si="73"/>
        <v>267</v>
      </c>
      <c r="O143" s="162">
        <f t="shared" si="74"/>
        <v>0</v>
      </c>
      <c r="P143" s="162">
        <f t="shared" si="75"/>
        <v>162</v>
      </c>
      <c r="Q143" s="162">
        <f t="shared" si="76"/>
        <v>105</v>
      </c>
      <c r="R143" s="120">
        <f t="shared" si="77"/>
        <v>0</v>
      </c>
    </row>
    <row r="144" spans="1:18" s="29" customFormat="1" ht="16.5" thickBot="1" x14ac:dyDescent="0.3">
      <c r="A144" s="111" t="s">
        <v>84</v>
      </c>
      <c r="B144" s="44" t="s">
        <v>88</v>
      </c>
      <c r="C144" s="257"/>
      <c r="D144" s="165">
        <f t="shared" ref="D144:D145" si="115">SUM(E144:G144)</f>
        <v>0</v>
      </c>
      <c r="E144" s="162">
        <v>0</v>
      </c>
      <c r="F144" s="162">
        <v>0</v>
      </c>
      <c r="G144" s="162">
        <v>0</v>
      </c>
      <c r="H144" s="91">
        <v>0</v>
      </c>
      <c r="I144" s="165">
        <f t="shared" ref="I144:I145" si="116">SUM(J144:L144)</f>
        <v>0</v>
      </c>
      <c r="J144" s="162">
        <f t="shared" si="109"/>
        <v>4752</v>
      </c>
      <c r="K144" s="162">
        <f t="shared" si="109"/>
        <v>-4752</v>
      </c>
      <c r="L144" s="162">
        <f t="shared" si="109"/>
        <v>0</v>
      </c>
      <c r="M144" s="91">
        <v>0</v>
      </c>
      <c r="N144" s="165">
        <f t="shared" ref="N144:N145" si="117">I144-D144</f>
        <v>0</v>
      </c>
      <c r="O144" s="162">
        <f t="shared" ref="O144:O145" si="118">J144-E144</f>
        <v>4752</v>
      </c>
      <c r="P144" s="162">
        <f t="shared" ref="P144:P145" si="119">K144-F144</f>
        <v>-4752</v>
      </c>
      <c r="Q144" s="162">
        <f t="shared" ref="Q144:Q145" si="120">L144-G144</f>
        <v>0</v>
      </c>
      <c r="R144" s="120">
        <f t="shared" ref="R144:R145" si="121">M144-H144</f>
        <v>0</v>
      </c>
    </row>
    <row r="145" spans="1:18" s="29" customFormat="1" ht="16.5" thickBot="1" x14ac:dyDescent="0.3">
      <c r="A145" s="111" t="s">
        <v>85</v>
      </c>
      <c r="B145" s="44" t="s">
        <v>86</v>
      </c>
      <c r="C145" s="257"/>
      <c r="D145" s="165">
        <f t="shared" si="115"/>
        <v>23508</v>
      </c>
      <c r="E145" s="162">
        <f t="shared" ref="E145:G147" si="122">J39</f>
        <v>3161</v>
      </c>
      <c r="F145" s="162">
        <f t="shared" si="122"/>
        <v>20347</v>
      </c>
      <c r="G145" s="162">
        <f t="shared" si="122"/>
        <v>0</v>
      </c>
      <c r="H145" s="91">
        <v>0</v>
      </c>
      <c r="I145" s="165">
        <f t="shared" si="116"/>
        <v>13500</v>
      </c>
      <c r="J145" s="162">
        <f t="shared" si="109"/>
        <v>1815</v>
      </c>
      <c r="K145" s="162">
        <f t="shared" si="109"/>
        <v>11685</v>
      </c>
      <c r="L145" s="162">
        <f t="shared" si="109"/>
        <v>0</v>
      </c>
      <c r="M145" s="91">
        <v>0</v>
      </c>
      <c r="N145" s="165">
        <f t="shared" si="117"/>
        <v>-10008</v>
      </c>
      <c r="O145" s="162">
        <f t="shared" si="118"/>
        <v>-1346</v>
      </c>
      <c r="P145" s="162">
        <f t="shared" si="119"/>
        <v>-8662</v>
      </c>
      <c r="Q145" s="162">
        <f t="shared" si="120"/>
        <v>0</v>
      </c>
      <c r="R145" s="120">
        <f t="shared" si="121"/>
        <v>0</v>
      </c>
    </row>
    <row r="146" spans="1:18" s="29" customFormat="1" ht="17.25" customHeight="1" thickBot="1" x14ac:dyDescent="0.3">
      <c r="A146" s="94" t="s">
        <v>74</v>
      </c>
      <c r="B146" s="35" t="s">
        <v>6</v>
      </c>
      <c r="C146" s="257"/>
      <c r="D146" s="165">
        <f t="shared" si="91"/>
        <v>20452</v>
      </c>
      <c r="E146" s="162">
        <f t="shared" si="122"/>
        <v>971</v>
      </c>
      <c r="F146" s="162">
        <f t="shared" si="122"/>
        <v>10226</v>
      </c>
      <c r="G146" s="162">
        <f t="shared" si="122"/>
        <v>9255</v>
      </c>
      <c r="H146" s="91">
        <v>0</v>
      </c>
      <c r="I146" s="165">
        <f t="shared" si="93"/>
        <v>45063</v>
      </c>
      <c r="J146" s="162">
        <f t="shared" si="109"/>
        <v>894</v>
      </c>
      <c r="K146" s="162">
        <f t="shared" si="109"/>
        <v>22532</v>
      </c>
      <c r="L146" s="162">
        <f t="shared" si="109"/>
        <v>21637</v>
      </c>
      <c r="M146" s="91">
        <v>0</v>
      </c>
      <c r="N146" s="165">
        <f t="shared" si="73"/>
        <v>24611</v>
      </c>
      <c r="O146" s="162">
        <f t="shared" si="74"/>
        <v>-77</v>
      </c>
      <c r="P146" s="162">
        <f t="shared" si="75"/>
        <v>12306</v>
      </c>
      <c r="Q146" s="162">
        <f t="shared" si="76"/>
        <v>12382</v>
      </c>
      <c r="R146" s="120">
        <f t="shared" si="77"/>
        <v>0</v>
      </c>
    </row>
    <row r="147" spans="1:18" s="29" customFormat="1" ht="17.25" customHeight="1" thickBot="1" x14ac:dyDescent="0.3">
      <c r="A147" s="94" t="s">
        <v>75</v>
      </c>
      <c r="B147" s="35" t="s">
        <v>5</v>
      </c>
      <c r="C147" s="257"/>
      <c r="D147" s="165">
        <f t="shared" si="91"/>
        <v>5957</v>
      </c>
      <c r="E147" s="162">
        <f t="shared" si="122"/>
        <v>0</v>
      </c>
      <c r="F147" s="162">
        <f t="shared" si="122"/>
        <v>4096</v>
      </c>
      <c r="G147" s="162">
        <f t="shared" si="122"/>
        <v>1861</v>
      </c>
      <c r="H147" s="92">
        <v>0</v>
      </c>
      <c r="I147" s="165">
        <f t="shared" si="93"/>
        <v>4893</v>
      </c>
      <c r="J147" s="162">
        <f t="shared" si="109"/>
        <v>0</v>
      </c>
      <c r="K147" s="162">
        <f t="shared" si="109"/>
        <v>3365</v>
      </c>
      <c r="L147" s="162">
        <f t="shared" si="109"/>
        <v>1528</v>
      </c>
      <c r="M147" s="91">
        <v>0</v>
      </c>
      <c r="N147" s="165">
        <f t="shared" si="73"/>
        <v>-1064</v>
      </c>
      <c r="O147" s="162">
        <f t="shared" si="74"/>
        <v>0</v>
      </c>
      <c r="P147" s="162">
        <f t="shared" si="75"/>
        <v>-731</v>
      </c>
      <c r="Q147" s="162">
        <f t="shared" si="76"/>
        <v>-333</v>
      </c>
      <c r="R147" s="120">
        <f t="shared" si="77"/>
        <v>0</v>
      </c>
    </row>
    <row r="148" spans="1:18" s="141" customFormat="1" ht="15" customHeight="1" thickBot="1" x14ac:dyDescent="0.3">
      <c r="A148" s="235"/>
      <c r="B148" s="258"/>
      <c r="C148" s="58" t="s">
        <v>4</v>
      </c>
      <c r="D148" s="165">
        <f>D108+D113+D118+D123+D126+D133+D138+D143+D144+D145+D146+D147</f>
        <v>475397.25</v>
      </c>
      <c r="E148" s="165">
        <f t="shared" ref="E148:M148" si="123">E108+E113+E118+E123+E126+E133+E138+E143+E144+E145+E146+E147</f>
        <v>53554.25</v>
      </c>
      <c r="F148" s="165">
        <f t="shared" si="123"/>
        <v>354215.75</v>
      </c>
      <c r="G148" s="165">
        <f t="shared" si="123"/>
        <v>67629.25</v>
      </c>
      <c r="H148" s="166">
        <f t="shared" si="123"/>
        <v>4824</v>
      </c>
      <c r="I148" s="165">
        <f t="shared" si="123"/>
        <v>561722.75</v>
      </c>
      <c r="J148" s="165">
        <f t="shared" si="123"/>
        <v>71640.5</v>
      </c>
      <c r="K148" s="165">
        <f t="shared" si="123"/>
        <v>401632.5</v>
      </c>
      <c r="L148" s="165">
        <f t="shared" si="123"/>
        <v>88449.75</v>
      </c>
      <c r="M148" s="166">
        <f t="shared" si="123"/>
        <v>6343</v>
      </c>
      <c r="N148" s="165">
        <f t="shared" si="73"/>
        <v>86325.5</v>
      </c>
      <c r="O148" s="165">
        <f t="shared" si="74"/>
        <v>18086.25</v>
      </c>
      <c r="P148" s="165">
        <f t="shared" si="75"/>
        <v>47416.75</v>
      </c>
      <c r="Q148" s="165">
        <f t="shared" si="76"/>
        <v>20820.5</v>
      </c>
      <c r="R148" s="207">
        <f t="shared" si="77"/>
        <v>1519</v>
      </c>
    </row>
    <row r="149" spans="1:18" s="141" customFormat="1" ht="15" customHeight="1" x14ac:dyDescent="0.25">
      <c r="A149" s="222"/>
      <c r="B149" s="259"/>
      <c r="C149" s="36" t="s">
        <v>3</v>
      </c>
      <c r="D149" s="237">
        <f t="shared" ref="D149" si="124">D109+D110+D114+D115+D119+D120+D127+D128+D134+D135+D139+D140</f>
        <v>421100.75</v>
      </c>
      <c r="E149" s="237">
        <f t="shared" ref="E149:M149" si="125">E109+E110+E114+E115+E119+E120+E127+E128+E134+E135+E139+E140</f>
        <v>49278.25</v>
      </c>
      <c r="F149" s="237">
        <f t="shared" si="125"/>
        <v>316177.25</v>
      </c>
      <c r="G149" s="237">
        <f t="shared" si="125"/>
        <v>55645.25</v>
      </c>
      <c r="H149" s="238">
        <f t="shared" si="125"/>
        <v>4765</v>
      </c>
      <c r="I149" s="237">
        <f t="shared" si="125"/>
        <v>485308</v>
      </c>
      <c r="J149" s="237">
        <f t="shared" si="125"/>
        <v>62833</v>
      </c>
      <c r="K149" s="237">
        <f t="shared" si="125"/>
        <v>359501.5</v>
      </c>
      <c r="L149" s="237">
        <f t="shared" si="125"/>
        <v>62973.5</v>
      </c>
      <c r="M149" s="238">
        <f t="shared" si="125"/>
        <v>6261</v>
      </c>
      <c r="N149" s="21">
        <f t="shared" si="73"/>
        <v>64207.25</v>
      </c>
      <c r="O149" s="21">
        <f t="shared" si="74"/>
        <v>13554.75</v>
      </c>
      <c r="P149" s="21">
        <f t="shared" si="75"/>
        <v>43324.25</v>
      </c>
      <c r="Q149" s="21">
        <f t="shared" si="76"/>
        <v>7328.25</v>
      </c>
      <c r="R149" s="208">
        <f t="shared" si="77"/>
        <v>1496</v>
      </c>
    </row>
    <row r="150" spans="1:18" s="29" customFormat="1" ht="15" customHeight="1" x14ac:dyDescent="0.25">
      <c r="A150" s="260"/>
      <c r="B150" s="54"/>
      <c r="C150" s="36" t="s">
        <v>2</v>
      </c>
      <c r="D150" s="239">
        <f t="shared" ref="D150" si="126">D111+D112+D116+D117+D121+D122+D124+D125+D129+D130+D136+D137+D141+D142</f>
        <v>4648.5</v>
      </c>
      <c r="E150" s="239">
        <f t="shared" ref="E150:M150" si="127">E111+E112+E116+E117+E121+E122+E124+E125+E129+E130+E136+E137+E141+E142</f>
        <v>245</v>
      </c>
      <c r="F150" s="239">
        <f t="shared" si="127"/>
        <v>3531.5</v>
      </c>
      <c r="G150" s="239">
        <f t="shared" si="127"/>
        <v>872</v>
      </c>
      <c r="H150" s="240">
        <f t="shared" si="127"/>
        <v>59</v>
      </c>
      <c r="I150" s="239">
        <f t="shared" si="127"/>
        <v>5623.75</v>
      </c>
      <c r="J150" s="239">
        <f t="shared" si="127"/>
        <v>337.5</v>
      </c>
      <c r="K150" s="239">
        <f t="shared" si="127"/>
        <v>4158</v>
      </c>
      <c r="L150" s="239">
        <f t="shared" si="127"/>
        <v>1128.25</v>
      </c>
      <c r="M150" s="240">
        <f t="shared" si="127"/>
        <v>82</v>
      </c>
      <c r="N150" s="21">
        <f t="shared" si="73"/>
        <v>975.25</v>
      </c>
      <c r="O150" s="21">
        <f t="shared" si="74"/>
        <v>92.5</v>
      </c>
      <c r="P150" s="21">
        <f t="shared" si="75"/>
        <v>626.5</v>
      </c>
      <c r="Q150" s="21">
        <f t="shared" si="76"/>
        <v>256.25</v>
      </c>
      <c r="R150" s="208">
        <f t="shared" si="77"/>
        <v>23</v>
      </c>
    </row>
    <row r="151" spans="1:18" s="29" customFormat="1" ht="15" customHeight="1" thickBot="1" x14ac:dyDescent="0.3">
      <c r="A151" s="261"/>
      <c r="B151" s="31"/>
      <c r="C151" s="59" t="s">
        <v>1</v>
      </c>
      <c r="D151" s="25">
        <f>D131+D132+D143+D144+D145+D146+D147</f>
        <v>49650</v>
      </c>
      <c r="E151" s="25">
        <f t="shared" ref="E151:M151" si="128">E131+E132+E143+E144+E145+E146+E147</f>
        <v>4031</v>
      </c>
      <c r="F151" s="25">
        <f t="shared" si="128"/>
        <v>34507</v>
      </c>
      <c r="G151" s="25">
        <f t="shared" si="128"/>
        <v>11112</v>
      </c>
      <c r="H151" s="178">
        <f t="shared" si="128"/>
        <v>0</v>
      </c>
      <c r="I151" s="25">
        <f>I131+I132+I143+I144+I145+I146+I147</f>
        <v>70791</v>
      </c>
      <c r="J151" s="25">
        <f t="shared" si="128"/>
        <v>8470</v>
      </c>
      <c r="K151" s="25">
        <f t="shared" si="128"/>
        <v>37973</v>
      </c>
      <c r="L151" s="25">
        <f t="shared" si="128"/>
        <v>24348</v>
      </c>
      <c r="M151" s="178">
        <f t="shared" si="128"/>
        <v>0</v>
      </c>
      <c r="N151" s="25">
        <f t="shared" si="73"/>
        <v>21141</v>
      </c>
      <c r="O151" s="25">
        <f t="shared" si="74"/>
        <v>4439</v>
      </c>
      <c r="P151" s="25">
        <f t="shared" si="75"/>
        <v>3466</v>
      </c>
      <c r="Q151" s="25">
        <f t="shared" si="76"/>
        <v>13236</v>
      </c>
      <c r="R151" s="209">
        <f t="shared" si="77"/>
        <v>0</v>
      </c>
    </row>
    <row r="152" spans="1:18" ht="15.75" x14ac:dyDescent="0.25">
      <c r="A152" s="241" t="s">
        <v>0</v>
      </c>
      <c r="B152" s="76"/>
      <c r="C152" s="144"/>
      <c r="D152" s="145"/>
      <c r="E152" s="145"/>
      <c r="R152" s="62"/>
    </row>
    <row r="153" spans="1:18" x14ac:dyDescent="0.2">
      <c r="A153" s="262" t="s">
        <v>83</v>
      </c>
      <c r="B153" s="76"/>
      <c r="C153" s="144"/>
      <c r="D153" s="145"/>
      <c r="E153" s="145"/>
      <c r="R153" s="62"/>
    </row>
    <row r="154" spans="1:18" ht="15.75" customHeight="1" x14ac:dyDescent="0.2">
      <c r="A154" s="225" t="s">
        <v>82</v>
      </c>
      <c r="B154" s="144"/>
      <c r="C154" s="61"/>
      <c r="D154" s="61"/>
      <c r="E154" s="61"/>
      <c r="F154" s="61"/>
      <c r="G154" s="61"/>
      <c r="H154" s="61"/>
      <c r="I154" s="61"/>
      <c r="J154" s="61"/>
      <c r="K154" s="61"/>
      <c r="L154" s="61"/>
      <c r="M154" s="61"/>
      <c r="N154" s="61"/>
      <c r="O154" s="61"/>
      <c r="P154" s="61"/>
      <c r="Q154" s="61"/>
      <c r="R154" s="61"/>
    </row>
    <row r="155" spans="1:18" x14ac:dyDescent="0.2">
      <c r="A155" s="225" t="s">
        <v>89</v>
      </c>
      <c r="B155" s="271"/>
      <c r="C155" s="271"/>
      <c r="H155" s="271"/>
      <c r="M155" s="271"/>
      <c r="R155" s="265"/>
    </row>
    <row r="156" spans="1:18" x14ac:dyDescent="0.2">
      <c r="A156" s="242" t="s">
        <v>90</v>
      </c>
      <c r="B156" s="271"/>
      <c r="C156" s="271"/>
      <c r="H156" s="271"/>
      <c r="M156" s="271"/>
      <c r="R156" s="265"/>
    </row>
    <row r="157" spans="1:18" ht="18" hidden="1" customHeight="1" x14ac:dyDescent="0.2">
      <c r="A157" s="243"/>
      <c r="B157" s="271"/>
      <c r="C157" s="271"/>
      <c r="H157" s="271"/>
      <c r="M157" s="271"/>
      <c r="R157" s="265"/>
    </row>
    <row r="158" spans="1:18" ht="25.5" hidden="1" customHeight="1" x14ac:dyDescent="0.2"/>
    <row r="159" spans="1:18" hidden="1" x14ac:dyDescent="0.2"/>
    <row r="160" spans="1:18"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sheetData>
  <printOptions horizontalCentered="1"/>
  <pageMargins left="0.25" right="0.25" top="0.75" bottom="0.75" header="0.3" footer="0.3"/>
  <pageSetup scale="39" fitToHeight="0" orientation="landscape" r:id="rId1"/>
  <headerFooter>
    <oddHeader>&amp;LCalifornia Department of Health Care Services&amp;RMay 2020 Medi-Cal Estimate</oddHeader>
  </headerFooter>
  <rowBreaks count="2" manualBreakCount="2">
    <brk id="50" max="17" man="1"/>
    <brk id="104" max="17" man="1"/>
  </rowBreaks>
  <ignoredErrors>
    <ignoredError sqref="D9:H9 I9:K9 J14:M14 J30 M28 M29 J33:M33 L31:M31 K32 M30 M32 J36:M37 L35:M35 J34 M34 I38 M38 I40 M40 I41:J41 M41 J19:M19 J24:M24 J27:M27 M9" unlockedFormula="1"/>
    <ignoredError sqref="D10:D13 I11:I13 I34:I37" formulaRange="1" unlockedFormula="1"/>
    <ignoredError sqref="E14:H14 D44 E33:H33 H28:H32 H34:H37 D40:D41 H40:H41 E19:H19 E24:H24 E27:H27 H38 D38" formula="1" unlockedFormula="1"/>
    <ignoredError sqref="D14:D37 I15:I18 I20:I33" formula="1" formulaRange="1" unlockedFormula="1"/>
    <ignoredError sqref="I127:L130 I133:L142" 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50</Publication_x0020_Type>
    <Topics xmlns="69bc34b3-1921-46c7-8c7a-d18363374b4b" xsi:nil="true"/>
    <Reading_x0020_Level xmlns="c1c1dc04-eeda-4b6e-b2df-40979f5da1d3">8</Reading_x0020_Level>
    <TAGEthnicity xmlns="69bc34b3-1921-46c7-8c7a-d18363374b4b" xsi:nil="true"/>
    <Abstract xmlns="69bc34b3-1921-46c7-8c7a-d18363374b4b">May 2020 Medi-Cal Supplemental Chart</Abstract>
    <PublishingContactName xmlns="http://schemas.microsoft.com/sharepoint/v3" xsi:nil="true"/>
    <TAGAge xmlns="69bc34b3-1921-46c7-8c7a-d18363374b4b" xsi:nil="true"/>
    <_dlc_DocId xmlns="69bc34b3-1921-46c7-8c7a-d18363374b4b">DHCSDOC-376834418-607</_dlc_DocId>
    <_dlc_DocIdUrl xmlns="69bc34b3-1921-46c7-8c7a-d18363374b4b">
      <Url>https://dhcscagovauthoring/dataandstats/reports/_layouts/15/DocIdRedir.aspx?ID=DHCSDOC-376834418-607</Url>
      <Description>DHCSDOC-376834418-607</Description>
    </_dlc_DocIdUrl>
    <TaxCatchAll xmlns="69bc34b3-1921-46c7-8c7a-d18363374b4b">
      <Value>45</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Fiscal Forecasting</TermName>
          <TermId xmlns="http://schemas.microsoft.com/office/infopath/2007/PartnerControls">f301d91f-2d63-4bdb-a1a3-c13e2f7d3764</TermId>
        </TermInfo>
      </Terms>
    </o68eaf9243684232b2418c37bbb152dc>
  </documentManagement>
</p:properties>
</file>

<file path=customXml/itemProps1.xml><?xml version="1.0" encoding="utf-8"?>
<ds:datastoreItem xmlns:ds="http://schemas.openxmlformats.org/officeDocument/2006/customXml" ds:itemID="{E39EF41D-4ADB-48D7-B250-676318C4E78D}">
  <ds:schemaRefs>
    <ds:schemaRef ds:uri="http://schemas.microsoft.com/sharepoint/v3/contenttype/forms"/>
  </ds:schemaRefs>
</ds:datastoreItem>
</file>

<file path=customXml/itemProps2.xml><?xml version="1.0" encoding="utf-8"?>
<ds:datastoreItem xmlns:ds="http://schemas.openxmlformats.org/officeDocument/2006/customXml" ds:itemID="{61F65220-95E2-4410-9E8B-2A907DC40FEA}">
  <ds:schemaRefs>
    <ds:schemaRef ds:uri="http://schemas.microsoft.com/sharepoint/events"/>
  </ds:schemaRefs>
</ds:datastoreItem>
</file>

<file path=customXml/itemProps3.xml><?xml version="1.0" encoding="utf-8"?>
<ds:datastoreItem xmlns:ds="http://schemas.openxmlformats.org/officeDocument/2006/customXml" ds:itemID="{AB50D7AF-8614-4C62-9D36-00DF5F28EB15}"/>
</file>

<file path=customXml/itemProps4.xml><?xml version="1.0" encoding="utf-8"?>
<ds:datastoreItem xmlns:ds="http://schemas.openxmlformats.org/officeDocument/2006/customXml" ds:itemID="{8BE787F0-CC92-49E0-AE6E-28D5001A3208}">
  <ds:schemaRefs>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c1c1dc04-eeda-4b6e-b2df-40979f5da1d3"/>
    <ds:schemaRef ds:uri="69bc34b3-1921-46c7-8c7a-d18363374b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Supplemental Chart 2</vt:lpstr>
      <vt:lpstr>'Supplemental Chart 2'!Print_Area</vt:lpstr>
      <vt:lpstr>'Supplemental Chart 2'!Print_Titles</vt:lpstr>
      <vt:lpstr>TitleRegion1.a6.r43.1</vt:lpstr>
      <vt:lpstr>TitleRegion2.a53.90.1</vt:lpstr>
      <vt:lpstr>TitleRegion3.a99.r138.1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2020 Drug Medi-Cal Supplemental Chart</dc:title>
  <dc:creator>J. Singh</dc:creator>
  <cp:keywords>Drug Medi-Cal, Local Assistance, Estiamte</cp:keywords>
  <cp:lastModifiedBy>Poveda, Kevin (OC)@DHCS</cp:lastModifiedBy>
  <cp:lastPrinted>2020-05-14T04:16:07Z</cp:lastPrinted>
  <dcterms:created xsi:type="dcterms:W3CDTF">2019-08-09T18:02:06Z</dcterms:created>
  <dcterms:modified xsi:type="dcterms:W3CDTF">2021-01-05T19:36:54Z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679c0772-3177-4bc8-946b-613b3cf40a04</vt:lpwstr>
  </property>
  <property fmtid="{D5CDD505-2E9C-101B-9397-08002B2CF9AE}" pid="4" name="Division">
    <vt:lpwstr>45;#Fiscal Forecasting|f301d91f-2d63-4bdb-a1a3-c13e2f7d3764</vt:lpwstr>
  </property>
  <property fmtid="{D5CDD505-2E9C-101B-9397-08002B2CF9AE}" pid="5" name="Organization">
    <vt:lpwstr>94</vt:lpwstr>
  </property>
</Properties>
</file>