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1.xml" ContentType="application/vnd.openxmlformats-officedocument.spreadsheetml.worksheet+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Medi-Cal Estimates\Drug Medi-Cal Supplementals\November Estimates\"/>
    </mc:Choice>
  </mc:AlternateContent>
  <bookViews>
    <workbookView xWindow="0" yWindow="0" windowWidth="28800" windowHeight="12140" tabRatio="778"/>
  </bookViews>
  <sheets>
    <sheet name="Supplemental Chart"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UniqueIdentifier" hidden="1">"'288d8ab6-f140-4796-96b9-7a5e7d0c1258'"</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Chart'!$A$1:$U$112</definedName>
    <definedName name="_xlnm.Print_Area">#REF!</definedName>
    <definedName name="PRINT_AREA_MI">#REF!</definedName>
    <definedName name="_xlnm.Print_Titles" localSheetId="0">'Supplemental Chart'!$1:$4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Chart'!#REF!</definedName>
    <definedName name="TitleRegion2.a53.90.1">'Supplemental Chart'!$A$6</definedName>
    <definedName name="TitleRegion3.a99.r138.1">'Supplemental Chart'!$A$71</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0F3B6941_3E2B_49D1_A33F_4FCB9B7618DA_.wvu.PrintArea" localSheetId="0" hidden="1">'Supplemental Chart'!$A$1:$U$112</definedName>
    <definedName name="Z_0F3B6941_3E2B_49D1_A33F_4FCB9B7618DA_.wvu.PrintTitles" localSheetId="0" hidden="1">'Supplemental Chart'!$1:$4</definedName>
    <definedName name="Z_0F3B6941_3E2B_49D1_A33F_4FCB9B7618DA_.wvu.Rows" localSheetId="0" hidden="1">'Supplemental Chart'!$243:$1048576,'Supplemental Chart'!$240:$240</definedName>
    <definedName name="Z_4495B187_274E_48B4_8304_6FE632D7AFFB_.wvu.PrintArea" localSheetId="0" hidden="1">'Supplemental Chart'!$A$1:$U$112</definedName>
    <definedName name="Z_4495B187_274E_48B4_8304_6FE632D7AFFB_.wvu.PrintTitles" localSheetId="0" hidden="1">'Supplemental Chart'!$1:$4</definedName>
    <definedName name="Z_4495B187_274E_48B4_8304_6FE632D7AFFB_.wvu.Rows" localSheetId="0" hidden="1">'Supplemental Chart'!$241:$1048576,'Supplemental Chart'!$240:$240</definedName>
    <definedName name="Z_564F5456_EE4F_4364_B038_506ED3C46156_.wvu.PrintArea" localSheetId="0" hidden="1">'Supplemental Chart'!$A$1:$U$112</definedName>
    <definedName name="Z_564F5456_EE4F_4364_B038_506ED3C46156_.wvu.PrintTitles" localSheetId="0" hidden="1">'Supplemental Chart'!$1:$4</definedName>
    <definedName name="Z_564F5456_EE4F_4364_B038_506ED3C46156_.wvu.Rows" localSheetId="0" hidden="1">'Supplemental Chart'!$240:$1048576</definedName>
    <definedName name="Z_80F22E93_B41D_44AD_9CAE_9905A667A948_.wvu.PrintArea" localSheetId="0" hidden="1">'Supplemental Chart'!$A$1:$U$112</definedName>
    <definedName name="Z_80F22E93_B41D_44AD_9CAE_9905A667A948_.wvu.PrintTitles" localSheetId="0" hidden="1">'Supplemental Chart'!$1:$4</definedName>
    <definedName name="Z_80F22E93_B41D_44AD_9CAE_9905A667A948_.wvu.Rows" localSheetId="0" hidden="1">'Supplemental Chart'!$241:$1048576</definedName>
    <definedName name="Z_884C6854_0683_43B5_8CCC_CC69ACBD79F1_.wvu.PrintArea" localSheetId="0" hidden="1">'Supplemental Chart'!$A$1:$U$112</definedName>
    <definedName name="Z_884C6854_0683_43B5_8CCC_CC69ACBD79F1_.wvu.PrintTitles" localSheetId="0" hidden="1">'Supplemental Chart'!$1:$4</definedName>
    <definedName name="Z_884C6854_0683_43B5_8CCC_CC69ACBD79F1_.wvu.Rows" localSheetId="0" hidden="1">'Supplemental Chart'!$240:$1048576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z">#REF!</definedName>
    <definedName name="ZZZZZZZZZZZZZZZZZZZZZZZZZZZZZZZZZZZZZZZZZZZ">#REF!</definedName>
  </definedNames>
  <calcPr calcId="162913"/>
  <customWorkbookViews>
    <customWorkbookView name="Susbilla, Elena (FF)@DHCS - Personal View" guid="{4495B187-274E-48B4-8304-6FE632D7AFFB}" mergeInterval="0" personalView="1" xWindow="3236" yWindow="268" windowWidth="2506" windowHeight="999" activeSheetId="1"/>
    <customWorkbookView name="Singh, Joel (FF)@DHCS - Personal View" guid="{80F22E93-B41D-44AD-9CAE-9905A667A948}" mergeInterval="0" personalView="1" maximized="1" xWindow="-9" yWindow="-9" windowWidth="2418" windowHeight="1318" activeSheetId="1"/>
    <customWorkbookView name="Dyer, Devon (FF)@DHCS - Personal View" guid="{564F5456-EE4F-4364-B038-506ED3C46156}" mergeInterval="0" personalView="1" xWindow="3062" yWindow="20" windowWidth="2334" windowHeight="1418" activeSheetId="1"/>
    <customWorkbookView name="Celine - Personal View" guid="{884C6854-0683-43B5-8CCC-CC69ACBD79F1}" mergeInterval="0" personalView="1" maximized="1" xWindow="1909" yWindow="-11" windowWidth="3862" windowHeight="2122" activeSheetId="1"/>
    <customWorkbookView name="Ly, Cang (ADM-FFB)@DHCS - Personal View" guid="{0F3B6941-3E2B-49D1-A33F-4FCB9B7618DA}" mergeInterval="0" personalView="1" maximized="1" xWindow="-8" yWindow="-8" windowWidth="1296" windowHeight="69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5" i="1" l="1"/>
  <c r="G84" i="1"/>
  <c r="G83" i="1"/>
  <c r="O106" i="1" l="1"/>
  <c r="N106" i="1"/>
  <c r="M106" i="1"/>
  <c r="L106" i="1"/>
  <c r="K106" i="1"/>
  <c r="O105" i="1"/>
  <c r="M105" i="1"/>
  <c r="O104" i="1"/>
  <c r="M104" i="1"/>
  <c r="L104" i="1"/>
  <c r="K104" i="1"/>
  <c r="L27" i="1" l="1"/>
  <c r="L81" i="1" l="1"/>
  <c r="L75" i="1"/>
  <c r="L91" i="1"/>
  <c r="L92" i="1"/>
  <c r="F82" i="1"/>
  <c r="F83" i="1"/>
  <c r="R83" i="1" s="1"/>
  <c r="F84" i="1"/>
  <c r="F85" i="1"/>
  <c r="R85" i="1" s="1"/>
  <c r="F76" i="1"/>
  <c r="R76" i="1" s="1"/>
  <c r="F77" i="1"/>
  <c r="R77" i="1" s="1"/>
  <c r="F78" i="1"/>
  <c r="R78" i="1" s="1"/>
  <c r="F79" i="1"/>
  <c r="R79" i="1" s="1"/>
  <c r="F80" i="1"/>
  <c r="F86" i="1"/>
  <c r="F88" i="1"/>
  <c r="R88" i="1" s="1"/>
  <c r="F89" i="1"/>
  <c r="R89" i="1" s="1"/>
  <c r="F90" i="1"/>
  <c r="R90" i="1" s="1"/>
  <c r="F91" i="1"/>
  <c r="F93" i="1"/>
  <c r="F94" i="1"/>
  <c r="R94" i="1" s="1"/>
  <c r="F95" i="1"/>
  <c r="R95" i="1" s="1"/>
  <c r="F96" i="1"/>
  <c r="R96" i="1" s="1"/>
  <c r="F97" i="1"/>
  <c r="R97" i="1" s="1"/>
  <c r="F98" i="1"/>
  <c r="R98" i="1" s="1"/>
  <c r="F99" i="1"/>
  <c r="R99" i="1" s="1"/>
  <c r="F100" i="1"/>
  <c r="R100" i="1" s="1"/>
  <c r="F101" i="1"/>
  <c r="R101" i="1" s="1"/>
  <c r="F102" i="1"/>
  <c r="R102" i="1" s="1"/>
  <c r="R10" i="1"/>
  <c r="R11" i="1"/>
  <c r="R12" i="1"/>
  <c r="R13" i="1"/>
  <c r="R15" i="1"/>
  <c r="R16" i="1"/>
  <c r="R17" i="1"/>
  <c r="R18" i="1"/>
  <c r="R20" i="1"/>
  <c r="R21" i="1"/>
  <c r="R22" i="1"/>
  <c r="R23" i="1"/>
  <c r="R25" i="1"/>
  <c r="R26" i="1"/>
  <c r="R35" i="1"/>
  <c r="R36" i="1"/>
  <c r="R37" i="1"/>
  <c r="R38" i="1"/>
  <c r="R28" i="1"/>
  <c r="R29" i="1"/>
  <c r="R30" i="1"/>
  <c r="R31" i="1"/>
  <c r="R32" i="1"/>
  <c r="R33" i="1"/>
  <c r="R39" i="1"/>
  <c r="R41" i="1"/>
  <c r="R42" i="1"/>
  <c r="R43" i="1"/>
  <c r="R44" i="1"/>
  <c r="R46" i="1"/>
  <c r="R47" i="1"/>
  <c r="R48" i="1"/>
  <c r="R49" i="1"/>
  <c r="R50" i="1"/>
  <c r="R51" i="1"/>
  <c r="R52" i="1"/>
  <c r="R53" i="1"/>
  <c r="R54" i="1"/>
  <c r="R55" i="1"/>
  <c r="R56" i="1"/>
  <c r="L9" i="1"/>
  <c r="L14" i="1"/>
  <c r="L19" i="1"/>
  <c r="L24" i="1"/>
  <c r="L34" i="1"/>
  <c r="L40" i="1"/>
  <c r="L45" i="1"/>
  <c r="L58" i="1"/>
  <c r="L59" i="1"/>
  <c r="L60" i="1"/>
  <c r="F9" i="1"/>
  <c r="F14" i="1"/>
  <c r="F19" i="1"/>
  <c r="F24" i="1"/>
  <c r="F34" i="1"/>
  <c r="F27" i="1"/>
  <c r="F40" i="1"/>
  <c r="F45" i="1"/>
  <c r="F58" i="1"/>
  <c r="F59" i="1"/>
  <c r="F60" i="1"/>
  <c r="R84" i="1" l="1"/>
  <c r="F105" i="1"/>
  <c r="L87" i="1"/>
  <c r="L103" i="1" s="1"/>
  <c r="L105" i="1"/>
  <c r="R80" i="1"/>
  <c r="F106" i="1"/>
  <c r="R82" i="1"/>
  <c r="F104" i="1"/>
  <c r="R59" i="1"/>
  <c r="R91" i="1"/>
  <c r="R9" i="1"/>
  <c r="R14" i="1"/>
  <c r="R24" i="1"/>
  <c r="R19" i="1"/>
  <c r="R34" i="1"/>
  <c r="F87" i="1"/>
  <c r="R106" i="1"/>
  <c r="F92" i="1"/>
  <c r="R92" i="1" s="1"/>
  <c r="R93" i="1"/>
  <c r="R45" i="1"/>
  <c r="R40" i="1"/>
  <c r="R86" i="1"/>
  <c r="R60" i="1"/>
  <c r="F75" i="1"/>
  <c r="R75" i="1" s="1"/>
  <c r="R27" i="1"/>
  <c r="L57" i="1"/>
  <c r="R105" i="1"/>
  <c r="F81" i="1"/>
  <c r="R58" i="1"/>
  <c r="F57" i="1"/>
  <c r="R104" i="1"/>
  <c r="R81" i="1" l="1"/>
  <c r="F103" i="1"/>
  <c r="R103" i="1" s="1"/>
  <c r="R87" i="1"/>
  <c r="R57" i="1"/>
  <c r="M29" i="1" l="1"/>
  <c r="M28" i="1"/>
  <c r="E27" i="1" l="1"/>
  <c r="G27" i="1"/>
  <c r="H27" i="1"/>
  <c r="I27" i="1"/>
  <c r="D28" i="1"/>
  <c r="D29" i="1"/>
  <c r="D30" i="1"/>
  <c r="E59" i="1"/>
  <c r="G58" i="1"/>
  <c r="H58" i="1"/>
  <c r="O60" i="1"/>
  <c r="N60" i="1"/>
  <c r="M60" i="1"/>
  <c r="K60" i="1"/>
  <c r="O59" i="1"/>
  <c r="N59" i="1"/>
  <c r="M59" i="1"/>
  <c r="K59" i="1"/>
  <c r="O58" i="1"/>
  <c r="N58" i="1"/>
  <c r="M58" i="1"/>
  <c r="K58" i="1"/>
  <c r="I60" i="1"/>
  <c r="I59" i="1"/>
  <c r="I58" i="1"/>
  <c r="H60" i="1"/>
  <c r="H59" i="1"/>
  <c r="G60" i="1"/>
  <c r="G59" i="1"/>
  <c r="E60" i="1"/>
  <c r="E58" i="1"/>
  <c r="D42" i="1"/>
  <c r="D31" i="1"/>
  <c r="D32" i="1"/>
  <c r="D33" i="1"/>
  <c r="J85" i="1"/>
  <c r="J84" i="1"/>
  <c r="J83" i="1"/>
  <c r="J82" i="1"/>
  <c r="O81" i="1"/>
  <c r="N81" i="1"/>
  <c r="M81" i="1"/>
  <c r="K81" i="1"/>
  <c r="J38" i="1"/>
  <c r="J37" i="1"/>
  <c r="J36" i="1"/>
  <c r="J35" i="1"/>
  <c r="O34" i="1"/>
  <c r="N34" i="1"/>
  <c r="M34" i="1"/>
  <c r="K34" i="1"/>
  <c r="I85" i="1"/>
  <c r="U85" i="1" s="1"/>
  <c r="H85" i="1"/>
  <c r="T85" i="1" s="1"/>
  <c r="S85" i="1"/>
  <c r="E85" i="1"/>
  <c r="Q85" i="1" s="1"/>
  <c r="I84" i="1"/>
  <c r="H84" i="1"/>
  <c r="S84" i="1"/>
  <c r="E84" i="1"/>
  <c r="I83" i="1"/>
  <c r="U83" i="1" s="1"/>
  <c r="H83" i="1"/>
  <c r="T83" i="1" s="1"/>
  <c r="S83" i="1"/>
  <c r="E83" i="1"/>
  <c r="I82" i="1"/>
  <c r="H82" i="1"/>
  <c r="G82" i="1"/>
  <c r="E82" i="1"/>
  <c r="U38" i="1"/>
  <c r="T38" i="1"/>
  <c r="S38" i="1"/>
  <c r="Q38" i="1"/>
  <c r="D38" i="1"/>
  <c r="U37" i="1"/>
  <c r="T37" i="1"/>
  <c r="S37" i="1"/>
  <c r="Q37" i="1"/>
  <c r="D37" i="1"/>
  <c r="P37" i="1" s="1"/>
  <c r="U36" i="1"/>
  <c r="T36" i="1"/>
  <c r="S36" i="1"/>
  <c r="Q36" i="1"/>
  <c r="D36" i="1"/>
  <c r="U35" i="1"/>
  <c r="T35" i="1"/>
  <c r="S35" i="1"/>
  <c r="Q35" i="1"/>
  <c r="D35" i="1"/>
  <c r="I34" i="1"/>
  <c r="H34" i="1"/>
  <c r="G34" i="1"/>
  <c r="E34" i="1"/>
  <c r="D13" i="1"/>
  <c r="D11" i="1"/>
  <c r="G9" i="1"/>
  <c r="D10" i="1"/>
  <c r="D26" i="1"/>
  <c r="H24" i="1"/>
  <c r="D25" i="1"/>
  <c r="I24" i="1"/>
  <c r="G24" i="1"/>
  <c r="E24" i="1"/>
  <c r="D23" i="1"/>
  <c r="D22" i="1"/>
  <c r="D21" i="1"/>
  <c r="I19" i="1"/>
  <c r="D20" i="1"/>
  <c r="H19" i="1"/>
  <c r="G19" i="1"/>
  <c r="E19" i="1"/>
  <c r="D18" i="1"/>
  <c r="D17" i="1"/>
  <c r="D16" i="1"/>
  <c r="D15" i="1"/>
  <c r="I14" i="1"/>
  <c r="H14" i="1"/>
  <c r="G14" i="1"/>
  <c r="D12" i="1"/>
  <c r="I9" i="1"/>
  <c r="H9" i="1"/>
  <c r="J100" i="1"/>
  <c r="I100" i="1"/>
  <c r="U100" i="1" s="1"/>
  <c r="H100" i="1"/>
  <c r="T100" i="1" s="1"/>
  <c r="U53" i="1"/>
  <c r="T53" i="1"/>
  <c r="E100" i="1"/>
  <c r="Q100" i="1" s="1"/>
  <c r="D53" i="1"/>
  <c r="J86" i="1"/>
  <c r="I86" i="1"/>
  <c r="U86" i="1" s="1"/>
  <c r="H86" i="1"/>
  <c r="T86" i="1" s="1"/>
  <c r="G86" i="1"/>
  <c r="S86" i="1" s="1"/>
  <c r="E86" i="1"/>
  <c r="Q86" i="1" s="1"/>
  <c r="U39" i="1"/>
  <c r="T39" i="1"/>
  <c r="S39" i="1"/>
  <c r="Q39" i="1"/>
  <c r="J39" i="1"/>
  <c r="D39" i="1"/>
  <c r="U82" i="1" l="1"/>
  <c r="Q82" i="1"/>
  <c r="Q84" i="1"/>
  <c r="T82" i="1"/>
  <c r="T84" i="1"/>
  <c r="U84" i="1"/>
  <c r="Q59" i="1"/>
  <c r="G81" i="1"/>
  <c r="D27" i="1"/>
  <c r="J81" i="1"/>
  <c r="D9" i="1"/>
  <c r="J34" i="1"/>
  <c r="D24" i="1"/>
  <c r="P35" i="1"/>
  <c r="S82" i="1"/>
  <c r="D82" i="1"/>
  <c r="P82" i="1" s="1"/>
  <c r="D83" i="1"/>
  <c r="H81" i="1"/>
  <c r="Q34" i="1"/>
  <c r="I81" i="1"/>
  <c r="D85" i="1"/>
  <c r="E81" i="1"/>
  <c r="Q83" i="1"/>
  <c r="D84" i="1"/>
  <c r="P84" i="1" s="1"/>
  <c r="U34" i="1"/>
  <c r="T34" i="1"/>
  <c r="P36" i="1"/>
  <c r="S34" i="1"/>
  <c r="D34" i="1"/>
  <c r="P38" i="1"/>
  <c r="D19" i="1"/>
  <c r="D14" i="1"/>
  <c r="E9" i="1"/>
  <c r="E14" i="1"/>
  <c r="J53" i="1"/>
  <c r="P53" i="1" s="1"/>
  <c r="G100" i="1"/>
  <c r="S100" i="1" s="1"/>
  <c r="S53" i="1"/>
  <c r="Q53" i="1"/>
  <c r="P39" i="1"/>
  <c r="D86" i="1"/>
  <c r="P86" i="1" s="1"/>
  <c r="Q81" i="1" l="1"/>
  <c r="T81" i="1"/>
  <c r="U81" i="1"/>
  <c r="P83" i="1"/>
  <c r="P85" i="1"/>
  <c r="S81" i="1"/>
  <c r="D100" i="1"/>
  <c r="P100" i="1" s="1"/>
  <c r="D81" i="1"/>
  <c r="P34" i="1"/>
  <c r="P81" i="1" l="1"/>
  <c r="U10" i="1"/>
  <c r="D44" i="1"/>
  <c r="D43" i="1"/>
  <c r="D41" i="1"/>
  <c r="D49" i="1"/>
  <c r="D48" i="1"/>
  <c r="D47" i="1"/>
  <c r="D46" i="1"/>
  <c r="D59" i="1" l="1"/>
  <c r="D58" i="1"/>
  <c r="J93" i="1" l="1"/>
  <c r="J52" i="1" l="1"/>
  <c r="G102" i="1"/>
  <c r="H102" i="1"/>
  <c r="E102" i="1"/>
  <c r="H89" i="1"/>
  <c r="H90" i="1"/>
  <c r="H91" i="1"/>
  <c r="G89" i="1"/>
  <c r="G90" i="1"/>
  <c r="G91" i="1"/>
  <c r="E89" i="1"/>
  <c r="E90" i="1"/>
  <c r="E91" i="1"/>
  <c r="H88" i="1"/>
  <c r="E88" i="1"/>
  <c r="H94" i="1"/>
  <c r="H95" i="1"/>
  <c r="H96" i="1"/>
  <c r="G94" i="1"/>
  <c r="G95" i="1"/>
  <c r="G96" i="1"/>
  <c r="E94" i="1"/>
  <c r="E95" i="1"/>
  <c r="E96" i="1"/>
  <c r="H93" i="1"/>
  <c r="E93" i="1"/>
  <c r="D91" i="1" l="1"/>
  <c r="D89" i="1"/>
  <c r="D96" i="1"/>
  <c r="D90" i="1"/>
  <c r="D95" i="1"/>
  <c r="D94" i="1"/>
  <c r="G99" i="1"/>
  <c r="H99" i="1"/>
  <c r="T99" i="1" s="1"/>
  <c r="I99" i="1"/>
  <c r="H76" i="1" l="1"/>
  <c r="H77" i="1"/>
  <c r="H78" i="1"/>
  <c r="G79" i="1"/>
  <c r="H79" i="1"/>
  <c r="G80" i="1"/>
  <c r="H80" i="1"/>
  <c r="E80" i="1"/>
  <c r="H104" i="1" l="1"/>
  <c r="H105" i="1"/>
  <c r="J10" i="1"/>
  <c r="J12" i="1"/>
  <c r="J13" i="1"/>
  <c r="J18" i="1" l="1"/>
  <c r="J17" i="1"/>
  <c r="J16" i="1"/>
  <c r="J15" i="1"/>
  <c r="J11" i="1"/>
  <c r="J9" i="1" s="1"/>
  <c r="P10" i="1"/>
  <c r="N89" i="1" l="1"/>
  <c r="N104" i="1" s="1"/>
  <c r="N90" i="1"/>
  <c r="K91" i="1"/>
  <c r="K105" i="1" s="1"/>
  <c r="N91" i="1"/>
  <c r="N105" i="1" l="1"/>
  <c r="G88" i="1"/>
  <c r="D88" i="1" s="1"/>
  <c r="G93" i="1" l="1"/>
  <c r="D93" i="1" s="1"/>
  <c r="G78" i="1" l="1"/>
  <c r="G105" i="1" s="1"/>
  <c r="G77" i="1"/>
  <c r="G76" i="1"/>
  <c r="G104" i="1" s="1"/>
  <c r="J32" i="1" l="1"/>
  <c r="Q32" i="1"/>
  <c r="S32" i="1"/>
  <c r="T32" i="1"/>
  <c r="U32" i="1"/>
  <c r="S102" i="1"/>
  <c r="U102" i="1"/>
  <c r="D56" i="1"/>
  <c r="J56" i="1"/>
  <c r="Q56" i="1"/>
  <c r="S56" i="1"/>
  <c r="T56" i="1"/>
  <c r="U56" i="1"/>
  <c r="G101" i="1"/>
  <c r="H101" i="1"/>
  <c r="I101" i="1"/>
  <c r="E101" i="1"/>
  <c r="H98" i="1"/>
  <c r="I98" i="1"/>
  <c r="E99" i="1"/>
  <c r="G97" i="1"/>
  <c r="H97" i="1"/>
  <c r="I97" i="1"/>
  <c r="E97" i="1"/>
  <c r="I94" i="1"/>
  <c r="I95" i="1"/>
  <c r="I96" i="1"/>
  <c r="I93" i="1"/>
  <c r="E77" i="1"/>
  <c r="I77" i="1"/>
  <c r="E78" i="1"/>
  <c r="E105" i="1" s="1"/>
  <c r="I78" i="1"/>
  <c r="I105" i="1" s="1"/>
  <c r="E79" i="1"/>
  <c r="I79" i="1"/>
  <c r="I80" i="1"/>
  <c r="I76" i="1"/>
  <c r="I104" i="1" s="1"/>
  <c r="E76" i="1"/>
  <c r="E104" i="1" s="1"/>
  <c r="I106" i="1" l="1"/>
  <c r="H106" i="1"/>
  <c r="S105" i="1"/>
  <c r="J102" i="1"/>
  <c r="P32" i="1"/>
  <c r="Q102" i="1"/>
  <c r="T102" i="1"/>
  <c r="P56" i="1"/>
  <c r="D102" i="1"/>
  <c r="P102" i="1" l="1"/>
  <c r="N9" i="1" l="1"/>
  <c r="S59" i="1" l="1"/>
  <c r="U98" i="1"/>
  <c r="U99" i="1"/>
  <c r="D99" i="1"/>
  <c r="U51" i="1"/>
  <c r="T51" i="1"/>
  <c r="D51" i="1"/>
  <c r="U52" i="1"/>
  <c r="T52" i="1"/>
  <c r="S52" i="1"/>
  <c r="Q52" i="1"/>
  <c r="D52" i="1"/>
  <c r="S58" i="1" l="1"/>
  <c r="G98" i="1"/>
  <c r="G106" i="1" s="1"/>
  <c r="Q60" i="1"/>
  <c r="E98" i="1"/>
  <c r="E106" i="1" s="1"/>
  <c r="S60" i="1"/>
  <c r="U59" i="1"/>
  <c r="S51" i="1"/>
  <c r="S99" i="1"/>
  <c r="J99" i="1"/>
  <c r="T59" i="1"/>
  <c r="U60" i="1"/>
  <c r="T60" i="1"/>
  <c r="J51" i="1"/>
  <c r="P51" i="1" s="1"/>
  <c r="Q51" i="1"/>
  <c r="T98" i="1"/>
  <c r="U105" i="1"/>
  <c r="U104" i="1"/>
  <c r="Q99" i="1"/>
  <c r="P52" i="1"/>
  <c r="O75" i="1"/>
  <c r="J80" i="1"/>
  <c r="T43" i="1"/>
  <c r="S43" i="1"/>
  <c r="Q43" i="1"/>
  <c r="T48" i="1"/>
  <c r="S48" i="1"/>
  <c r="Q48" i="1"/>
  <c r="S98" i="1" l="1"/>
  <c r="P99" i="1"/>
  <c r="D98" i="1"/>
  <c r="Q98" i="1"/>
  <c r="J98" i="1"/>
  <c r="P98" i="1" l="1"/>
  <c r="K45" i="1"/>
  <c r="S89" i="1" l="1"/>
  <c r="T89" i="1"/>
  <c r="S90" i="1"/>
  <c r="T90" i="1"/>
  <c r="S91" i="1"/>
  <c r="T91" i="1"/>
  <c r="S88" i="1"/>
  <c r="T88" i="1"/>
  <c r="U91" i="1"/>
  <c r="U90" i="1"/>
  <c r="U89" i="1"/>
  <c r="U88" i="1"/>
  <c r="O87" i="1"/>
  <c r="I87" i="1"/>
  <c r="H87" i="1"/>
  <c r="G87" i="1"/>
  <c r="E87" i="1"/>
  <c r="U44" i="1"/>
  <c r="T44" i="1"/>
  <c r="S44" i="1"/>
  <c r="Q44" i="1"/>
  <c r="J44" i="1"/>
  <c r="U43" i="1"/>
  <c r="J43" i="1"/>
  <c r="U42" i="1"/>
  <c r="T42" i="1"/>
  <c r="S42" i="1"/>
  <c r="Q42" i="1"/>
  <c r="J42" i="1"/>
  <c r="U41" i="1"/>
  <c r="T41" i="1"/>
  <c r="S41" i="1"/>
  <c r="Q41" i="1"/>
  <c r="J41" i="1"/>
  <c r="O40" i="1"/>
  <c r="N40" i="1"/>
  <c r="M40" i="1"/>
  <c r="K40" i="1"/>
  <c r="I40" i="1"/>
  <c r="H40" i="1"/>
  <c r="G40" i="1"/>
  <c r="E40" i="1"/>
  <c r="Q106" i="1" l="1"/>
  <c r="N75" i="1"/>
  <c r="J79" i="1"/>
  <c r="J96" i="1"/>
  <c r="M75" i="1"/>
  <c r="E75" i="1"/>
  <c r="Q91" i="1"/>
  <c r="J91" i="1"/>
  <c r="P91" i="1" s="1"/>
  <c r="J101" i="1"/>
  <c r="J77" i="1"/>
  <c r="J94" i="1"/>
  <c r="Q89" i="1"/>
  <c r="J89" i="1"/>
  <c r="P89" i="1" s="1"/>
  <c r="K75" i="1"/>
  <c r="J76" i="1"/>
  <c r="J104" i="1" s="1"/>
  <c r="J78" i="1"/>
  <c r="J95" i="1"/>
  <c r="Q88" i="1"/>
  <c r="J88" i="1"/>
  <c r="P88" i="1" s="1"/>
  <c r="Q90" i="1"/>
  <c r="J90" i="1"/>
  <c r="J97" i="1"/>
  <c r="J106" i="1" s="1"/>
  <c r="D40" i="1"/>
  <c r="U40" i="1"/>
  <c r="S40" i="1"/>
  <c r="P43" i="1"/>
  <c r="U87" i="1"/>
  <c r="P42" i="1"/>
  <c r="K87" i="1"/>
  <c r="Q87" i="1" s="1"/>
  <c r="M87" i="1"/>
  <c r="S87" i="1" s="1"/>
  <c r="N87" i="1"/>
  <c r="T87" i="1" s="1"/>
  <c r="D87" i="1"/>
  <c r="Q40" i="1"/>
  <c r="T40" i="1"/>
  <c r="P41" i="1"/>
  <c r="P44" i="1"/>
  <c r="J40" i="1"/>
  <c r="J105" i="1" l="1"/>
  <c r="T104" i="1"/>
  <c r="Q105" i="1"/>
  <c r="Q104" i="1"/>
  <c r="S104" i="1"/>
  <c r="T105" i="1"/>
  <c r="J92" i="1"/>
  <c r="J75" i="1"/>
  <c r="J103" i="1" s="1"/>
  <c r="J87" i="1"/>
  <c r="P87" i="1" s="1"/>
  <c r="P40" i="1"/>
  <c r="P90" i="1"/>
  <c r="U96" i="1" l="1"/>
  <c r="T96" i="1"/>
  <c r="S96" i="1"/>
  <c r="Q96" i="1"/>
  <c r="U95" i="1"/>
  <c r="T95" i="1"/>
  <c r="S95" i="1"/>
  <c r="Q95" i="1"/>
  <c r="U94" i="1"/>
  <c r="T94" i="1"/>
  <c r="S94" i="1"/>
  <c r="Q94" i="1"/>
  <c r="U93" i="1"/>
  <c r="T93" i="1"/>
  <c r="S93" i="1"/>
  <c r="Q93" i="1"/>
  <c r="O92" i="1"/>
  <c r="O103" i="1" s="1"/>
  <c r="N92" i="1"/>
  <c r="N103" i="1" s="1"/>
  <c r="M92" i="1"/>
  <c r="M103" i="1" s="1"/>
  <c r="K92" i="1"/>
  <c r="K103" i="1" s="1"/>
  <c r="I92" i="1"/>
  <c r="H92" i="1"/>
  <c r="G92" i="1"/>
  <c r="E92" i="1"/>
  <c r="E103" i="1" s="1"/>
  <c r="U49" i="1"/>
  <c r="T49" i="1"/>
  <c r="S49" i="1"/>
  <c r="Q49" i="1"/>
  <c r="J49" i="1"/>
  <c r="U48" i="1"/>
  <c r="J48" i="1"/>
  <c r="U47" i="1"/>
  <c r="T47" i="1"/>
  <c r="S47" i="1"/>
  <c r="Q47" i="1"/>
  <c r="J47" i="1"/>
  <c r="U46" i="1"/>
  <c r="T46" i="1"/>
  <c r="S46" i="1"/>
  <c r="Q46" i="1"/>
  <c r="J46" i="1"/>
  <c r="O45" i="1"/>
  <c r="N45" i="1"/>
  <c r="M45" i="1"/>
  <c r="I45" i="1"/>
  <c r="I57" i="1" s="1"/>
  <c r="H45" i="1"/>
  <c r="H57" i="1" s="1"/>
  <c r="G45" i="1"/>
  <c r="G57" i="1" s="1"/>
  <c r="E45" i="1"/>
  <c r="E57" i="1" s="1"/>
  <c r="U106" i="1" l="1"/>
  <c r="I75" i="1"/>
  <c r="I103" i="1" s="1"/>
  <c r="S106" i="1"/>
  <c r="G75" i="1"/>
  <c r="G103" i="1" s="1"/>
  <c r="H75" i="1"/>
  <c r="H103" i="1" s="1"/>
  <c r="T106" i="1"/>
  <c r="U45" i="1"/>
  <c r="P47" i="1"/>
  <c r="P93" i="1"/>
  <c r="D45" i="1"/>
  <c r="P95" i="1"/>
  <c r="S45" i="1"/>
  <c r="U92" i="1"/>
  <c r="P96" i="1"/>
  <c r="T92" i="1"/>
  <c r="T45" i="1"/>
  <c r="P46" i="1"/>
  <c r="P49" i="1"/>
  <c r="P48" i="1"/>
  <c r="Q92" i="1"/>
  <c r="P94" i="1"/>
  <c r="Q45" i="1"/>
  <c r="S92" i="1"/>
  <c r="D92" i="1"/>
  <c r="J45" i="1"/>
  <c r="P45" i="1" l="1"/>
  <c r="P92" i="1"/>
  <c r="T54" i="1" l="1"/>
  <c r="S54" i="1"/>
  <c r="Q54" i="1"/>
  <c r="D80" i="1" l="1"/>
  <c r="D79" i="1"/>
  <c r="D78" i="1"/>
  <c r="D105" i="1" s="1"/>
  <c r="D77" i="1"/>
  <c r="D76" i="1"/>
  <c r="J33" i="1"/>
  <c r="J31" i="1"/>
  <c r="J30" i="1"/>
  <c r="J29" i="1"/>
  <c r="J28" i="1"/>
  <c r="J26" i="1"/>
  <c r="J25" i="1"/>
  <c r="J23" i="1"/>
  <c r="J22" i="1"/>
  <c r="J21" i="1"/>
  <c r="J20" i="1"/>
  <c r="U101" i="1"/>
  <c r="T101" i="1"/>
  <c r="S101" i="1"/>
  <c r="Q101" i="1"/>
  <c r="U97" i="1"/>
  <c r="T97" i="1"/>
  <c r="S97" i="1"/>
  <c r="Q97" i="1"/>
  <c r="U80" i="1"/>
  <c r="T80" i="1"/>
  <c r="S80" i="1"/>
  <c r="Q80" i="1"/>
  <c r="U79" i="1"/>
  <c r="T79" i="1"/>
  <c r="S79" i="1"/>
  <c r="Q79" i="1"/>
  <c r="U78" i="1"/>
  <c r="T78" i="1"/>
  <c r="S78" i="1"/>
  <c r="Q78" i="1"/>
  <c r="U77" i="1"/>
  <c r="T77" i="1"/>
  <c r="S77" i="1"/>
  <c r="Q77" i="1"/>
  <c r="U76" i="1"/>
  <c r="T76" i="1"/>
  <c r="S76" i="1"/>
  <c r="Q76" i="1"/>
  <c r="U55" i="1"/>
  <c r="T55" i="1"/>
  <c r="S55" i="1"/>
  <c r="Q55" i="1"/>
  <c r="U54" i="1"/>
  <c r="U50" i="1"/>
  <c r="T50" i="1"/>
  <c r="S50" i="1"/>
  <c r="Q50" i="1"/>
  <c r="U33" i="1"/>
  <c r="T33" i="1"/>
  <c r="S33" i="1"/>
  <c r="Q33" i="1"/>
  <c r="U31" i="1"/>
  <c r="T31" i="1"/>
  <c r="S31" i="1"/>
  <c r="Q31" i="1"/>
  <c r="U30" i="1"/>
  <c r="T30" i="1"/>
  <c r="S30" i="1"/>
  <c r="Q30" i="1"/>
  <c r="U29" i="1"/>
  <c r="T29" i="1"/>
  <c r="S29" i="1"/>
  <c r="Q29" i="1"/>
  <c r="U28" i="1"/>
  <c r="T28" i="1"/>
  <c r="S28" i="1"/>
  <c r="Q28" i="1"/>
  <c r="U26" i="1"/>
  <c r="T26" i="1"/>
  <c r="S26" i="1"/>
  <c r="Q26" i="1"/>
  <c r="U25" i="1"/>
  <c r="T25" i="1"/>
  <c r="S25" i="1"/>
  <c r="Q25" i="1"/>
  <c r="U23" i="1"/>
  <c r="T23" i="1"/>
  <c r="S23" i="1"/>
  <c r="Q23" i="1"/>
  <c r="U22" i="1"/>
  <c r="T22" i="1"/>
  <c r="S22" i="1"/>
  <c r="Q22" i="1"/>
  <c r="U21" i="1"/>
  <c r="T21" i="1"/>
  <c r="S21" i="1"/>
  <c r="Q21" i="1"/>
  <c r="U20" i="1"/>
  <c r="T20" i="1"/>
  <c r="S20" i="1"/>
  <c r="Q20" i="1"/>
  <c r="U18" i="1"/>
  <c r="T18" i="1"/>
  <c r="S18" i="1"/>
  <c r="Q18" i="1"/>
  <c r="U17" i="1"/>
  <c r="T17" i="1"/>
  <c r="S17" i="1"/>
  <c r="Q17" i="1"/>
  <c r="U16" i="1"/>
  <c r="T16" i="1"/>
  <c r="S16" i="1"/>
  <c r="Q16" i="1"/>
  <c r="U15" i="1"/>
  <c r="T15" i="1"/>
  <c r="S15" i="1"/>
  <c r="Q15" i="1"/>
  <c r="U13" i="1"/>
  <c r="T13" i="1"/>
  <c r="S13" i="1"/>
  <c r="Q13" i="1"/>
  <c r="U12" i="1"/>
  <c r="T12" i="1"/>
  <c r="S12" i="1"/>
  <c r="Q12" i="1"/>
  <c r="U11" i="1"/>
  <c r="T11" i="1"/>
  <c r="S11" i="1"/>
  <c r="Q11" i="1"/>
  <c r="T10" i="1"/>
  <c r="S10" i="1"/>
  <c r="Q10" i="1"/>
  <c r="D104" i="1" l="1"/>
  <c r="J58" i="1"/>
  <c r="J59" i="1"/>
  <c r="D75" i="1"/>
  <c r="P11" i="1"/>
  <c r="P12" i="1"/>
  <c r="P17" i="1"/>
  <c r="P28" i="1"/>
  <c r="P18" i="1"/>
  <c r="P76" i="1"/>
  <c r="P25" i="1"/>
  <c r="P79" i="1"/>
  <c r="P15" i="1"/>
  <c r="P22" i="1"/>
  <c r="P33" i="1"/>
  <c r="P26" i="1"/>
  <c r="P31" i="1"/>
  <c r="P20" i="1"/>
  <c r="P30" i="1"/>
  <c r="P23" i="1"/>
  <c r="P77" i="1"/>
  <c r="P78" i="1"/>
  <c r="P16" i="1"/>
  <c r="P13" i="1"/>
  <c r="P80" i="1"/>
  <c r="P21" i="1"/>
  <c r="P29" i="1"/>
  <c r="P59" i="1" l="1"/>
  <c r="P105" i="1"/>
  <c r="P104" i="1"/>
  <c r="P58" i="1"/>
  <c r="D101" i="1" l="1"/>
  <c r="D97" i="1"/>
  <c r="J55" i="1"/>
  <c r="J54" i="1"/>
  <c r="J50" i="1"/>
  <c r="D55" i="1"/>
  <c r="D50" i="1"/>
  <c r="D54" i="1"/>
  <c r="O27" i="1"/>
  <c r="N27" i="1"/>
  <c r="M27" i="1"/>
  <c r="K27" i="1"/>
  <c r="J27" i="1"/>
  <c r="O24" i="1"/>
  <c r="N24" i="1"/>
  <c r="M24" i="1"/>
  <c r="K24" i="1"/>
  <c r="J24" i="1"/>
  <c r="O19" i="1"/>
  <c r="N19" i="1"/>
  <c r="M19" i="1"/>
  <c r="K19" i="1"/>
  <c r="J19" i="1"/>
  <c r="O14" i="1"/>
  <c r="N14" i="1"/>
  <c r="M14" i="1"/>
  <c r="K14" i="1"/>
  <c r="J14" i="1"/>
  <c r="O9" i="1"/>
  <c r="M9" i="1"/>
  <c r="K9" i="1"/>
  <c r="D106" i="1" l="1"/>
  <c r="D103" i="1"/>
  <c r="N57" i="1"/>
  <c r="J60" i="1"/>
  <c r="K57" i="1"/>
  <c r="Q57" i="1" s="1"/>
  <c r="O57" i="1"/>
  <c r="J57" i="1"/>
  <c r="M57" i="1"/>
  <c r="S57" i="1" s="1"/>
  <c r="P106" i="1"/>
  <c r="P103" i="1"/>
  <c r="D60" i="1"/>
  <c r="D57" i="1"/>
  <c r="P97" i="1"/>
  <c r="Q14" i="1"/>
  <c r="Q24" i="1"/>
  <c r="Q75" i="1"/>
  <c r="S14" i="1"/>
  <c r="P19" i="1"/>
  <c r="Q27" i="1"/>
  <c r="S75" i="1"/>
  <c r="S27" i="1"/>
  <c r="T75" i="1"/>
  <c r="T27" i="1"/>
  <c r="P50" i="1"/>
  <c r="U75" i="1"/>
  <c r="P101" i="1"/>
  <c r="Q9" i="1"/>
  <c r="T14" i="1"/>
  <c r="P54" i="1"/>
  <c r="S9" i="1"/>
  <c r="U14" i="1"/>
  <c r="P55" i="1"/>
  <c r="T9" i="1"/>
  <c r="S24" i="1"/>
  <c r="U27" i="1"/>
  <c r="U9" i="1"/>
  <c r="Q19" i="1"/>
  <c r="T24" i="1"/>
  <c r="P27" i="1"/>
  <c r="Q58" i="1"/>
  <c r="S19" i="1"/>
  <c r="U24" i="1"/>
  <c r="T58" i="1"/>
  <c r="T19" i="1"/>
  <c r="U58" i="1"/>
  <c r="U19" i="1"/>
  <c r="P75" i="1"/>
  <c r="P24" i="1"/>
  <c r="P14" i="1"/>
  <c r="P9" i="1"/>
  <c r="P60" i="1" l="1"/>
  <c r="P57" i="1"/>
  <c r="S103" i="1"/>
  <c r="T103" i="1"/>
  <c r="U103" i="1"/>
  <c r="Q103" i="1"/>
  <c r="U57" i="1"/>
  <c r="T57" i="1"/>
</calcChain>
</file>

<file path=xl/sharedStrings.xml><?xml version="1.0" encoding="utf-8"?>
<sst xmlns="http://schemas.openxmlformats.org/spreadsheetml/2006/main" count="285" uniqueCount="88">
  <si>
    <t>Notes:</t>
  </si>
  <si>
    <t xml:space="preserve"> Other Total</t>
  </si>
  <si>
    <t>Perinatal Total</t>
  </si>
  <si>
    <t>Regular Total</t>
  </si>
  <si>
    <t>DRUG MEDI-CAL TOTAL</t>
  </si>
  <si>
    <t xml:space="preserve">ACA Optional </t>
  </si>
  <si>
    <t xml:space="preserve">Current </t>
  </si>
  <si>
    <t>Perinatal</t>
  </si>
  <si>
    <t>ACA Optional</t>
  </si>
  <si>
    <t>Regular</t>
  </si>
  <si>
    <t>DESCRIPTION</t>
  </si>
  <si>
    <t>NO.</t>
  </si>
  <si>
    <t>TYPE</t>
  </si>
  <si>
    <t>(Dollars In Thousands)</t>
  </si>
  <si>
    <t xml:space="preserve">   DRUG MEDI-CAL TOTAL</t>
  </si>
  <si>
    <t>NAME</t>
  </si>
  <si>
    <t>Cash Comparison</t>
  </si>
  <si>
    <t>Comparison of Fiscal Impacts of Policy Changes</t>
  </si>
  <si>
    <t>Drug Medi-Cal Program</t>
  </si>
  <si>
    <t>DEPARTMENT OF HEALTH CARE SERVICES</t>
  </si>
  <si>
    <t>Diff TF</t>
  </si>
  <si>
    <t>Diff CF</t>
  </si>
  <si>
    <t>DIFFERENCE (Diff) , Incr./(Decr.)</t>
  </si>
  <si>
    <t xml:space="preserve">Diff CASELOAD </t>
  </si>
  <si>
    <t xml:space="preserve">DRUG MEDI-CAL PROGRAM COST SETTLEMENT </t>
  </si>
  <si>
    <t xml:space="preserve">Regular </t>
  </si>
  <si>
    <t xml:space="preserve">Perinatal </t>
  </si>
  <si>
    <t>Diff GF</t>
  </si>
  <si>
    <t>General Fund</t>
  </si>
  <si>
    <t>Claims Payment Error</t>
  </si>
  <si>
    <t>Diff FF</t>
  </si>
  <si>
    <t>DRUG MEDI-CAL ANNUAL RATE ADJUSTMENT</t>
  </si>
  <si>
    <t>Other</t>
  </si>
  <si>
    <t>PHP Counties</t>
  </si>
  <si>
    <t>Amounts may differ due to rounding.</t>
  </si>
  <si>
    <t>DRUG MEDI-CAL MAT BENEFIT</t>
  </si>
  <si>
    <t xml:space="preserve">No. </t>
  </si>
  <si>
    <t>November 2021 POLICY CHANGE</t>
  </si>
  <si>
    <t>Fiscal Year 2021-22, May 2021 Estimate Compared to November 2021 Estimate</t>
  </si>
  <si>
    <t>November 2021 Estimate, FY 2021-22 Compared to FY 2022-23</t>
  </si>
  <si>
    <t>May 2021 (M21) Estimate for FY 2021-22</t>
  </si>
  <si>
    <t>November 2021 (N21) Estimate for FY 2021-22</t>
  </si>
  <si>
    <t>November 2021 (N21) Estimate for FY 2022-23</t>
  </si>
  <si>
    <t>M21 TF</t>
  </si>
  <si>
    <t>M21 GF</t>
  </si>
  <si>
    <t>M21 FF</t>
  </si>
  <si>
    <t>M21 CF</t>
  </si>
  <si>
    <t xml:space="preserve">M21 CASELOAD </t>
  </si>
  <si>
    <t>N21 TF</t>
  </si>
  <si>
    <t>N21 GF</t>
  </si>
  <si>
    <t>N21 FF</t>
  </si>
  <si>
    <t>N21 CF</t>
  </si>
  <si>
    <t xml:space="preserve">N21 CASELOAD </t>
  </si>
  <si>
    <t>Regular 68</t>
  </si>
  <si>
    <t>Base 67</t>
  </si>
  <si>
    <t>Regular 69</t>
  </si>
  <si>
    <t>Regular 70</t>
  </si>
  <si>
    <t>Regular 71</t>
  </si>
  <si>
    <t>Regular 186</t>
  </si>
  <si>
    <t>Regular 196</t>
  </si>
  <si>
    <t>Regular 222</t>
  </si>
  <si>
    <t>OA 8</t>
  </si>
  <si>
    <t>OA 31</t>
  </si>
  <si>
    <t>DRUG MEDI-CAL PARITY RULE ADMINISTRATION</t>
  </si>
  <si>
    <t>M21 SF</t>
  </si>
  <si>
    <t>N21 SF</t>
  </si>
  <si>
    <t>Diff SF</t>
  </si>
  <si>
    <r>
      <t>NARCOTIC TREATMENT PROGRAM</t>
    </r>
    <r>
      <rPr>
        <b/>
        <vertAlign val="superscript"/>
        <sz val="12"/>
        <rFont val="Arial"/>
        <family val="2"/>
      </rPr>
      <t>1</t>
    </r>
  </si>
  <si>
    <r>
      <t>OUTPATIENT DRUG FREE TREATMENT SERVICES</t>
    </r>
    <r>
      <rPr>
        <b/>
        <vertAlign val="superscript"/>
        <sz val="12"/>
        <rFont val="Arial"/>
        <family val="2"/>
      </rPr>
      <t>1</t>
    </r>
  </si>
  <si>
    <r>
      <t>INTENSIVE OUTPATIENT TREATMENT SERVICES</t>
    </r>
    <r>
      <rPr>
        <b/>
        <vertAlign val="superscript"/>
        <sz val="12"/>
        <rFont val="Arial"/>
        <family val="2"/>
      </rPr>
      <t>1</t>
    </r>
  </si>
  <si>
    <r>
      <t>RESIDENTIAL TREATMENT SERVICES</t>
    </r>
    <r>
      <rPr>
        <b/>
        <vertAlign val="superscript"/>
        <sz val="12"/>
        <rFont val="Arial"/>
        <family val="2"/>
      </rPr>
      <t>1</t>
    </r>
  </si>
  <si>
    <r>
      <t>DRUG MEDI-CAL ORGANIZED DELIVERY SYSTEM WAIVER</t>
    </r>
    <r>
      <rPr>
        <b/>
        <vertAlign val="superscript"/>
        <sz val="12"/>
        <rFont val="Arial"/>
        <family val="2"/>
      </rPr>
      <t>2</t>
    </r>
  </si>
  <si>
    <r>
      <rPr>
        <vertAlign val="superscript"/>
        <sz val="11"/>
        <rFont val="Arial"/>
        <family val="2"/>
      </rPr>
      <t xml:space="preserve">1 </t>
    </r>
    <r>
      <rPr>
        <sz val="11"/>
        <rFont val="Arial"/>
        <family val="2"/>
      </rPr>
      <t>For N21, the following PCs were consolidated into the Drug Medi-Cal State Plan policy change: Narcotic Treatment Program, Outpatient Drug Free Treatment Services, Intensive Outpatient Treatment Services and Residential Treatment Services.</t>
    </r>
  </si>
  <si>
    <r>
      <rPr>
        <vertAlign val="superscript"/>
        <sz val="11"/>
        <rFont val="Arial"/>
        <family val="2"/>
      </rPr>
      <t>6</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</si>
  <si>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1"/>
        <rFont val="Arial"/>
        <family val="2"/>
      </rPr>
      <t>7</t>
    </r>
    <r>
      <rPr>
        <sz val="11"/>
        <rFont val="Arial"/>
        <family val="2"/>
      </rPr>
      <t xml:space="preserve"> For N21, the Drug Medi-Cal County Admin policy change includes costs for the Utization Review and Quality Assurance (UR &amp; QA) admin, previously budgeted in the DMC County UR &amp; QA Admin policy change.</t>
    </r>
  </si>
  <si>
    <r>
      <t>HCBS SP - CONTINGENCY MANAGEMENT</t>
    </r>
    <r>
      <rPr>
        <b/>
        <vertAlign val="superscript"/>
        <sz val="12"/>
        <rFont val="Arial"/>
        <family val="2"/>
      </rPr>
      <t>3</t>
    </r>
  </si>
  <si>
    <r>
      <t>COVID-19 BEHAVIORAL HEALTH</t>
    </r>
    <r>
      <rPr>
        <b/>
        <vertAlign val="superscript"/>
        <sz val="12"/>
        <rFont val="Arial"/>
        <family val="2"/>
      </rPr>
      <t>4</t>
    </r>
  </si>
  <si>
    <r>
      <t>STATE ONLY CLAIMING ADJUSTMENT - SMHS AND DMC</t>
    </r>
    <r>
      <rPr>
        <b/>
        <vertAlign val="superscript"/>
        <sz val="12"/>
        <rFont val="Arial"/>
        <family val="2"/>
      </rPr>
      <t>5</t>
    </r>
  </si>
  <si>
    <r>
      <t>PEER SUPPORT SPECIALIST SERVICES</t>
    </r>
    <r>
      <rPr>
        <b/>
        <vertAlign val="superscript"/>
        <sz val="12"/>
        <rFont val="Arial"/>
        <family val="2"/>
      </rPr>
      <t>6</t>
    </r>
  </si>
  <si>
    <r>
      <t>DRUG MEDI-CAL COUNTY ADMIN</t>
    </r>
    <r>
      <rPr>
        <b/>
        <vertAlign val="superscript"/>
        <sz val="12"/>
        <rFont val="Arial"/>
        <family val="2"/>
      </rPr>
      <t>7</t>
    </r>
  </si>
  <si>
    <r>
      <t>DMC COUNTY UR &amp; QA ADMIN</t>
    </r>
    <r>
      <rPr>
        <b/>
        <vertAlign val="superscript"/>
        <sz val="12"/>
        <rFont val="Arial"/>
        <family val="2"/>
      </rPr>
      <t>7</t>
    </r>
  </si>
  <si>
    <r>
      <rPr>
        <vertAlign val="superscript"/>
        <sz val="11"/>
        <rFont val="Arial"/>
        <family val="2"/>
      </rPr>
      <t>4</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</si>
  <si>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rPr>
        <vertAlign val="superscript"/>
        <sz val="11"/>
        <rFont val="Arial"/>
        <family val="2"/>
      </rPr>
      <t>5</t>
    </r>
    <r>
      <rPr>
        <sz val="11"/>
        <rFont val="Arial"/>
        <family val="2"/>
      </rPr>
      <t xml:space="preserve"> The State Only Claiming Adjustment - SMHS &amp; DMC policy change estimates the return of federal funds to the federal government for claiming for Drug Medi-Cal provided to individuals without satisfactory immigration status in full-scope Medi-Cal coverage. Only the Drug Medi-Cal impact is shown in the table.</t>
    </r>
  </si>
  <si>
    <r>
      <t>DRUG MEDI-CAL STATE PLAN SERVICES</t>
    </r>
    <r>
      <rPr>
        <b/>
        <vertAlign val="superscript"/>
        <sz val="12"/>
        <rFont val="Arial"/>
        <family val="2"/>
      </rPr>
      <t>1</t>
    </r>
  </si>
  <si>
    <t>N/A</t>
  </si>
  <si>
    <t>Base 66</t>
  </si>
  <si>
    <r>
      <rPr>
        <vertAlign val="superscript"/>
        <sz val="11"/>
        <rFont val="Arial"/>
        <family val="2"/>
      </rPr>
      <t>2</t>
    </r>
    <r>
      <rPr>
        <sz val="11"/>
        <rFont val="Arial"/>
        <family val="2"/>
      </rPr>
      <t xml:space="preserve"> The Drug Medi-Cal Organized Delivery System Waiver estimate does not include caseload; the estimate is based on county specific rates and estimated utilization. For N21, costs for PHP Counties are incorporated into the Current and ACA Optional cost categories.</t>
    </r>
  </si>
  <si>
    <r>
      <rPr>
        <vertAlign val="superscript"/>
        <sz val="11"/>
        <rFont val="Arial"/>
        <family val="2"/>
      </rPr>
      <t>3</t>
    </r>
    <r>
      <rPr>
        <sz val="11"/>
        <rFont val="Arial"/>
        <family val="2"/>
      </rPr>
      <t xml:space="preserve"> The HCBS SP - Contingency Management policy change estimates the cost of adding Contingency Management as an optional evidence-based service under the DMC-ODS Waiver Program; The non-federal share is funded from the</t>
    </r>
    <r>
      <rPr>
        <strike/>
        <sz val="11"/>
        <rFont val="Arial"/>
        <family val="2"/>
      </rPr>
      <t xml:space="preserve"> </t>
    </r>
    <r>
      <rPr>
        <sz val="11"/>
        <rFont val="Arial"/>
        <family val="2"/>
      </rPr>
      <t>HBCS American Rescue Plan Fund, Item 4260-101-8507.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</si>
</sst>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0" x14ac:knownFonts="1">
    <font>
      <sz val="11"/>
      <color theme="1"/>
      <name val="Calibri"/>
      <family val="2"/>
      <scheme val="minor"/>
    </font>
    <font>
      <sz val="11"/>
      <color theme="1"/>
      <name val="Calibri"/>
      <family val="2"/>
      <scheme val="minor"/>
    </font>
    <font>
      <sz val="12"/>
      <name val="Arial"/>
      <family val="2"/>
    </font>
    <font>
      <b/>
      <sz val="12"/>
      <name val="Arial"/>
      <family val="2"/>
    </font>
    <font>
      <sz val="11"/>
      <name val="Arial"/>
      <family val="2"/>
    </font>
    <font>
      <b/>
      <u/>
      <sz val="12"/>
      <name val="Arial"/>
      <family val="2"/>
    </font>
    <font>
      <b/>
      <sz val="11"/>
      <name val="Arial"/>
      <family val="2"/>
    </font>
    <font>
      <vertAlign val="superscript"/>
      <sz val="11"/>
      <name val="Arial"/>
      <family val="2"/>
    </font>
    <font>
      <b/>
      <vertAlign val="superscript"/>
      <sz val="12"/>
      <name val="Arial"/>
      <family val="2"/>
    </font>
    <font>
      <strike/>
      <sz val="11"/>
      <name val="Arial"/>
      <family val="2"/>
    </font>
  </fonts>
  <fills count="2">
    <fill>
      <patternFill patternType="none"/>
    </fill>
    <fill>
      <patternFill patternType="gray125"/>
    </fill>
  </fills>
  <borders count="37">
    <border>
      <left/>
      <right/>
      <top/>
      <bottom/>
      <diagonal/>
    </border>
    <border>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s>
  <cellStyleXfs count="11">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97">
    <xf numFmtId="0" fontId="0" fillId="0" borderId="0" xfId="0"/>
    <xf numFmtId="0" fontId="3" fillId="0" borderId="0" xfId="1" applyFont="1" applyFill="1" applyAlignment="1" applyProtection="1">
      <alignment horizontal="centerContinuous"/>
    </xf>
    <xf numFmtId="0" fontId="3" fillId="0" borderId="0" xfId="1" applyFont="1" applyFill="1" applyAlignment="1" applyProtection="1">
      <alignment horizontal="centerContinuous"/>
      <protection locked="0"/>
    </xf>
    <xf numFmtId="49" fontId="2" fillId="0" borderId="0" xfId="1" applyNumberFormat="1" applyFont="1" applyFill="1" applyAlignment="1" applyProtection="1">
      <protection locked="0"/>
    </xf>
    <xf numFmtId="0" fontId="3" fillId="0" borderId="7" xfId="1" applyFont="1" applyFill="1" applyBorder="1" applyAlignment="1">
      <alignment horizontal="centerContinuous"/>
    </xf>
    <xf numFmtId="0" fontId="3" fillId="0" borderId="6" xfId="1" applyFont="1" applyFill="1" applyBorder="1" applyAlignment="1">
      <alignment horizontal="centerContinuous"/>
    </xf>
    <xf numFmtId="0" fontId="2" fillId="0" borderId="0" xfId="1" applyFont="1" applyFill="1" applyProtection="1">
      <protection locked="0"/>
    </xf>
    <xf numFmtId="5" fontId="2" fillId="0" borderId="0" xfId="1" applyNumberFormat="1" applyFont="1" applyFill="1" applyAlignment="1" applyProtection="1">
      <protection hidden="1"/>
    </xf>
    <xf numFmtId="0" fontId="2" fillId="0" borderId="0" xfId="1" applyFont="1" applyFill="1" applyProtection="1">
      <protection hidden="1"/>
    </xf>
    <xf numFmtId="49" fontId="4" fillId="0" borderId="0" xfId="1" applyNumberFormat="1" applyFont="1" applyFill="1" applyAlignment="1">
      <alignment horizontal="left"/>
    </xf>
    <xf numFmtId="0" fontId="4" fillId="0" borderId="0" xfId="1" applyFont="1" applyFill="1"/>
    <xf numFmtId="0" fontId="2" fillId="0" borderId="0" xfId="1" applyFont="1" applyFill="1" applyAlignment="1" applyProtection="1">
      <alignment horizontal="left"/>
      <protection locked="0"/>
    </xf>
    <xf numFmtId="0" fontId="2" fillId="0" borderId="0" xfId="1" applyFont="1" applyFill="1" applyProtection="1"/>
    <xf numFmtId="0" fontId="2" fillId="0" borderId="0" xfId="1" applyFont="1" applyFill="1" applyAlignment="1" applyProtection="1">
      <alignment horizontal="left"/>
    </xf>
    <xf numFmtId="5" fontId="2" fillId="0" borderId="0" xfId="2" applyNumberFormat="1" applyFont="1" applyFill="1" applyAlignment="1" applyProtection="1"/>
    <xf numFmtId="5" fontId="2" fillId="0" borderId="0" xfId="1" applyNumberFormat="1" applyFont="1" applyFill="1" applyAlignment="1" applyProtection="1"/>
    <xf numFmtId="164" fontId="2" fillId="0" borderId="0" xfId="2" applyNumberFormat="1" applyFont="1" applyFill="1" applyProtection="1"/>
    <xf numFmtId="0" fontId="3" fillId="0" borderId="8" xfId="1" applyFont="1" applyFill="1" applyBorder="1" applyAlignment="1">
      <alignment horizontal="centerContinuous"/>
    </xf>
    <xf numFmtId="0" fontId="5" fillId="0" borderId="29" xfId="1" applyFont="1" applyFill="1" applyBorder="1" applyAlignment="1" applyProtection="1">
      <protection locked="0"/>
    </xf>
    <xf numFmtId="0" fontId="5" fillId="0" borderId="13" xfId="1" applyFont="1" applyFill="1" applyBorder="1" applyAlignment="1" applyProtection="1"/>
    <xf numFmtId="0" fontId="5" fillId="0" borderId="14" xfId="1" applyFont="1" applyFill="1" applyBorder="1" applyAlignment="1" applyProtection="1"/>
    <xf numFmtId="0" fontId="3" fillId="0" borderId="12" xfId="1" applyFont="1" applyFill="1" applyBorder="1" applyAlignment="1" applyProtection="1">
      <alignment horizontal="centerContinuous"/>
      <protection locked="0"/>
    </xf>
    <xf numFmtId="0" fontId="3" fillId="0" borderId="13" xfId="1" applyFont="1" applyFill="1" applyBorder="1" applyAlignment="1" applyProtection="1">
      <alignment horizontal="centerContinuous"/>
      <protection locked="0"/>
    </xf>
    <xf numFmtId="0" fontId="3" fillId="0" borderId="14" xfId="1" applyFont="1" applyFill="1" applyBorder="1" applyAlignment="1" applyProtection="1">
      <alignment horizontal="centerContinuous"/>
      <protection locked="0"/>
    </xf>
    <xf numFmtId="5" fontId="3" fillId="0" borderId="12" xfId="1" applyNumberFormat="1" applyFont="1" applyFill="1" applyBorder="1" applyAlignment="1" applyProtection="1">
      <alignment horizontal="centerContinuous"/>
      <protection locked="0"/>
    </xf>
    <xf numFmtId="5" fontId="3" fillId="0" borderId="13" xfId="1" applyNumberFormat="1" applyFont="1" applyFill="1" applyBorder="1" applyAlignment="1" applyProtection="1">
      <alignment horizontal="centerContinuous"/>
      <protection locked="0"/>
    </xf>
    <xf numFmtId="5" fontId="3" fillId="0" borderId="31" xfId="1" applyNumberFormat="1" applyFont="1" applyFill="1" applyBorder="1" applyAlignment="1" applyProtection="1">
      <alignment horizontal="centerContinuous"/>
      <protection locked="0"/>
    </xf>
    <xf numFmtId="0" fontId="3" fillId="0" borderId="0" xfId="1" applyFont="1" applyFill="1" applyProtection="1">
      <protection locked="0"/>
    </xf>
    <xf numFmtId="0" fontId="3" fillId="0" borderId="32" xfId="1" applyFont="1" applyFill="1" applyBorder="1" applyAlignment="1" applyProtection="1">
      <alignment horizontal="center"/>
      <protection locked="0"/>
    </xf>
    <xf numFmtId="5" fontId="3" fillId="0" borderId="3"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wrapText="1"/>
      <protection locked="0"/>
    </xf>
    <xf numFmtId="0" fontId="3" fillId="0" borderId="1" xfId="1" applyFont="1" applyFill="1" applyBorder="1" applyAlignment="1" applyProtection="1">
      <alignment horizontal="center"/>
      <protection locked="0"/>
    </xf>
    <xf numFmtId="164" fontId="3" fillId="0" borderId="33" xfId="2" applyNumberFormat="1" applyFont="1" applyFill="1" applyBorder="1" applyAlignment="1" applyProtection="1">
      <alignment horizontal="center"/>
      <protection locked="0"/>
    </xf>
    <xf numFmtId="0" fontId="2" fillId="0" borderId="27" xfId="1" applyFont="1" applyFill="1" applyBorder="1" applyAlignment="1" applyProtection="1">
      <alignment horizontal="left"/>
      <protection locked="0"/>
    </xf>
    <xf numFmtId="0" fontId="3" fillId="0" borderId="13" xfId="1" applyFont="1" applyFill="1" applyBorder="1" applyAlignment="1" applyProtection="1">
      <protection locked="0"/>
    </xf>
    <xf numFmtId="0" fontId="3" fillId="0" borderId="14" xfId="1" applyFont="1" applyFill="1" applyBorder="1" applyAlignment="1" applyProtection="1"/>
    <xf numFmtId="5" fontId="3" fillId="0" borderId="5"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164" fontId="3" fillId="0" borderId="4" xfId="5"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3" fillId="0" borderId="13" xfId="1" applyNumberFormat="1" applyFont="1" applyFill="1" applyBorder="1" applyAlignment="1" applyProtection="1">
      <protection locked="0"/>
    </xf>
    <xf numFmtId="164" fontId="3" fillId="0" borderId="14" xfId="5" applyNumberFormat="1" applyFont="1" applyFill="1" applyBorder="1" applyAlignment="1" applyProtection="1">
      <alignment horizontal="right" indent="1"/>
      <protection locked="0"/>
    </xf>
    <xf numFmtId="164" fontId="3" fillId="0" borderId="31" xfId="5" applyNumberFormat="1" applyFont="1" applyFill="1" applyBorder="1" applyAlignment="1" applyProtection="1">
      <alignment horizontal="right" indent="1"/>
      <protection locked="0"/>
    </xf>
    <xf numFmtId="0" fontId="2" fillId="0" borderId="21" xfId="1" applyNumberFormat="1" applyFont="1" applyFill="1" applyBorder="1" applyAlignment="1" applyProtection="1">
      <protection locked="0"/>
    </xf>
    <xf numFmtId="0" fontId="2" fillId="0" borderId="4" xfId="1" applyFont="1" applyFill="1" applyBorder="1" applyProtection="1">
      <protection locked="0"/>
    </xf>
    <xf numFmtId="5" fontId="2" fillId="0" borderId="5"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164" fontId="2" fillId="0" borderId="0" xfId="5" applyNumberFormat="1" applyFont="1" applyFill="1" applyBorder="1" applyAlignment="1" applyProtection="1">
      <protection locked="0"/>
    </xf>
    <xf numFmtId="164" fontId="2" fillId="0" borderId="4" xfId="5" applyNumberFormat="1" applyFont="1" applyFill="1" applyBorder="1" applyAlignment="1" applyProtection="1">
      <alignment horizontal="right" indent="1"/>
      <protection locked="0"/>
    </xf>
    <xf numFmtId="164" fontId="2" fillId="0" borderId="30" xfId="5" applyNumberFormat="1" applyFont="1" applyFill="1" applyBorder="1" applyAlignment="1" applyProtection="1">
      <alignment horizontal="right" indent="1"/>
      <protection locked="0"/>
    </xf>
    <xf numFmtId="0" fontId="2" fillId="0" borderId="22" xfId="1" applyNumberFormat="1" applyFont="1" applyFill="1" applyBorder="1" applyAlignment="1" applyProtection="1">
      <protection locked="0"/>
    </xf>
    <xf numFmtId="0" fontId="2" fillId="0" borderId="17" xfId="1" applyFont="1" applyFill="1" applyBorder="1" applyProtection="1">
      <protection locked="0"/>
    </xf>
    <xf numFmtId="5" fontId="2" fillId="0" borderId="15" xfId="1" applyNumberFormat="1" applyFont="1" applyFill="1" applyBorder="1" applyAlignment="1" applyProtection="1">
      <protection locked="0"/>
    </xf>
    <xf numFmtId="164" fontId="2" fillId="0" borderId="17" xfId="5" applyNumberFormat="1" applyFont="1" applyFill="1" applyBorder="1" applyAlignment="1" applyProtection="1">
      <alignment horizontal="right" indent="1"/>
      <protection locked="0"/>
    </xf>
    <xf numFmtId="5" fontId="2" fillId="0" borderId="16" xfId="1" applyNumberFormat="1" applyFont="1" applyFill="1" applyBorder="1" applyAlignment="1" applyProtection="1">
      <protection locked="0"/>
    </xf>
    <xf numFmtId="164" fontId="2" fillId="0" borderId="28" xfId="5" applyNumberFormat="1" applyFont="1" applyFill="1" applyBorder="1" applyAlignment="1" applyProtection="1">
      <alignment horizontal="right" indent="1"/>
      <protection locked="0"/>
    </xf>
    <xf numFmtId="0" fontId="2" fillId="0" borderId="29" xfId="1" applyFont="1" applyFill="1" applyBorder="1" applyAlignment="1" applyProtection="1">
      <alignment horizontal="left"/>
    </xf>
    <xf numFmtId="0" fontId="3" fillId="0" borderId="13" xfId="1" applyNumberFormat="1" applyFont="1" applyFill="1" applyBorder="1" applyAlignment="1" applyProtection="1">
      <protection locked="0"/>
    </xf>
    <xf numFmtId="0" fontId="2" fillId="0" borderId="14" xfId="1" applyFont="1" applyFill="1" applyBorder="1" applyProtection="1"/>
    <xf numFmtId="164" fontId="3" fillId="0" borderId="14" xfId="5" applyNumberFormat="1" applyFont="1" applyFill="1" applyBorder="1" applyAlignment="1" applyProtection="1">
      <protection locked="0"/>
    </xf>
    <xf numFmtId="0" fontId="2" fillId="0" borderId="27" xfId="1" applyFont="1" applyFill="1" applyBorder="1" applyAlignment="1" applyProtection="1">
      <alignment horizontal="left"/>
    </xf>
    <xf numFmtId="0" fontId="2" fillId="0" borderId="0" xfId="1" applyFont="1" applyFill="1" applyBorder="1" applyProtection="1">
      <protection locked="0"/>
    </xf>
    <xf numFmtId="0" fontId="2" fillId="0" borderId="32" xfId="1" applyFont="1" applyFill="1" applyBorder="1" applyAlignment="1" applyProtection="1">
      <alignment horizontal="left"/>
    </xf>
    <xf numFmtId="164" fontId="2" fillId="0" borderId="16" xfId="5" applyNumberFormat="1" applyFont="1" applyFill="1" applyBorder="1" applyAlignment="1" applyProtection="1">
      <protection locked="0"/>
    </xf>
    <xf numFmtId="1" fontId="2" fillId="0" borderId="27" xfId="1" applyNumberFormat="1" applyFont="1" applyFill="1" applyBorder="1" applyAlignment="1" applyProtection="1">
      <alignment horizontal="left"/>
      <protection locked="0"/>
    </xf>
    <xf numFmtId="0" fontId="3" fillId="0" borderId="0" xfId="1" applyNumberFormat="1" applyFont="1" applyFill="1" applyBorder="1" applyAlignment="1" applyProtection="1">
      <protection locked="0"/>
    </xf>
    <xf numFmtId="0" fontId="2" fillId="0" borderId="0" xfId="1" applyFont="1" applyFill="1" applyBorder="1" applyProtection="1"/>
    <xf numFmtId="164" fontId="3" fillId="0" borderId="31" xfId="5" applyNumberFormat="1" applyFont="1" applyFill="1" applyBorder="1" applyAlignment="1" applyProtection="1">
      <protection locked="0"/>
    </xf>
    <xf numFmtId="0" fontId="2" fillId="0" borderId="0" xfId="1" applyNumberFormat="1" applyFont="1" applyFill="1" applyBorder="1" applyAlignment="1" applyProtection="1">
      <protection locked="0"/>
    </xf>
    <xf numFmtId="164" fontId="2" fillId="0" borderId="30" xfId="5" applyNumberFormat="1" applyFont="1" applyFill="1" applyBorder="1" applyAlignment="1" applyProtection="1">
      <protection locked="0"/>
    </xf>
    <xf numFmtId="1" fontId="2" fillId="0" borderId="32" xfId="1" applyNumberFormat="1" applyFont="1" applyFill="1" applyBorder="1" applyAlignment="1" applyProtection="1">
      <alignment horizontal="left"/>
      <protection locked="0"/>
    </xf>
    <xf numFmtId="164" fontId="2" fillId="0" borderId="28" xfId="5" applyNumberFormat="1" applyFont="1" applyFill="1" applyBorder="1" applyAlignment="1" applyProtection="1">
      <protection locked="0"/>
    </xf>
    <xf numFmtId="0" fontId="3" fillId="0" borderId="13" xfId="1" applyFont="1" applyFill="1" applyBorder="1" applyAlignment="1" applyProtection="1">
      <alignment horizontal="left"/>
      <protection locked="0"/>
    </xf>
    <xf numFmtId="0" fontId="3" fillId="0" borderId="13" xfId="1" applyFont="1" applyFill="1" applyBorder="1" applyAlignment="1" applyProtection="1">
      <alignment horizontal="left"/>
    </xf>
    <xf numFmtId="0" fontId="2" fillId="0" borderId="0" xfId="1" applyFont="1" applyFill="1" applyBorder="1" applyAlignment="1" applyProtection="1">
      <protection locked="0"/>
    </xf>
    <xf numFmtId="0" fontId="2" fillId="0" borderId="32" xfId="1" applyFont="1" applyFill="1" applyBorder="1" applyAlignment="1" applyProtection="1">
      <alignment horizontal="left"/>
      <protection locked="0"/>
    </xf>
    <xf numFmtId="164" fontId="3" fillId="0" borderId="4" xfId="3" applyNumberFormat="1" applyFont="1" applyFill="1" applyBorder="1" applyAlignment="1" applyProtection="1">
      <alignment horizontal="right" indent="1"/>
      <protection locked="0"/>
    </xf>
    <xf numFmtId="164" fontId="2" fillId="0" borderId="4" xfId="3" applyNumberFormat="1" applyFont="1" applyFill="1" applyBorder="1" applyAlignment="1" applyProtection="1">
      <alignment horizontal="right" indent="1"/>
      <protection locked="0"/>
    </xf>
    <xf numFmtId="5" fontId="2" fillId="0" borderId="3" xfId="1" applyNumberFormat="1" applyFont="1" applyFill="1" applyBorder="1" applyAlignment="1" applyProtection="1">
      <protection locked="0"/>
    </xf>
    <xf numFmtId="0" fontId="2" fillId="0" borderId="0" xfId="1" applyFont="1" applyFill="1" applyBorder="1" applyAlignment="1" applyProtection="1">
      <alignment horizontal="left"/>
      <protection locked="0"/>
    </xf>
    <xf numFmtId="0" fontId="2" fillId="0" borderId="4" xfId="1" applyFont="1" applyFill="1" applyBorder="1"/>
    <xf numFmtId="164" fontId="2" fillId="0" borderId="4" xfId="5" applyNumberFormat="1" applyFont="1" applyFill="1" applyBorder="1" applyAlignment="1" applyProtection="1">
      <protection locked="0"/>
    </xf>
    <xf numFmtId="0" fontId="2" fillId="0" borderId="16" xfId="1" applyFont="1" applyFill="1" applyBorder="1" applyAlignment="1" applyProtection="1">
      <alignment horizontal="left"/>
      <protection locked="0"/>
    </xf>
    <xf numFmtId="0" fontId="2" fillId="0" borderId="17" xfId="1" applyFont="1" applyFill="1" applyBorder="1"/>
    <xf numFmtId="0" fontId="2" fillId="0" borderId="25" xfId="1" applyFont="1" applyFill="1" applyBorder="1" applyAlignment="1" applyProtection="1">
      <alignment horizontal="left"/>
      <protection locked="0"/>
    </xf>
    <xf numFmtId="0" fontId="3" fillId="0" borderId="19" xfId="1" applyFont="1" applyFill="1" applyBorder="1" applyAlignment="1" applyProtection="1">
      <protection locked="0"/>
    </xf>
    <xf numFmtId="0" fontId="2" fillId="0" borderId="19" xfId="1" applyFont="1" applyFill="1" applyBorder="1" applyProtection="1"/>
    <xf numFmtId="5" fontId="3" fillId="0" borderId="18" xfId="1" applyNumberFormat="1" applyFont="1" applyFill="1" applyBorder="1" applyAlignment="1" applyProtection="1">
      <protection locked="0"/>
    </xf>
    <xf numFmtId="5" fontId="3" fillId="0" borderId="19" xfId="1" applyNumberFormat="1" applyFont="1" applyFill="1" applyBorder="1" applyAlignment="1" applyProtection="1">
      <protection locked="0"/>
    </xf>
    <xf numFmtId="164" fontId="3" fillId="0" borderId="19" xfId="5" applyNumberFormat="1" applyFont="1" applyFill="1" applyBorder="1" applyAlignment="1" applyProtection="1">
      <alignment horizontal="right" indent="1"/>
      <protection locked="0"/>
    </xf>
    <xf numFmtId="164" fontId="3" fillId="0" borderId="20" xfId="5" applyNumberFormat="1" applyFont="1" applyFill="1" applyBorder="1" applyAlignment="1" applyProtection="1">
      <alignment horizontal="right" indent="1"/>
      <protection locked="0"/>
    </xf>
    <xf numFmtId="164" fontId="3" fillId="0" borderId="26" xfId="5" applyNumberFormat="1" applyFont="1" applyFill="1" applyBorder="1" applyAlignment="1" applyProtection="1">
      <alignment horizontal="right" indent="1"/>
      <protection locked="0"/>
    </xf>
    <xf numFmtId="0" fontId="3" fillId="0" borderId="0" xfId="1" applyFont="1" applyFill="1" applyBorder="1" applyAlignment="1">
      <alignment horizontal="left"/>
    </xf>
    <xf numFmtId="164" fontId="3" fillId="0" borderId="0" xfId="5" applyNumberFormat="1" applyFont="1" applyFill="1" applyBorder="1" applyAlignment="1" applyProtection="1">
      <alignment horizontal="right" indent="1"/>
      <protection locked="0"/>
    </xf>
    <xf numFmtId="164" fontId="3" fillId="0" borderId="4" xfId="5" applyNumberFormat="1" applyFont="1" applyFill="1" applyBorder="1" applyAlignment="1" applyProtection="1">
      <alignment horizontal="right" indent="1"/>
      <protection locked="0"/>
    </xf>
    <xf numFmtId="164" fontId="3" fillId="0" borderId="30" xfId="5" applyNumberFormat="1" applyFont="1" applyFill="1" applyBorder="1" applyAlignment="1" applyProtection="1">
      <alignment horizontal="right" indent="1"/>
      <protection locked="0"/>
    </xf>
    <xf numFmtId="0" fontId="2" fillId="0" borderId="16" xfId="1" applyFont="1" applyFill="1" applyBorder="1" applyAlignment="1" applyProtection="1">
      <protection locked="0"/>
    </xf>
    <xf numFmtId="0" fontId="2" fillId="0" borderId="17" xfId="1" applyFont="1" applyFill="1" applyBorder="1" applyProtection="1"/>
    <xf numFmtId="164" fontId="3" fillId="0" borderId="17" xfId="5" applyNumberFormat="1" applyFont="1" applyFill="1" applyBorder="1" applyAlignment="1" applyProtection="1">
      <alignment horizontal="right" indent="1"/>
      <protection locked="0"/>
    </xf>
    <xf numFmtId="164" fontId="3" fillId="0" borderId="28" xfId="5" applyNumberFormat="1" applyFont="1" applyFill="1" applyBorder="1" applyAlignment="1" applyProtection="1">
      <alignment horizontal="right" indent="1"/>
      <protection locked="0"/>
    </xf>
    <xf numFmtId="0" fontId="2" fillId="0" borderId="29" xfId="1" applyFont="1" applyFill="1" applyBorder="1" applyAlignment="1" applyProtection="1">
      <alignment horizontal="left"/>
      <protection locked="0"/>
    </xf>
    <xf numFmtId="0" fontId="3" fillId="0" borderId="13" xfId="1" applyFont="1" applyFill="1" applyBorder="1" applyAlignment="1">
      <alignment horizontal="left"/>
    </xf>
    <xf numFmtId="0" fontId="2" fillId="0" borderId="13" xfId="1" applyFont="1" applyFill="1" applyBorder="1" applyProtection="1"/>
    <xf numFmtId="164" fontId="3" fillId="0" borderId="13" xfId="5" applyNumberFormat="1" applyFont="1" applyFill="1" applyBorder="1" applyAlignment="1" applyProtection="1">
      <alignment horizontal="right" indent="1"/>
      <protection locked="0"/>
    </xf>
    <xf numFmtId="0" fontId="2" fillId="0" borderId="25" xfId="1" applyFont="1" applyFill="1" applyBorder="1" applyAlignment="1" applyProtection="1">
      <alignment horizontal="left" wrapText="1"/>
      <protection locked="0"/>
    </xf>
    <xf numFmtId="0" fontId="3" fillId="0" borderId="20" xfId="1" applyFont="1" applyFill="1" applyBorder="1" applyAlignment="1" applyProtection="1"/>
    <xf numFmtId="164" fontId="3" fillId="0" borderId="20" xfId="5" applyNumberFormat="1" applyFont="1" applyFill="1" applyBorder="1" applyProtection="1">
      <protection locked="0"/>
    </xf>
    <xf numFmtId="165" fontId="3" fillId="0" borderId="25" xfId="1" applyNumberFormat="1" applyFont="1" applyFill="1" applyBorder="1" applyAlignment="1" applyProtection="1">
      <alignment horizontal="left"/>
    </xf>
    <xf numFmtId="165" fontId="3" fillId="0" borderId="19" xfId="1" applyNumberFormat="1" applyFont="1" applyFill="1" applyBorder="1" applyProtection="1"/>
    <xf numFmtId="165" fontId="3" fillId="0" borderId="19" xfId="1" applyNumberFormat="1" applyFont="1" applyFill="1" applyBorder="1" applyAlignment="1" applyProtection="1">
      <protection locked="0"/>
    </xf>
    <xf numFmtId="164" fontId="3" fillId="0" borderId="18" xfId="5" applyNumberFormat="1" applyFont="1" applyFill="1" applyBorder="1" applyAlignment="1" applyProtection="1">
      <protection locked="0"/>
    </xf>
    <xf numFmtId="164" fontId="3" fillId="0" borderId="26" xfId="5" applyNumberFormat="1" applyFont="1" applyFill="1" applyBorder="1" applyAlignment="1" applyProtection="1">
      <protection locked="0"/>
    </xf>
    <xf numFmtId="165" fontId="3" fillId="0" borderId="0" xfId="1" applyNumberFormat="1" applyFont="1" applyFill="1" applyBorder="1" applyProtection="1">
      <protection locked="0"/>
    </xf>
    <xf numFmtId="165" fontId="3" fillId="0" borderId="27" xfId="1" applyNumberFormat="1" applyFont="1" applyFill="1" applyBorder="1" applyAlignment="1" applyProtection="1">
      <alignment horizontal="left"/>
    </xf>
    <xf numFmtId="165" fontId="3" fillId="0" borderId="0" xfId="1" applyNumberFormat="1" applyFont="1" applyFill="1" applyBorder="1" applyProtection="1"/>
    <xf numFmtId="165" fontId="3" fillId="0" borderId="4" xfId="1" applyNumberFormat="1" applyFont="1" applyFill="1" applyBorder="1" applyAlignment="1" applyProtection="1">
      <alignment horizontal="left" indent="3"/>
      <protection locked="0"/>
    </xf>
    <xf numFmtId="5" fontId="2" fillId="0" borderId="23" xfId="4" applyNumberFormat="1" applyFont="1" applyFill="1" applyBorder="1" applyAlignment="1"/>
    <xf numFmtId="164" fontId="2" fillId="0" borderId="23" xfId="5" applyNumberFormat="1" applyFont="1" applyFill="1" applyBorder="1" applyAlignment="1"/>
    <xf numFmtId="5" fontId="2" fillId="0" borderId="5" xfId="4"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24" xfId="4" applyNumberFormat="1" applyFont="1" applyFill="1" applyBorder="1" applyAlignment="1"/>
    <xf numFmtId="164" fontId="2" fillId="0" borderId="24" xfId="5" applyNumberFormat="1" applyFont="1" applyFill="1" applyBorder="1" applyAlignment="1"/>
    <xf numFmtId="0" fontId="2" fillId="0" borderId="16" xfId="1" applyFont="1" applyFill="1" applyBorder="1" applyProtection="1"/>
    <xf numFmtId="0" fontId="3" fillId="0" borderId="17" xfId="1" applyFont="1" applyFill="1" applyBorder="1" applyAlignment="1" applyProtection="1">
      <alignment horizontal="left" indent="3"/>
      <protection locked="0"/>
    </xf>
    <xf numFmtId="164" fontId="2" fillId="0" borderId="15" xfId="5" applyNumberFormat="1" applyFont="1" applyFill="1" applyBorder="1" applyAlignment="1" applyProtection="1">
      <protection locked="0"/>
    </xf>
    <xf numFmtId="5" fontId="2" fillId="0" borderId="15" xfId="4" applyNumberFormat="1" applyFont="1" applyFill="1" applyBorder="1" applyAlignment="1" applyProtection="1">
      <protection locked="0"/>
    </xf>
    <xf numFmtId="5" fontId="2" fillId="0" borderId="16" xfId="4" applyNumberFormat="1" applyFont="1" applyFill="1" applyBorder="1" applyAlignment="1" applyProtection="1">
      <protection locked="0"/>
    </xf>
    <xf numFmtId="0" fontId="3" fillId="0" borderId="0" xfId="1" applyFont="1" applyFill="1" applyAlignment="1" applyProtection="1">
      <alignment horizontal="left"/>
      <protection locked="0"/>
    </xf>
    <xf numFmtId="165" fontId="2" fillId="0" borderId="0" xfId="1" applyNumberFormat="1" applyFont="1" applyFill="1" applyAlignment="1" applyProtection="1">
      <alignment horizontal="left"/>
      <protection locked="0"/>
    </xf>
    <xf numFmtId="5" fontId="2" fillId="0" borderId="0" xfId="1" applyNumberFormat="1" applyFont="1" applyFill="1" applyAlignment="1" applyProtection="1">
      <protection locked="0"/>
    </xf>
    <xf numFmtId="0" fontId="6" fillId="0" borderId="0" xfId="1" applyFont="1" applyFill="1" applyAlignment="1">
      <alignment horizontal="left"/>
    </xf>
    <xf numFmtId="49" fontId="2" fillId="0" borderId="0" xfId="1" applyNumberFormat="1" applyFont="1" applyFill="1" applyAlignment="1" applyProtection="1"/>
    <xf numFmtId="2" fontId="2" fillId="0" borderId="0" xfId="1" applyNumberFormat="1" applyFont="1" applyFill="1" applyAlignment="1" applyProtection="1">
      <protection locked="0"/>
    </xf>
    <xf numFmtId="0" fontId="7" fillId="0" borderId="0" xfId="1" applyFont="1" applyFill="1" applyAlignment="1">
      <alignment horizontal="right"/>
    </xf>
    <xf numFmtId="0" fontId="2" fillId="0" borderId="0" xfId="1" applyFont="1" applyFill="1" applyAlignment="1" applyProtection="1">
      <alignment horizontal="right"/>
    </xf>
    <xf numFmtId="0" fontId="3" fillId="0" borderId="11" xfId="1" applyFont="1" applyFill="1" applyBorder="1" applyAlignment="1">
      <alignment horizontal="centerContinuous"/>
    </xf>
    <xf numFmtId="0" fontId="3" fillId="0" borderId="10" xfId="1" applyFont="1" applyFill="1" applyBorder="1" applyAlignment="1">
      <alignment horizontal="centerContinuous"/>
    </xf>
    <xf numFmtId="0" fontId="3" fillId="0" borderId="9" xfId="1" applyFont="1" applyFill="1" applyBorder="1" applyAlignment="1">
      <alignment horizontal="centerContinuous"/>
    </xf>
    <xf numFmtId="0" fontId="2" fillId="0" borderId="8" xfId="1" applyFont="1" applyFill="1" applyBorder="1" applyAlignment="1" applyProtection="1">
      <alignment horizontal="left"/>
      <protection locked="0"/>
    </xf>
    <xf numFmtId="0" fontId="2" fillId="0" borderId="7" xfId="1" applyFont="1" applyFill="1" applyBorder="1" applyProtection="1">
      <protection locked="0"/>
    </xf>
    <xf numFmtId="0" fontId="2" fillId="0" borderId="7" xfId="1" applyFont="1" applyFill="1" applyBorder="1" applyAlignment="1" applyProtection="1">
      <alignment horizontal="left"/>
    </xf>
    <xf numFmtId="5" fontId="2" fillId="0" borderId="7" xfId="1" applyNumberFormat="1" applyFont="1" applyFill="1" applyBorder="1" applyAlignment="1" applyProtection="1"/>
    <xf numFmtId="0" fontId="2" fillId="0" borderId="7" xfId="1" applyFont="1" applyFill="1" applyBorder="1" applyProtection="1"/>
    <xf numFmtId="164" fontId="2" fillId="0" borderId="6" xfId="2" applyNumberFormat="1" applyFont="1" applyFill="1" applyBorder="1" applyProtection="1"/>
    <xf numFmtId="0" fontId="5" fillId="0" borderId="13" xfId="1" applyFont="1" applyFill="1" applyBorder="1" applyAlignment="1" applyProtection="1">
      <protection locked="0"/>
    </xf>
    <xf numFmtId="0" fontId="5" fillId="0" borderId="14" xfId="1" applyFont="1" applyFill="1" applyBorder="1" applyAlignment="1" applyProtection="1">
      <protection locked="0"/>
    </xf>
    <xf numFmtId="0" fontId="3" fillId="0" borderId="32" xfId="1" applyFont="1" applyFill="1" applyBorder="1" applyAlignment="1" applyProtection="1">
      <alignment horizontal="left"/>
      <protection locked="0"/>
    </xf>
    <xf numFmtId="0" fontId="3" fillId="0" borderId="16" xfId="1" applyFont="1" applyFill="1" applyBorder="1" applyAlignment="1" applyProtection="1">
      <alignment horizontal="right"/>
      <protection locked="0"/>
    </xf>
    <xf numFmtId="0" fontId="3" fillId="0" borderId="17" xfId="1" applyFont="1" applyFill="1" applyBorder="1" applyProtection="1">
      <protection locked="0"/>
    </xf>
    <xf numFmtId="5" fontId="3" fillId="0" borderId="16" xfId="1" applyNumberFormat="1" applyFont="1" applyFill="1" applyBorder="1" applyAlignment="1" applyProtection="1">
      <alignment horizontal="center"/>
      <protection locked="0"/>
    </xf>
    <xf numFmtId="5" fontId="3" fillId="0" borderId="16" xfId="1" applyNumberFormat="1" applyFont="1" applyFill="1" applyBorder="1" applyAlignment="1" applyProtection="1">
      <alignment horizontal="center" wrapText="1"/>
      <protection locked="0"/>
    </xf>
    <xf numFmtId="0" fontId="3" fillId="0" borderId="16" xfId="1" applyFont="1" applyFill="1" applyBorder="1" applyAlignment="1" applyProtection="1">
      <alignment horizontal="center"/>
      <protection locked="0"/>
    </xf>
    <xf numFmtId="5" fontId="3" fillId="0" borderId="15" xfId="1" applyNumberFormat="1" applyFont="1" applyFill="1" applyBorder="1" applyAlignment="1" applyProtection="1">
      <alignment horizontal="center"/>
      <protection locked="0"/>
    </xf>
    <xf numFmtId="164" fontId="3" fillId="0" borderId="28" xfId="2" applyNumberFormat="1" applyFont="1" applyFill="1" applyBorder="1" applyAlignment="1" applyProtection="1">
      <alignment horizontal="center"/>
      <protection locked="0"/>
    </xf>
    <xf numFmtId="0" fontId="2" fillId="0" borderId="14" xfId="1" applyFont="1" applyFill="1" applyBorder="1" applyAlignment="1" applyProtection="1">
      <alignment horizontal="left"/>
    </xf>
    <xf numFmtId="164" fontId="2" fillId="0" borderId="17" xfId="5" applyNumberFormat="1" applyFont="1" applyFill="1" applyBorder="1" applyAlignment="1" applyProtection="1">
      <protection locked="0"/>
    </xf>
    <xf numFmtId="164" fontId="3" fillId="0" borderId="13" xfId="5" applyNumberFormat="1" applyFont="1" applyFill="1" applyBorder="1" applyAlignment="1" applyProtection="1">
      <protection locked="0"/>
    </xf>
    <xf numFmtId="0" fontId="3" fillId="0" borderId="19" xfId="1" applyFont="1" applyFill="1" applyBorder="1" applyProtection="1">
      <protection locked="0"/>
    </xf>
    <xf numFmtId="0" fontId="2" fillId="0" borderId="20" xfId="1" applyFont="1" applyFill="1" applyBorder="1" applyProtection="1"/>
    <xf numFmtId="164" fontId="3" fillId="0" borderId="19" xfId="5" applyNumberFormat="1" applyFont="1" applyFill="1" applyBorder="1" applyAlignment="1" applyProtection="1">
      <protection locked="0"/>
    </xf>
    <xf numFmtId="164" fontId="3" fillId="0" borderId="20" xfId="5" applyNumberFormat="1" applyFont="1" applyFill="1" applyBorder="1" applyAlignment="1" applyProtection="1">
      <protection locked="0"/>
    </xf>
    <xf numFmtId="0" fontId="2" fillId="0" borderId="29" xfId="1" applyFont="1" applyFill="1" applyBorder="1" applyAlignment="1">
      <alignment horizontal="left"/>
    </xf>
    <xf numFmtId="0" fontId="2" fillId="0" borderId="14" xfId="1" applyFont="1" applyFill="1" applyBorder="1"/>
    <xf numFmtId="0" fontId="2" fillId="0" borderId="27" xfId="1" applyFont="1" applyFill="1" applyBorder="1" applyAlignment="1">
      <alignment horizontal="left"/>
    </xf>
    <xf numFmtId="0" fontId="2" fillId="0" borderId="0" xfId="1" applyFont="1" applyFill="1" applyBorder="1"/>
    <xf numFmtId="164" fontId="3" fillId="0" borderId="30" xfId="5" applyNumberFormat="1" applyFont="1" applyFill="1" applyBorder="1" applyAlignment="1" applyProtection="1">
      <alignment horizontal="center"/>
      <protection locked="0"/>
    </xf>
    <xf numFmtId="0" fontId="2" fillId="0" borderId="32" xfId="1" applyFont="1" applyFill="1" applyBorder="1" applyAlignment="1">
      <alignment horizontal="left"/>
    </xf>
    <xf numFmtId="0" fontId="2" fillId="0" borderId="2" xfId="1" applyFont="1" applyFill="1" applyBorder="1"/>
    <xf numFmtId="0" fontId="2" fillId="0" borderId="1" xfId="1" applyFont="1" applyFill="1" applyBorder="1"/>
    <xf numFmtId="164" fontId="3" fillId="0" borderId="19" xfId="1" applyNumberFormat="1" applyFont="1" applyFill="1" applyBorder="1" applyAlignment="1" applyProtection="1">
      <protection locked="0"/>
    </xf>
    <xf numFmtId="165" fontId="3" fillId="0" borderId="19" xfId="1" applyNumberFormat="1" applyFont="1" applyFill="1" applyBorder="1" applyAlignment="1" applyProtection="1">
      <alignment horizontal="right" indent="1"/>
    </xf>
    <xf numFmtId="165" fontId="3" fillId="0" borderId="20" xfId="1" applyNumberFormat="1" applyFont="1" applyFill="1" applyBorder="1" applyAlignment="1" applyProtection="1">
      <protection locked="0"/>
    </xf>
    <xf numFmtId="164" fontId="3" fillId="0" borderId="35" xfId="5" applyNumberFormat="1" applyFont="1" applyFill="1" applyBorder="1" applyAlignment="1" applyProtection="1">
      <protection locked="0"/>
    </xf>
    <xf numFmtId="165" fontId="3" fillId="0" borderId="0" xfId="1" applyNumberFormat="1" applyFont="1" applyFill="1" applyBorder="1" applyAlignment="1" applyProtection="1">
      <alignment horizontal="right" indent="1"/>
    </xf>
    <xf numFmtId="165" fontId="3" fillId="0" borderId="4" xfId="1" applyNumberFormat="1" applyFont="1" applyFill="1" applyBorder="1" applyAlignment="1" applyProtection="1">
      <alignment horizontal="left"/>
      <protection locked="0"/>
    </xf>
    <xf numFmtId="164" fontId="2" fillId="0" borderId="36" xfId="5" applyNumberFormat="1" applyFont="1" applyFill="1" applyBorder="1" applyAlignment="1" applyProtection="1">
      <protection locked="0"/>
    </xf>
    <xf numFmtId="165" fontId="2" fillId="0" borderId="27" xfId="1" applyNumberFormat="1" applyFont="1" applyFill="1" applyBorder="1" applyAlignment="1" applyProtection="1">
      <alignment horizontal="left"/>
    </xf>
    <xf numFmtId="0" fontId="2" fillId="0" borderId="0" xfId="1" applyFont="1" applyFill="1" applyBorder="1" applyAlignment="1" applyProtection="1">
      <alignment horizontal="right" indent="1"/>
    </xf>
    <xf numFmtId="165" fontId="2" fillId="0" borderId="32" xfId="1" applyNumberFormat="1" applyFont="1" applyFill="1" applyBorder="1" applyAlignment="1" applyProtection="1">
      <alignment horizontal="left"/>
    </xf>
    <xf numFmtId="0" fontId="3" fillId="0" borderId="17" xfId="1" applyFont="1" applyFill="1" applyBorder="1" applyAlignment="1" applyProtection="1">
      <protection locked="0"/>
    </xf>
    <xf numFmtId="164" fontId="2" fillId="0" borderId="34" xfId="5" applyNumberFormat="1" applyFont="1" applyFill="1" applyBorder="1" applyAlignment="1" applyProtection="1">
      <protection locked="0"/>
    </xf>
    <xf numFmtId="165" fontId="4" fillId="0" borderId="0" xfId="1" applyNumberFormat="1" applyFont="1" applyFill="1" applyAlignment="1" applyProtection="1">
      <alignment horizontal="left"/>
    </xf>
    <xf numFmtId="0" fontId="4" fillId="0" borderId="0" xfId="1" applyFont="1" applyFill="1" applyProtection="1"/>
    <xf numFmtId="5" fontId="4" fillId="0" borderId="0" xfId="1" applyNumberFormat="1" applyFont="1" applyFill="1" applyAlignment="1" applyProtection="1"/>
    <xf numFmtId="49" fontId="2" fillId="0" borderId="0" xfId="1" applyNumberFormat="1" applyFont="1" applyFill="1" applyAlignment="1" applyProtection="1">
      <protection hidden="1"/>
    </xf>
    <xf numFmtId="0" fontId="2" fillId="0" borderId="0" xfId="1" applyFont="1" applyFill="1" applyAlignment="1" applyProtection="1">
      <protection hidden="1"/>
    </xf>
    <xf numFmtId="164" fontId="2" fillId="0" borderId="0" xfId="2" applyNumberFormat="1" applyFont="1" applyFill="1" applyAlignment="1" applyProtection="1">
      <protection hidden="1"/>
    </xf>
    <xf numFmtId="164" fontId="2" fillId="0" borderId="0" xfId="2" applyNumberFormat="1" applyFont="1" applyFill="1" applyProtection="1">
      <protection hidden="1"/>
    </xf>
    <xf numFmtId="0" fontId="2" fillId="0" borderId="0" xfId="1" applyFont="1" applyFill="1" applyAlignment="1" applyProtection="1">
      <alignment horizontal="left"/>
      <protection hidden="1"/>
    </xf>
    <xf numFmtId="0" fontId="3" fillId="0" borderId="0" xfId="1" applyFont="1" applyFill="1" applyBorder="1" applyAlignment="1" applyProtection="1">
      <alignment horizontal="left"/>
      <protection locked="0"/>
    </xf>
    <xf numFmtId="0" fontId="3" fillId="0" borderId="0" xfId="1" applyFont="1" applyFill="1" applyBorder="1" applyAlignment="1" applyProtection="1">
      <alignment horizontal="left"/>
    </xf>
    <xf numFmtId="164" fontId="2" fillId="0" borderId="17" xfId="3" applyNumberFormat="1" applyFont="1" applyFill="1" applyBorder="1" applyAlignment="1" applyProtection="1">
      <alignment horizontal="right" indent="1"/>
      <protection locked="0"/>
    </xf>
    <xf numFmtId="0" fontId="3" fillId="0" borderId="0" xfId="1" applyFont="1" applyFill="1" applyBorder="1" applyAlignment="1" applyProtection="1">
      <protection locked="0"/>
    </xf>
    <xf numFmtId="0" fontId="3" fillId="0" borderId="4" xfId="1" applyFont="1" applyFill="1" applyBorder="1" applyAlignment="1" applyProtection="1"/>
    <xf numFmtId="0" fontId="3" fillId="0" borderId="16" xfId="1" applyFont="1" applyFill="1" applyBorder="1" applyProtection="1">
      <protection locked="0"/>
    </xf>
    <xf numFmtId="0" fontId="3" fillId="0" borderId="17" xfId="1" applyFont="1" applyFill="1" applyBorder="1" applyAlignment="1" applyProtection="1">
      <alignment horizontal="center"/>
      <protection locked="0"/>
    </xf>
  </cellXfs>
  <cellStyles count="11">
    <cellStyle name="Comma" xfId="5" builtinId="3"/>
    <cellStyle name="Comma 17 7 2" xfId="2"/>
    <cellStyle name="Comma 2" xfId="3"/>
    <cellStyle name="Currency 10 7 2" xfId="4"/>
    <cellStyle name="Normal" xfId="0" builtinId="0"/>
    <cellStyle name="Normal 14" xfId="7"/>
    <cellStyle name="Normal 14 4" xfId="6"/>
    <cellStyle name="Normal 14 4 6" xfId="10"/>
    <cellStyle name="Normal 16 7 2" xfId="1"/>
    <cellStyle name="Normal 27" xfId="8"/>
    <cellStyle name="Normal 28" xfId="9"/>
  </cellStyles>
  <dxfs count="0"/>
  <tableStyles count="0" defaultTableStyle="TableStyleMedium2" defaultPivotStyle="PivotStyleLight16"/>
  <colors>
    <mruColors>
      <color rgb="FFFF00FF"/>
      <color rgb="FFFF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customXml" Target="../customXml/item3.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Users\bmoock\AppData\Local\Microsoft\Windows\Temporary%20Internet%20Files\Content.Outlook\7IHUUHF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27%20Jan-Jun2015%20OE%20SB239\Package%20xx%20COHS%20SFY%202015-16%20Rates\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v>0</v>
          </cell>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v>0</v>
          </cell>
        </row>
        <row r="96">
          <cell r="A96">
            <v>0</v>
          </cell>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v>0</v>
          </cell>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v>0</v>
          </cell>
        </row>
        <row r="195">
          <cell r="A195" t="str">
            <v>CY</v>
          </cell>
          <cell r="D195" t="str">
            <v>CY</v>
          </cell>
          <cell r="E195" t="str">
            <v>(All)</v>
          </cell>
        </row>
        <row r="196">
          <cell r="A196" t="str">
            <v>PLAN_CD</v>
          </cell>
          <cell r="D196" t="str">
            <v>PLAN_CD</v>
          </cell>
          <cell r="E196" t="str">
            <v>(Multiple Items)</v>
          </cell>
          <cell r="G196" t="str">
            <v>3 Kaiser Counties (‘03’,‘09’,‘31’)</v>
          </cell>
        </row>
        <row r="197">
          <cell r="A197">
            <v>0</v>
          </cell>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v>0</v>
          </cell>
        </row>
        <row r="209">
          <cell r="A209">
            <v>0</v>
          </cell>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v>0</v>
          </cell>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s>
    <sheetDataSet>
      <sheetData sheetId="0" refreshError="1"/>
      <sheetData sheetId="1" refreshError="1"/>
      <sheetData sheetId="2" refreshError="1"/>
      <sheetData sheetId="3" refreshError="1"/>
      <sheetData sheetId="4" refreshError="1"/>
      <sheetData sheetId="5" refreshError="1">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efreshError="1">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s>
    <sheetDataSet>
      <sheetData sheetId="0">
        <row r="1">
          <cell r="F1" t="str">
            <v>2004 HCPCS UPDATE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s>
    <sheetDataSet>
      <sheetData sheetId="0" refreshError="1"/>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pageSetUpPr fitToPage="1"/>
  </sheetPr>
  <dimension ref="A1:BM288"/>
  <sheetViews>
    <sheetView tabSelected="1" zoomScale="90" zoomScaleNormal="90" workbookViewId="0">
      <selection activeCell="A8" sqref="A8"/>
    </sheetView>
  </sheetViews>
  <sheetFormatPr defaultColWidth="0" defaultRowHeight="15.5" zeroHeight="1" x14ac:dyDescent="0.35"/>
  <cols>
    <col min="1" max="1" width="21" style="189" customWidth="1"/>
    <col min="2" max="2" width="22.453125" style="8" customWidth="1"/>
    <col min="3" max="3" width="44.453125" style="8" customWidth="1"/>
    <col min="4" max="4" width="16.54296875" style="7" customWidth="1"/>
    <col min="5" max="6" width="15.453125" style="7" customWidth="1"/>
    <col min="7" max="8" width="16.54296875" style="7" customWidth="1"/>
    <col min="9" max="9" width="18.453125" style="8" customWidth="1"/>
    <col min="10" max="12" width="16.54296875" style="7" customWidth="1"/>
    <col min="13" max="13" width="16.453125" style="7" customWidth="1"/>
    <col min="14" max="14" width="15.453125" style="7" customWidth="1"/>
    <col min="15" max="15" width="18.453125" style="8" customWidth="1"/>
    <col min="16" max="16" width="17.54296875" style="7" customWidth="1"/>
    <col min="17" max="18" width="16.54296875" style="7" customWidth="1"/>
    <col min="19" max="20" width="16.453125" style="7" customWidth="1"/>
    <col min="21" max="21" width="19.453125" style="188" customWidth="1"/>
    <col min="22" max="57" width="8.54296875" style="6" hidden="1" customWidth="1"/>
    <col min="58" max="65" width="0" style="6" hidden="1" customWidth="1"/>
    <col min="66" max="16384" width="8.54296875" style="6" hidden="1"/>
  </cols>
  <sheetData>
    <row r="1" spans="1:21" x14ac:dyDescent="0.35">
      <c r="A1" s="1" t="s">
        <v>19</v>
      </c>
      <c r="B1" s="1"/>
      <c r="C1" s="1"/>
      <c r="D1" s="1"/>
      <c r="E1" s="1"/>
      <c r="F1" s="1"/>
      <c r="G1" s="1"/>
      <c r="H1" s="1"/>
      <c r="I1" s="1"/>
      <c r="J1" s="1"/>
      <c r="K1" s="1"/>
      <c r="L1" s="1"/>
      <c r="M1" s="1"/>
      <c r="N1" s="1"/>
      <c r="O1" s="1"/>
      <c r="P1" s="1"/>
      <c r="Q1" s="1"/>
      <c r="R1" s="1"/>
      <c r="S1" s="1"/>
      <c r="T1" s="1"/>
      <c r="U1" s="1"/>
    </row>
    <row r="2" spans="1:21" x14ac:dyDescent="0.35">
      <c r="A2" s="1" t="s">
        <v>18</v>
      </c>
      <c r="B2" s="1"/>
      <c r="C2" s="1"/>
      <c r="D2" s="1"/>
      <c r="E2" s="1"/>
      <c r="F2" s="1"/>
      <c r="G2" s="1"/>
      <c r="H2" s="1"/>
      <c r="I2" s="1"/>
      <c r="J2" s="1"/>
      <c r="K2" s="1"/>
      <c r="L2" s="1"/>
      <c r="M2" s="1"/>
      <c r="N2" s="1"/>
      <c r="O2" s="1"/>
      <c r="P2" s="1"/>
      <c r="Q2" s="1"/>
      <c r="R2" s="1"/>
      <c r="S2" s="1"/>
      <c r="T2" s="1"/>
      <c r="U2" s="1"/>
    </row>
    <row r="3" spans="1:21" x14ac:dyDescent="0.35">
      <c r="A3" s="2" t="s">
        <v>17</v>
      </c>
      <c r="B3" s="1"/>
      <c r="C3" s="1"/>
      <c r="D3" s="1"/>
      <c r="E3" s="1"/>
      <c r="F3" s="1"/>
      <c r="G3" s="1"/>
      <c r="H3" s="1"/>
      <c r="I3" s="1"/>
      <c r="J3" s="1"/>
      <c r="K3" s="1"/>
      <c r="L3" s="1"/>
      <c r="M3" s="1"/>
      <c r="N3" s="1"/>
      <c r="O3" s="1"/>
      <c r="P3" s="1"/>
      <c r="Q3" s="1"/>
      <c r="R3" s="1"/>
      <c r="S3" s="1"/>
      <c r="T3" s="1"/>
      <c r="U3" s="1"/>
    </row>
    <row r="4" spans="1:21" x14ac:dyDescent="0.35">
      <c r="A4" s="1" t="s">
        <v>16</v>
      </c>
      <c r="B4" s="1"/>
      <c r="C4" s="1"/>
      <c r="D4" s="1"/>
      <c r="E4" s="1"/>
      <c r="F4" s="1"/>
      <c r="G4" s="1"/>
      <c r="H4" s="1"/>
      <c r="I4" s="1"/>
      <c r="J4" s="1"/>
      <c r="K4" s="1"/>
      <c r="L4" s="1"/>
      <c r="M4" s="1"/>
      <c r="N4" s="1"/>
      <c r="O4" s="1"/>
      <c r="P4" s="1"/>
      <c r="Q4" s="1"/>
      <c r="R4" s="1"/>
      <c r="S4" s="1"/>
      <c r="T4" s="1"/>
      <c r="U4" s="1"/>
    </row>
    <row r="5" spans="1:21" x14ac:dyDescent="0.35">
      <c r="A5" s="11" t="s">
        <v>13</v>
      </c>
      <c r="B5" s="12"/>
      <c r="C5" s="13"/>
      <c r="D5" s="14"/>
      <c r="E5" s="14"/>
      <c r="F5" s="14"/>
      <c r="G5" s="14"/>
      <c r="H5" s="15"/>
      <c r="I5" s="12"/>
      <c r="J5" s="15"/>
      <c r="K5" s="15"/>
      <c r="L5" s="15"/>
      <c r="M5" s="15"/>
      <c r="N5" s="15"/>
      <c r="O5" s="12"/>
      <c r="P5" s="15"/>
      <c r="Q5" s="15"/>
      <c r="R5" s="15"/>
      <c r="S5" s="15"/>
      <c r="T5" s="15"/>
      <c r="U5" s="16"/>
    </row>
    <row r="6" spans="1:21" ht="16" thickBot="1" x14ac:dyDescent="0.4">
      <c r="A6" s="17" t="s">
        <v>38</v>
      </c>
      <c r="B6" s="4"/>
      <c r="C6" s="4"/>
      <c r="D6" s="4"/>
      <c r="E6" s="4"/>
      <c r="F6" s="4"/>
      <c r="G6" s="4"/>
      <c r="H6" s="4"/>
      <c r="I6" s="4"/>
      <c r="J6" s="4"/>
      <c r="K6" s="4"/>
      <c r="L6" s="4"/>
      <c r="M6" s="4"/>
      <c r="N6" s="4"/>
      <c r="O6" s="4"/>
      <c r="P6" s="4"/>
      <c r="Q6" s="4"/>
      <c r="R6" s="4"/>
      <c r="S6" s="4"/>
      <c r="T6" s="4"/>
      <c r="U6" s="5"/>
    </row>
    <row r="7" spans="1:21" s="27" customFormat="1" x14ac:dyDescent="0.35">
      <c r="A7" s="18" t="s">
        <v>37</v>
      </c>
      <c r="B7" s="19"/>
      <c r="C7" s="20"/>
      <c r="D7" s="21" t="s">
        <v>40</v>
      </c>
      <c r="E7" s="22"/>
      <c r="F7" s="22"/>
      <c r="G7" s="22"/>
      <c r="H7" s="22"/>
      <c r="I7" s="23"/>
      <c r="J7" s="21" t="s">
        <v>41</v>
      </c>
      <c r="K7" s="22"/>
      <c r="L7" s="22"/>
      <c r="M7" s="22"/>
      <c r="N7" s="22"/>
      <c r="O7" s="23"/>
      <c r="P7" s="24" t="s">
        <v>22</v>
      </c>
      <c r="Q7" s="25"/>
      <c r="R7" s="25"/>
      <c r="S7" s="25"/>
      <c r="T7" s="25"/>
      <c r="U7" s="26"/>
    </row>
    <row r="8" spans="1:21" s="27" customFormat="1" ht="16" thickBot="1" x14ac:dyDescent="0.4">
      <c r="A8" s="28" t="s">
        <v>36</v>
      </c>
      <c r="B8" s="152" t="s">
        <v>15</v>
      </c>
      <c r="C8" s="195" t="s">
        <v>10</v>
      </c>
      <c r="D8" s="153" t="s">
        <v>43</v>
      </c>
      <c r="E8" s="150" t="s">
        <v>44</v>
      </c>
      <c r="F8" s="150" t="s">
        <v>64</v>
      </c>
      <c r="G8" s="150" t="s">
        <v>45</v>
      </c>
      <c r="H8" s="151" t="s">
        <v>46</v>
      </c>
      <c r="I8" s="196" t="s">
        <v>47</v>
      </c>
      <c r="J8" s="153" t="s">
        <v>48</v>
      </c>
      <c r="K8" s="30" t="s">
        <v>49</v>
      </c>
      <c r="L8" s="30" t="s">
        <v>65</v>
      </c>
      <c r="M8" s="30" t="s">
        <v>50</v>
      </c>
      <c r="N8" s="31" t="s">
        <v>51</v>
      </c>
      <c r="O8" s="32" t="s">
        <v>52</v>
      </c>
      <c r="P8" s="29" t="s">
        <v>20</v>
      </c>
      <c r="Q8" s="30" t="s">
        <v>27</v>
      </c>
      <c r="R8" s="30" t="s">
        <v>66</v>
      </c>
      <c r="S8" s="30" t="s">
        <v>30</v>
      </c>
      <c r="T8" s="31" t="s">
        <v>21</v>
      </c>
      <c r="U8" s="33" t="s">
        <v>23</v>
      </c>
    </row>
    <row r="9" spans="1:21" ht="17.5" x14ac:dyDescent="0.35">
      <c r="A9" s="34" t="s">
        <v>84</v>
      </c>
      <c r="B9" s="193" t="s">
        <v>67</v>
      </c>
      <c r="C9" s="194"/>
      <c r="D9" s="37">
        <f t="shared" ref="D9:I9" si="0">SUM(D10:D13)</f>
        <v>10595</v>
      </c>
      <c r="E9" s="38">
        <f t="shared" si="0"/>
        <v>452</v>
      </c>
      <c r="F9" s="38">
        <f t="shared" ref="F9" si="1">SUM(F10:F13)</f>
        <v>0</v>
      </c>
      <c r="G9" s="38">
        <f t="shared" si="0"/>
        <v>7105</v>
      </c>
      <c r="H9" s="38">
        <f t="shared" si="0"/>
        <v>3038</v>
      </c>
      <c r="I9" s="39">
        <f t="shared" si="0"/>
        <v>1045</v>
      </c>
      <c r="J9" s="37">
        <f t="shared" ref="J9:O9" si="2">SUM(J10:J13)</f>
        <v>0</v>
      </c>
      <c r="K9" s="41">
        <f t="shared" si="2"/>
        <v>0</v>
      </c>
      <c r="L9" s="41">
        <f t="shared" ref="L9" si="3">SUM(L10:L13)</f>
        <v>0</v>
      </c>
      <c r="M9" s="41">
        <f t="shared" si="2"/>
        <v>0</v>
      </c>
      <c r="N9" s="41">
        <f>SUM(N10:N13)</f>
        <v>0</v>
      </c>
      <c r="O9" s="42">
        <f t="shared" si="2"/>
        <v>0</v>
      </c>
      <c r="P9" s="40">
        <f t="shared" ref="P9:P26" si="4">J9-D9</f>
        <v>-10595</v>
      </c>
      <c r="Q9" s="41">
        <f t="shared" ref="Q9:R58" si="5">K9-E9</f>
        <v>-452</v>
      </c>
      <c r="R9" s="41">
        <f t="shared" si="5"/>
        <v>0</v>
      </c>
      <c r="S9" s="41">
        <f t="shared" ref="S9:S26" si="6">M9-G9</f>
        <v>-7105</v>
      </c>
      <c r="T9" s="41">
        <f t="shared" ref="T9:T58" si="7">N9-H9</f>
        <v>-3038</v>
      </c>
      <c r="U9" s="43">
        <f t="shared" ref="U9:U26" si="8">O9-I9</f>
        <v>-1045</v>
      </c>
    </row>
    <row r="10" spans="1:21" x14ac:dyDescent="0.35">
      <c r="A10" s="34" t="s">
        <v>84</v>
      </c>
      <c r="B10" s="44" t="s">
        <v>9</v>
      </c>
      <c r="C10" s="45" t="s">
        <v>6</v>
      </c>
      <c r="D10" s="46">
        <f>SUM(E10:H10)</f>
        <v>6068</v>
      </c>
      <c r="E10" s="47">
        <v>0</v>
      </c>
      <c r="F10" s="47">
        <v>0</v>
      </c>
      <c r="G10" s="47">
        <v>3034</v>
      </c>
      <c r="H10" s="47">
        <v>3034</v>
      </c>
      <c r="I10" s="48">
        <v>582</v>
      </c>
      <c r="J10" s="46">
        <f>SUM(K10:N10)</f>
        <v>0</v>
      </c>
      <c r="K10" s="47">
        <v>0</v>
      </c>
      <c r="L10" s="47">
        <v>0</v>
      </c>
      <c r="M10" s="47">
        <v>0</v>
      </c>
      <c r="N10" s="47">
        <v>0</v>
      </c>
      <c r="O10" s="49">
        <v>0</v>
      </c>
      <c r="P10" s="46">
        <f>J10-D10</f>
        <v>-6068</v>
      </c>
      <c r="Q10" s="47">
        <f t="shared" si="5"/>
        <v>0</v>
      </c>
      <c r="R10" s="47">
        <f t="shared" si="5"/>
        <v>0</v>
      </c>
      <c r="S10" s="47">
        <f t="shared" si="6"/>
        <v>-3034</v>
      </c>
      <c r="T10" s="47">
        <f t="shared" si="7"/>
        <v>-3034</v>
      </c>
      <c r="U10" s="50">
        <f>O10-I10</f>
        <v>-582</v>
      </c>
    </row>
    <row r="11" spans="1:21" x14ac:dyDescent="0.35">
      <c r="A11" s="34" t="s">
        <v>84</v>
      </c>
      <c r="B11" s="44" t="s">
        <v>9</v>
      </c>
      <c r="C11" s="45" t="s">
        <v>8</v>
      </c>
      <c r="D11" s="46">
        <f>SUM(E11:H11)</f>
        <v>4518</v>
      </c>
      <c r="E11" s="47">
        <v>452</v>
      </c>
      <c r="F11" s="47">
        <v>0</v>
      </c>
      <c r="G11" s="47">
        <v>4066</v>
      </c>
      <c r="H11" s="47">
        <v>0</v>
      </c>
      <c r="I11" s="48">
        <v>459</v>
      </c>
      <c r="J11" s="46">
        <f>SUM(K11:N11)</f>
        <v>0</v>
      </c>
      <c r="K11" s="47">
        <v>0</v>
      </c>
      <c r="L11" s="47">
        <v>0</v>
      </c>
      <c r="M11" s="47">
        <v>0</v>
      </c>
      <c r="N11" s="47">
        <v>0</v>
      </c>
      <c r="O11" s="49">
        <v>0</v>
      </c>
      <c r="P11" s="46">
        <f t="shared" si="4"/>
        <v>-4518</v>
      </c>
      <c r="Q11" s="47">
        <f t="shared" si="5"/>
        <v>-452</v>
      </c>
      <c r="R11" s="47">
        <f t="shared" si="5"/>
        <v>0</v>
      </c>
      <c r="S11" s="47">
        <f t="shared" si="6"/>
        <v>-4066</v>
      </c>
      <c r="T11" s="47">
        <f t="shared" si="7"/>
        <v>0</v>
      </c>
      <c r="U11" s="50">
        <f t="shared" si="8"/>
        <v>-459</v>
      </c>
    </row>
    <row r="12" spans="1:21" x14ac:dyDescent="0.35">
      <c r="A12" s="34" t="s">
        <v>84</v>
      </c>
      <c r="B12" s="44" t="s">
        <v>7</v>
      </c>
      <c r="C12" s="45" t="s">
        <v>6</v>
      </c>
      <c r="D12" s="46">
        <f>SUM(E12:H12)</f>
        <v>8</v>
      </c>
      <c r="E12" s="47">
        <v>0</v>
      </c>
      <c r="F12" s="47">
        <v>0</v>
      </c>
      <c r="G12" s="47">
        <v>4</v>
      </c>
      <c r="H12" s="47">
        <v>4</v>
      </c>
      <c r="I12" s="48">
        <v>3</v>
      </c>
      <c r="J12" s="46">
        <f>SUM(K12:N12)</f>
        <v>0</v>
      </c>
      <c r="K12" s="47">
        <v>0</v>
      </c>
      <c r="L12" s="47">
        <v>0</v>
      </c>
      <c r="M12" s="47">
        <v>0</v>
      </c>
      <c r="N12" s="47">
        <v>0</v>
      </c>
      <c r="O12" s="49">
        <v>0</v>
      </c>
      <c r="P12" s="46">
        <f t="shared" si="4"/>
        <v>-8</v>
      </c>
      <c r="Q12" s="47">
        <f t="shared" si="5"/>
        <v>0</v>
      </c>
      <c r="R12" s="47">
        <f t="shared" si="5"/>
        <v>0</v>
      </c>
      <c r="S12" s="47">
        <f t="shared" si="6"/>
        <v>-4</v>
      </c>
      <c r="T12" s="47">
        <f t="shared" si="7"/>
        <v>-4</v>
      </c>
      <c r="U12" s="50">
        <f t="shared" si="8"/>
        <v>-3</v>
      </c>
    </row>
    <row r="13" spans="1:21" ht="16" thickBot="1" x14ac:dyDescent="0.4">
      <c r="A13" s="34" t="s">
        <v>84</v>
      </c>
      <c r="B13" s="51" t="s">
        <v>7</v>
      </c>
      <c r="C13" s="52" t="s">
        <v>5</v>
      </c>
      <c r="D13" s="53">
        <f>SUM(E13:H13)</f>
        <v>1</v>
      </c>
      <c r="E13" s="47">
        <v>0</v>
      </c>
      <c r="F13" s="47">
        <v>0</v>
      </c>
      <c r="G13" s="47">
        <v>1</v>
      </c>
      <c r="H13" s="47">
        <v>0</v>
      </c>
      <c r="I13" s="48">
        <v>1</v>
      </c>
      <c r="J13" s="53">
        <f>SUM(K13:N13)</f>
        <v>0</v>
      </c>
      <c r="K13" s="47">
        <v>0</v>
      </c>
      <c r="L13" s="47">
        <v>0</v>
      </c>
      <c r="M13" s="47">
        <v>0</v>
      </c>
      <c r="N13" s="47">
        <v>0</v>
      </c>
      <c r="O13" s="54">
        <v>0</v>
      </c>
      <c r="P13" s="53">
        <f t="shared" si="4"/>
        <v>-1</v>
      </c>
      <c r="Q13" s="55">
        <f t="shared" si="5"/>
        <v>0</v>
      </c>
      <c r="R13" s="55">
        <f t="shared" si="5"/>
        <v>0</v>
      </c>
      <c r="S13" s="55">
        <f t="shared" si="6"/>
        <v>-1</v>
      </c>
      <c r="T13" s="55">
        <f t="shared" si="7"/>
        <v>0</v>
      </c>
      <c r="U13" s="56">
        <f t="shared" si="8"/>
        <v>-1</v>
      </c>
    </row>
    <row r="14" spans="1:21" ht="17.5" x14ac:dyDescent="0.35">
      <c r="A14" s="57" t="s">
        <v>84</v>
      </c>
      <c r="B14" s="58" t="s">
        <v>68</v>
      </c>
      <c r="C14" s="59"/>
      <c r="D14" s="40">
        <f t="shared" ref="D14:I14" si="9">SUM(D15:D18)</f>
        <v>1103</v>
      </c>
      <c r="E14" s="41">
        <f t="shared" si="9"/>
        <v>56</v>
      </c>
      <c r="F14" s="41">
        <f t="shared" ref="F14" si="10">SUM(F15:F18)</f>
        <v>0</v>
      </c>
      <c r="G14" s="41">
        <f t="shared" si="9"/>
        <v>779</v>
      </c>
      <c r="H14" s="41">
        <f t="shared" si="9"/>
        <v>268</v>
      </c>
      <c r="I14" s="60">
        <f t="shared" si="9"/>
        <v>504</v>
      </c>
      <c r="J14" s="40">
        <f t="shared" ref="J14:O14" si="11">SUM(J15:J18)</f>
        <v>0</v>
      </c>
      <c r="K14" s="41">
        <f t="shared" si="11"/>
        <v>0</v>
      </c>
      <c r="L14" s="41">
        <f t="shared" ref="L14" si="12">SUM(L15:L18)</f>
        <v>0</v>
      </c>
      <c r="M14" s="41">
        <f t="shared" si="11"/>
        <v>0</v>
      </c>
      <c r="N14" s="41">
        <f t="shared" si="11"/>
        <v>0</v>
      </c>
      <c r="O14" s="42">
        <f t="shared" si="11"/>
        <v>0</v>
      </c>
      <c r="P14" s="40">
        <f t="shared" si="4"/>
        <v>-1103</v>
      </c>
      <c r="Q14" s="41">
        <f t="shared" si="5"/>
        <v>-56</v>
      </c>
      <c r="R14" s="41">
        <f t="shared" si="5"/>
        <v>0</v>
      </c>
      <c r="S14" s="41">
        <f t="shared" si="6"/>
        <v>-779</v>
      </c>
      <c r="T14" s="41">
        <f t="shared" si="7"/>
        <v>-268</v>
      </c>
      <c r="U14" s="43">
        <f t="shared" si="8"/>
        <v>-504</v>
      </c>
    </row>
    <row r="15" spans="1:21" s="62" customFormat="1" x14ac:dyDescent="0.35">
      <c r="A15" s="61" t="s">
        <v>84</v>
      </c>
      <c r="B15" s="44" t="s">
        <v>9</v>
      </c>
      <c r="C15" s="45" t="s">
        <v>6</v>
      </c>
      <c r="D15" s="46">
        <f>SUM(E15:H15)</f>
        <v>537</v>
      </c>
      <c r="E15" s="47">
        <v>0</v>
      </c>
      <c r="F15" s="47">
        <v>0</v>
      </c>
      <c r="G15" s="47">
        <v>271</v>
      </c>
      <c r="H15" s="47">
        <v>266</v>
      </c>
      <c r="I15" s="48">
        <v>244</v>
      </c>
      <c r="J15" s="46">
        <f>SUM(K15:N15)</f>
        <v>0</v>
      </c>
      <c r="K15" s="47">
        <v>0</v>
      </c>
      <c r="L15" s="47">
        <v>0</v>
      </c>
      <c r="M15" s="47">
        <v>0</v>
      </c>
      <c r="N15" s="47">
        <v>0</v>
      </c>
      <c r="O15" s="49">
        <v>0</v>
      </c>
      <c r="P15" s="46">
        <f t="shared" si="4"/>
        <v>-537</v>
      </c>
      <c r="Q15" s="47">
        <f t="shared" si="5"/>
        <v>0</v>
      </c>
      <c r="R15" s="47">
        <f t="shared" si="5"/>
        <v>0</v>
      </c>
      <c r="S15" s="47">
        <f t="shared" si="6"/>
        <v>-271</v>
      </c>
      <c r="T15" s="47">
        <f t="shared" si="7"/>
        <v>-266</v>
      </c>
      <c r="U15" s="50">
        <f t="shared" si="8"/>
        <v>-244</v>
      </c>
    </row>
    <row r="16" spans="1:21" s="62" customFormat="1" x14ac:dyDescent="0.35">
      <c r="A16" s="61" t="s">
        <v>84</v>
      </c>
      <c r="B16" s="44" t="s">
        <v>9</v>
      </c>
      <c r="C16" s="45" t="s">
        <v>8</v>
      </c>
      <c r="D16" s="46">
        <f>SUM(E16:H16)</f>
        <v>559</v>
      </c>
      <c r="E16" s="47">
        <v>56</v>
      </c>
      <c r="F16" s="47">
        <v>0</v>
      </c>
      <c r="G16" s="47">
        <v>503</v>
      </c>
      <c r="H16" s="47">
        <v>0</v>
      </c>
      <c r="I16" s="48">
        <v>256</v>
      </c>
      <c r="J16" s="46">
        <f>SUM(K16:N16)</f>
        <v>0</v>
      </c>
      <c r="K16" s="47">
        <v>0</v>
      </c>
      <c r="L16" s="47">
        <v>0</v>
      </c>
      <c r="M16" s="47">
        <v>0</v>
      </c>
      <c r="N16" s="47">
        <v>0</v>
      </c>
      <c r="O16" s="49">
        <v>0</v>
      </c>
      <c r="P16" s="46">
        <f t="shared" si="4"/>
        <v>-559</v>
      </c>
      <c r="Q16" s="47">
        <f t="shared" si="5"/>
        <v>-56</v>
      </c>
      <c r="R16" s="47">
        <f t="shared" si="5"/>
        <v>0</v>
      </c>
      <c r="S16" s="47">
        <f t="shared" si="6"/>
        <v>-503</v>
      </c>
      <c r="T16" s="47">
        <f t="shared" si="7"/>
        <v>0</v>
      </c>
      <c r="U16" s="50">
        <f t="shared" si="8"/>
        <v>-256</v>
      </c>
    </row>
    <row r="17" spans="1:21" s="62" customFormat="1" x14ac:dyDescent="0.35">
      <c r="A17" s="61" t="s">
        <v>84</v>
      </c>
      <c r="B17" s="44" t="s">
        <v>7</v>
      </c>
      <c r="C17" s="45" t="s">
        <v>6</v>
      </c>
      <c r="D17" s="46">
        <f>SUM(E17:H17)</f>
        <v>5</v>
      </c>
      <c r="E17" s="47">
        <v>0</v>
      </c>
      <c r="F17" s="47">
        <v>0</v>
      </c>
      <c r="G17" s="47">
        <v>3</v>
      </c>
      <c r="H17" s="47">
        <v>2</v>
      </c>
      <c r="I17" s="48">
        <v>2</v>
      </c>
      <c r="J17" s="46">
        <f>SUM(K17:N17)</f>
        <v>0</v>
      </c>
      <c r="K17" s="47">
        <v>0</v>
      </c>
      <c r="L17" s="47">
        <v>0</v>
      </c>
      <c r="M17" s="47">
        <v>0</v>
      </c>
      <c r="N17" s="47">
        <v>0</v>
      </c>
      <c r="O17" s="49">
        <v>0</v>
      </c>
      <c r="P17" s="46">
        <f t="shared" si="4"/>
        <v>-5</v>
      </c>
      <c r="Q17" s="47">
        <f t="shared" si="5"/>
        <v>0</v>
      </c>
      <c r="R17" s="47">
        <f t="shared" si="5"/>
        <v>0</v>
      </c>
      <c r="S17" s="47">
        <f t="shared" si="6"/>
        <v>-3</v>
      </c>
      <c r="T17" s="47">
        <f t="shared" si="7"/>
        <v>-2</v>
      </c>
      <c r="U17" s="50">
        <f t="shared" si="8"/>
        <v>-2</v>
      </c>
    </row>
    <row r="18" spans="1:21" s="62" customFormat="1" ht="16" thickBot="1" x14ac:dyDescent="0.4">
      <c r="A18" s="63" t="s">
        <v>84</v>
      </c>
      <c r="B18" s="51" t="s">
        <v>7</v>
      </c>
      <c r="C18" s="52" t="s">
        <v>5</v>
      </c>
      <c r="D18" s="53">
        <f>SUM(E18:H18)</f>
        <v>2</v>
      </c>
      <c r="E18" s="55">
        <v>0</v>
      </c>
      <c r="F18" s="55">
        <v>0</v>
      </c>
      <c r="G18" s="55">
        <v>2</v>
      </c>
      <c r="H18" s="55">
        <v>0</v>
      </c>
      <c r="I18" s="64">
        <v>2</v>
      </c>
      <c r="J18" s="53">
        <f>SUM(K18:N18)</f>
        <v>0</v>
      </c>
      <c r="K18" s="47">
        <v>0</v>
      </c>
      <c r="L18" s="47">
        <v>0</v>
      </c>
      <c r="M18" s="47">
        <v>0</v>
      </c>
      <c r="N18" s="47">
        <v>0</v>
      </c>
      <c r="O18" s="54">
        <v>0</v>
      </c>
      <c r="P18" s="53">
        <f t="shared" si="4"/>
        <v>-2</v>
      </c>
      <c r="Q18" s="55">
        <f t="shared" si="5"/>
        <v>0</v>
      </c>
      <c r="R18" s="55">
        <f t="shared" si="5"/>
        <v>0</v>
      </c>
      <c r="S18" s="55">
        <f t="shared" si="6"/>
        <v>-2</v>
      </c>
      <c r="T18" s="55">
        <f t="shared" si="7"/>
        <v>0</v>
      </c>
      <c r="U18" s="56">
        <f t="shared" si="8"/>
        <v>-2</v>
      </c>
    </row>
    <row r="19" spans="1:21" s="62" customFormat="1" ht="17.5" x14ac:dyDescent="0.35">
      <c r="A19" s="65" t="s">
        <v>84</v>
      </c>
      <c r="B19" s="66" t="s">
        <v>69</v>
      </c>
      <c r="C19" s="67"/>
      <c r="D19" s="37">
        <f t="shared" ref="D19:I19" si="13">SUM(D20:D23)</f>
        <v>164</v>
      </c>
      <c r="E19" s="38">
        <f t="shared" si="13"/>
        <v>51</v>
      </c>
      <c r="F19" s="38">
        <f t="shared" ref="F19" si="14">SUM(F20:F23)</f>
        <v>0</v>
      </c>
      <c r="G19" s="38">
        <f t="shared" si="13"/>
        <v>113</v>
      </c>
      <c r="H19" s="38">
        <f t="shared" si="13"/>
        <v>0</v>
      </c>
      <c r="I19" s="39">
        <f t="shared" si="13"/>
        <v>35</v>
      </c>
      <c r="J19" s="40">
        <f t="shared" ref="J19:O19" si="15">SUM(J20:J23)</f>
        <v>0</v>
      </c>
      <c r="K19" s="41">
        <f t="shared" si="15"/>
        <v>0</v>
      </c>
      <c r="L19" s="41">
        <f t="shared" ref="L19" si="16">SUM(L20:L23)</f>
        <v>0</v>
      </c>
      <c r="M19" s="41">
        <f t="shared" si="15"/>
        <v>0</v>
      </c>
      <c r="N19" s="41">
        <f t="shared" si="15"/>
        <v>0</v>
      </c>
      <c r="O19" s="60">
        <f t="shared" si="15"/>
        <v>0</v>
      </c>
      <c r="P19" s="40">
        <f t="shared" si="4"/>
        <v>-164</v>
      </c>
      <c r="Q19" s="41">
        <f t="shared" si="5"/>
        <v>-51</v>
      </c>
      <c r="R19" s="41">
        <f t="shared" si="5"/>
        <v>0</v>
      </c>
      <c r="S19" s="41">
        <f t="shared" si="6"/>
        <v>-113</v>
      </c>
      <c r="T19" s="41">
        <f t="shared" si="7"/>
        <v>0</v>
      </c>
      <c r="U19" s="68">
        <f t="shared" si="8"/>
        <v>-35</v>
      </c>
    </row>
    <row r="20" spans="1:21" s="62" customFormat="1" x14ac:dyDescent="0.35">
      <c r="A20" s="65" t="s">
        <v>84</v>
      </c>
      <c r="B20" s="69" t="s">
        <v>9</v>
      </c>
      <c r="C20" s="62" t="s">
        <v>6</v>
      </c>
      <c r="D20" s="46">
        <f>SUM(E20:H20)</f>
        <v>88</v>
      </c>
      <c r="E20" s="47">
        <v>44</v>
      </c>
      <c r="F20" s="47">
        <v>0</v>
      </c>
      <c r="G20" s="47">
        <v>44</v>
      </c>
      <c r="H20" s="47">
        <v>0</v>
      </c>
      <c r="I20" s="48">
        <v>18</v>
      </c>
      <c r="J20" s="46">
        <f>SUM(K20:N20)</f>
        <v>0</v>
      </c>
      <c r="K20" s="47">
        <v>0</v>
      </c>
      <c r="L20" s="47">
        <v>0</v>
      </c>
      <c r="M20" s="47">
        <v>0</v>
      </c>
      <c r="N20" s="47">
        <v>0</v>
      </c>
      <c r="O20" s="49">
        <v>0</v>
      </c>
      <c r="P20" s="46">
        <f t="shared" si="4"/>
        <v>-88</v>
      </c>
      <c r="Q20" s="47">
        <f t="shared" si="5"/>
        <v>-44</v>
      </c>
      <c r="R20" s="47">
        <f t="shared" si="5"/>
        <v>0</v>
      </c>
      <c r="S20" s="47">
        <f t="shared" si="6"/>
        <v>-44</v>
      </c>
      <c r="T20" s="47">
        <f t="shared" si="7"/>
        <v>0</v>
      </c>
      <c r="U20" s="70">
        <f t="shared" si="8"/>
        <v>-18</v>
      </c>
    </row>
    <row r="21" spans="1:21" s="62" customFormat="1" x14ac:dyDescent="0.35">
      <c r="A21" s="65" t="s">
        <v>84</v>
      </c>
      <c r="B21" s="69" t="s">
        <v>9</v>
      </c>
      <c r="C21" s="62" t="s">
        <v>8</v>
      </c>
      <c r="D21" s="46">
        <f>SUM(E21:H21)</f>
        <v>74</v>
      </c>
      <c r="E21" s="47">
        <v>7</v>
      </c>
      <c r="F21" s="47">
        <v>0</v>
      </c>
      <c r="G21" s="47">
        <v>67</v>
      </c>
      <c r="H21" s="47">
        <v>0</v>
      </c>
      <c r="I21" s="48">
        <v>15</v>
      </c>
      <c r="J21" s="46">
        <f>SUM(K21:N21)</f>
        <v>0</v>
      </c>
      <c r="K21" s="47">
        <v>0</v>
      </c>
      <c r="L21" s="47">
        <v>0</v>
      </c>
      <c r="M21" s="47">
        <v>0</v>
      </c>
      <c r="N21" s="47">
        <v>0</v>
      </c>
      <c r="O21" s="49">
        <v>0</v>
      </c>
      <c r="P21" s="46">
        <f t="shared" si="4"/>
        <v>-74</v>
      </c>
      <c r="Q21" s="47">
        <f t="shared" si="5"/>
        <v>-7</v>
      </c>
      <c r="R21" s="47">
        <f t="shared" si="5"/>
        <v>0</v>
      </c>
      <c r="S21" s="47">
        <f t="shared" si="6"/>
        <v>-67</v>
      </c>
      <c r="T21" s="47">
        <f t="shared" si="7"/>
        <v>0</v>
      </c>
      <c r="U21" s="70">
        <f t="shared" si="8"/>
        <v>-15</v>
      </c>
    </row>
    <row r="22" spans="1:21" s="62" customFormat="1" x14ac:dyDescent="0.35">
      <c r="A22" s="65" t="s">
        <v>84</v>
      </c>
      <c r="B22" s="69" t="s">
        <v>26</v>
      </c>
      <c r="C22" s="62" t="s">
        <v>6</v>
      </c>
      <c r="D22" s="46">
        <f>SUM(E22:H22)</f>
        <v>1</v>
      </c>
      <c r="E22" s="47">
        <v>0</v>
      </c>
      <c r="F22" s="47">
        <v>0</v>
      </c>
      <c r="G22" s="47">
        <v>1</v>
      </c>
      <c r="H22" s="47">
        <v>0</v>
      </c>
      <c r="I22" s="48">
        <v>1</v>
      </c>
      <c r="J22" s="46">
        <f>SUM(K22:N22)</f>
        <v>0</v>
      </c>
      <c r="K22" s="47">
        <v>0</v>
      </c>
      <c r="L22" s="47">
        <v>0</v>
      </c>
      <c r="M22" s="47">
        <v>0</v>
      </c>
      <c r="N22" s="47">
        <v>0</v>
      </c>
      <c r="O22" s="49">
        <v>0</v>
      </c>
      <c r="P22" s="46">
        <f t="shared" si="4"/>
        <v>-1</v>
      </c>
      <c r="Q22" s="47">
        <f t="shared" si="5"/>
        <v>0</v>
      </c>
      <c r="R22" s="47">
        <f t="shared" si="5"/>
        <v>0</v>
      </c>
      <c r="S22" s="47">
        <f t="shared" si="6"/>
        <v>-1</v>
      </c>
      <c r="T22" s="47">
        <f t="shared" si="7"/>
        <v>0</v>
      </c>
      <c r="U22" s="70">
        <f t="shared" si="8"/>
        <v>-1</v>
      </c>
    </row>
    <row r="23" spans="1:21" s="62" customFormat="1" ht="16" thickBot="1" x14ac:dyDescent="0.4">
      <c r="A23" s="71" t="s">
        <v>84</v>
      </c>
      <c r="B23" s="69" t="s">
        <v>7</v>
      </c>
      <c r="C23" s="62" t="s">
        <v>8</v>
      </c>
      <c r="D23" s="53">
        <f>SUM(E23:H23)</f>
        <v>1</v>
      </c>
      <c r="E23" s="55">
        <v>0</v>
      </c>
      <c r="F23" s="55">
        <v>0</v>
      </c>
      <c r="G23" s="55">
        <v>1</v>
      </c>
      <c r="H23" s="55">
        <v>0</v>
      </c>
      <c r="I23" s="64">
        <v>1</v>
      </c>
      <c r="J23" s="53">
        <f>SUM(K23:N23)</f>
        <v>0</v>
      </c>
      <c r="K23" s="47">
        <v>0</v>
      </c>
      <c r="L23" s="47">
        <v>0</v>
      </c>
      <c r="M23" s="47">
        <v>0</v>
      </c>
      <c r="N23" s="47">
        <v>0</v>
      </c>
      <c r="O23" s="54">
        <v>0</v>
      </c>
      <c r="P23" s="53">
        <f t="shared" si="4"/>
        <v>-1</v>
      </c>
      <c r="Q23" s="55">
        <f t="shared" si="5"/>
        <v>0</v>
      </c>
      <c r="R23" s="55">
        <f t="shared" si="5"/>
        <v>0</v>
      </c>
      <c r="S23" s="55">
        <f t="shared" si="6"/>
        <v>-1</v>
      </c>
      <c r="T23" s="55">
        <f t="shared" si="7"/>
        <v>0</v>
      </c>
      <c r="U23" s="72">
        <f t="shared" si="8"/>
        <v>-1</v>
      </c>
    </row>
    <row r="24" spans="1:21" s="62" customFormat="1" ht="15.75" customHeight="1" x14ac:dyDescent="0.35">
      <c r="A24" s="34" t="s">
        <v>84</v>
      </c>
      <c r="B24" s="73" t="s">
        <v>70</v>
      </c>
      <c r="C24" s="74"/>
      <c r="D24" s="37">
        <f t="shared" ref="D24:I24" si="17">SUM(D25:D26)</f>
        <v>91</v>
      </c>
      <c r="E24" s="38">
        <f t="shared" si="17"/>
        <v>2</v>
      </c>
      <c r="F24" s="38">
        <f t="shared" ref="F24" si="18">SUM(F25:F26)</f>
        <v>0</v>
      </c>
      <c r="G24" s="38">
        <f t="shared" si="17"/>
        <v>56</v>
      </c>
      <c r="H24" s="38">
        <f t="shared" si="17"/>
        <v>33</v>
      </c>
      <c r="I24" s="39">
        <f t="shared" si="17"/>
        <v>8</v>
      </c>
      <c r="J24" s="40">
        <f t="shared" ref="J24:O24" si="19">SUM(J25:J26)</f>
        <v>0</v>
      </c>
      <c r="K24" s="41">
        <f t="shared" si="19"/>
        <v>0</v>
      </c>
      <c r="L24" s="41">
        <f t="shared" ref="L24" si="20">SUM(L25:L26)</f>
        <v>0</v>
      </c>
      <c r="M24" s="41">
        <f t="shared" si="19"/>
        <v>0</v>
      </c>
      <c r="N24" s="41">
        <f t="shared" si="19"/>
        <v>0</v>
      </c>
      <c r="O24" s="42">
        <f t="shared" si="19"/>
        <v>0</v>
      </c>
      <c r="P24" s="40">
        <f t="shared" si="4"/>
        <v>-91</v>
      </c>
      <c r="Q24" s="41">
        <f t="shared" si="5"/>
        <v>-2</v>
      </c>
      <c r="R24" s="41">
        <f t="shared" si="5"/>
        <v>0</v>
      </c>
      <c r="S24" s="41">
        <f t="shared" si="6"/>
        <v>-56</v>
      </c>
      <c r="T24" s="41">
        <f t="shared" si="7"/>
        <v>-33</v>
      </c>
      <c r="U24" s="43">
        <f t="shared" si="8"/>
        <v>-8</v>
      </c>
    </row>
    <row r="25" spans="1:21" s="62" customFormat="1" x14ac:dyDescent="0.35">
      <c r="A25" s="34" t="s">
        <v>84</v>
      </c>
      <c r="B25" s="75" t="s">
        <v>7</v>
      </c>
      <c r="C25" s="62" t="s">
        <v>6</v>
      </c>
      <c r="D25" s="46">
        <f>SUM(E25:H25)</f>
        <v>66</v>
      </c>
      <c r="E25" s="47">
        <v>0</v>
      </c>
      <c r="F25" s="47">
        <v>0</v>
      </c>
      <c r="G25" s="47">
        <v>33</v>
      </c>
      <c r="H25" s="47">
        <v>33</v>
      </c>
      <c r="I25" s="48">
        <v>5</v>
      </c>
      <c r="J25" s="46">
        <f>SUM(K25:N25)</f>
        <v>0</v>
      </c>
      <c r="K25" s="47">
        <v>0</v>
      </c>
      <c r="L25" s="47">
        <v>0</v>
      </c>
      <c r="M25" s="47">
        <v>0</v>
      </c>
      <c r="N25" s="47">
        <v>0</v>
      </c>
      <c r="O25" s="49">
        <v>0</v>
      </c>
      <c r="P25" s="46">
        <f t="shared" si="4"/>
        <v>-66</v>
      </c>
      <c r="Q25" s="47">
        <f t="shared" si="5"/>
        <v>0</v>
      </c>
      <c r="R25" s="47">
        <f t="shared" si="5"/>
        <v>0</v>
      </c>
      <c r="S25" s="47">
        <f t="shared" si="6"/>
        <v>-33</v>
      </c>
      <c r="T25" s="47">
        <f t="shared" si="7"/>
        <v>-33</v>
      </c>
      <c r="U25" s="50">
        <f t="shared" si="8"/>
        <v>-5</v>
      </c>
    </row>
    <row r="26" spans="1:21" ht="16" thickBot="1" x14ac:dyDescent="0.4">
      <c r="A26" s="76" t="s">
        <v>84</v>
      </c>
      <c r="B26" s="75" t="s">
        <v>7</v>
      </c>
      <c r="C26" s="62" t="s">
        <v>8</v>
      </c>
      <c r="D26" s="53">
        <f>SUM(E26:H26)</f>
        <v>25</v>
      </c>
      <c r="E26" s="55">
        <v>2</v>
      </c>
      <c r="F26" s="55">
        <v>0</v>
      </c>
      <c r="G26" s="55">
        <v>23</v>
      </c>
      <c r="H26" s="55">
        <v>0</v>
      </c>
      <c r="I26" s="64">
        <v>3</v>
      </c>
      <c r="J26" s="53">
        <f>SUM(K26:N26)</f>
        <v>0</v>
      </c>
      <c r="K26" s="55">
        <v>0</v>
      </c>
      <c r="L26" s="55">
        <v>0</v>
      </c>
      <c r="M26" s="55">
        <v>0</v>
      </c>
      <c r="N26" s="55">
        <v>0</v>
      </c>
      <c r="O26" s="54">
        <v>0</v>
      </c>
      <c r="P26" s="46">
        <f t="shared" si="4"/>
        <v>-25</v>
      </c>
      <c r="Q26" s="47">
        <f t="shared" si="5"/>
        <v>-2</v>
      </c>
      <c r="R26" s="47">
        <f t="shared" si="5"/>
        <v>0</v>
      </c>
      <c r="S26" s="47">
        <f t="shared" si="6"/>
        <v>-23</v>
      </c>
      <c r="T26" s="47">
        <f t="shared" si="7"/>
        <v>0</v>
      </c>
      <c r="U26" s="50">
        <f t="shared" si="8"/>
        <v>-3</v>
      </c>
    </row>
    <row r="27" spans="1:21" ht="17.5" x14ac:dyDescent="0.35">
      <c r="A27" s="34" t="s">
        <v>85</v>
      </c>
      <c r="B27" s="35" t="s">
        <v>71</v>
      </c>
      <c r="C27" s="36"/>
      <c r="D27" s="40">
        <f t="shared" ref="D27:O27" si="21">SUM(D28:D33)</f>
        <v>944281</v>
      </c>
      <c r="E27" s="41">
        <f t="shared" si="21"/>
        <v>72735</v>
      </c>
      <c r="F27" s="41">
        <f t="shared" ref="F27" si="22">SUM(F28:F33)</f>
        <v>0</v>
      </c>
      <c r="G27" s="41">
        <f t="shared" si="21"/>
        <v>659744</v>
      </c>
      <c r="H27" s="41">
        <f t="shared" si="21"/>
        <v>211802</v>
      </c>
      <c r="I27" s="42">
        <f t="shared" si="21"/>
        <v>0</v>
      </c>
      <c r="J27" s="40">
        <f t="shared" si="21"/>
        <v>1002369</v>
      </c>
      <c r="K27" s="41">
        <f t="shared" si="21"/>
        <v>133055</v>
      </c>
      <c r="L27" s="41">
        <f t="shared" si="21"/>
        <v>0</v>
      </c>
      <c r="M27" s="41">
        <f t="shared" si="21"/>
        <v>759385</v>
      </c>
      <c r="N27" s="41">
        <f t="shared" si="21"/>
        <v>109929</v>
      </c>
      <c r="O27" s="42">
        <f t="shared" si="21"/>
        <v>0</v>
      </c>
      <c r="P27" s="40">
        <f t="shared" ref="P27:U31" si="23">J27-D27</f>
        <v>58088</v>
      </c>
      <c r="Q27" s="41">
        <f t="shared" si="23"/>
        <v>60320</v>
      </c>
      <c r="R27" s="41">
        <f t="shared" si="23"/>
        <v>0</v>
      </c>
      <c r="S27" s="41">
        <f t="shared" si="23"/>
        <v>99641</v>
      </c>
      <c r="T27" s="41">
        <f t="shared" si="23"/>
        <v>-101873</v>
      </c>
      <c r="U27" s="43">
        <f t="shared" si="23"/>
        <v>0</v>
      </c>
    </row>
    <row r="28" spans="1:21" x14ac:dyDescent="0.35">
      <c r="A28" s="34" t="s">
        <v>85</v>
      </c>
      <c r="B28" s="80" t="s">
        <v>25</v>
      </c>
      <c r="C28" s="81" t="s">
        <v>6</v>
      </c>
      <c r="D28" s="46">
        <f>SUM(E28:H28)</f>
        <v>201615</v>
      </c>
      <c r="E28" s="47">
        <v>33874</v>
      </c>
      <c r="F28" s="47">
        <v>0</v>
      </c>
      <c r="G28" s="47">
        <v>107436</v>
      </c>
      <c r="H28" s="47">
        <v>60305</v>
      </c>
      <c r="I28" s="82">
        <v>0</v>
      </c>
      <c r="J28" s="46">
        <f t="shared" ref="J28:J33" si="24">SUM(K28:N28)</f>
        <v>380962</v>
      </c>
      <c r="K28" s="47">
        <v>78346</v>
      </c>
      <c r="L28" s="47">
        <v>0</v>
      </c>
      <c r="M28" s="47">
        <f>191298+11759</f>
        <v>203057</v>
      </c>
      <c r="N28" s="47">
        <v>99559</v>
      </c>
      <c r="O28" s="49">
        <v>0</v>
      </c>
      <c r="P28" s="46">
        <f t="shared" si="23"/>
        <v>179347</v>
      </c>
      <c r="Q28" s="47">
        <f t="shared" si="23"/>
        <v>44472</v>
      </c>
      <c r="R28" s="47">
        <f t="shared" si="23"/>
        <v>0</v>
      </c>
      <c r="S28" s="47">
        <f t="shared" si="23"/>
        <v>95621</v>
      </c>
      <c r="T28" s="47">
        <f t="shared" si="23"/>
        <v>39254</v>
      </c>
      <c r="U28" s="50">
        <f t="shared" si="23"/>
        <v>0</v>
      </c>
    </row>
    <row r="29" spans="1:21" x14ac:dyDescent="0.35">
      <c r="A29" s="34" t="s">
        <v>85</v>
      </c>
      <c r="B29" s="80" t="s">
        <v>9</v>
      </c>
      <c r="C29" s="81" t="s">
        <v>8</v>
      </c>
      <c r="D29" s="46">
        <f>SUM(E29:H29)</f>
        <v>305794</v>
      </c>
      <c r="E29" s="47">
        <v>25445</v>
      </c>
      <c r="F29" s="47">
        <v>0</v>
      </c>
      <c r="G29" s="47">
        <v>275214</v>
      </c>
      <c r="H29" s="47">
        <v>5135</v>
      </c>
      <c r="I29" s="82">
        <v>0</v>
      </c>
      <c r="J29" s="46">
        <f t="shared" si="24"/>
        <v>610359</v>
      </c>
      <c r="K29" s="47">
        <v>54404</v>
      </c>
      <c r="L29" s="47">
        <v>0</v>
      </c>
      <c r="M29" s="47">
        <f>549323</f>
        <v>549323</v>
      </c>
      <c r="N29" s="47">
        <v>6632</v>
      </c>
      <c r="O29" s="49">
        <v>0</v>
      </c>
      <c r="P29" s="46">
        <f t="shared" si="23"/>
        <v>304565</v>
      </c>
      <c r="Q29" s="47">
        <f t="shared" si="23"/>
        <v>28959</v>
      </c>
      <c r="R29" s="47">
        <f t="shared" si="23"/>
        <v>0</v>
      </c>
      <c r="S29" s="47">
        <f t="shared" si="23"/>
        <v>274109</v>
      </c>
      <c r="T29" s="47">
        <f t="shared" si="23"/>
        <v>1497</v>
      </c>
      <c r="U29" s="50">
        <f t="shared" si="23"/>
        <v>0</v>
      </c>
    </row>
    <row r="30" spans="1:21" x14ac:dyDescent="0.35">
      <c r="A30" s="34" t="s">
        <v>85</v>
      </c>
      <c r="B30" s="80" t="s">
        <v>7</v>
      </c>
      <c r="C30" s="81" t="s">
        <v>6</v>
      </c>
      <c r="D30" s="46">
        <f>SUM(E30:H30)</f>
        <v>307382</v>
      </c>
      <c r="E30" s="47">
        <v>0</v>
      </c>
      <c r="F30" s="47">
        <v>0</v>
      </c>
      <c r="G30" s="47">
        <v>163250</v>
      </c>
      <c r="H30" s="47">
        <v>144132</v>
      </c>
      <c r="I30" s="82">
        <v>0</v>
      </c>
      <c r="J30" s="46">
        <f t="shared" si="24"/>
        <v>7962</v>
      </c>
      <c r="K30" s="47">
        <v>0</v>
      </c>
      <c r="L30" s="47">
        <v>0</v>
      </c>
      <c r="M30" s="47">
        <v>4228</v>
      </c>
      <c r="N30" s="47">
        <v>3734</v>
      </c>
      <c r="O30" s="49">
        <v>0</v>
      </c>
      <c r="P30" s="46">
        <f t="shared" si="23"/>
        <v>-299420</v>
      </c>
      <c r="Q30" s="47">
        <f t="shared" si="23"/>
        <v>0</v>
      </c>
      <c r="R30" s="47">
        <f t="shared" si="23"/>
        <v>0</v>
      </c>
      <c r="S30" s="47">
        <f t="shared" si="23"/>
        <v>-159022</v>
      </c>
      <c r="T30" s="47">
        <f t="shared" si="23"/>
        <v>-140398</v>
      </c>
      <c r="U30" s="50">
        <f t="shared" si="23"/>
        <v>0</v>
      </c>
    </row>
    <row r="31" spans="1:21" x14ac:dyDescent="0.35">
      <c r="A31" s="34" t="s">
        <v>85</v>
      </c>
      <c r="B31" s="80" t="s">
        <v>7</v>
      </c>
      <c r="C31" s="81" t="s">
        <v>5</v>
      </c>
      <c r="D31" s="46">
        <f>SUM(E31:H31)</f>
        <v>114821</v>
      </c>
      <c r="E31" s="47">
        <v>11482</v>
      </c>
      <c r="F31" s="47">
        <v>0</v>
      </c>
      <c r="G31" s="47">
        <v>103339</v>
      </c>
      <c r="H31" s="47">
        <v>0</v>
      </c>
      <c r="I31" s="82">
        <v>0</v>
      </c>
      <c r="J31" s="46">
        <f t="shared" si="24"/>
        <v>3086</v>
      </c>
      <c r="K31" s="47">
        <v>309</v>
      </c>
      <c r="L31" s="47">
        <v>0</v>
      </c>
      <c r="M31" s="47">
        <v>2777</v>
      </c>
      <c r="N31" s="47">
        <v>0</v>
      </c>
      <c r="O31" s="49">
        <v>0</v>
      </c>
      <c r="P31" s="46">
        <f t="shared" si="23"/>
        <v>-111735</v>
      </c>
      <c r="Q31" s="47">
        <f t="shared" si="23"/>
        <v>-11173</v>
      </c>
      <c r="R31" s="47">
        <f t="shared" si="23"/>
        <v>0</v>
      </c>
      <c r="S31" s="47">
        <f t="shared" si="23"/>
        <v>-100562</v>
      </c>
      <c r="T31" s="47">
        <f t="shared" si="23"/>
        <v>0</v>
      </c>
      <c r="U31" s="50">
        <f t="shared" si="23"/>
        <v>0</v>
      </c>
    </row>
    <row r="32" spans="1:21" x14ac:dyDescent="0.35">
      <c r="A32" s="34" t="s">
        <v>85</v>
      </c>
      <c r="B32" s="80" t="s">
        <v>29</v>
      </c>
      <c r="C32" s="81" t="s">
        <v>28</v>
      </c>
      <c r="D32" s="46">
        <f t="shared" ref="D32" si="25">SUM(E32:H32)</f>
        <v>0</v>
      </c>
      <c r="E32" s="47">
        <v>0</v>
      </c>
      <c r="F32" s="47">
        <v>0</v>
      </c>
      <c r="G32" s="47">
        <v>0</v>
      </c>
      <c r="H32" s="47">
        <v>0</v>
      </c>
      <c r="I32" s="82">
        <v>0</v>
      </c>
      <c r="J32" s="46">
        <f t="shared" ref="J32" si="26">SUM(K32:N32)</f>
        <v>0</v>
      </c>
      <c r="K32" s="47">
        <v>-4</v>
      </c>
      <c r="L32" s="47">
        <v>0</v>
      </c>
      <c r="M32" s="47">
        <v>0</v>
      </c>
      <c r="N32" s="47">
        <v>4</v>
      </c>
      <c r="O32" s="49">
        <v>0</v>
      </c>
      <c r="P32" s="46">
        <f t="shared" ref="P32" si="27">J32-D32</f>
        <v>0</v>
      </c>
      <c r="Q32" s="47">
        <f t="shared" ref="Q32:R32" si="28">K32-E32</f>
        <v>-4</v>
      </c>
      <c r="R32" s="47">
        <f t="shared" si="28"/>
        <v>0</v>
      </c>
      <c r="S32" s="47">
        <f t="shared" ref="S32" si="29">M32-G32</f>
        <v>0</v>
      </c>
      <c r="T32" s="47">
        <f t="shared" ref="T32" si="30">N32-H32</f>
        <v>4</v>
      </c>
      <c r="U32" s="50">
        <f t="shared" ref="U32" si="31">O32-I32</f>
        <v>0</v>
      </c>
    </row>
    <row r="33" spans="1:21" ht="16" thickBot="1" x14ac:dyDescent="0.4">
      <c r="A33" s="76" t="s">
        <v>85</v>
      </c>
      <c r="B33" s="83" t="s">
        <v>32</v>
      </c>
      <c r="C33" s="84" t="s">
        <v>33</v>
      </c>
      <c r="D33" s="53">
        <f>SUM(E33:H33)</f>
        <v>14669</v>
      </c>
      <c r="E33" s="55">
        <v>1934</v>
      </c>
      <c r="F33" s="55">
        <v>0</v>
      </c>
      <c r="G33" s="55">
        <v>10505</v>
      </c>
      <c r="H33" s="55">
        <v>2230</v>
      </c>
      <c r="I33" s="156">
        <v>0</v>
      </c>
      <c r="J33" s="53">
        <f t="shared" si="24"/>
        <v>0</v>
      </c>
      <c r="K33" s="55">
        <v>0</v>
      </c>
      <c r="L33" s="55">
        <v>0</v>
      </c>
      <c r="M33" s="55">
        <v>0</v>
      </c>
      <c r="N33" s="55">
        <v>0</v>
      </c>
      <c r="O33" s="54">
        <v>0</v>
      </c>
      <c r="P33" s="53">
        <f t="shared" ref="P33:U33" si="32">J33-D33</f>
        <v>-14669</v>
      </c>
      <c r="Q33" s="55">
        <f t="shared" si="32"/>
        <v>-1934</v>
      </c>
      <c r="R33" s="55">
        <f t="shared" si="32"/>
        <v>0</v>
      </c>
      <c r="S33" s="55">
        <f t="shared" si="32"/>
        <v>-10505</v>
      </c>
      <c r="T33" s="55">
        <f t="shared" si="32"/>
        <v>-2230</v>
      </c>
      <c r="U33" s="56">
        <f t="shared" si="32"/>
        <v>0</v>
      </c>
    </row>
    <row r="34" spans="1:21" s="62" customFormat="1" ht="15.75" customHeight="1" x14ac:dyDescent="0.35">
      <c r="A34" s="34" t="s">
        <v>54</v>
      </c>
      <c r="B34" s="190" t="s">
        <v>83</v>
      </c>
      <c r="C34" s="191"/>
      <c r="D34" s="37">
        <f t="shared" ref="D34:I34" si="33">SUM(D35:D38)</f>
        <v>0</v>
      </c>
      <c r="E34" s="38">
        <f t="shared" si="33"/>
        <v>0</v>
      </c>
      <c r="F34" s="38">
        <f t="shared" ref="F34" si="34">SUM(F35:F38)</f>
        <v>0</v>
      </c>
      <c r="G34" s="38">
        <f t="shared" si="33"/>
        <v>0</v>
      </c>
      <c r="H34" s="38">
        <f t="shared" si="33"/>
        <v>0</v>
      </c>
      <c r="I34" s="39">
        <f t="shared" si="33"/>
        <v>0</v>
      </c>
      <c r="J34" s="37">
        <f t="shared" ref="J34:O34" si="35">SUM(J35:J38)</f>
        <v>10216</v>
      </c>
      <c r="K34" s="38">
        <f t="shared" si="35"/>
        <v>514</v>
      </c>
      <c r="L34" s="38">
        <f t="shared" ref="L34" si="36">SUM(L35:L38)</f>
        <v>0</v>
      </c>
      <c r="M34" s="38">
        <f t="shared" si="35"/>
        <v>7141</v>
      </c>
      <c r="N34" s="38">
        <f t="shared" si="35"/>
        <v>2561</v>
      </c>
      <c r="O34" s="77">
        <f t="shared" si="35"/>
        <v>1060.1956438165375</v>
      </c>
      <c r="P34" s="40">
        <f t="shared" ref="P34" si="37">J34-D34</f>
        <v>10216</v>
      </c>
      <c r="Q34" s="41">
        <f t="shared" ref="Q34:R38" si="38">K34-E34</f>
        <v>514</v>
      </c>
      <c r="R34" s="41">
        <f t="shared" si="38"/>
        <v>0</v>
      </c>
      <c r="S34" s="41">
        <f t="shared" ref="S34:S38" si="39">M34-G34</f>
        <v>7141</v>
      </c>
      <c r="T34" s="41">
        <f t="shared" ref="T34:T38" si="40">N34-H34</f>
        <v>2561</v>
      </c>
      <c r="U34" s="43">
        <f t="shared" ref="U34" si="41">O34-I34</f>
        <v>1060.1956438165375</v>
      </c>
    </row>
    <row r="35" spans="1:21" s="62" customFormat="1" x14ac:dyDescent="0.35">
      <c r="A35" s="34" t="s">
        <v>54</v>
      </c>
      <c r="B35" s="44" t="s">
        <v>9</v>
      </c>
      <c r="C35" s="45" t="s">
        <v>6</v>
      </c>
      <c r="D35" s="46">
        <f>SUM(E35:H35)</f>
        <v>0</v>
      </c>
      <c r="E35" s="47">
        <v>0</v>
      </c>
      <c r="F35" s="47">
        <v>0</v>
      </c>
      <c r="G35" s="47">
        <v>0</v>
      </c>
      <c r="H35" s="47">
        <v>0</v>
      </c>
      <c r="I35" s="48">
        <v>0</v>
      </c>
      <c r="J35" s="46">
        <f>SUM(K35:N35)</f>
        <v>5093</v>
      </c>
      <c r="K35" s="47">
        <v>7</v>
      </c>
      <c r="L35" s="47">
        <v>0</v>
      </c>
      <c r="M35" s="47">
        <v>2551</v>
      </c>
      <c r="N35" s="47">
        <v>2535</v>
      </c>
      <c r="O35" s="78">
        <v>522.5479926727412</v>
      </c>
      <c r="P35" s="46">
        <f>J35-D35</f>
        <v>5093</v>
      </c>
      <c r="Q35" s="47">
        <f t="shared" si="38"/>
        <v>7</v>
      </c>
      <c r="R35" s="47">
        <f t="shared" si="38"/>
        <v>0</v>
      </c>
      <c r="S35" s="47">
        <f t="shared" si="39"/>
        <v>2551</v>
      </c>
      <c r="T35" s="47">
        <f t="shared" si="40"/>
        <v>2535</v>
      </c>
      <c r="U35" s="50">
        <f>O35-I35</f>
        <v>522.5479926727412</v>
      </c>
    </row>
    <row r="36" spans="1:21" x14ac:dyDescent="0.35">
      <c r="A36" s="34" t="s">
        <v>54</v>
      </c>
      <c r="B36" s="44" t="s">
        <v>9</v>
      </c>
      <c r="C36" s="45" t="s">
        <v>8</v>
      </c>
      <c r="D36" s="46">
        <f>SUM(E36:H36)</f>
        <v>0</v>
      </c>
      <c r="E36" s="47">
        <v>0</v>
      </c>
      <c r="F36" s="47">
        <v>0</v>
      </c>
      <c r="G36" s="47">
        <v>0</v>
      </c>
      <c r="H36" s="47">
        <v>0</v>
      </c>
      <c r="I36" s="48">
        <v>0</v>
      </c>
      <c r="J36" s="46">
        <f>SUM(K36:N36)</f>
        <v>5055</v>
      </c>
      <c r="K36" s="47">
        <v>506</v>
      </c>
      <c r="L36" s="47">
        <v>0</v>
      </c>
      <c r="M36" s="47">
        <v>4549</v>
      </c>
      <c r="N36" s="47">
        <v>0</v>
      </c>
      <c r="O36" s="78">
        <v>524.64765114379645</v>
      </c>
      <c r="P36" s="46">
        <f t="shared" ref="P36:P38" si="42">J36-D36</f>
        <v>5055</v>
      </c>
      <c r="Q36" s="47">
        <f t="shared" si="38"/>
        <v>506</v>
      </c>
      <c r="R36" s="47">
        <f t="shared" si="38"/>
        <v>0</v>
      </c>
      <c r="S36" s="47">
        <f t="shared" si="39"/>
        <v>4549</v>
      </c>
      <c r="T36" s="47">
        <f t="shared" si="40"/>
        <v>0</v>
      </c>
      <c r="U36" s="50">
        <f t="shared" ref="U36:U38" si="43">O36-I36</f>
        <v>524.64765114379645</v>
      </c>
    </row>
    <row r="37" spans="1:21" x14ac:dyDescent="0.35">
      <c r="A37" s="34" t="s">
        <v>54</v>
      </c>
      <c r="B37" s="44" t="s">
        <v>7</v>
      </c>
      <c r="C37" s="45" t="s">
        <v>6</v>
      </c>
      <c r="D37" s="46">
        <f>SUM(E37:H37)</f>
        <v>0</v>
      </c>
      <c r="E37" s="47">
        <v>0</v>
      </c>
      <c r="F37" s="47">
        <v>0</v>
      </c>
      <c r="G37" s="47">
        <v>0</v>
      </c>
      <c r="H37" s="47">
        <v>0</v>
      </c>
      <c r="I37" s="48">
        <v>0</v>
      </c>
      <c r="J37" s="46">
        <f>SUM(K37:N37)</f>
        <v>52</v>
      </c>
      <c r="K37" s="47">
        <v>0</v>
      </c>
      <c r="L37" s="47">
        <v>0</v>
      </c>
      <c r="M37" s="47">
        <v>26</v>
      </c>
      <c r="N37" s="47">
        <v>26</v>
      </c>
      <c r="O37" s="78">
        <v>9</v>
      </c>
      <c r="P37" s="46">
        <f t="shared" si="42"/>
        <v>52</v>
      </c>
      <c r="Q37" s="47">
        <f t="shared" si="38"/>
        <v>0</v>
      </c>
      <c r="R37" s="47">
        <f t="shared" si="38"/>
        <v>0</v>
      </c>
      <c r="S37" s="47">
        <f t="shared" si="39"/>
        <v>26</v>
      </c>
      <c r="T37" s="47">
        <f t="shared" si="40"/>
        <v>26</v>
      </c>
      <c r="U37" s="50">
        <f t="shared" si="43"/>
        <v>9</v>
      </c>
    </row>
    <row r="38" spans="1:21" ht="16" thickBot="1" x14ac:dyDescent="0.4">
      <c r="A38" s="76" t="s">
        <v>54</v>
      </c>
      <c r="B38" s="51" t="s">
        <v>7</v>
      </c>
      <c r="C38" s="52" t="s">
        <v>5</v>
      </c>
      <c r="D38" s="53">
        <f>SUM(E38:H38)</f>
        <v>0</v>
      </c>
      <c r="E38" s="55">
        <v>0</v>
      </c>
      <c r="F38" s="55">
        <v>0</v>
      </c>
      <c r="G38" s="55">
        <v>0</v>
      </c>
      <c r="H38" s="55">
        <v>0</v>
      </c>
      <c r="I38" s="64">
        <v>0</v>
      </c>
      <c r="J38" s="53">
        <f>SUM(K38:N38)</f>
        <v>16</v>
      </c>
      <c r="K38" s="55">
        <v>1</v>
      </c>
      <c r="L38" s="55">
        <v>0</v>
      </c>
      <c r="M38" s="55">
        <v>15</v>
      </c>
      <c r="N38" s="55">
        <v>0</v>
      </c>
      <c r="O38" s="192">
        <v>4</v>
      </c>
      <c r="P38" s="53">
        <f t="shared" si="42"/>
        <v>16</v>
      </c>
      <c r="Q38" s="55">
        <f t="shared" si="38"/>
        <v>1</v>
      </c>
      <c r="R38" s="55">
        <f t="shared" si="38"/>
        <v>0</v>
      </c>
      <c r="S38" s="55">
        <f t="shared" si="39"/>
        <v>15</v>
      </c>
      <c r="T38" s="55">
        <f t="shared" si="40"/>
        <v>0</v>
      </c>
      <c r="U38" s="56">
        <f t="shared" si="43"/>
        <v>4</v>
      </c>
    </row>
    <row r="39" spans="1:21" s="62" customFormat="1" ht="18" thickBot="1" x14ac:dyDescent="0.4">
      <c r="A39" s="85" t="s">
        <v>53</v>
      </c>
      <c r="B39" s="86" t="s">
        <v>75</v>
      </c>
      <c r="C39" s="87"/>
      <c r="D39" s="88">
        <f t="shared" ref="D39" si="44">SUM(E39:H39)</f>
        <v>0</v>
      </c>
      <c r="E39" s="89">
        <v>0</v>
      </c>
      <c r="F39" s="89">
        <v>0</v>
      </c>
      <c r="G39" s="89">
        <v>0</v>
      </c>
      <c r="H39" s="89">
        <v>0</v>
      </c>
      <c r="I39" s="90">
        <v>0</v>
      </c>
      <c r="J39" s="88">
        <f t="shared" ref="J39" si="45">SUM(K39:N39)</f>
        <v>3638</v>
      </c>
      <c r="K39" s="89">
        <v>0</v>
      </c>
      <c r="L39" s="89">
        <v>3638</v>
      </c>
      <c r="M39" s="89">
        <v>0</v>
      </c>
      <c r="N39" s="89">
        <v>0</v>
      </c>
      <c r="O39" s="91">
        <v>0</v>
      </c>
      <c r="P39" s="88">
        <f t="shared" ref="P39" si="46">J39-D39</f>
        <v>3638</v>
      </c>
      <c r="Q39" s="89">
        <f t="shared" ref="Q39:R39" si="47">K39-E39</f>
        <v>0</v>
      </c>
      <c r="R39" s="89">
        <f t="shared" si="47"/>
        <v>3638</v>
      </c>
      <c r="S39" s="89">
        <f t="shared" ref="S39" si="48">M39-G39</f>
        <v>0</v>
      </c>
      <c r="T39" s="89">
        <f t="shared" ref="T39" si="49">N39-H39</f>
        <v>0</v>
      </c>
      <c r="U39" s="92">
        <f t="shared" ref="U39" si="50">O39-I39</f>
        <v>0</v>
      </c>
    </row>
    <row r="40" spans="1:21" s="62" customFormat="1" ht="15" customHeight="1" x14ac:dyDescent="0.35">
      <c r="A40" s="34" t="s">
        <v>55</v>
      </c>
      <c r="B40" s="93" t="s">
        <v>35</v>
      </c>
      <c r="C40" s="67"/>
      <c r="D40" s="37">
        <f>SUM(D41:D44)</f>
        <v>443</v>
      </c>
      <c r="E40" s="38">
        <f t="shared" ref="E40:O40" si="51">SUM(E41:E44)</f>
        <v>73</v>
      </c>
      <c r="F40" s="38">
        <f t="shared" ref="F40" si="52">SUM(F41:F44)</f>
        <v>0</v>
      </c>
      <c r="G40" s="38">
        <f t="shared" si="51"/>
        <v>311</v>
      </c>
      <c r="H40" s="38">
        <f t="shared" si="51"/>
        <v>59</v>
      </c>
      <c r="I40" s="94">
        <f t="shared" si="51"/>
        <v>0</v>
      </c>
      <c r="J40" s="37">
        <f t="shared" si="51"/>
        <v>590</v>
      </c>
      <c r="K40" s="38">
        <f t="shared" si="51"/>
        <v>100</v>
      </c>
      <c r="L40" s="38">
        <f t="shared" ref="L40" si="53">SUM(L41:L44)</f>
        <v>0</v>
      </c>
      <c r="M40" s="38">
        <f t="shared" si="51"/>
        <v>418</v>
      </c>
      <c r="N40" s="38">
        <f t="shared" si="51"/>
        <v>72</v>
      </c>
      <c r="O40" s="95">
        <f t="shared" si="51"/>
        <v>0</v>
      </c>
      <c r="P40" s="38">
        <f t="shared" ref="P40:P41" si="54">J40-D40</f>
        <v>147</v>
      </c>
      <c r="Q40" s="38">
        <f t="shared" ref="Q40:T43" si="55">K40-E40</f>
        <v>27</v>
      </c>
      <c r="R40" s="38">
        <f t="shared" si="55"/>
        <v>0</v>
      </c>
      <c r="S40" s="38">
        <f t="shared" si="55"/>
        <v>107</v>
      </c>
      <c r="T40" s="38">
        <f t="shared" si="55"/>
        <v>13</v>
      </c>
      <c r="U40" s="96">
        <f t="shared" ref="U40:U44" si="56">O40-I40</f>
        <v>0</v>
      </c>
    </row>
    <row r="41" spans="1:21" s="62" customFormat="1" ht="15" customHeight="1" x14ac:dyDescent="0.35">
      <c r="A41" s="34" t="s">
        <v>55</v>
      </c>
      <c r="B41" s="75" t="s">
        <v>9</v>
      </c>
      <c r="C41" s="67" t="s">
        <v>6</v>
      </c>
      <c r="D41" s="46">
        <f>SUM(E41:H41)</f>
        <v>231</v>
      </c>
      <c r="E41" s="47">
        <v>51</v>
      </c>
      <c r="F41" s="47">
        <v>0</v>
      </c>
      <c r="G41" s="47">
        <v>122</v>
      </c>
      <c r="H41" s="47">
        <v>58</v>
      </c>
      <c r="I41" s="94">
        <v>0</v>
      </c>
      <c r="J41" s="46">
        <f>SUM(K41:N41)</f>
        <v>301</v>
      </c>
      <c r="K41" s="47">
        <v>70</v>
      </c>
      <c r="L41" s="47">
        <v>0</v>
      </c>
      <c r="M41" s="47">
        <v>160</v>
      </c>
      <c r="N41" s="47">
        <v>71</v>
      </c>
      <c r="O41" s="49">
        <v>0</v>
      </c>
      <c r="P41" s="47">
        <f t="shared" si="54"/>
        <v>70</v>
      </c>
      <c r="Q41" s="47">
        <f t="shared" si="55"/>
        <v>19</v>
      </c>
      <c r="R41" s="47">
        <f t="shared" si="55"/>
        <v>0</v>
      </c>
      <c r="S41" s="47">
        <f t="shared" si="55"/>
        <v>38</v>
      </c>
      <c r="T41" s="47">
        <f t="shared" si="55"/>
        <v>13</v>
      </c>
      <c r="U41" s="96">
        <f t="shared" si="56"/>
        <v>0</v>
      </c>
    </row>
    <row r="42" spans="1:21" s="62" customFormat="1" ht="15" customHeight="1" x14ac:dyDescent="0.35">
      <c r="A42" s="34" t="s">
        <v>55</v>
      </c>
      <c r="B42" s="75" t="s">
        <v>9</v>
      </c>
      <c r="C42" s="67" t="s">
        <v>5</v>
      </c>
      <c r="D42" s="46">
        <f>SUM(E42:H42)</f>
        <v>207</v>
      </c>
      <c r="E42" s="47">
        <v>21</v>
      </c>
      <c r="F42" s="47">
        <v>0</v>
      </c>
      <c r="G42" s="47">
        <v>186</v>
      </c>
      <c r="H42" s="47">
        <v>0</v>
      </c>
      <c r="I42" s="94">
        <v>0</v>
      </c>
      <c r="J42" s="46">
        <f>SUM(K42:N42)</f>
        <v>283</v>
      </c>
      <c r="K42" s="47">
        <v>29</v>
      </c>
      <c r="L42" s="47">
        <v>0</v>
      </c>
      <c r="M42" s="47">
        <v>254</v>
      </c>
      <c r="N42" s="47">
        <v>0</v>
      </c>
      <c r="O42" s="49">
        <v>0</v>
      </c>
      <c r="P42" s="47">
        <f>J42-D42</f>
        <v>76</v>
      </c>
      <c r="Q42" s="47">
        <f t="shared" si="55"/>
        <v>8</v>
      </c>
      <c r="R42" s="47">
        <f t="shared" si="55"/>
        <v>0</v>
      </c>
      <c r="S42" s="47">
        <f t="shared" si="55"/>
        <v>68</v>
      </c>
      <c r="T42" s="47">
        <f t="shared" si="55"/>
        <v>0</v>
      </c>
      <c r="U42" s="96">
        <f t="shared" si="56"/>
        <v>0</v>
      </c>
    </row>
    <row r="43" spans="1:21" s="62" customFormat="1" ht="15" customHeight="1" x14ac:dyDescent="0.35">
      <c r="A43" s="34" t="s">
        <v>55</v>
      </c>
      <c r="B43" s="75" t="s">
        <v>7</v>
      </c>
      <c r="C43" s="67" t="s">
        <v>6</v>
      </c>
      <c r="D43" s="46">
        <f>SUM(E43:H43)</f>
        <v>4</v>
      </c>
      <c r="E43" s="47">
        <v>1</v>
      </c>
      <c r="F43" s="47">
        <v>0</v>
      </c>
      <c r="G43" s="47">
        <v>2</v>
      </c>
      <c r="H43" s="47">
        <v>1</v>
      </c>
      <c r="I43" s="94">
        <v>0</v>
      </c>
      <c r="J43" s="46">
        <f>SUM(K43:N43)</f>
        <v>5</v>
      </c>
      <c r="K43" s="47">
        <v>1</v>
      </c>
      <c r="L43" s="47">
        <v>0</v>
      </c>
      <c r="M43" s="47">
        <v>3</v>
      </c>
      <c r="N43" s="47">
        <v>1</v>
      </c>
      <c r="O43" s="49">
        <v>0</v>
      </c>
      <c r="P43" s="47">
        <f>J43-D43</f>
        <v>1</v>
      </c>
      <c r="Q43" s="47">
        <f t="shared" si="55"/>
        <v>0</v>
      </c>
      <c r="R43" s="47">
        <f t="shared" si="55"/>
        <v>0</v>
      </c>
      <c r="S43" s="47">
        <f t="shared" si="55"/>
        <v>1</v>
      </c>
      <c r="T43" s="47">
        <f t="shared" si="55"/>
        <v>0</v>
      </c>
      <c r="U43" s="96">
        <f t="shared" si="56"/>
        <v>0</v>
      </c>
    </row>
    <row r="44" spans="1:21" s="62" customFormat="1" ht="15" customHeight="1" thickBot="1" x14ac:dyDescent="0.4">
      <c r="A44" s="34" t="s">
        <v>55</v>
      </c>
      <c r="B44" s="97" t="s">
        <v>7</v>
      </c>
      <c r="C44" s="98" t="s">
        <v>8</v>
      </c>
      <c r="D44" s="46">
        <f>SUM(E44:H44)</f>
        <v>1</v>
      </c>
      <c r="E44" s="55">
        <v>0</v>
      </c>
      <c r="F44" s="55">
        <v>0</v>
      </c>
      <c r="G44" s="55">
        <v>1</v>
      </c>
      <c r="H44" s="55">
        <v>0</v>
      </c>
      <c r="I44" s="99">
        <v>0</v>
      </c>
      <c r="J44" s="53">
        <f>SUM(K44:N44)</f>
        <v>1</v>
      </c>
      <c r="K44" s="55">
        <v>0</v>
      </c>
      <c r="L44" s="55">
        <v>0</v>
      </c>
      <c r="M44" s="55">
        <v>1</v>
      </c>
      <c r="N44" s="55">
        <v>0</v>
      </c>
      <c r="O44" s="54">
        <v>0</v>
      </c>
      <c r="P44" s="53">
        <f>J44-D44</f>
        <v>0</v>
      </c>
      <c r="Q44" s="55">
        <f t="shared" ref="Q44:R44" si="57">K44-E44</f>
        <v>0</v>
      </c>
      <c r="R44" s="55">
        <f t="shared" si="57"/>
        <v>0</v>
      </c>
      <c r="S44" s="55">
        <f t="shared" ref="S44" si="58">M44-G44</f>
        <v>0</v>
      </c>
      <c r="T44" s="55">
        <f t="shared" ref="T44" si="59">N44-H44</f>
        <v>0</v>
      </c>
      <c r="U44" s="100">
        <f t="shared" si="56"/>
        <v>0</v>
      </c>
    </row>
    <row r="45" spans="1:21" s="62" customFormat="1" ht="15" customHeight="1" x14ac:dyDescent="0.35">
      <c r="A45" s="101" t="s">
        <v>56</v>
      </c>
      <c r="B45" s="102" t="s">
        <v>31</v>
      </c>
      <c r="C45" s="103"/>
      <c r="D45" s="40">
        <f>SUM(D46:D49)</f>
        <v>1259</v>
      </c>
      <c r="E45" s="41">
        <f t="shared" ref="E45:O45" si="60">SUM(E46:E49)</f>
        <v>75</v>
      </c>
      <c r="F45" s="41">
        <f t="shared" ref="F45" si="61">SUM(F46:F49)</f>
        <v>0</v>
      </c>
      <c r="G45" s="41">
        <f t="shared" si="60"/>
        <v>887</v>
      </c>
      <c r="H45" s="41">
        <f t="shared" si="60"/>
        <v>297</v>
      </c>
      <c r="I45" s="104">
        <f t="shared" si="60"/>
        <v>0</v>
      </c>
      <c r="J45" s="40">
        <f t="shared" si="60"/>
        <v>301</v>
      </c>
      <c r="K45" s="41">
        <f>SUM(K46:K49)</f>
        <v>15</v>
      </c>
      <c r="L45" s="41">
        <f>SUM(L46:L49)</f>
        <v>0</v>
      </c>
      <c r="M45" s="41">
        <f t="shared" si="60"/>
        <v>214</v>
      </c>
      <c r="N45" s="41">
        <f t="shared" si="60"/>
        <v>72</v>
      </c>
      <c r="O45" s="42">
        <f t="shared" si="60"/>
        <v>0</v>
      </c>
      <c r="P45" s="41">
        <f t="shared" ref="P45:P46" si="62">J45-D45</f>
        <v>-958</v>
      </c>
      <c r="Q45" s="41">
        <f t="shared" ref="Q45:R48" si="63">K45-E45</f>
        <v>-60</v>
      </c>
      <c r="R45" s="41">
        <f t="shared" si="63"/>
        <v>0</v>
      </c>
      <c r="S45" s="41">
        <f t="shared" ref="S45:S48" si="64">M45-G45</f>
        <v>-673</v>
      </c>
      <c r="T45" s="41">
        <f t="shared" ref="T45:T48" si="65">N45-H45</f>
        <v>-225</v>
      </c>
      <c r="U45" s="43">
        <f t="shared" ref="U45:U49" si="66">O45-I45</f>
        <v>0</v>
      </c>
    </row>
    <row r="46" spans="1:21" s="62" customFormat="1" ht="15" customHeight="1" x14ac:dyDescent="0.35">
      <c r="A46" s="34" t="s">
        <v>56</v>
      </c>
      <c r="B46" s="75" t="s">
        <v>9</v>
      </c>
      <c r="C46" s="67" t="s">
        <v>6</v>
      </c>
      <c r="D46" s="46">
        <f t="shared" ref="D46:D49" si="67">SUM(E46:H46)</f>
        <v>657</v>
      </c>
      <c r="E46" s="47">
        <v>16</v>
      </c>
      <c r="F46" s="47">
        <v>0</v>
      </c>
      <c r="G46" s="47">
        <v>349</v>
      </c>
      <c r="H46" s="47">
        <v>292</v>
      </c>
      <c r="I46" s="94">
        <v>0</v>
      </c>
      <c r="J46" s="46">
        <f>SUM(K46:N46)</f>
        <v>156</v>
      </c>
      <c r="K46" s="47">
        <v>1</v>
      </c>
      <c r="L46" s="47">
        <v>0</v>
      </c>
      <c r="M46" s="47">
        <v>83</v>
      </c>
      <c r="N46" s="47">
        <v>72</v>
      </c>
      <c r="O46" s="49">
        <v>0</v>
      </c>
      <c r="P46" s="47">
        <f t="shared" si="62"/>
        <v>-501</v>
      </c>
      <c r="Q46" s="47">
        <f t="shared" si="63"/>
        <v>-15</v>
      </c>
      <c r="R46" s="47">
        <f t="shared" si="63"/>
        <v>0</v>
      </c>
      <c r="S46" s="47">
        <f t="shared" si="64"/>
        <v>-266</v>
      </c>
      <c r="T46" s="47">
        <f t="shared" si="65"/>
        <v>-220</v>
      </c>
      <c r="U46" s="96">
        <f t="shared" si="66"/>
        <v>0</v>
      </c>
    </row>
    <row r="47" spans="1:21" s="62" customFormat="1" ht="15" customHeight="1" x14ac:dyDescent="0.35">
      <c r="A47" s="34" t="s">
        <v>56</v>
      </c>
      <c r="B47" s="75" t="s">
        <v>9</v>
      </c>
      <c r="C47" s="67" t="s">
        <v>5</v>
      </c>
      <c r="D47" s="46">
        <f t="shared" si="67"/>
        <v>591</v>
      </c>
      <c r="E47" s="47">
        <v>59</v>
      </c>
      <c r="F47" s="47">
        <v>0</v>
      </c>
      <c r="G47" s="47">
        <v>532</v>
      </c>
      <c r="H47" s="47">
        <v>0</v>
      </c>
      <c r="I47" s="94">
        <v>0</v>
      </c>
      <c r="J47" s="46">
        <f>SUM(K47:N47)</f>
        <v>145</v>
      </c>
      <c r="K47" s="47">
        <v>14</v>
      </c>
      <c r="L47" s="47">
        <v>0</v>
      </c>
      <c r="M47" s="47">
        <v>131</v>
      </c>
      <c r="N47" s="47">
        <v>0</v>
      </c>
      <c r="O47" s="49">
        <v>0</v>
      </c>
      <c r="P47" s="47">
        <f>J47-D47</f>
        <v>-446</v>
      </c>
      <c r="Q47" s="47">
        <f t="shared" si="63"/>
        <v>-45</v>
      </c>
      <c r="R47" s="47">
        <f t="shared" si="63"/>
        <v>0</v>
      </c>
      <c r="S47" s="47">
        <f t="shared" si="64"/>
        <v>-401</v>
      </c>
      <c r="T47" s="47">
        <f t="shared" si="65"/>
        <v>0</v>
      </c>
      <c r="U47" s="96">
        <f t="shared" si="66"/>
        <v>0</v>
      </c>
    </row>
    <row r="48" spans="1:21" s="62" customFormat="1" ht="15" customHeight="1" x14ac:dyDescent="0.35">
      <c r="A48" s="34" t="s">
        <v>56</v>
      </c>
      <c r="B48" s="75" t="s">
        <v>7</v>
      </c>
      <c r="C48" s="67" t="s">
        <v>6</v>
      </c>
      <c r="D48" s="46">
        <f t="shared" si="67"/>
        <v>9</v>
      </c>
      <c r="E48" s="47">
        <v>0</v>
      </c>
      <c r="F48" s="47">
        <v>0</v>
      </c>
      <c r="G48" s="47">
        <v>4</v>
      </c>
      <c r="H48" s="47">
        <v>5</v>
      </c>
      <c r="I48" s="94">
        <v>0</v>
      </c>
      <c r="J48" s="46">
        <f>SUM(K48:N48)</f>
        <v>0</v>
      </c>
      <c r="K48" s="47">
        <v>0</v>
      </c>
      <c r="L48" s="47">
        <v>0</v>
      </c>
      <c r="M48" s="47">
        <v>0</v>
      </c>
      <c r="N48" s="47">
        <v>0</v>
      </c>
      <c r="O48" s="49">
        <v>0</v>
      </c>
      <c r="P48" s="47">
        <f>J48-D48</f>
        <v>-9</v>
      </c>
      <c r="Q48" s="47">
        <f t="shared" si="63"/>
        <v>0</v>
      </c>
      <c r="R48" s="47">
        <f t="shared" si="63"/>
        <v>0</v>
      </c>
      <c r="S48" s="47">
        <f t="shared" si="64"/>
        <v>-4</v>
      </c>
      <c r="T48" s="47">
        <f t="shared" si="65"/>
        <v>-5</v>
      </c>
      <c r="U48" s="96">
        <f t="shared" si="66"/>
        <v>0</v>
      </c>
    </row>
    <row r="49" spans="1:21" s="62" customFormat="1" ht="15" customHeight="1" thickBot="1" x14ac:dyDescent="0.4">
      <c r="A49" s="76" t="s">
        <v>56</v>
      </c>
      <c r="B49" s="97" t="s">
        <v>7</v>
      </c>
      <c r="C49" s="98" t="s">
        <v>8</v>
      </c>
      <c r="D49" s="53">
        <f t="shared" si="67"/>
        <v>2</v>
      </c>
      <c r="E49" s="55">
        <v>0</v>
      </c>
      <c r="F49" s="55">
        <v>0</v>
      </c>
      <c r="G49" s="55">
        <v>2</v>
      </c>
      <c r="H49" s="55">
        <v>0</v>
      </c>
      <c r="I49" s="99">
        <v>0</v>
      </c>
      <c r="J49" s="53">
        <f>SUM(K49:N49)</f>
        <v>0</v>
      </c>
      <c r="K49" s="55">
        <v>0</v>
      </c>
      <c r="L49" s="55">
        <v>0</v>
      </c>
      <c r="M49" s="55">
        <v>0</v>
      </c>
      <c r="N49" s="55">
        <v>0</v>
      </c>
      <c r="O49" s="54">
        <v>0</v>
      </c>
      <c r="P49" s="53">
        <f>J49-D49</f>
        <v>-2</v>
      </c>
      <c r="Q49" s="55">
        <f t="shared" ref="Q49:R49" si="68">K49-E49</f>
        <v>0</v>
      </c>
      <c r="R49" s="55">
        <f t="shared" si="68"/>
        <v>0</v>
      </c>
      <c r="S49" s="55">
        <f t="shared" ref="S49" si="69">M49-G49</f>
        <v>-2</v>
      </c>
      <c r="T49" s="55">
        <f t="shared" ref="T49" si="70">N49-H49</f>
        <v>0</v>
      </c>
      <c r="U49" s="100">
        <f t="shared" si="66"/>
        <v>0</v>
      </c>
    </row>
    <row r="50" spans="1:21" s="62" customFormat="1" ht="15" customHeight="1" thickBot="1" x14ac:dyDescent="0.4">
      <c r="A50" s="85" t="s">
        <v>57</v>
      </c>
      <c r="B50" s="86" t="s">
        <v>24</v>
      </c>
      <c r="C50" s="87"/>
      <c r="D50" s="88">
        <f>SUM(E50:H50)</f>
        <v>0</v>
      </c>
      <c r="E50" s="89">
        <v>0</v>
      </c>
      <c r="F50" s="89">
        <v>0</v>
      </c>
      <c r="G50" s="89">
        <v>0</v>
      </c>
      <c r="H50" s="89">
        <v>0</v>
      </c>
      <c r="I50" s="90">
        <v>0</v>
      </c>
      <c r="J50" s="88">
        <f>SUM(K50:N50)</f>
        <v>-840</v>
      </c>
      <c r="K50" s="89">
        <v>-55</v>
      </c>
      <c r="L50" s="89">
        <v>0</v>
      </c>
      <c r="M50" s="89">
        <v>-347</v>
      </c>
      <c r="N50" s="89">
        <v>-438</v>
      </c>
      <c r="O50" s="91">
        <v>0</v>
      </c>
      <c r="P50" s="88">
        <f>J50-D50</f>
        <v>-840</v>
      </c>
      <c r="Q50" s="89">
        <f>K50-E50</f>
        <v>-55</v>
      </c>
      <c r="R50" s="89">
        <f>L50-F50</f>
        <v>0</v>
      </c>
      <c r="S50" s="89">
        <f>M50-G50</f>
        <v>-347</v>
      </c>
      <c r="T50" s="89">
        <f>N50-H50</f>
        <v>-438</v>
      </c>
      <c r="U50" s="92">
        <f>O50-I50</f>
        <v>0</v>
      </c>
    </row>
    <row r="51" spans="1:21" s="62" customFormat="1" ht="18" thickBot="1" x14ac:dyDescent="0.4">
      <c r="A51" s="85" t="s">
        <v>58</v>
      </c>
      <c r="B51" s="86" t="s">
        <v>76</v>
      </c>
      <c r="C51" s="87"/>
      <c r="D51" s="88">
        <f t="shared" ref="D51" si="71">SUM(E51:H51)</f>
        <v>12271</v>
      </c>
      <c r="E51" s="89">
        <v>1154</v>
      </c>
      <c r="F51" s="89">
        <v>0</v>
      </c>
      <c r="G51" s="89">
        <v>8401</v>
      </c>
      <c r="H51" s="89">
        <v>2716</v>
      </c>
      <c r="I51" s="90">
        <v>0</v>
      </c>
      <c r="J51" s="88">
        <f t="shared" ref="J51" si="72">SUM(K51:N51)</f>
        <v>30992</v>
      </c>
      <c r="K51" s="89">
        <v>5370</v>
      </c>
      <c r="L51" s="89">
        <v>0</v>
      </c>
      <c r="M51" s="89">
        <v>23090</v>
      </c>
      <c r="N51" s="89">
        <v>2532</v>
      </c>
      <c r="O51" s="91">
        <v>0</v>
      </c>
      <c r="P51" s="88">
        <f t="shared" ref="P51" si="73">J51-D51</f>
        <v>18721</v>
      </c>
      <c r="Q51" s="89">
        <f t="shared" ref="Q51:R51" si="74">K51-E51</f>
        <v>4216</v>
      </c>
      <c r="R51" s="89">
        <f t="shared" si="74"/>
        <v>0</v>
      </c>
      <c r="S51" s="89">
        <f t="shared" ref="S51" si="75">M51-G51</f>
        <v>14689</v>
      </c>
      <c r="T51" s="89">
        <f t="shared" ref="T51" si="76">N51-H51</f>
        <v>-184</v>
      </c>
      <c r="U51" s="92">
        <f t="shared" ref="U51" si="77">O51-I51</f>
        <v>0</v>
      </c>
    </row>
    <row r="52" spans="1:21" s="62" customFormat="1" ht="18" thickBot="1" x14ac:dyDescent="0.4">
      <c r="A52" s="85" t="s">
        <v>59</v>
      </c>
      <c r="B52" s="86" t="s">
        <v>77</v>
      </c>
      <c r="C52" s="87"/>
      <c r="D52" s="88">
        <f>SUM(E52:H52)</f>
        <v>0</v>
      </c>
      <c r="E52" s="89">
        <v>1331</v>
      </c>
      <c r="F52" s="89">
        <v>0</v>
      </c>
      <c r="G52" s="89">
        <v>-1729</v>
      </c>
      <c r="H52" s="89">
        <v>398</v>
      </c>
      <c r="I52" s="90">
        <v>0</v>
      </c>
      <c r="J52" s="88">
        <f>SUM(K52:N52)</f>
        <v>0</v>
      </c>
      <c r="K52" s="89">
        <v>1454</v>
      </c>
      <c r="L52" s="89">
        <v>0</v>
      </c>
      <c r="M52" s="89">
        <v>-1729</v>
      </c>
      <c r="N52" s="89">
        <v>275</v>
      </c>
      <c r="O52" s="91">
        <v>0</v>
      </c>
      <c r="P52" s="88">
        <f t="shared" ref="P52:U55" si="78">J52-D52</f>
        <v>0</v>
      </c>
      <c r="Q52" s="89">
        <f t="shared" si="78"/>
        <v>123</v>
      </c>
      <c r="R52" s="89">
        <f t="shared" si="78"/>
        <v>0</v>
      </c>
      <c r="S52" s="89">
        <f t="shared" si="78"/>
        <v>0</v>
      </c>
      <c r="T52" s="89">
        <f t="shared" si="78"/>
        <v>-123</v>
      </c>
      <c r="U52" s="92">
        <f t="shared" si="78"/>
        <v>0</v>
      </c>
    </row>
    <row r="53" spans="1:21" s="62" customFormat="1" ht="18" thickBot="1" x14ac:dyDescent="0.4">
      <c r="A53" s="85" t="s">
        <v>60</v>
      </c>
      <c r="B53" s="86" t="s">
        <v>78</v>
      </c>
      <c r="C53" s="87"/>
      <c r="D53" s="88">
        <f>SUM(E53:H53)</f>
        <v>0</v>
      </c>
      <c r="E53" s="89">
        <v>0</v>
      </c>
      <c r="F53" s="89">
        <v>0</v>
      </c>
      <c r="G53" s="89">
        <v>0</v>
      </c>
      <c r="H53" s="89">
        <v>0</v>
      </c>
      <c r="I53" s="90">
        <v>0</v>
      </c>
      <c r="J53" s="88">
        <f>SUM(K53:N53)</f>
        <v>0</v>
      </c>
      <c r="K53" s="89">
        <v>0</v>
      </c>
      <c r="L53" s="89">
        <v>0</v>
      </c>
      <c r="M53" s="89">
        <v>0</v>
      </c>
      <c r="N53" s="89">
        <v>0</v>
      </c>
      <c r="O53" s="91">
        <v>0</v>
      </c>
      <c r="P53" s="88">
        <f t="shared" si="78"/>
        <v>0</v>
      </c>
      <c r="Q53" s="89">
        <f t="shared" si="78"/>
        <v>0</v>
      </c>
      <c r="R53" s="89">
        <f t="shared" si="78"/>
        <v>0</v>
      </c>
      <c r="S53" s="89">
        <f t="shared" si="78"/>
        <v>0</v>
      </c>
      <c r="T53" s="89">
        <f t="shared" si="78"/>
        <v>0</v>
      </c>
      <c r="U53" s="92">
        <f t="shared" si="78"/>
        <v>0</v>
      </c>
    </row>
    <row r="54" spans="1:21" ht="18" thickBot="1" x14ac:dyDescent="0.4">
      <c r="A54" s="105" t="s">
        <v>61</v>
      </c>
      <c r="B54" s="86" t="s">
        <v>79</v>
      </c>
      <c r="C54" s="106"/>
      <c r="D54" s="88">
        <f>SUM(E54:H54)</f>
        <v>77854</v>
      </c>
      <c r="E54" s="89">
        <v>771</v>
      </c>
      <c r="F54" s="89">
        <v>0</v>
      </c>
      <c r="G54" s="89">
        <v>38927</v>
      </c>
      <c r="H54" s="89">
        <v>38156</v>
      </c>
      <c r="I54" s="107">
        <v>0</v>
      </c>
      <c r="J54" s="88">
        <f>SUM(K54:N54)</f>
        <v>90357</v>
      </c>
      <c r="K54" s="89">
        <v>365</v>
      </c>
      <c r="L54" s="89">
        <v>0</v>
      </c>
      <c r="M54" s="89">
        <v>47878</v>
      </c>
      <c r="N54" s="89">
        <v>42114</v>
      </c>
      <c r="O54" s="91">
        <v>0</v>
      </c>
      <c r="P54" s="88">
        <f t="shared" si="78"/>
        <v>12503</v>
      </c>
      <c r="Q54" s="89">
        <f t="shared" si="78"/>
        <v>-406</v>
      </c>
      <c r="R54" s="89">
        <f t="shared" si="78"/>
        <v>0</v>
      </c>
      <c r="S54" s="89">
        <f t="shared" si="78"/>
        <v>8951</v>
      </c>
      <c r="T54" s="89">
        <f t="shared" si="78"/>
        <v>3958</v>
      </c>
      <c r="U54" s="92">
        <f t="shared" si="78"/>
        <v>0</v>
      </c>
    </row>
    <row r="55" spans="1:21" ht="18" thickBot="1" x14ac:dyDescent="0.4">
      <c r="A55" s="105" t="s">
        <v>84</v>
      </c>
      <c r="B55" s="86" t="s">
        <v>80</v>
      </c>
      <c r="C55" s="106"/>
      <c r="D55" s="88">
        <f>SUM(E55:H55)</f>
        <v>15170</v>
      </c>
      <c r="E55" s="89">
        <v>0</v>
      </c>
      <c r="F55" s="89">
        <v>0</v>
      </c>
      <c r="G55" s="89">
        <v>9871</v>
      </c>
      <c r="H55" s="89">
        <v>5299</v>
      </c>
      <c r="I55" s="91">
        <v>0</v>
      </c>
      <c r="J55" s="88">
        <f>SUM(K55:N55)</f>
        <v>0</v>
      </c>
      <c r="K55" s="89">
        <v>0</v>
      </c>
      <c r="L55" s="89">
        <v>0</v>
      </c>
      <c r="M55" s="89">
        <v>0</v>
      </c>
      <c r="N55" s="89">
        <v>0</v>
      </c>
      <c r="O55" s="91">
        <v>0</v>
      </c>
      <c r="P55" s="88">
        <f t="shared" si="78"/>
        <v>-15170</v>
      </c>
      <c r="Q55" s="89">
        <f t="shared" si="78"/>
        <v>0</v>
      </c>
      <c r="R55" s="89">
        <f t="shared" si="78"/>
        <v>0</v>
      </c>
      <c r="S55" s="89">
        <f t="shared" si="78"/>
        <v>-9871</v>
      </c>
      <c r="T55" s="89">
        <f t="shared" si="78"/>
        <v>-5299</v>
      </c>
      <c r="U55" s="92">
        <f t="shared" si="78"/>
        <v>0</v>
      </c>
    </row>
    <row r="56" spans="1:21" ht="16" thickBot="1" x14ac:dyDescent="0.4">
      <c r="A56" s="105" t="s">
        <v>62</v>
      </c>
      <c r="B56" s="86" t="s">
        <v>63</v>
      </c>
      <c r="C56" s="106"/>
      <c r="D56" s="88">
        <f t="shared" ref="D56" si="79">SUM(E56:H56)</f>
        <v>5876</v>
      </c>
      <c r="E56" s="89">
        <v>1469</v>
      </c>
      <c r="F56" s="89">
        <v>0</v>
      </c>
      <c r="G56" s="89">
        <v>2938</v>
      </c>
      <c r="H56" s="89">
        <v>1469</v>
      </c>
      <c r="I56" s="107">
        <v>0</v>
      </c>
      <c r="J56" s="88">
        <f t="shared" ref="J56" si="80">SUM(K56:N56)</f>
        <v>5876</v>
      </c>
      <c r="K56" s="89">
        <v>1469</v>
      </c>
      <c r="L56" s="89">
        <v>0</v>
      </c>
      <c r="M56" s="89">
        <v>2938</v>
      </c>
      <c r="N56" s="89">
        <v>1469</v>
      </c>
      <c r="O56" s="91">
        <v>0</v>
      </c>
      <c r="P56" s="88">
        <f t="shared" ref="P56" si="81">J56-D56</f>
        <v>0</v>
      </c>
      <c r="Q56" s="89">
        <f t="shared" ref="Q56:R56" si="82">K56-E56</f>
        <v>0</v>
      </c>
      <c r="R56" s="89">
        <f t="shared" si="82"/>
        <v>0</v>
      </c>
      <c r="S56" s="89">
        <f t="shared" ref="S56" si="83">M56-G56</f>
        <v>0</v>
      </c>
      <c r="T56" s="89">
        <f t="shared" ref="T56" si="84">N56-H56</f>
        <v>0</v>
      </c>
      <c r="U56" s="92">
        <f t="shared" ref="U56" si="85">O56-I56</f>
        <v>0</v>
      </c>
    </row>
    <row r="57" spans="1:21" s="113" customFormat="1" ht="15" customHeight="1" thickBot="1" x14ac:dyDescent="0.4">
      <c r="A57" s="108"/>
      <c r="B57" s="109"/>
      <c r="C57" s="110" t="s">
        <v>14</v>
      </c>
      <c r="D57" s="88">
        <f t="shared" ref="D57:O57" si="86">D9+D14+D19+D24+D34+D27+D39+D40+D45+D50+D51+D52+D53+D54+D55+D56</f>
        <v>1069107</v>
      </c>
      <c r="E57" s="88">
        <f t="shared" si="86"/>
        <v>78169</v>
      </c>
      <c r="F57" s="88">
        <f t="shared" si="86"/>
        <v>0</v>
      </c>
      <c r="G57" s="88">
        <f t="shared" si="86"/>
        <v>727403</v>
      </c>
      <c r="H57" s="88">
        <f t="shared" si="86"/>
        <v>263535</v>
      </c>
      <c r="I57" s="111">
        <f t="shared" si="86"/>
        <v>1592</v>
      </c>
      <c r="J57" s="88">
        <f t="shared" si="86"/>
        <v>1143499</v>
      </c>
      <c r="K57" s="88">
        <f t="shared" si="86"/>
        <v>142287</v>
      </c>
      <c r="L57" s="88">
        <f t="shared" si="86"/>
        <v>3638</v>
      </c>
      <c r="M57" s="88">
        <f t="shared" si="86"/>
        <v>838988</v>
      </c>
      <c r="N57" s="88">
        <f t="shared" si="86"/>
        <v>158586</v>
      </c>
      <c r="O57" s="111">
        <f t="shared" si="86"/>
        <v>1060.1956438165375</v>
      </c>
      <c r="P57" s="88">
        <f>J57-D57</f>
        <v>74392</v>
      </c>
      <c r="Q57" s="89">
        <f>K57-E57</f>
        <v>64118</v>
      </c>
      <c r="R57" s="89">
        <f>L57-F57</f>
        <v>3638</v>
      </c>
      <c r="S57" s="89">
        <f>M57-G57</f>
        <v>111585</v>
      </c>
      <c r="T57" s="89">
        <f t="shared" si="7"/>
        <v>-104949</v>
      </c>
      <c r="U57" s="112">
        <f>O57-I57</f>
        <v>-531.80435618346246</v>
      </c>
    </row>
    <row r="58" spans="1:21" s="113" customFormat="1" ht="15" customHeight="1" x14ac:dyDescent="0.35">
      <c r="A58" s="114"/>
      <c r="B58" s="115"/>
      <c r="C58" s="116" t="s">
        <v>3</v>
      </c>
      <c r="D58" s="117">
        <f t="shared" ref="D58:O58" si="87">D10+D11+D15+D16+D20+D21+D35+D36+D28+D29+D41+D42+D46+D47</f>
        <v>520939</v>
      </c>
      <c r="E58" s="117">
        <f t="shared" si="87"/>
        <v>60025</v>
      </c>
      <c r="F58" s="117">
        <f t="shared" si="87"/>
        <v>0</v>
      </c>
      <c r="G58" s="117">
        <f t="shared" si="87"/>
        <v>391824</v>
      </c>
      <c r="H58" s="117">
        <f t="shared" si="87"/>
        <v>69090</v>
      </c>
      <c r="I58" s="118">
        <f t="shared" si="87"/>
        <v>1574</v>
      </c>
      <c r="J58" s="117">
        <f t="shared" si="87"/>
        <v>1002354</v>
      </c>
      <c r="K58" s="117">
        <f t="shared" si="87"/>
        <v>133377</v>
      </c>
      <c r="L58" s="117">
        <f t="shared" si="87"/>
        <v>0</v>
      </c>
      <c r="M58" s="117">
        <f t="shared" si="87"/>
        <v>760108</v>
      </c>
      <c r="N58" s="117">
        <f t="shared" si="87"/>
        <v>108869</v>
      </c>
      <c r="O58" s="118">
        <f t="shared" si="87"/>
        <v>1047.1956438165375</v>
      </c>
      <c r="P58" s="119">
        <f>J58-D58</f>
        <v>481415</v>
      </c>
      <c r="Q58" s="47">
        <f t="shared" si="5"/>
        <v>73352</v>
      </c>
      <c r="R58" s="47">
        <f t="shared" si="5"/>
        <v>0</v>
      </c>
      <c r="S58" s="120">
        <f>M58-G58</f>
        <v>368284</v>
      </c>
      <c r="T58" s="120">
        <f t="shared" si="7"/>
        <v>39779</v>
      </c>
      <c r="U58" s="70">
        <f>O58-I58</f>
        <v>-526.80435618346246</v>
      </c>
    </row>
    <row r="59" spans="1:21" s="62" customFormat="1" ht="15" customHeight="1" x14ac:dyDescent="0.35">
      <c r="A59" s="61"/>
      <c r="B59" s="67"/>
      <c r="C59" s="116" t="s">
        <v>2</v>
      </c>
      <c r="D59" s="121">
        <f t="shared" ref="D59:O59" si="88">D12+D13+D17+D18+D22+D23+D25+D26+D37+D38+D30+D31+D43+D44+D48+D49</f>
        <v>422328</v>
      </c>
      <c r="E59" s="121">
        <f t="shared" si="88"/>
        <v>11485</v>
      </c>
      <c r="F59" s="121">
        <f t="shared" si="88"/>
        <v>0</v>
      </c>
      <c r="G59" s="121">
        <f t="shared" si="88"/>
        <v>266666</v>
      </c>
      <c r="H59" s="121">
        <f t="shared" si="88"/>
        <v>144177</v>
      </c>
      <c r="I59" s="122">
        <f t="shared" si="88"/>
        <v>18</v>
      </c>
      <c r="J59" s="121">
        <f t="shared" si="88"/>
        <v>11122</v>
      </c>
      <c r="K59" s="121">
        <f t="shared" si="88"/>
        <v>311</v>
      </c>
      <c r="L59" s="121">
        <f t="shared" si="88"/>
        <v>0</v>
      </c>
      <c r="M59" s="121">
        <f t="shared" si="88"/>
        <v>7050</v>
      </c>
      <c r="N59" s="121">
        <f t="shared" si="88"/>
        <v>3761</v>
      </c>
      <c r="O59" s="122">
        <f t="shared" si="88"/>
        <v>13</v>
      </c>
      <c r="P59" s="119">
        <f>J59-D59</f>
        <v>-411206</v>
      </c>
      <c r="Q59" s="47">
        <f>K59-E59</f>
        <v>-11174</v>
      </c>
      <c r="R59" s="47">
        <f>L59-F59</f>
        <v>0</v>
      </c>
      <c r="S59" s="120">
        <f>M59-G59</f>
        <v>-259616</v>
      </c>
      <c r="T59" s="120">
        <f t="shared" ref="T59:T60" si="89">N59-H59</f>
        <v>-140416</v>
      </c>
      <c r="U59" s="70">
        <f>O59-I59</f>
        <v>-5</v>
      </c>
    </row>
    <row r="60" spans="1:21" s="62" customFormat="1" ht="15" customHeight="1" thickBot="1" x14ac:dyDescent="0.4">
      <c r="A60" s="63"/>
      <c r="B60" s="123"/>
      <c r="C60" s="124" t="s">
        <v>1</v>
      </c>
      <c r="D60" s="53">
        <f t="shared" ref="D60:O60" si="90">D32+D33+D39+D50+D51+D52+D53+D54+D55+D56</f>
        <v>125840</v>
      </c>
      <c r="E60" s="53">
        <f t="shared" si="90"/>
        <v>6659</v>
      </c>
      <c r="F60" s="53">
        <f t="shared" si="90"/>
        <v>0</v>
      </c>
      <c r="G60" s="53">
        <f t="shared" si="90"/>
        <v>68913</v>
      </c>
      <c r="H60" s="53">
        <f t="shared" si="90"/>
        <v>50268</v>
      </c>
      <c r="I60" s="125">
        <f t="shared" si="90"/>
        <v>0</v>
      </c>
      <c r="J60" s="53">
        <f t="shared" si="90"/>
        <v>130023</v>
      </c>
      <c r="K60" s="53">
        <f t="shared" si="90"/>
        <v>8599</v>
      </c>
      <c r="L60" s="53">
        <f t="shared" si="90"/>
        <v>3638</v>
      </c>
      <c r="M60" s="53">
        <f t="shared" si="90"/>
        <v>71830</v>
      </c>
      <c r="N60" s="53">
        <f t="shared" si="90"/>
        <v>45956</v>
      </c>
      <c r="O60" s="125">
        <f t="shared" si="90"/>
        <v>0</v>
      </c>
      <c r="P60" s="126">
        <f>J60-D60</f>
        <v>4183</v>
      </c>
      <c r="Q60" s="55">
        <f t="shared" ref="Q60:R60" si="91">K60-E60</f>
        <v>1940</v>
      </c>
      <c r="R60" s="55">
        <f t="shared" si="91"/>
        <v>3638</v>
      </c>
      <c r="S60" s="127">
        <f t="shared" ref="S60" si="92">M60-G60</f>
        <v>2917</v>
      </c>
      <c r="T60" s="127">
        <f t="shared" si="89"/>
        <v>-4312</v>
      </c>
      <c r="U60" s="72">
        <f>O60-I60</f>
        <v>0</v>
      </c>
    </row>
    <row r="61" spans="1:21" x14ac:dyDescent="0.35">
      <c r="A61" s="128" t="s">
        <v>0</v>
      </c>
      <c r="B61" s="129"/>
      <c r="C61" s="12"/>
      <c r="D61" s="130"/>
      <c r="E61" s="130"/>
      <c r="F61" s="130"/>
      <c r="G61" s="130"/>
      <c r="H61" s="130"/>
      <c r="I61" s="130"/>
      <c r="J61" s="130"/>
      <c r="K61" s="130"/>
      <c r="L61" s="130"/>
      <c r="M61" s="130"/>
      <c r="N61" s="130"/>
      <c r="O61" s="130"/>
      <c r="P61" s="130"/>
      <c r="Q61" s="130"/>
      <c r="R61" s="130"/>
      <c r="S61" s="130"/>
      <c r="T61" s="130"/>
      <c r="U61" s="130"/>
    </row>
    <row r="62" spans="1:21" ht="15" customHeight="1" x14ac:dyDescent="0.35">
      <c r="A62" s="10" t="s">
        <v>34</v>
      </c>
      <c r="B62" s="131"/>
      <c r="C62" s="132"/>
      <c r="D62" s="133"/>
      <c r="E62" s="3"/>
      <c r="F62" s="3"/>
      <c r="G62" s="3"/>
      <c r="H62" s="3"/>
      <c r="I62" s="3"/>
      <c r="J62" s="3"/>
      <c r="K62" s="3"/>
      <c r="L62" s="3"/>
      <c r="M62" s="3"/>
      <c r="N62" s="3"/>
      <c r="O62" s="3"/>
      <c r="P62" s="130"/>
      <c r="Q62" s="130"/>
      <c r="R62" s="130"/>
      <c r="S62" s="130"/>
      <c r="T62" s="130"/>
      <c r="U62" s="130"/>
    </row>
    <row r="63" spans="1:21" ht="15" customHeight="1" x14ac:dyDescent="0.35">
      <c r="A63" s="10" t="s">
        <v>72</v>
      </c>
      <c r="B63" s="131"/>
      <c r="C63" s="132"/>
      <c r="D63" s="133"/>
      <c r="E63" s="3"/>
      <c r="F63" s="3"/>
      <c r="G63" s="3"/>
      <c r="H63" s="3"/>
      <c r="I63" s="3"/>
      <c r="J63" s="3"/>
      <c r="K63" s="3"/>
      <c r="L63" s="3"/>
      <c r="M63" s="3"/>
      <c r="N63" s="3"/>
      <c r="O63" s="3"/>
      <c r="P63" s="130"/>
      <c r="Q63" s="130"/>
      <c r="R63" s="130"/>
      <c r="S63" s="130"/>
      <c r="T63" s="130"/>
      <c r="U63" s="130"/>
    </row>
    <row r="64" spans="1:21" ht="15" customHeight="1" x14ac:dyDescent="0.35">
      <c r="A64" s="10" t="s">
        <v>86</v>
      </c>
      <c r="B64" s="134"/>
      <c r="C64" s="10"/>
      <c r="D64" s="3"/>
      <c r="E64" s="3"/>
      <c r="F64" s="3"/>
      <c r="G64" s="3"/>
      <c r="H64" s="3"/>
      <c r="I64" s="3"/>
      <c r="J64" s="3"/>
      <c r="K64" s="3"/>
      <c r="L64" s="3"/>
      <c r="M64" s="3"/>
      <c r="N64" s="3"/>
      <c r="O64" s="3"/>
      <c r="P64" s="130"/>
      <c r="Q64" s="130"/>
      <c r="R64" s="130"/>
      <c r="S64" s="130"/>
      <c r="T64" s="130"/>
      <c r="U64" s="130"/>
    </row>
    <row r="65" spans="1:21" ht="15" customHeight="1" x14ac:dyDescent="0.35">
      <c r="A65" s="9" t="s">
        <v>87</v>
      </c>
      <c r="B65" s="134"/>
      <c r="C65" s="10"/>
      <c r="D65" s="3"/>
      <c r="E65" s="3"/>
      <c r="F65" s="3"/>
      <c r="G65" s="3"/>
      <c r="H65" s="3"/>
      <c r="I65" s="3"/>
      <c r="J65" s="3"/>
      <c r="K65" s="3"/>
      <c r="L65" s="3"/>
      <c r="M65" s="3"/>
      <c r="N65" s="3"/>
      <c r="O65" s="3"/>
      <c r="P65" s="3"/>
      <c r="Q65" s="3"/>
      <c r="R65" s="3"/>
      <c r="S65" s="3"/>
      <c r="T65" s="3"/>
      <c r="U65" s="3"/>
    </row>
    <row r="66" spans="1:21" ht="15" customHeight="1" x14ac:dyDescent="0.35">
      <c r="A66" s="10" t="s">
        <v>81</v>
      </c>
      <c r="B66" s="134"/>
      <c r="C66" s="10"/>
      <c r="D66" s="3"/>
      <c r="E66" s="3"/>
      <c r="F66" s="3"/>
      <c r="G66" s="3"/>
      <c r="H66" s="3"/>
      <c r="I66" s="3"/>
      <c r="J66" s="3"/>
      <c r="K66" s="3"/>
      <c r="L66" s="3"/>
      <c r="M66" s="3"/>
      <c r="N66" s="3"/>
      <c r="O66" s="3"/>
      <c r="P66" s="3"/>
      <c r="Q66" s="3"/>
      <c r="R66" s="3"/>
      <c r="S66" s="3"/>
      <c r="T66" s="3"/>
      <c r="U66" s="3"/>
    </row>
    <row r="67" spans="1:21" ht="15" customHeight="1" x14ac:dyDescent="0.35">
      <c r="A67" s="9" t="s">
        <v>82</v>
      </c>
      <c r="B67" s="134"/>
      <c r="C67" s="10"/>
      <c r="D67" s="3"/>
      <c r="E67" s="3"/>
      <c r="F67" s="3"/>
      <c r="G67" s="3"/>
      <c r="H67" s="3"/>
      <c r="I67" s="3"/>
      <c r="J67" s="3"/>
      <c r="K67" s="3"/>
      <c r="L67" s="3"/>
      <c r="M67" s="3"/>
      <c r="N67" s="3"/>
      <c r="O67" s="3"/>
      <c r="P67" s="3"/>
      <c r="Q67" s="3"/>
      <c r="R67" s="3"/>
      <c r="S67" s="3"/>
      <c r="T67" s="3"/>
      <c r="U67" s="3"/>
    </row>
    <row r="68" spans="1:21" ht="15" customHeight="1" x14ac:dyDescent="0.35">
      <c r="A68" s="9" t="s">
        <v>73</v>
      </c>
      <c r="B68" s="134"/>
      <c r="C68" s="10"/>
      <c r="D68" s="3"/>
      <c r="E68" s="3"/>
      <c r="F68" s="3"/>
      <c r="G68" s="3"/>
      <c r="H68" s="3"/>
      <c r="I68" s="3"/>
      <c r="J68" s="3"/>
      <c r="K68" s="3"/>
      <c r="L68" s="3"/>
      <c r="M68" s="3"/>
      <c r="N68" s="3"/>
      <c r="O68" s="3"/>
      <c r="P68" s="3"/>
      <c r="Q68" s="3"/>
      <c r="R68" s="3"/>
      <c r="S68" s="3"/>
      <c r="T68" s="3"/>
      <c r="U68" s="3"/>
    </row>
    <row r="69" spans="1:21" ht="15" customHeight="1" x14ac:dyDescent="0.35">
      <c r="A69" s="9" t="s">
        <v>74</v>
      </c>
      <c r="B69" s="134"/>
      <c r="C69" s="10"/>
      <c r="D69" s="3"/>
      <c r="E69" s="3"/>
      <c r="F69" s="3"/>
      <c r="G69" s="3"/>
      <c r="H69" s="3"/>
      <c r="I69" s="3"/>
      <c r="J69" s="3"/>
      <c r="K69" s="3"/>
      <c r="L69" s="3"/>
      <c r="M69" s="3"/>
      <c r="N69" s="3"/>
      <c r="O69" s="3"/>
      <c r="P69" s="3"/>
      <c r="Q69" s="3"/>
      <c r="R69" s="3"/>
      <c r="S69" s="3"/>
      <c r="T69" s="3"/>
      <c r="U69" s="3"/>
    </row>
    <row r="70" spans="1:21" ht="15" customHeight="1" x14ac:dyDescent="0.35">
      <c r="A70" s="135"/>
      <c r="B70" s="134"/>
      <c r="C70" s="10"/>
      <c r="D70" s="3"/>
      <c r="E70" s="3"/>
      <c r="F70" s="3"/>
      <c r="G70" s="3"/>
      <c r="H70" s="3"/>
      <c r="I70" s="3"/>
      <c r="J70" s="3"/>
      <c r="K70" s="3"/>
      <c r="L70" s="3"/>
      <c r="M70" s="3"/>
      <c r="N70" s="3"/>
      <c r="O70" s="3"/>
      <c r="P70" s="3"/>
      <c r="Q70" s="3"/>
      <c r="R70" s="3"/>
      <c r="S70" s="3"/>
      <c r="T70" s="3"/>
      <c r="U70" s="3"/>
    </row>
    <row r="71" spans="1:21" x14ac:dyDescent="0.35">
      <c r="A71" s="136" t="s">
        <v>39</v>
      </c>
      <c r="B71" s="137"/>
      <c r="C71" s="137"/>
      <c r="D71" s="137"/>
      <c r="E71" s="137"/>
      <c r="F71" s="137"/>
      <c r="G71" s="137"/>
      <c r="H71" s="137"/>
      <c r="I71" s="137"/>
      <c r="J71" s="137"/>
      <c r="K71" s="137"/>
      <c r="L71" s="137"/>
      <c r="M71" s="137"/>
      <c r="N71" s="137"/>
      <c r="O71" s="137"/>
      <c r="P71" s="137"/>
      <c r="Q71" s="137"/>
      <c r="R71" s="137"/>
      <c r="S71" s="137"/>
      <c r="T71" s="137"/>
      <c r="U71" s="138"/>
    </row>
    <row r="72" spans="1:21" ht="13.5" customHeight="1" thickBot="1" x14ac:dyDescent="0.4">
      <c r="A72" s="139" t="s">
        <v>13</v>
      </c>
      <c r="B72" s="140"/>
      <c r="C72" s="141"/>
      <c r="D72" s="142"/>
      <c r="E72" s="142"/>
      <c r="F72" s="142"/>
      <c r="G72" s="142"/>
      <c r="H72" s="142"/>
      <c r="I72" s="143"/>
      <c r="J72" s="142"/>
      <c r="K72" s="142"/>
      <c r="L72" s="142"/>
      <c r="M72" s="142"/>
      <c r="N72" s="142"/>
      <c r="O72" s="143"/>
      <c r="P72" s="142"/>
      <c r="Q72" s="142"/>
      <c r="R72" s="142"/>
      <c r="S72" s="142"/>
      <c r="T72" s="142"/>
      <c r="U72" s="144"/>
    </row>
    <row r="73" spans="1:21" s="27" customFormat="1" x14ac:dyDescent="0.35">
      <c r="A73" s="18" t="s">
        <v>37</v>
      </c>
      <c r="B73" s="145"/>
      <c r="C73" s="146"/>
      <c r="D73" s="21" t="s">
        <v>41</v>
      </c>
      <c r="E73" s="22"/>
      <c r="F73" s="22"/>
      <c r="G73" s="22"/>
      <c r="H73" s="22"/>
      <c r="I73" s="23"/>
      <c r="J73" s="21" t="s">
        <v>42</v>
      </c>
      <c r="K73" s="22"/>
      <c r="L73" s="22"/>
      <c r="M73" s="22"/>
      <c r="N73" s="22"/>
      <c r="O73" s="23"/>
      <c r="P73" s="24" t="s">
        <v>22</v>
      </c>
      <c r="Q73" s="25"/>
      <c r="R73" s="25"/>
      <c r="S73" s="25"/>
      <c r="T73" s="25"/>
      <c r="U73" s="26"/>
    </row>
    <row r="74" spans="1:21" s="27" customFormat="1" ht="16" thickBot="1" x14ac:dyDescent="0.4">
      <c r="A74" s="147" t="s">
        <v>12</v>
      </c>
      <c r="B74" s="148" t="s">
        <v>11</v>
      </c>
      <c r="C74" s="149" t="s">
        <v>10</v>
      </c>
      <c r="D74" s="29" t="s">
        <v>48</v>
      </c>
      <c r="E74" s="30" t="s">
        <v>49</v>
      </c>
      <c r="F74" s="30" t="s">
        <v>65</v>
      </c>
      <c r="G74" s="30" t="s">
        <v>50</v>
      </c>
      <c r="H74" s="31" t="s">
        <v>51</v>
      </c>
      <c r="I74" s="32" t="s">
        <v>52</v>
      </c>
      <c r="J74" s="150" t="s">
        <v>48</v>
      </c>
      <c r="K74" s="150" t="s">
        <v>49</v>
      </c>
      <c r="L74" s="150" t="s">
        <v>65</v>
      </c>
      <c r="M74" s="150" t="s">
        <v>50</v>
      </c>
      <c r="N74" s="151" t="s">
        <v>51</v>
      </c>
      <c r="O74" s="152" t="s">
        <v>52</v>
      </c>
      <c r="P74" s="153" t="s">
        <v>20</v>
      </c>
      <c r="Q74" s="150" t="s">
        <v>27</v>
      </c>
      <c r="R74" s="150" t="s">
        <v>66</v>
      </c>
      <c r="S74" s="150" t="s">
        <v>30</v>
      </c>
      <c r="T74" s="151" t="s">
        <v>21</v>
      </c>
      <c r="U74" s="154" t="s">
        <v>23</v>
      </c>
    </row>
    <row r="75" spans="1:21" s="62" customFormat="1" ht="17.5" x14ac:dyDescent="0.35">
      <c r="A75" s="101" t="s">
        <v>85</v>
      </c>
      <c r="B75" s="35" t="s">
        <v>71</v>
      </c>
      <c r="C75" s="155"/>
      <c r="D75" s="40">
        <f t="shared" ref="D75:O75" si="93">SUM(D76:D80)</f>
        <v>1002369</v>
      </c>
      <c r="E75" s="41">
        <f t="shared" si="93"/>
        <v>133055</v>
      </c>
      <c r="F75" s="41">
        <f t="shared" si="93"/>
        <v>0</v>
      </c>
      <c r="G75" s="41">
        <f t="shared" si="93"/>
        <v>759385</v>
      </c>
      <c r="H75" s="41">
        <f t="shared" si="93"/>
        <v>109929</v>
      </c>
      <c r="I75" s="157">
        <f t="shared" si="93"/>
        <v>0</v>
      </c>
      <c r="J75" s="40">
        <f t="shared" si="93"/>
        <v>975233</v>
      </c>
      <c r="K75" s="41">
        <f t="shared" si="93"/>
        <v>134079</v>
      </c>
      <c r="L75" s="41">
        <f t="shared" si="93"/>
        <v>0</v>
      </c>
      <c r="M75" s="41">
        <f t="shared" si="93"/>
        <v>727145</v>
      </c>
      <c r="N75" s="41">
        <f t="shared" si="93"/>
        <v>114009</v>
      </c>
      <c r="O75" s="157">
        <f t="shared" si="93"/>
        <v>0</v>
      </c>
      <c r="P75" s="40">
        <f t="shared" ref="P75:P79" si="94">J75-D75</f>
        <v>-27136</v>
      </c>
      <c r="Q75" s="41">
        <f t="shared" ref="Q75:U80" si="95">K75-E75</f>
        <v>1024</v>
      </c>
      <c r="R75" s="41">
        <f t="shared" si="95"/>
        <v>0</v>
      </c>
      <c r="S75" s="41">
        <f t="shared" si="95"/>
        <v>-32240</v>
      </c>
      <c r="T75" s="41">
        <f t="shared" si="95"/>
        <v>4080</v>
      </c>
      <c r="U75" s="68">
        <f t="shared" si="95"/>
        <v>0</v>
      </c>
    </row>
    <row r="76" spans="1:21" s="62" customFormat="1" x14ac:dyDescent="0.35">
      <c r="A76" s="34" t="s">
        <v>85</v>
      </c>
      <c r="B76" s="75" t="s">
        <v>9</v>
      </c>
      <c r="C76" s="81" t="s">
        <v>6</v>
      </c>
      <c r="D76" s="46">
        <f t="shared" ref="D76:D79" si="96">SUM(E76:H76)</f>
        <v>380962</v>
      </c>
      <c r="E76" s="47">
        <f t="shared" ref="E76:I79" si="97">K28</f>
        <v>78346</v>
      </c>
      <c r="F76" s="47">
        <f t="shared" si="97"/>
        <v>0</v>
      </c>
      <c r="G76" s="47">
        <f t="shared" si="97"/>
        <v>203057</v>
      </c>
      <c r="H76" s="47">
        <f t="shared" si="97"/>
        <v>99559</v>
      </c>
      <c r="I76" s="48">
        <f t="shared" si="97"/>
        <v>0</v>
      </c>
      <c r="J76" s="46">
        <f t="shared" ref="J76:J79" si="98">SUM(K76:N76)</f>
        <v>370647</v>
      </c>
      <c r="K76" s="47">
        <v>80813</v>
      </c>
      <c r="L76" s="47">
        <v>0</v>
      </c>
      <c r="M76" s="47">
        <v>186118</v>
      </c>
      <c r="N76" s="47">
        <v>103716</v>
      </c>
      <c r="O76" s="82">
        <v>0</v>
      </c>
      <c r="P76" s="46">
        <f t="shared" si="94"/>
        <v>-10315</v>
      </c>
      <c r="Q76" s="47">
        <f t="shared" si="95"/>
        <v>2467</v>
      </c>
      <c r="R76" s="47">
        <f t="shared" si="95"/>
        <v>0</v>
      </c>
      <c r="S76" s="47">
        <f t="shared" si="95"/>
        <v>-16939</v>
      </c>
      <c r="T76" s="47">
        <f t="shared" si="95"/>
        <v>4157</v>
      </c>
      <c r="U76" s="70">
        <f t="shared" si="95"/>
        <v>0</v>
      </c>
    </row>
    <row r="77" spans="1:21" s="62" customFormat="1" x14ac:dyDescent="0.35">
      <c r="A77" s="34" t="s">
        <v>85</v>
      </c>
      <c r="B77" s="75" t="s">
        <v>9</v>
      </c>
      <c r="C77" s="81" t="s">
        <v>8</v>
      </c>
      <c r="D77" s="46">
        <f t="shared" si="96"/>
        <v>610359</v>
      </c>
      <c r="E77" s="47">
        <f t="shared" si="97"/>
        <v>54404</v>
      </c>
      <c r="F77" s="47">
        <f t="shared" si="97"/>
        <v>0</v>
      </c>
      <c r="G77" s="47">
        <f t="shared" si="97"/>
        <v>549323</v>
      </c>
      <c r="H77" s="47">
        <f t="shared" si="97"/>
        <v>6632</v>
      </c>
      <c r="I77" s="48">
        <f t="shared" si="97"/>
        <v>0</v>
      </c>
      <c r="J77" s="46">
        <f t="shared" si="98"/>
        <v>593832</v>
      </c>
      <c r="K77" s="47">
        <v>52966</v>
      </c>
      <c r="L77" s="47">
        <v>0</v>
      </c>
      <c r="M77" s="47">
        <v>534448</v>
      </c>
      <c r="N77" s="47">
        <v>6418</v>
      </c>
      <c r="O77" s="82">
        <v>0</v>
      </c>
      <c r="P77" s="46">
        <f t="shared" si="94"/>
        <v>-16527</v>
      </c>
      <c r="Q77" s="47">
        <f t="shared" si="95"/>
        <v>-1438</v>
      </c>
      <c r="R77" s="47">
        <f t="shared" si="95"/>
        <v>0</v>
      </c>
      <c r="S77" s="47">
        <f t="shared" si="95"/>
        <v>-14875</v>
      </c>
      <c r="T77" s="47">
        <f t="shared" si="95"/>
        <v>-214</v>
      </c>
      <c r="U77" s="70">
        <f t="shared" si="95"/>
        <v>0</v>
      </c>
    </row>
    <row r="78" spans="1:21" s="62" customFormat="1" x14ac:dyDescent="0.35">
      <c r="A78" s="34" t="s">
        <v>85</v>
      </c>
      <c r="B78" s="75" t="s">
        <v>7</v>
      </c>
      <c r="C78" s="81" t="s">
        <v>6</v>
      </c>
      <c r="D78" s="46">
        <f t="shared" si="96"/>
        <v>7962</v>
      </c>
      <c r="E78" s="47">
        <f t="shared" si="97"/>
        <v>0</v>
      </c>
      <c r="F78" s="47">
        <f t="shared" si="97"/>
        <v>0</v>
      </c>
      <c r="G78" s="47">
        <f t="shared" si="97"/>
        <v>4228</v>
      </c>
      <c r="H78" s="47">
        <f t="shared" si="97"/>
        <v>3734</v>
      </c>
      <c r="I78" s="48">
        <f t="shared" si="97"/>
        <v>0</v>
      </c>
      <c r="J78" s="46">
        <f t="shared" si="98"/>
        <v>7751</v>
      </c>
      <c r="K78" s="47">
        <v>0</v>
      </c>
      <c r="L78" s="47">
        <v>0</v>
      </c>
      <c r="M78" s="47">
        <v>3876</v>
      </c>
      <c r="N78" s="47">
        <v>3875</v>
      </c>
      <c r="O78" s="82">
        <v>0</v>
      </c>
      <c r="P78" s="46">
        <f t="shared" si="94"/>
        <v>-211</v>
      </c>
      <c r="Q78" s="47">
        <f t="shared" si="95"/>
        <v>0</v>
      </c>
      <c r="R78" s="47">
        <f t="shared" si="95"/>
        <v>0</v>
      </c>
      <c r="S78" s="47">
        <f t="shared" si="95"/>
        <v>-352</v>
      </c>
      <c r="T78" s="47">
        <f t="shared" si="95"/>
        <v>141</v>
      </c>
      <c r="U78" s="70">
        <f t="shared" si="95"/>
        <v>0</v>
      </c>
    </row>
    <row r="79" spans="1:21" s="62" customFormat="1" x14ac:dyDescent="0.35">
      <c r="A79" s="34" t="s">
        <v>85</v>
      </c>
      <c r="B79" s="75" t="s">
        <v>7</v>
      </c>
      <c r="C79" s="81" t="s">
        <v>5</v>
      </c>
      <c r="D79" s="46">
        <f t="shared" si="96"/>
        <v>3086</v>
      </c>
      <c r="E79" s="47">
        <f t="shared" si="97"/>
        <v>309</v>
      </c>
      <c r="F79" s="47">
        <f t="shared" si="97"/>
        <v>0</v>
      </c>
      <c r="G79" s="47">
        <f t="shared" si="97"/>
        <v>2777</v>
      </c>
      <c r="H79" s="47">
        <f t="shared" si="97"/>
        <v>0</v>
      </c>
      <c r="I79" s="48">
        <f t="shared" si="97"/>
        <v>0</v>
      </c>
      <c r="J79" s="46">
        <f t="shared" si="98"/>
        <v>3003</v>
      </c>
      <c r="K79" s="47">
        <v>300</v>
      </c>
      <c r="L79" s="47">
        <v>0</v>
      </c>
      <c r="M79" s="47">
        <v>2703</v>
      </c>
      <c r="N79" s="47">
        <v>0</v>
      </c>
      <c r="O79" s="82">
        <v>0</v>
      </c>
      <c r="P79" s="46">
        <f t="shared" si="94"/>
        <v>-83</v>
      </c>
      <c r="Q79" s="47">
        <f t="shared" si="95"/>
        <v>-9</v>
      </c>
      <c r="R79" s="47">
        <f t="shared" si="95"/>
        <v>0</v>
      </c>
      <c r="S79" s="47">
        <f t="shared" si="95"/>
        <v>-74</v>
      </c>
      <c r="T79" s="47">
        <f t="shared" si="95"/>
        <v>0</v>
      </c>
      <c r="U79" s="70">
        <f t="shared" si="95"/>
        <v>0</v>
      </c>
    </row>
    <row r="80" spans="1:21" s="62" customFormat="1" ht="16" thickBot="1" x14ac:dyDescent="0.4">
      <c r="A80" s="76" t="s">
        <v>85</v>
      </c>
      <c r="B80" s="97" t="s">
        <v>29</v>
      </c>
      <c r="C80" s="84" t="s">
        <v>28</v>
      </c>
      <c r="D80" s="53">
        <f>SUM(E80:H80)</f>
        <v>0</v>
      </c>
      <c r="E80" s="55">
        <f>K32</f>
        <v>-4</v>
      </c>
      <c r="F80" s="55">
        <f>L32</f>
        <v>0</v>
      </c>
      <c r="G80" s="55">
        <f>M32</f>
        <v>0</v>
      </c>
      <c r="H80" s="55">
        <f>N32</f>
        <v>4</v>
      </c>
      <c r="I80" s="64">
        <f>O33</f>
        <v>0</v>
      </c>
      <c r="J80" s="53">
        <f>SUM(K80:N80)</f>
        <v>0</v>
      </c>
      <c r="K80" s="55">
        <v>0</v>
      </c>
      <c r="L80" s="55">
        <v>0</v>
      </c>
      <c r="M80" s="55">
        <v>0</v>
      </c>
      <c r="N80" s="55">
        <v>0</v>
      </c>
      <c r="O80" s="156">
        <v>0</v>
      </c>
      <c r="P80" s="53">
        <f>J80-D80</f>
        <v>0</v>
      </c>
      <c r="Q80" s="55">
        <f t="shared" si="95"/>
        <v>4</v>
      </c>
      <c r="R80" s="55">
        <f t="shared" si="95"/>
        <v>0</v>
      </c>
      <c r="S80" s="55">
        <f t="shared" si="95"/>
        <v>0</v>
      </c>
      <c r="T80" s="55">
        <f t="shared" si="95"/>
        <v>-4</v>
      </c>
      <c r="U80" s="72">
        <f t="shared" si="95"/>
        <v>0</v>
      </c>
    </row>
    <row r="81" spans="1:21" s="62" customFormat="1" ht="17.5" x14ac:dyDescent="0.35">
      <c r="A81" s="34" t="s">
        <v>54</v>
      </c>
      <c r="B81" s="190" t="s">
        <v>83</v>
      </c>
      <c r="C81" s="191"/>
      <c r="D81" s="37">
        <f>SUM(D82:D85)</f>
        <v>10216</v>
      </c>
      <c r="E81" s="38">
        <f t="shared" ref="E81:G81" si="99">SUM(E82:E85)</f>
        <v>514</v>
      </c>
      <c r="F81" s="38">
        <f t="shared" ref="F81" si="100">SUM(F82:F85)</f>
        <v>0</v>
      </c>
      <c r="G81" s="38">
        <f t="shared" si="99"/>
        <v>7141</v>
      </c>
      <c r="H81" s="38">
        <f>SUM(H82:H85)</f>
        <v>2561</v>
      </c>
      <c r="I81" s="39">
        <f t="shared" ref="I81" si="101">SUM(I82:I85)</f>
        <v>1060.1956438165375</v>
      </c>
      <c r="J81" s="37">
        <f t="shared" ref="J81:O81" si="102">SUM(J82:J85)</f>
        <v>10451</v>
      </c>
      <c r="K81" s="38">
        <f t="shared" si="102"/>
        <v>528</v>
      </c>
      <c r="L81" s="38">
        <f t="shared" ref="L81" si="103">SUM(L82:L85)</f>
        <v>0</v>
      </c>
      <c r="M81" s="38">
        <f t="shared" si="102"/>
        <v>7311</v>
      </c>
      <c r="N81" s="38">
        <f t="shared" si="102"/>
        <v>2612</v>
      </c>
      <c r="O81" s="77">
        <f t="shared" si="102"/>
        <v>1151.761027211146</v>
      </c>
      <c r="P81" s="37">
        <f t="shared" ref="P81:P85" si="104">J81-D81</f>
        <v>235</v>
      </c>
      <c r="Q81" s="38">
        <f t="shared" ref="Q81:R85" si="105">K81-E81</f>
        <v>14</v>
      </c>
      <c r="R81" s="38">
        <f t="shared" si="105"/>
        <v>0</v>
      </c>
      <c r="S81" s="38">
        <f t="shared" ref="S81:S85" si="106">M81-G81</f>
        <v>170</v>
      </c>
      <c r="T81" s="38">
        <f t="shared" ref="T81:T85" si="107">N81-H81</f>
        <v>51</v>
      </c>
      <c r="U81" s="96">
        <f t="shared" ref="U81:U85" si="108">O81-I81</f>
        <v>91.565383394608489</v>
      </c>
    </row>
    <row r="82" spans="1:21" s="62" customFormat="1" x14ac:dyDescent="0.35">
      <c r="A82" s="34" t="s">
        <v>54</v>
      </c>
      <c r="B82" s="44" t="s">
        <v>9</v>
      </c>
      <c r="C82" s="45" t="s">
        <v>6</v>
      </c>
      <c r="D82" s="46">
        <f>SUM(E82:H82)</f>
        <v>5093</v>
      </c>
      <c r="E82" s="47">
        <f t="shared" ref="E82:I86" si="109">K35</f>
        <v>7</v>
      </c>
      <c r="F82" s="47">
        <f t="shared" si="109"/>
        <v>0</v>
      </c>
      <c r="G82" s="47">
        <f t="shared" si="109"/>
        <v>2551</v>
      </c>
      <c r="H82" s="47">
        <f t="shared" si="109"/>
        <v>2535</v>
      </c>
      <c r="I82" s="48">
        <f t="shared" si="109"/>
        <v>522.5479926727412</v>
      </c>
      <c r="J82" s="46">
        <f>SUM(K82:N82)</f>
        <v>5194</v>
      </c>
      <c r="K82" s="47">
        <v>8</v>
      </c>
      <c r="L82" s="47">
        <v>0</v>
      </c>
      <c r="M82" s="47">
        <v>2603</v>
      </c>
      <c r="N82" s="47">
        <v>2583</v>
      </c>
      <c r="O82" s="78">
        <v>569.32508291571776</v>
      </c>
      <c r="P82" s="46">
        <f t="shared" si="104"/>
        <v>101</v>
      </c>
      <c r="Q82" s="47">
        <f t="shared" si="105"/>
        <v>1</v>
      </c>
      <c r="R82" s="47">
        <f t="shared" si="105"/>
        <v>0</v>
      </c>
      <c r="S82" s="47">
        <f t="shared" si="106"/>
        <v>52</v>
      </c>
      <c r="T82" s="47">
        <f t="shared" si="107"/>
        <v>48</v>
      </c>
      <c r="U82" s="50">
        <f t="shared" si="108"/>
        <v>46.777090242976556</v>
      </c>
    </row>
    <row r="83" spans="1:21" s="62" customFormat="1" x14ac:dyDescent="0.35">
      <c r="A83" s="34" t="s">
        <v>54</v>
      </c>
      <c r="B83" s="44" t="s">
        <v>9</v>
      </c>
      <c r="C83" s="45" t="s">
        <v>8</v>
      </c>
      <c r="D83" s="46">
        <f>SUM(E83:H83)</f>
        <v>5055</v>
      </c>
      <c r="E83" s="47">
        <f t="shared" si="109"/>
        <v>506</v>
      </c>
      <c r="F83" s="47">
        <f t="shared" si="109"/>
        <v>0</v>
      </c>
      <c r="G83" s="47">
        <f t="shared" si="109"/>
        <v>4549</v>
      </c>
      <c r="H83" s="47">
        <f t="shared" si="109"/>
        <v>0</v>
      </c>
      <c r="I83" s="48">
        <f t="shared" si="109"/>
        <v>524.64765114379645</v>
      </c>
      <c r="J83" s="46">
        <f>SUM(K83:N83)</f>
        <v>5181</v>
      </c>
      <c r="K83" s="47">
        <v>518</v>
      </c>
      <c r="L83" s="47">
        <v>0</v>
      </c>
      <c r="M83" s="47">
        <v>4663</v>
      </c>
      <c r="N83" s="47">
        <v>0</v>
      </c>
      <c r="O83" s="78">
        <v>572.34289215686886</v>
      </c>
      <c r="P83" s="46">
        <f t="shared" si="104"/>
        <v>126</v>
      </c>
      <c r="Q83" s="47">
        <f t="shared" si="105"/>
        <v>12</v>
      </c>
      <c r="R83" s="47">
        <f t="shared" si="105"/>
        <v>0</v>
      </c>
      <c r="S83" s="47">
        <f t="shared" si="106"/>
        <v>114</v>
      </c>
      <c r="T83" s="47">
        <f t="shared" si="107"/>
        <v>0</v>
      </c>
      <c r="U83" s="50">
        <f t="shared" si="108"/>
        <v>47.695241013072405</v>
      </c>
    </row>
    <row r="84" spans="1:21" s="62" customFormat="1" x14ac:dyDescent="0.35">
      <c r="A84" s="34" t="s">
        <v>54</v>
      </c>
      <c r="B84" s="44" t="s">
        <v>7</v>
      </c>
      <c r="C84" s="45" t="s">
        <v>6</v>
      </c>
      <c r="D84" s="46">
        <f>SUM(E84:H84)</f>
        <v>52</v>
      </c>
      <c r="E84" s="47">
        <f t="shared" si="109"/>
        <v>0</v>
      </c>
      <c r="F84" s="47">
        <f t="shared" si="109"/>
        <v>0</v>
      </c>
      <c r="G84" s="47">
        <f t="shared" si="109"/>
        <v>26</v>
      </c>
      <c r="H84" s="47">
        <f t="shared" si="109"/>
        <v>26</v>
      </c>
      <c r="I84" s="48">
        <f t="shared" si="109"/>
        <v>9</v>
      </c>
      <c r="J84" s="46">
        <f>SUM(K84:N84)</f>
        <v>58</v>
      </c>
      <c r="K84" s="47">
        <v>0</v>
      </c>
      <c r="L84" s="47">
        <v>0</v>
      </c>
      <c r="M84" s="47">
        <v>29</v>
      </c>
      <c r="N84" s="47">
        <v>29</v>
      </c>
      <c r="O84" s="78">
        <v>7.5794429045230061</v>
      </c>
      <c r="P84" s="46">
        <f t="shared" si="104"/>
        <v>6</v>
      </c>
      <c r="Q84" s="47">
        <f t="shared" si="105"/>
        <v>0</v>
      </c>
      <c r="R84" s="47">
        <f t="shared" si="105"/>
        <v>0</v>
      </c>
      <c r="S84" s="47">
        <f t="shared" si="106"/>
        <v>3</v>
      </c>
      <c r="T84" s="47">
        <f t="shared" si="107"/>
        <v>3</v>
      </c>
      <c r="U84" s="50">
        <f t="shared" si="108"/>
        <v>-1.4205570954769939</v>
      </c>
    </row>
    <row r="85" spans="1:21" s="62" customFormat="1" ht="16" thickBot="1" x14ac:dyDescent="0.4">
      <c r="A85" s="76" t="s">
        <v>54</v>
      </c>
      <c r="B85" s="51" t="s">
        <v>7</v>
      </c>
      <c r="C85" s="52" t="s">
        <v>5</v>
      </c>
      <c r="D85" s="53">
        <f>SUM(E85:H85)</f>
        <v>16</v>
      </c>
      <c r="E85" s="47">
        <f t="shared" si="109"/>
        <v>1</v>
      </c>
      <c r="F85" s="47">
        <f t="shared" si="109"/>
        <v>0</v>
      </c>
      <c r="G85" s="47">
        <f t="shared" si="109"/>
        <v>15</v>
      </c>
      <c r="H85" s="47">
        <f t="shared" si="109"/>
        <v>0</v>
      </c>
      <c r="I85" s="48">
        <f t="shared" si="109"/>
        <v>4</v>
      </c>
      <c r="J85" s="79">
        <f>SUM(K85:N85)</f>
        <v>18</v>
      </c>
      <c r="K85" s="47">
        <v>2</v>
      </c>
      <c r="L85" s="47">
        <v>0</v>
      </c>
      <c r="M85" s="47">
        <v>16</v>
      </c>
      <c r="N85" s="47">
        <v>0</v>
      </c>
      <c r="O85" s="78">
        <v>2.5136092340364264</v>
      </c>
      <c r="P85" s="53">
        <f t="shared" si="104"/>
        <v>2</v>
      </c>
      <c r="Q85" s="55">
        <f t="shared" si="105"/>
        <v>1</v>
      </c>
      <c r="R85" s="55">
        <f t="shared" si="105"/>
        <v>0</v>
      </c>
      <c r="S85" s="55">
        <f t="shared" si="106"/>
        <v>1</v>
      </c>
      <c r="T85" s="55">
        <f t="shared" si="107"/>
        <v>0</v>
      </c>
      <c r="U85" s="56">
        <f t="shared" si="108"/>
        <v>-1.4863907659635736</v>
      </c>
    </row>
    <row r="86" spans="1:21" s="62" customFormat="1" ht="18" thickBot="1" x14ac:dyDescent="0.4">
      <c r="A86" s="34" t="s">
        <v>53</v>
      </c>
      <c r="B86" s="86" t="s">
        <v>75</v>
      </c>
      <c r="C86" s="159"/>
      <c r="D86" s="88">
        <f t="shared" ref="D86" si="110">SUM(E86:H86)</f>
        <v>3638</v>
      </c>
      <c r="E86" s="89">
        <f t="shared" si="109"/>
        <v>0</v>
      </c>
      <c r="F86" s="89">
        <f t="shared" si="109"/>
        <v>3638</v>
      </c>
      <c r="G86" s="89">
        <f t="shared" si="109"/>
        <v>0</v>
      </c>
      <c r="H86" s="89">
        <f t="shared" si="109"/>
        <v>0</v>
      </c>
      <c r="I86" s="160">
        <f t="shared" si="109"/>
        <v>0</v>
      </c>
      <c r="J86" s="88">
        <f t="shared" ref="J86" si="111">SUM(K86:N86)</f>
        <v>23086</v>
      </c>
      <c r="K86" s="89">
        <v>0</v>
      </c>
      <c r="L86" s="89">
        <v>11543</v>
      </c>
      <c r="M86" s="89">
        <v>11543</v>
      </c>
      <c r="N86" s="89">
        <v>0</v>
      </c>
      <c r="O86" s="161">
        <v>0</v>
      </c>
      <c r="P86" s="88">
        <f t="shared" ref="P86:U86" si="112">J86-D86</f>
        <v>19448</v>
      </c>
      <c r="Q86" s="89">
        <f t="shared" si="112"/>
        <v>0</v>
      </c>
      <c r="R86" s="89">
        <f t="shared" si="112"/>
        <v>7905</v>
      </c>
      <c r="S86" s="89">
        <f t="shared" si="112"/>
        <v>11543</v>
      </c>
      <c r="T86" s="89">
        <f t="shared" si="112"/>
        <v>0</v>
      </c>
      <c r="U86" s="92">
        <f t="shared" si="112"/>
        <v>0</v>
      </c>
    </row>
    <row r="87" spans="1:21" s="62" customFormat="1" x14ac:dyDescent="0.35">
      <c r="A87" s="162" t="s">
        <v>55</v>
      </c>
      <c r="B87" s="102" t="s">
        <v>35</v>
      </c>
      <c r="C87" s="163"/>
      <c r="D87" s="40">
        <f>SUM(D88:D91)</f>
        <v>590</v>
      </c>
      <c r="E87" s="41">
        <f t="shared" ref="E87:I87" si="113">SUM(E88:E91)</f>
        <v>100</v>
      </c>
      <c r="F87" s="41">
        <f t="shared" ref="F87" si="114">SUM(F88:F91)</f>
        <v>0</v>
      </c>
      <c r="G87" s="41">
        <f t="shared" si="113"/>
        <v>418</v>
      </c>
      <c r="H87" s="41">
        <f t="shared" si="113"/>
        <v>72</v>
      </c>
      <c r="I87" s="60">
        <f t="shared" si="113"/>
        <v>0</v>
      </c>
      <c r="J87" s="40">
        <f>SUM(J88:J91)</f>
        <v>403</v>
      </c>
      <c r="K87" s="41">
        <f t="shared" ref="K87:O87" si="115">SUM(K88:K91)</f>
        <v>71</v>
      </c>
      <c r="L87" s="41">
        <f t="shared" ref="L87" si="116">SUM(L88:L91)</f>
        <v>0</v>
      </c>
      <c r="M87" s="41">
        <f t="shared" si="115"/>
        <v>279</v>
      </c>
      <c r="N87" s="41">
        <f t="shared" si="115"/>
        <v>53</v>
      </c>
      <c r="O87" s="60">
        <f t="shared" si="115"/>
        <v>0</v>
      </c>
      <c r="P87" s="40">
        <f t="shared" ref="P87:P91" si="117">J87-D87</f>
        <v>-187</v>
      </c>
      <c r="Q87" s="41">
        <f t="shared" ref="Q87:U88" si="118">K87-E87</f>
        <v>-29</v>
      </c>
      <c r="R87" s="41">
        <f t="shared" si="118"/>
        <v>0</v>
      </c>
      <c r="S87" s="41">
        <f t="shared" si="118"/>
        <v>-139</v>
      </c>
      <c r="T87" s="41">
        <f t="shared" si="118"/>
        <v>-19</v>
      </c>
      <c r="U87" s="43">
        <f t="shared" si="118"/>
        <v>0</v>
      </c>
    </row>
    <row r="88" spans="1:21" s="62" customFormat="1" x14ac:dyDescent="0.35">
      <c r="A88" s="164" t="s">
        <v>55</v>
      </c>
      <c r="B88" s="165" t="s">
        <v>9</v>
      </c>
      <c r="C88" s="81" t="s">
        <v>6</v>
      </c>
      <c r="D88" s="46">
        <f>SUM(E88:H88)</f>
        <v>301</v>
      </c>
      <c r="E88" s="47">
        <f t="shared" ref="E88:H91" si="119">K41</f>
        <v>70</v>
      </c>
      <c r="F88" s="47">
        <f t="shared" si="119"/>
        <v>0</v>
      </c>
      <c r="G88" s="47">
        <f t="shared" si="119"/>
        <v>160</v>
      </c>
      <c r="H88" s="47">
        <f t="shared" si="119"/>
        <v>71</v>
      </c>
      <c r="I88" s="82">
        <v>0</v>
      </c>
      <c r="J88" s="46">
        <f>SUM(K88:N88)</f>
        <v>207</v>
      </c>
      <c r="K88" s="47">
        <v>52</v>
      </c>
      <c r="L88" s="47">
        <v>0</v>
      </c>
      <c r="M88" s="47">
        <v>103</v>
      </c>
      <c r="N88" s="47">
        <v>52</v>
      </c>
      <c r="O88" s="82">
        <v>0</v>
      </c>
      <c r="P88" s="46">
        <f t="shared" si="117"/>
        <v>-94</v>
      </c>
      <c r="Q88" s="47">
        <f t="shared" si="118"/>
        <v>-18</v>
      </c>
      <c r="R88" s="47">
        <f t="shared" si="118"/>
        <v>0</v>
      </c>
      <c r="S88" s="47">
        <f t="shared" si="118"/>
        <v>-57</v>
      </c>
      <c r="T88" s="47">
        <f t="shared" si="118"/>
        <v>-19</v>
      </c>
      <c r="U88" s="166">
        <f t="shared" si="118"/>
        <v>0</v>
      </c>
    </row>
    <row r="89" spans="1:21" s="62" customFormat="1" x14ac:dyDescent="0.35">
      <c r="A89" s="164" t="s">
        <v>55</v>
      </c>
      <c r="B89" s="165" t="s">
        <v>9</v>
      </c>
      <c r="C89" s="81" t="s">
        <v>5</v>
      </c>
      <c r="D89" s="46">
        <f t="shared" ref="D89:D91" si="120">SUM(E89:H89)</f>
        <v>283</v>
      </c>
      <c r="E89" s="47">
        <f t="shared" si="119"/>
        <v>29</v>
      </c>
      <c r="F89" s="47">
        <f t="shared" si="119"/>
        <v>0</v>
      </c>
      <c r="G89" s="47">
        <f t="shared" si="119"/>
        <v>254</v>
      </c>
      <c r="H89" s="47">
        <f t="shared" si="119"/>
        <v>0</v>
      </c>
      <c r="I89" s="82">
        <v>0</v>
      </c>
      <c r="J89" s="46">
        <f t="shared" ref="J89:J91" si="121">SUM(K89:N89)</f>
        <v>192</v>
      </c>
      <c r="K89" s="47">
        <v>18</v>
      </c>
      <c r="L89" s="47">
        <v>0</v>
      </c>
      <c r="M89" s="47">
        <v>174</v>
      </c>
      <c r="N89" s="47">
        <f>N42</f>
        <v>0</v>
      </c>
      <c r="O89" s="82">
        <v>0</v>
      </c>
      <c r="P89" s="46">
        <f t="shared" si="117"/>
        <v>-91</v>
      </c>
      <c r="Q89" s="47">
        <f t="shared" ref="Q89:R91" si="122">K89-E89</f>
        <v>-11</v>
      </c>
      <c r="R89" s="47">
        <f t="shared" si="122"/>
        <v>0</v>
      </c>
      <c r="S89" s="47">
        <f t="shared" ref="S89:S91" si="123">M89-G89</f>
        <v>-80</v>
      </c>
      <c r="T89" s="47">
        <f t="shared" ref="T89:T91" si="124">N89-H89</f>
        <v>0</v>
      </c>
      <c r="U89" s="96">
        <f t="shared" ref="U89:U91" si="125">O89-I89</f>
        <v>0</v>
      </c>
    </row>
    <row r="90" spans="1:21" s="62" customFormat="1" x14ac:dyDescent="0.35">
      <c r="A90" s="164" t="s">
        <v>55</v>
      </c>
      <c r="B90" s="165" t="s">
        <v>7</v>
      </c>
      <c r="C90" s="81" t="s">
        <v>6</v>
      </c>
      <c r="D90" s="46">
        <f t="shared" si="120"/>
        <v>5</v>
      </c>
      <c r="E90" s="47">
        <f t="shared" si="119"/>
        <v>1</v>
      </c>
      <c r="F90" s="47">
        <f t="shared" si="119"/>
        <v>0</v>
      </c>
      <c r="G90" s="47">
        <f t="shared" si="119"/>
        <v>3</v>
      </c>
      <c r="H90" s="47">
        <f t="shared" si="119"/>
        <v>1</v>
      </c>
      <c r="I90" s="82">
        <v>0</v>
      </c>
      <c r="J90" s="46">
        <f t="shared" si="121"/>
        <v>4</v>
      </c>
      <c r="K90" s="47">
        <v>1</v>
      </c>
      <c r="L90" s="47">
        <v>0</v>
      </c>
      <c r="M90" s="47">
        <v>2</v>
      </c>
      <c r="N90" s="47">
        <f>N43</f>
        <v>1</v>
      </c>
      <c r="O90" s="82">
        <v>0</v>
      </c>
      <c r="P90" s="46">
        <f t="shared" si="117"/>
        <v>-1</v>
      </c>
      <c r="Q90" s="47">
        <f t="shared" si="122"/>
        <v>0</v>
      </c>
      <c r="R90" s="47">
        <f t="shared" si="122"/>
        <v>0</v>
      </c>
      <c r="S90" s="47">
        <f t="shared" si="123"/>
        <v>-1</v>
      </c>
      <c r="T90" s="47">
        <f t="shared" si="124"/>
        <v>0</v>
      </c>
      <c r="U90" s="96">
        <f t="shared" si="125"/>
        <v>0</v>
      </c>
    </row>
    <row r="91" spans="1:21" s="62" customFormat="1" ht="16" thickBot="1" x14ac:dyDescent="0.4">
      <c r="A91" s="167" t="s">
        <v>55</v>
      </c>
      <c r="B91" s="168" t="s">
        <v>7</v>
      </c>
      <c r="C91" s="169" t="s">
        <v>8</v>
      </c>
      <c r="D91" s="46">
        <f t="shared" si="120"/>
        <v>1</v>
      </c>
      <c r="E91" s="47">
        <f t="shared" si="119"/>
        <v>0</v>
      </c>
      <c r="F91" s="47">
        <f t="shared" si="119"/>
        <v>0</v>
      </c>
      <c r="G91" s="47">
        <f t="shared" si="119"/>
        <v>1</v>
      </c>
      <c r="H91" s="47">
        <f t="shared" si="119"/>
        <v>0</v>
      </c>
      <c r="I91" s="82">
        <v>0</v>
      </c>
      <c r="J91" s="46">
        <f t="shared" si="121"/>
        <v>0</v>
      </c>
      <c r="K91" s="47">
        <f>K44</f>
        <v>0</v>
      </c>
      <c r="L91" s="47">
        <f>L44</f>
        <v>0</v>
      </c>
      <c r="M91" s="47">
        <v>0</v>
      </c>
      <c r="N91" s="47">
        <f>N44</f>
        <v>0</v>
      </c>
      <c r="O91" s="82">
        <v>0</v>
      </c>
      <c r="P91" s="46">
        <f t="shared" si="117"/>
        <v>-1</v>
      </c>
      <c r="Q91" s="47">
        <f t="shared" si="122"/>
        <v>0</v>
      </c>
      <c r="R91" s="47">
        <f t="shared" si="122"/>
        <v>0</v>
      </c>
      <c r="S91" s="47">
        <f t="shared" si="123"/>
        <v>-1</v>
      </c>
      <c r="T91" s="47">
        <f t="shared" si="124"/>
        <v>0</v>
      </c>
      <c r="U91" s="96">
        <f t="shared" si="125"/>
        <v>0</v>
      </c>
    </row>
    <row r="92" spans="1:21" s="62" customFormat="1" x14ac:dyDescent="0.35">
      <c r="A92" s="162" t="s">
        <v>56</v>
      </c>
      <c r="B92" s="102" t="s">
        <v>31</v>
      </c>
      <c r="C92" s="163"/>
      <c r="D92" s="40">
        <f>SUM(D93:D96)</f>
        <v>301</v>
      </c>
      <c r="E92" s="41">
        <f t="shared" ref="E92:I92" si="126">SUM(E93:E96)</f>
        <v>15</v>
      </c>
      <c r="F92" s="41">
        <f t="shared" ref="F92" si="127">SUM(F93:F96)</f>
        <v>0</v>
      </c>
      <c r="G92" s="41">
        <f t="shared" si="126"/>
        <v>214</v>
      </c>
      <c r="H92" s="41">
        <f t="shared" si="126"/>
        <v>72</v>
      </c>
      <c r="I92" s="60">
        <f t="shared" si="126"/>
        <v>0</v>
      </c>
      <c r="J92" s="40">
        <f>SUM(J93:J96)</f>
        <v>710</v>
      </c>
      <c r="K92" s="41">
        <f t="shared" ref="K92:O92" si="128">SUM(K93:K96)</f>
        <v>36</v>
      </c>
      <c r="L92" s="41">
        <f t="shared" ref="L92" si="129">SUM(L93:L96)</f>
        <v>0</v>
      </c>
      <c r="M92" s="41">
        <f t="shared" si="128"/>
        <v>492</v>
      </c>
      <c r="N92" s="41">
        <f t="shared" si="128"/>
        <v>182</v>
      </c>
      <c r="O92" s="60">
        <f t="shared" si="128"/>
        <v>0</v>
      </c>
      <c r="P92" s="40">
        <f t="shared" ref="P92:P96" si="130">J92-D92</f>
        <v>409</v>
      </c>
      <c r="Q92" s="41">
        <f t="shared" ref="Q92:R106" si="131">K92-E92</f>
        <v>21</v>
      </c>
      <c r="R92" s="41">
        <f t="shared" si="131"/>
        <v>0</v>
      </c>
      <c r="S92" s="41">
        <f t="shared" ref="S92:S106" si="132">M92-G92</f>
        <v>278</v>
      </c>
      <c r="T92" s="41">
        <f t="shared" ref="T92:T106" si="133">N92-H92</f>
        <v>110</v>
      </c>
      <c r="U92" s="43">
        <f>O92-I92</f>
        <v>0</v>
      </c>
    </row>
    <row r="93" spans="1:21" s="62" customFormat="1" x14ac:dyDescent="0.35">
      <c r="A93" s="164" t="s">
        <v>56</v>
      </c>
      <c r="B93" s="165" t="s">
        <v>9</v>
      </c>
      <c r="C93" s="81" t="s">
        <v>6</v>
      </c>
      <c r="D93" s="46">
        <f>SUM(E93:H93)</f>
        <v>156</v>
      </c>
      <c r="E93" s="47">
        <f t="shared" ref="E93:E101" si="134">K46</f>
        <v>1</v>
      </c>
      <c r="F93" s="47">
        <f t="shared" ref="F93:F101" si="135">L46</f>
        <v>0</v>
      </c>
      <c r="G93" s="47">
        <f t="shared" ref="G93:G101" si="136">M46</f>
        <v>83</v>
      </c>
      <c r="H93" s="47">
        <f t="shared" ref="H93:H101" si="137">N46</f>
        <v>72</v>
      </c>
      <c r="I93" s="48">
        <f>O41</f>
        <v>0</v>
      </c>
      <c r="J93" s="46">
        <f>SUM(K93:N93)</f>
        <v>366</v>
      </c>
      <c r="K93" s="47">
        <v>2</v>
      </c>
      <c r="L93" s="47">
        <v>0</v>
      </c>
      <c r="M93" s="47">
        <v>183</v>
      </c>
      <c r="N93" s="47">
        <v>181</v>
      </c>
      <c r="O93" s="82">
        <v>0</v>
      </c>
      <c r="P93" s="46">
        <f t="shared" si="130"/>
        <v>210</v>
      </c>
      <c r="Q93" s="47">
        <f>K93-E93</f>
        <v>1</v>
      </c>
      <c r="R93" s="47">
        <f>L93-F93</f>
        <v>0</v>
      </c>
      <c r="S93" s="47">
        <f>M93-G93</f>
        <v>100</v>
      </c>
      <c r="T93" s="47">
        <f>N93-H93</f>
        <v>109</v>
      </c>
      <c r="U93" s="166">
        <f>O93-I93</f>
        <v>0</v>
      </c>
    </row>
    <row r="94" spans="1:21" s="62" customFormat="1" x14ac:dyDescent="0.35">
      <c r="A94" s="164" t="s">
        <v>56</v>
      </c>
      <c r="B94" s="165" t="s">
        <v>9</v>
      </c>
      <c r="C94" s="81" t="s">
        <v>8</v>
      </c>
      <c r="D94" s="46">
        <f t="shared" ref="D94:D96" si="138">SUM(E94:H94)</f>
        <v>145</v>
      </c>
      <c r="E94" s="47">
        <f t="shared" si="134"/>
        <v>14</v>
      </c>
      <c r="F94" s="47">
        <f t="shared" si="135"/>
        <v>0</v>
      </c>
      <c r="G94" s="47">
        <f t="shared" si="136"/>
        <v>131</v>
      </c>
      <c r="H94" s="47">
        <f t="shared" si="137"/>
        <v>0</v>
      </c>
      <c r="I94" s="48">
        <f>O42</f>
        <v>0</v>
      </c>
      <c r="J94" s="46">
        <f t="shared" ref="J94:J96" si="139">SUM(K94:N94)</f>
        <v>342</v>
      </c>
      <c r="K94" s="47">
        <v>34</v>
      </c>
      <c r="L94" s="47">
        <v>0</v>
      </c>
      <c r="M94" s="47">
        <v>308</v>
      </c>
      <c r="N94" s="47">
        <v>0</v>
      </c>
      <c r="O94" s="82">
        <v>0</v>
      </c>
      <c r="P94" s="46">
        <f t="shared" si="130"/>
        <v>197</v>
      </c>
      <c r="Q94" s="47">
        <f t="shared" ref="Q94:R96" si="140">K94-E94</f>
        <v>20</v>
      </c>
      <c r="R94" s="47">
        <f t="shared" si="140"/>
        <v>0</v>
      </c>
      <c r="S94" s="47">
        <f t="shared" ref="S94:S96" si="141">M94-G94</f>
        <v>177</v>
      </c>
      <c r="T94" s="47">
        <f t="shared" ref="T94:T96" si="142">N94-H94</f>
        <v>0</v>
      </c>
      <c r="U94" s="96">
        <f t="shared" ref="U94:U96" si="143">O94-I94</f>
        <v>0</v>
      </c>
    </row>
    <row r="95" spans="1:21" s="62" customFormat="1" x14ac:dyDescent="0.35">
      <c r="A95" s="164" t="s">
        <v>56</v>
      </c>
      <c r="B95" s="165" t="s">
        <v>7</v>
      </c>
      <c r="C95" s="81" t="s">
        <v>6</v>
      </c>
      <c r="D95" s="46">
        <f t="shared" si="138"/>
        <v>0</v>
      </c>
      <c r="E95" s="47">
        <f t="shared" si="134"/>
        <v>0</v>
      </c>
      <c r="F95" s="47">
        <f t="shared" si="135"/>
        <v>0</v>
      </c>
      <c r="G95" s="47">
        <f t="shared" si="136"/>
        <v>0</v>
      </c>
      <c r="H95" s="47">
        <f t="shared" si="137"/>
        <v>0</v>
      </c>
      <c r="I95" s="48">
        <f>O43</f>
        <v>0</v>
      </c>
      <c r="J95" s="46">
        <f t="shared" si="139"/>
        <v>2</v>
      </c>
      <c r="K95" s="47">
        <v>0</v>
      </c>
      <c r="L95" s="47">
        <v>0</v>
      </c>
      <c r="M95" s="47">
        <v>1</v>
      </c>
      <c r="N95" s="47">
        <v>1</v>
      </c>
      <c r="O95" s="82">
        <v>0</v>
      </c>
      <c r="P95" s="46">
        <f t="shared" si="130"/>
        <v>2</v>
      </c>
      <c r="Q95" s="47">
        <f t="shared" si="140"/>
        <v>0</v>
      </c>
      <c r="R95" s="47">
        <f t="shared" si="140"/>
        <v>0</v>
      </c>
      <c r="S95" s="47">
        <f t="shared" si="141"/>
        <v>1</v>
      </c>
      <c r="T95" s="47">
        <f t="shared" si="142"/>
        <v>1</v>
      </c>
      <c r="U95" s="96">
        <f t="shared" si="143"/>
        <v>0</v>
      </c>
    </row>
    <row r="96" spans="1:21" s="62" customFormat="1" ht="16" thickBot="1" x14ac:dyDescent="0.4">
      <c r="A96" s="167" t="s">
        <v>56</v>
      </c>
      <c r="B96" s="168" t="s">
        <v>7</v>
      </c>
      <c r="C96" s="169" t="s">
        <v>5</v>
      </c>
      <c r="D96" s="46">
        <f t="shared" si="138"/>
        <v>0</v>
      </c>
      <c r="E96" s="47">
        <f t="shared" si="134"/>
        <v>0</v>
      </c>
      <c r="F96" s="47">
        <f t="shared" si="135"/>
        <v>0</v>
      </c>
      <c r="G96" s="47">
        <f t="shared" si="136"/>
        <v>0</v>
      </c>
      <c r="H96" s="47">
        <f t="shared" si="137"/>
        <v>0</v>
      </c>
      <c r="I96" s="48">
        <f>O44</f>
        <v>0</v>
      </c>
      <c r="J96" s="46">
        <f t="shared" si="139"/>
        <v>0</v>
      </c>
      <c r="K96" s="47">
        <v>0</v>
      </c>
      <c r="L96" s="47">
        <v>0</v>
      </c>
      <c r="M96" s="47">
        <v>0</v>
      </c>
      <c r="N96" s="47">
        <v>0</v>
      </c>
      <c r="O96" s="82">
        <v>0</v>
      </c>
      <c r="P96" s="46">
        <f t="shared" si="130"/>
        <v>0</v>
      </c>
      <c r="Q96" s="47">
        <f t="shared" si="140"/>
        <v>0</v>
      </c>
      <c r="R96" s="47">
        <f t="shared" si="140"/>
        <v>0</v>
      </c>
      <c r="S96" s="47">
        <f t="shared" si="141"/>
        <v>0</v>
      </c>
      <c r="T96" s="47">
        <f t="shared" si="142"/>
        <v>0</v>
      </c>
      <c r="U96" s="96">
        <f t="shared" si="143"/>
        <v>0</v>
      </c>
    </row>
    <row r="97" spans="1:21" s="62" customFormat="1" ht="16" thickBot="1" x14ac:dyDescent="0.4">
      <c r="A97" s="85" t="s">
        <v>57</v>
      </c>
      <c r="B97" s="158" t="s">
        <v>24</v>
      </c>
      <c r="C97" s="159"/>
      <c r="D97" s="88">
        <f>SUM(E97:H97)</f>
        <v>-840</v>
      </c>
      <c r="E97" s="89">
        <f t="shared" si="134"/>
        <v>-55</v>
      </c>
      <c r="F97" s="89">
        <f t="shared" si="135"/>
        <v>0</v>
      </c>
      <c r="G97" s="89">
        <f t="shared" si="136"/>
        <v>-347</v>
      </c>
      <c r="H97" s="89">
        <f t="shared" si="137"/>
        <v>-438</v>
      </c>
      <c r="I97" s="160">
        <f>O50</f>
        <v>0</v>
      </c>
      <c r="J97" s="88">
        <f>SUM(K97:N97)</f>
        <v>0</v>
      </c>
      <c r="K97" s="89">
        <v>0</v>
      </c>
      <c r="L97" s="89">
        <v>0</v>
      </c>
      <c r="M97" s="89">
        <v>0</v>
      </c>
      <c r="N97" s="89">
        <v>0</v>
      </c>
      <c r="O97" s="161">
        <v>0</v>
      </c>
      <c r="P97" s="88">
        <f t="shared" ref="P97:U97" si="144">J97-D97</f>
        <v>840</v>
      </c>
      <c r="Q97" s="89">
        <f t="shared" si="144"/>
        <v>55</v>
      </c>
      <c r="R97" s="89">
        <f t="shared" si="144"/>
        <v>0</v>
      </c>
      <c r="S97" s="89">
        <f t="shared" si="144"/>
        <v>347</v>
      </c>
      <c r="T97" s="89">
        <f t="shared" si="144"/>
        <v>438</v>
      </c>
      <c r="U97" s="92">
        <f t="shared" si="144"/>
        <v>0</v>
      </c>
    </row>
    <row r="98" spans="1:21" s="62" customFormat="1" ht="18" thickBot="1" x14ac:dyDescent="0.4">
      <c r="A98" s="85" t="s">
        <v>58</v>
      </c>
      <c r="B98" s="86" t="s">
        <v>76</v>
      </c>
      <c r="C98" s="159"/>
      <c r="D98" s="88">
        <f t="shared" ref="D98" si="145">SUM(E98:H98)</f>
        <v>30992</v>
      </c>
      <c r="E98" s="89">
        <f t="shared" si="134"/>
        <v>5370</v>
      </c>
      <c r="F98" s="89">
        <f t="shared" si="135"/>
        <v>0</v>
      </c>
      <c r="G98" s="89">
        <f t="shared" si="136"/>
        <v>23090</v>
      </c>
      <c r="H98" s="89">
        <f t="shared" si="137"/>
        <v>2532</v>
      </c>
      <c r="I98" s="160">
        <f>O51</f>
        <v>0</v>
      </c>
      <c r="J98" s="88">
        <f t="shared" ref="J98" si="146">SUM(K98:N98)</f>
        <v>7910</v>
      </c>
      <c r="K98" s="89">
        <v>1370</v>
      </c>
      <c r="L98" s="89">
        <v>0</v>
      </c>
      <c r="M98" s="89">
        <v>5894</v>
      </c>
      <c r="N98" s="89">
        <v>646</v>
      </c>
      <c r="O98" s="161">
        <v>0</v>
      </c>
      <c r="P98" s="88">
        <f t="shared" ref="P98" si="147">J98-D98</f>
        <v>-23082</v>
      </c>
      <c r="Q98" s="89">
        <f t="shared" ref="Q98:R98" si="148">K98-E98</f>
        <v>-4000</v>
      </c>
      <c r="R98" s="89">
        <f t="shared" si="148"/>
        <v>0</v>
      </c>
      <c r="S98" s="89">
        <f t="shared" ref="S98" si="149">M98-G98</f>
        <v>-17196</v>
      </c>
      <c r="T98" s="89">
        <f t="shared" ref="T98" si="150">N98-H98</f>
        <v>-1886</v>
      </c>
      <c r="U98" s="92">
        <f t="shared" ref="U98" si="151">O98-I98</f>
        <v>0</v>
      </c>
    </row>
    <row r="99" spans="1:21" s="62" customFormat="1" ht="18" thickBot="1" x14ac:dyDescent="0.4">
      <c r="A99" s="85" t="s">
        <v>59</v>
      </c>
      <c r="B99" s="86" t="s">
        <v>77</v>
      </c>
      <c r="C99" s="159"/>
      <c r="D99" s="88">
        <f>SUM(E99:H99)</f>
        <v>0</v>
      </c>
      <c r="E99" s="89">
        <f t="shared" si="134"/>
        <v>1454</v>
      </c>
      <c r="F99" s="89">
        <f t="shared" si="135"/>
        <v>0</v>
      </c>
      <c r="G99" s="89">
        <f t="shared" si="136"/>
        <v>-1729</v>
      </c>
      <c r="H99" s="89">
        <f t="shared" si="137"/>
        <v>275</v>
      </c>
      <c r="I99" s="170">
        <f>O52</f>
        <v>0</v>
      </c>
      <c r="J99" s="88">
        <f>SUM(K99:N99)</f>
        <v>0</v>
      </c>
      <c r="K99" s="89">
        <v>1454</v>
      </c>
      <c r="L99" s="89">
        <v>0</v>
      </c>
      <c r="M99" s="89">
        <v>-1729</v>
      </c>
      <c r="N99" s="89">
        <v>275</v>
      </c>
      <c r="O99" s="161">
        <v>0</v>
      </c>
      <c r="P99" s="88">
        <f t="shared" ref="P99:U101" si="152">J99-D99</f>
        <v>0</v>
      </c>
      <c r="Q99" s="89">
        <f t="shared" si="152"/>
        <v>0</v>
      </c>
      <c r="R99" s="89">
        <f t="shared" si="152"/>
        <v>0</v>
      </c>
      <c r="S99" s="89">
        <f t="shared" si="152"/>
        <v>0</v>
      </c>
      <c r="T99" s="89">
        <f t="shared" si="152"/>
        <v>0</v>
      </c>
      <c r="U99" s="92">
        <f t="shared" si="152"/>
        <v>0</v>
      </c>
    </row>
    <row r="100" spans="1:21" s="62" customFormat="1" ht="18" thickBot="1" x14ac:dyDescent="0.4">
      <c r="A100" s="85" t="s">
        <v>60</v>
      </c>
      <c r="B100" s="86" t="s">
        <v>78</v>
      </c>
      <c r="C100" s="159"/>
      <c r="D100" s="88">
        <f>SUM(E100:H100)</f>
        <v>0</v>
      </c>
      <c r="E100" s="89">
        <f t="shared" si="134"/>
        <v>0</v>
      </c>
      <c r="F100" s="89">
        <f t="shared" si="135"/>
        <v>0</v>
      </c>
      <c r="G100" s="89">
        <f t="shared" si="136"/>
        <v>0</v>
      </c>
      <c r="H100" s="89">
        <f t="shared" si="137"/>
        <v>0</v>
      </c>
      <c r="I100" s="170">
        <f>O53</f>
        <v>0</v>
      </c>
      <c r="J100" s="88">
        <f>SUM(K100:N100)</f>
        <v>11927</v>
      </c>
      <c r="K100" s="89">
        <v>0</v>
      </c>
      <c r="L100" s="89">
        <v>0</v>
      </c>
      <c r="M100" s="89">
        <v>8883</v>
      </c>
      <c r="N100" s="89">
        <v>3044</v>
      </c>
      <c r="O100" s="161">
        <v>0</v>
      </c>
      <c r="P100" s="88">
        <f t="shared" si="152"/>
        <v>11927</v>
      </c>
      <c r="Q100" s="89">
        <f t="shared" si="152"/>
        <v>0</v>
      </c>
      <c r="R100" s="89">
        <f t="shared" si="152"/>
        <v>0</v>
      </c>
      <c r="S100" s="89">
        <f t="shared" si="152"/>
        <v>8883</v>
      </c>
      <c r="T100" s="89">
        <f t="shared" si="152"/>
        <v>3044</v>
      </c>
      <c r="U100" s="92">
        <f t="shared" si="152"/>
        <v>0</v>
      </c>
    </row>
    <row r="101" spans="1:21" s="62" customFormat="1" ht="18" thickBot="1" x14ac:dyDescent="0.4">
      <c r="A101" s="105" t="s">
        <v>61</v>
      </c>
      <c r="B101" s="86" t="s">
        <v>79</v>
      </c>
      <c r="C101" s="159"/>
      <c r="D101" s="88">
        <f>SUM(E101:H101)</f>
        <v>90357</v>
      </c>
      <c r="E101" s="89">
        <f t="shared" si="134"/>
        <v>365</v>
      </c>
      <c r="F101" s="89">
        <f t="shared" si="135"/>
        <v>0</v>
      </c>
      <c r="G101" s="89">
        <f t="shared" si="136"/>
        <v>47878</v>
      </c>
      <c r="H101" s="89">
        <f t="shared" si="137"/>
        <v>42114</v>
      </c>
      <c r="I101" s="160">
        <f>O54</f>
        <v>0</v>
      </c>
      <c r="J101" s="88">
        <f>SUM(K101:N101)</f>
        <v>103879</v>
      </c>
      <c r="K101" s="89">
        <v>412</v>
      </c>
      <c r="L101" s="89">
        <v>0</v>
      </c>
      <c r="M101" s="89">
        <v>55337</v>
      </c>
      <c r="N101" s="89">
        <v>48130</v>
      </c>
      <c r="O101" s="161">
        <v>0</v>
      </c>
      <c r="P101" s="88">
        <f t="shared" si="152"/>
        <v>13522</v>
      </c>
      <c r="Q101" s="89">
        <f t="shared" si="152"/>
        <v>47</v>
      </c>
      <c r="R101" s="89">
        <f t="shared" si="152"/>
        <v>0</v>
      </c>
      <c r="S101" s="89">
        <f t="shared" si="152"/>
        <v>7459</v>
      </c>
      <c r="T101" s="89">
        <f t="shared" si="152"/>
        <v>6016</v>
      </c>
      <c r="U101" s="92">
        <f t="shared" si="152"/>
        <v>0</v>
      </c>
    </row>
    <row r="102" spans="1:21" s="62" customFormat="1" ht="17.25" customHeight="1" thickBot="1" x14ac:dyDescent="0.4">
      <c r="A102" s="105" t="s">
        <v>62</v>
      </c>
      <c r="B102" s="158" t="s">
        <v>63</v>
      </c>
      <c r="C102" s="159"/>
      <c r="D102" s="88">
        <f t="shared" ref="D102" si="153">SUM(E102:H102)</f>
        <v>5876</v>
      </c>
      <c r="E102" s="89">
        <f>K56</f>
        <v>1469</v>
      </c>
      <c r="F102" s="89">
        <f>L56</f>
        <v>0</v>
      </c>
      <c r="G102" s="89">
        <f>M56</f>
        <v>2938</v>
      </c>
      <c r="H102" s="89">
        <f>N56</f>
        <v>1469</v>
      </c>
      <c r="I102" s="160">
        <v>0</v>
      </c>
      <c r="J102" s="88">
        <f t="shared" ref="J102" si="154">SUM(K102:N102)</f>
        <v>7816</v>
      </c>
      <c r="K102" s="89">
        <v>1954</v>
      </c>
      <c r="L102" s="89">
        <v>0</v>
      </c>
      <c r="M102" s="89">
        <v>3908</v>
      </c>
      <c r="N102" s="89">
        <v>1954</v>
      </c>
      <c r="O102" s="161">
        <v>0</v>
      </c>
      <c r="P102" s="88">
        <f t="shared" ref="P102" si="155">J102-D102</f>
        <v>1940</v>
      </c>
      <c r="Q102" s="89">
        <f t="shared" ref="Q102:R102" si="156">K102-E102</f>
        <v>485</v>
      </c>
      <c r="R102" s="89">
        <f t="shared" si="156"/>
        <v>0</v>
      </c>
      <c r="S102" s="89">
        <f t="shared" ref="S102" si="157">M102-G102</f>
        <v>970</v>
      </c>
      <c r="T102" s="89">
        <f t="shared" ref="T102" si="158">N102-H102</f>
        <v>485</v>
      </c>
      <c r="U102" s="92">
        <f t="shared" ref="U102" si="159">O102-I102</f>
        <v>0</v>
      </c>
    </row>
    <row r="103" spans="1:21" s="113" customFormat="1" ht="15" customHeight="1" thickBot="1" x14ac:dyDescent="0.4">
      <c r="A103" s="108"/>
      <c r="B103" s="171"/>
      <c r="C103" s="172" t="s">
        <v>4</v>
      </c>
      <c r="D103" s="88">
        <f t="shared" ref="D103:J103" si="160">D81+D75+D86+D87+D92+D97+D98+D99+D100+D101+D102</f>
        <v>1143499</v>
      </c>
      <c r="E103" s="88">
        <f t="shared" si="160"/>
        <v>142287</v>
      </c>
      <c r="F103" s="88">
        <f t="shared" si="160"/>
        <v>3638</v>
      </c>
      <c r="G103" s="88">
        <f t="shared" si="160"/>
        <v>838988</v>
      </c>
      <c r="H103" s="88">
        <f t="shared" si="160"/>
        <v>158586</v>
      </c>
      <c r="I103" s="111">
        <f t="shared" si="160"/>
        <v>1060.1956438165375</v>
      </c>
      <c r="J103" s="88">
        <f t="shared" si="160"/>
        <v>1141415</v>
      </c>
      <c r="K103" s="88">
        <f t="shared" ref="K103:O103" si="161">K81+K75+K86+K87+K92+K97+K98+K99+K100+K101+K102</f>
        <v>139904</v>
      </c>
      <c r="L103" s="88">
        <f t="shared" si="161"/>
        <v>11543</v>
      </c>
      <c r="M103" s="88">
        <f t="shared" si="161"/>
        <v>819063</v>
      </c>
      <c r="N103" s="88">
        <f t="shared" si="161"/>
        <v>170905</v>
      </c>
      <c r="O103" s="111">
        <f t="shared" si="161"/>
        <v>1151.761027211146</v>
      </c>
      <c r="P103" s="88">
        <f>J103-D103</f>
        <v>-2084</v>
      </c>
      <c r="Q103" s="88">
        <f t="shared" si="131"/>
        <v>-2383</v>
      </c>
      <c r="R103" s="88">
        <f t="shared" si="131"/>
        <v>7905</v>
      </c>
      <c r="S103" s="88">
        <f t="shared" si="132"/>
        <v>-19925</v>
      </c>
      <c r="T103" s="88">
        <f t="shared" si="133"/>
        <v>12319</v>
      </c>
      <c r="U103" s="173">
        <f t="shared" ref="U103:U106" si="162">O103-I103</f>
        <v>91.565383394608489</v>
      </c>
    </row>
    <row r="104" spans="1:21" s="113" customFormat="1" ht="15" customHeight="1" x14ac:dyDescent="0.35">
      <c r="A104" s="114"/>
      <c r="B104" s="174"/>
      <c r="C104" s="175" t="s">
        <v>3</v>
      </c>
      <c r="D104" s="117">
        <f>D82+D83+D76+D77+D88+D89+D93+D94</f>
        <v>1002354</v>
      </c>
      <c r="E104" s="117">
        <f t="shared" ref="E104:I104" si="163">E82+E83+E76+E77+E88+E89+E93+E94</f>
        <v>133377</v>
      </c>
      <c r="F104" s="117">
        <f t="shared" si="163"/>
        <v>0</v>
      </c>
      <c r="G104" s="117">
        <f t="shared" si="163"/>
        <v>760108</v>
      </c>
      <c r="H104" s="117">
        <f t="shared" si="163"/>
        <v>108869</v>
      </c>
      <c r="I104" s="118">
        <f t="shared" si="163"/>
        <v>1047.1956438165375</v>
      </c>
      <c r="J104" s="117">
        <f>J82+J83+J76+J77+J88+J89+J93+J94</f>
        <v>975961</v>
      </c>
      <c r="K104" s="117">
        <f t="shared" ref="K104:O104" si="164">K82+K83+K76+K77+K88+K89+K93+K94</f>
        <v>134411</v>
      </c>
      <c r="L104" s="117">
        <f t="shared" si="164"/>
        <v>0</v>
      </c>
      <c r="M104" s="117">
        <f t="shared" si="164"/>
        <v>728600</v>
      </c>
      <c r="N104" s="117">
        <f t="shared" si="164"/>
        <v>112950</v>
      </c>
      <c r="O104" s="118">
        <f t="shared" si="164"/>
        <v>1141.6679750725866</v>
      </c>
      <c r="P104" s="46">
        <f>J104-D104</f>
        <v>-26393</v>
      </c>
      <c r="Q104" s="46">
        <f t="shared" si="131"/>
        <v>1034</v>
      </c>
      <c r="R104" s="46">
        <f t="shared" si="131"/>
        <v>0</v>
      </c>
      <c r="S104" s="46">
        <f t="shared" si="132"/>
        <v>-31508</v>
      </c>
      <c r="T104" s="46">
        <f>N104-H104</f>
        <v>4081</v>
      </c>
      <c r="U104" s="176">
        <f t="shared" si="162"/>
        <v>94.472331256049074</v>
      </c>
    </row>
    <row r="105" spans="1:21" s="62" customFormat="1" ht="15" customHeight="1" x14ac:dyDescent="0.35">
      <c r="A105" s="177"/>
      <c r="B105" s="178"/>
      <c r="C105" s="175" t="s">
        <v>2</v>
      </c>
      <c r="D105" s="121">
        <f>D84+D85+D78+D79+D90+D91+D95+D96</f>
        <v>11122</v>
      </c>
      <c r="E105" s="121">
        <f t="shared" ref="E105:I105" si="165">E84+E85+E78+E79+E90+E91+E95+E96</f>
        <v>311</v>
      </c>
      <c r="F105" s="121">
        <f t="shared" si="165"/>
        <v>0</v>
      </c>
      <c r="G105" s="121">
        <f t="shared" si="165"/>
        <v>7050</v>
      </c>
      <c r="H105" s="121">
        <f t="shared" si="165"/>
        <v>3761</v>
      </c>
      <c r="I105" s="122">
        <f t="shared" si="165"/>
        <v>13</v>
      </c>
      <c r="J105" s="121">
        <f>J84+J85+J78+J79+J90+J91+J95+J96</f>
        <v>10836</v>
      </c>
      <c r="K105" s="121">
        <f t="shared" ref="K105:O105" si="166">K84+K85+K78+K79+K90+K91+K95+K96</f>
        <v>303</v>
      </c>
      <c r="L105" s="121">
        <f t="shared" si="166"/>
        <v>0</v>
      </c>
      <c r="M105" s="121">
        <f t="shared" si="166"/>
        <v>6627</v>
      </c>
      <c r="N105" s="121">
        <f t="shared" si="166"/>
        <v>3906</v>
      </c>
      <c r="O105" s="122">
        <f t="shared" si="166"/>
        <v>10.093052138559433</v>
      </c>
      <c r="P105" s="46">
        <f>J105-D105</f>
        <v>-286</v>
      </c>
      <c r="Q105" s="46">
        <f t="shared" si="131"/>
        <v>-8</v>
      </c>
      <c r="R105" s="46">
        <f t="shared" si="131"/>
        <v>0</v>
      </c>
      <c r="S105" s="46">
        <f>M105-G105</f>
        <v>-423</v>
      </c>
      <c r="T105" s="46">
        <f t="shared" si="133"/>
        <v>145</v>
      </c>
      <c r="U105" s="176">
        <f t="shared" si="162"/>
        <v>-2.9069478614405675</v>
      </c>
    </row>
    <row r="106" spans="1:21" s="62" customFormat="1" ht="15" customHeight="1" thickBot="1" x14ac:dyDescent="0.4">
      <c r="A106" s="179"/>
      <c r="B106" s="123"/>
      <c r="C106" s="180" t="s">
        <v>1</v>
      </c>
      <c r="D106" s="53">
        <f>D80+D86+D97+D98+D99+D100+D101+D102</f>
        <v>130023</v>
      </c>
      <c r="E106" s="53">
        <f t="shared" ref="E106:I106" si="167">E80+E86+E97+E98+E99+E100+E101+E102</f>
        <v>8599</v>
      </c>
      <c r="F106" s="53">
        <f t="shared" si="167"/>
        <v>3638</v>
      </c>
      <c r="G106" s="53">
        <f t="shared" si="167"/>
        <v>71830</v>
      </c>
      <c r="H106" s="53">
        <f t="shared" si="167"/>
        <v>45956</v>
      </c>
      <c r="I106" s="125">
        <f t="shared" si="167"/>
        <v>0</v>
      </c>
      <c r="J106" s="53">
        <f>J80+J86+J97+J98+J99+J100+J101+J102</f>
        <v>154618</v>
      </c>
      <c r="K106" s="53">
        <f t="shared" ref="K106:O106" si="168">K80+K86+K97+K98+K99+K100+K101+K102</f>
        <v>5190</v>
      </c>
      <c r="L106" s="53">
        <f t="shared" si="168"/>
        <v>11543</v>
      </c>
      <c r="M106" s="53">
        <f t="shared" si="168"/>
        <v>83836</v>
      </c>
      <c r="N106" s="53">
        <f t="shared" si="168"/>
        <v>54049</v>
      </c>
      <c r="O106" s="125">
        <f t="shared" si="168"/>
        <v>0</v>
      </c>
      <c r="P106" s="53">
        <f>J106-D106</f>
        <v>24595</v>
      </c>
      <c r="Q106" s="53">
        <f t="shared" si="131"/>
        <v>-3409</v>
      </c>
      <c r="R106" s="53">
        <f t="shared" si="131"/>
        <v>7905</v>
      </c>
      <c r="S106" s="53">
        <f t="shared" si="132"/>
        <v>12006</v>
      </c>
      <c r="T106" s="53">
        <f t="shared" si="133"/>
        <v>8093</v>
      </c>
      <c r="U106" s="181">
        <f t="shared" si="162"/>
        <v>0</v>
      </c>
    </row>
    <row r="107" spans="1:21" x14ac:dyDescent="0.35">
      <c r="A107" s="131" t="s">
        <v>0</v>
      </c>
      <c r="B107" s="182"/>
      <c r="C107" s="183"/>
      <c r="D107" s="130"/>
      <c r="E107" s="130"/>
      <c r="F107" s="130"/>
      <c r="G107" s="130"/>
      <c r="H107" s="130"/>
      <c r="I107" s="130"/>
      <c r="J107" s="130"/>
      <c r="K107" s="130"/>
      <c r="L107" s="130"/>
      <c r="M107" s="130"/>
      <c r="N107" s="130"/>
      <c r="O107" s="130"/>
      <c r="P107" s="130"/>
      <c r="Q107" s="130"/>
      <c r="R107" s="130"/>
      <c r="S107" s="130"/>
      <c r="T107" s="130"/>
      <c r="U107" s="130"/>
    </row>
    <row r="108" spans="1:21" x14ac:dyDescent="0.35">
      <c r="A108" s="10" t="s">
        <v>34</v>
      </c>
      <c r="B108" s="182"/>
      <c r="C108" s="183"/>
      <c r="D108" s="184"/>
      <c r="E108" s="184"/>
      <c r="F108" s="184"/>
      <c r="G108" s="15"/>
      <c r="H108" s="15"/>
      <c r="I108" s="12"/>
      <c r="J108" s="15"/>
      <c r="K108" s="15"/>
      <c r="L108" s="15"/>
      <c r="M108" s="15"/>
      <c r="N108" s="15"/>
      <c r="O108" s="12"/>
      <c r="P108" s="130"/>
      <c r="Q108" s="130"/>
      <c r="R108" s="130"/>
      <c r="S108" s="130"/>
      <c r="T108" s="130"/>
      <c r="U108" s="130"/>
    </row>
    <row r="109" spans="1:21" ht="15.75" customHeight="1" x14ac:dyDescent="0.35">
      <c r="A109" s="10" t="s">
        <v>72</v>
      </c>
      <c r="B109" s="10"/>
      <c r="C109" s="185"/>
      <c r="D109" s="185"/>
      <c r="E109" s="185"/>
      <c r="F109" s="185"/>
      <c r="G109" s="185"/>
      <c r="H109" s="185"/>
      <c r="I109" s="185"/>
      <c r="J109" s="185"/>
      <c r="K109" s="185"/>
      <c r="L109" s="185"/>
      <c r="M109" s="185"/>
      <c r="N109" s="185"/>
      <c r="O109" s="185"/>
      <c r="P109" s="130"/>
      <c r="Q109" s="130"/>
      <c r="R109" s="130"/>
      <c r="S109" s="130"/>
      <c r="T109" s="130"/>
      <c r="U109" s="130"/>
    </row>
    <row r="110" spans="1:21" ht="15" customHeight="1" x14ac:dyDescent="0.35">
      <c r="A110" s="10" t="s">
        <v>86</v>
      </c>
      <c r="B110" s="134"/>
      <c r="C110" s="10"/>
      <c r="D110" s="3"/>
      <c r="E110" s="3"/>
      <c r="F110" s="3"/>
      <c r="G110" s="3"/>
      <c r="H110" s="3"/>
      <c r="I110" s="3"/>
      <c r="J110" s="3"/>
      <c r="K110" s="3"/>
      <c r="L110" s="3"/>
      <c r="M110" s="3"/>
      <c r="N110" s="3"/>
      <c r="O110" s="3"/>
      <c r="P110" s="130"/>
      <c r="Q110" s="130"/>
      <c r="R110" s="130"/>
      <c r="S110" s="130"/>
      <c r="T110" s="130"/>
      <c r="U110" s="130"/>
    </row>
    <row r="111" spans="1:21" ht="15" customHeight="1" x14ac:dyDescent="0.35">
      <c r="A111" s="9" t="s">
        <v>87</v>
      </c>
      <c r="B111" s="134"/>
      <c r="C111" s="10"/>
      <c r="D111" s="3"/>
      <c r="E111" s="3"/>
      <c r="F111" s="3"/>
      <c r="G111" s="3"/>
      <c r="H111" s="3"/>
      <c r="I111" s="3"/>
      <c r="J111" s="3"/>
      <c r="K111" s="3"/>
      <c r="L111" s="3"/>
      <c r="M111" s="3"/>
      <c r="N111" s="3"/>
      <c r="O111" s="3"/>
      <c r="P111" s="3"/>
      <c r="Q111" s="3"/>
      <c r="R111" s="3"/>
      <c r="S111" s="3"/>
      <c r="T111" s="3"/>
      <c r="U111" s="3"/>
    </row>
    <row r="112" spans="1:21" ht="17" x14ac:dyDescent="0.35">
      <c r="A112" s="10" t="s">
        <v>81</v>
      </c>
      <c r="B112" s="186"/>
      <c r="C112" s="186"/>
      <c r="I112" s="186"/>
      <c r="O112" s="186"/>
      <c r="U112" s="187"/>
    </row>
    <row r="113" spans="1:1" ht="17" x14ac:dyDescent="0.35">
      <c r="A113" s="9" t="s">
        <v>82</v>
      </c>
    </row>
    <row r="114" spans="1:1" ht="17" x14ac:dyDescent="0.35">
      <c r="A114" s="9" t="s">
        <v>73</v>
      </c>
    </row>
    <row r="115" spans="1:1" ht="17" x14ac:dyDescent="0.35">
      <c r="A115" s="9" t="s">
        <v>74</v>
      </c>
    </row>
    <row r="116" spans="1:1" hidden="1" x14ac:dyDescent="0.35"/>
    <row r="117" spans="1:1" hidden="1" x14ac:dyDescent="0.35"/>
    <row r="118" spans="1:1" hidden="1" x14ac:dyDescent="0.35"/>
    <row r="119" spans="1:1" hidden="1" x14ac:dyDescent="0.35"/>
    <row r="120" spans="1:1" hidden="1" x14ac:dyDescent="0.35"/>
    <row r="121" spans="1:1" hidden="1" x14ac:dyDescent="0.35"/>
    <row r="122" spans="1:1" hidden="1" x14ac:dyDescent="0.35"/>
    <row r="123" spans="1:1" hidden="1" x14ac:dyDescent="0.35"/>
    <row r="124" spans="1:1" hidden="1" x14ac:dyDescent="0.35"/>
    <row r="125" spans="1:1" hidden="1" x14ac:dyDescent="0.35"/>
    <row r="126" spans="1:1" hidden="1" x14ac:dyDescent="0.35"/>
    <row r="127" spans="1:1" hidden="1" x14ac:dyDescent="0.35"/>
    <row r="128" spans="1:1"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sheetData>
  <sheetProtection sheet="1" objects="1" scenarios="1"/>
  <customSheetViews>
    <customSheetView guid="{4495B187-274E-48B4-8304-6FE632D7AFFB}" showPageBreaks="1" fitToPage="1" printArea="1" hiddenRows="1" topLeftCell="L41">
      <selection activeCell="Q100" sqref="Q100"/>
      <rowBreaks count="2" manualBreakCount="2">
        <brk id="4" max="17" man="1"/>
        <brk id="61" max="17" man="1"/>
      </rowBreaks>
      <pageMargins left="0.25" right="0.25" top="0.75" bottom="0.75" header="0.3" footer="0.3"/>
      <printOptions horizontalCentered="1"/>
      <pageSetup scale="41" fitToHeight="0" orientation="landscape" r:id="rId1"/>
      <headerFooter>
        <oddHeader>&amp;LCalifornia Department of Health Care Services&amp;RMay 2020 Medi-Cal Estimate</oddHeader>
      </headerFooter>
    </customSheetView>
    <customSheetView guid="{80F22E93-B41D-44AD-9CAE-9905A667A948}" fitToPage="1" printArea="1" hiddenRows="1">
      <pane xSplit="3" topLeftCell="D1" activePane="topRight" state="frozen"/>
      <selection pane="topRight" activeCell="A105" sqref="A105"/>
      <rowBreaks count="2" manualBreakCount="2">
        <brk id="4" max="17" man="1"/>
        <brk id="61" max="17" man="1"/>
      </rowBreaks>
      <pageMargins left="0.25" right="0.25" top="0.75" bottom="0.75" header="0.3" footer="0.3"/>
      <printOptions horizontalCentered="1"/>
      <pageSetup scale="41" fitToHeight="0" orientation="landscape" r:id="rId2"/>
      <headerFooter>
        <oddHeader>&amp;LCalifornia Department of Health Care Services&amp;RMay 2020 Medi-Cal Estimate</oddHeader>
      </headerFooter>
    </customSheetView>
    <customSheetView guid="{564F5456-EE4F-4364-B038-506ED3C46156}" showPageBreaks="1" fitToPage="1" printArea="1" hiddenRows="1" topLeftCell="A5">
      <pane xSplit="3" topLeftCell="F1" activePane="topRight" state="frozen"/>
      <selection pane="topRight" activeCell="M26" sqref="M26"/>
      <rowBreaks count="2" manualBreakCount="2">
        <brk id="4" max="17" man="1"/>
        <brk id="61" max="17" man="1"/>
      </rowBreaks>
      <pageMargins left="0.25" right="0.25" top="0.75" bottom="0.75" header="0.3" footer="0.3"/>
      <printOptions horizontalCentered="1"/>
      <pageSetup scale="41" fitToHeight="0" orientation="landscape" r:id="rId3"/>
      <headerFooter>
        <oddHeader>&amp;LCalifornia Department of Health Care Services&amp;RMay 2020 Medi-Cal Estimate</oddHeader>
      </headerFooter>
    </customSheetView>
    <customSheetView guid="{884C6854-0683-43B5-8CCC-CC69ACBD79F1}" fitToPage="1" hiddenRows="1">
      <pane xSplit="3" topLeftCell="D1" activePane="topRight" state="frozen"/>
      <selection pane="topRight" activeCell="F11" sqref="F11"/>
      <rowBreaks count="2" manualBreakCount="2">
        <brk id="4" max="17" man="1"/>
        <brk id="61" max="17" man="1"/>
      </rowBreaks>
      <pageMargins left="0.25" right="0.25" top="0.75" bottom="0.75" header="0.3" footer="0.3"/>
      <printOptions horizontalCentered="1"/>
      <pageSetup scale="41" fitToHeight="0" orientation="landscape" r:id="rId4"/>
      <headerFooter>
        <oddHeader>&amp;LCalifornia Department of Health Care Services&amp;RMay 2020 Medi-Cal Estimate</oddHeader>
      </headerFooter>
    </customSheetView>
    <customSheetView guid="{0F3B6941-3E2B-49D1-A33F-4FCB9B7618DA}" scale="70" showPageBreaks="1" fitToPage="1" printArea="1" hiddenRows="1" topLeftCell="A46">
      <selection activeCell="M15" sqref="M15"/>
      <rowBreaks count="2" manualBreakCount="2">
        <brk id="4" max="17" man="1"/>
        <brk id="61" max="17" man="1"/>
      </rowBreaks>
      <pageMargins left="0.25" right="0.25" top="0.75" bottom="0.75" header="0.3" footer="0.3"/>
      <printOptions horizontalCentered="1"/>
      <pageSetup scale="39" fitToHeight="0" orientation="landscape" r:id="rId5"/>
      <headerFooter>
        <oddHeader>&amp;LCalifornia Department of Health Care Services&amp;RMay 2020 Medi-Cal Estimate</oddHeader>
      </headerFooter>
    </customSheetView>
  </customSheetViews>
  <printOptions horizontalCentered="1"/>
  <pageMargins left="0.25" right="0.25" top="0.75" bottom="0.75" header="0.3" footer="0.3"/>
  <pageSetup scale="39" fitToHeight="0" orientation="landscape" r:id="rId6"/>
  <headerFooter>
    <oddHeader>&amp;LCalifornia Department of Health Care Services&amp;RMay 2020 Medi-Cal Estimate</oddHeader>
  </headerFooter>
  <rowBreaks count="2" manualBreakCount="2">
    <brk id="4" max="17" man="1"/>
    <brk id="71" max="17" man="1"/>
  </rowBreaks>
  <ignoredErrors>
    <ignoredError sqref="G45:I45 M14:O14 M9:O9 G81:I82 D81:E85 E45 J9:K9 K14 H85:I85 H84:I84 H83:I83" unlockedFormula="1"/>
    <ignoredError sqref="J45:J49 D45 J19:J26 J14" formulaRange="1" unlockedFormula="1"/>
    <ignoredError sqref="J10:J13 J15:J1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d46bd907f74ad7b2999e3456de24c264">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74</Publication_x0020_Type>
    <Topics xmlns="69bc34b3-1921-46c7-8c7a-d18363374b4b" xsi:nil="true"/>
    <TaxCatchAll xmlns="69bc34b3-1921-46c7-8c7a-d18363374b4b">
      <Value>45</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DHCSDOC-376834418-657</_dlc_DocId>
    <_dlc_DocIdUrl xmlns="69bc34b3-1921-46c7-8c7a-d18363374b4b">
      <Url>https://dhcscagovauthoring/dataandstats/reports/_layouts/15/DocIdRedir.aspx?ID=DHCSDOC-376834418-657</Url>
      <Description>DHCSDOC-376834418-657</Description>
    </_dlc_DocIdUrl>
  </documentManagement>
</p:properties>
</file>

<file path=customXml/itemProps1.xml><?xml version="1.0" encoding="utf-8"?>
<ds:datastoreItem xmlns:ds="http://schemas.openxmlformats.org/officeDocument/2006/customXml" ds:itemID="{EC81A80C-70C8-44EF-8A51-C2330AB7CBBC}"/>
</file>

<file path=customXml/itemProps2.xml><?xml version="1.0" encoding="utf-8"?>
<ds:datastoreItem xmlns:ds="http://schemas.openxmlformats.org/officeDocument/2006/customXml" ds:itemID="{1E64D8AF-A4C7-474B-813C-34751BA32058}"/>
</file>

<file path=customXml/itemProps3.xml><?xml version="1.0" encoding="utf-8"?>
<ds:datastoreItem xmlns:ds="http://schemas.openxmlformats.org/officeDocument/2006/customXml" ds:itemID="{4AA5090B-7EA0-4FA2-812A-87CAB88740A0}"/>
</file>

<file path=customXml/itemProps4.xml><?xml version="1.0" encoding="utf-8"?>
<ds:datastoreItem xmlns:ds="http://schemas.openxmlformats.org/officeDocument/2006/customXml" ds:itemID="{4AEA0363-06AD-4B6E-947B-422407C047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Supplemental Chart</vt:lpstr>
      <vt:lpstr>'Supplemental Chart'!Print_Area</vt:lpstr>
      <vt:lpstr>'Supplemental Chart'!Print_Titles</vt:lpstr>
      <vt:lpstr>TitleRegion2.a53.90.1</vt:lpstr>
      <vt:lpstr>TitleRegion3.a99.r138.1</vt:lpstr>
    </vt:vector>
  </TitlesOfParts>
  <Company>DHCS &amp; CDPH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Medi-Cal Drug Supplemental Chart</dc:title>
  <dc:creator>J. Singh</dc:creator>
  <cp:keywords>Drug Medi-Cal, supplemental, November, Local Assistance, estimate, fiscal year, 2021-22, 2022-23</cp:keywords>
  <cp:lastModifiedBy>Celine</cp:lastModifiedBy>
  <cp:lastPrinted>2020-05-14T04:16:07Z</cp:lastPrinted>
  <dcterms:created xsi:type="dcterms:W3CDTF">2019-08-09T18:02:06Z</dcterms:created>
  <dcterms:modified xsi:type="dcterms:W3CDTF">2022-01-07T01:28:52Z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_dlc_DocIdItemGuid">
    <vt:lpwstr>09b6aeae-f0e6-4703-a0f8-bf2c4c1413e2</vt:lpwstr>
  </property>
  <property fmtid="{D5CDD505-2E9C-101B-9397-08002B2CF9AE}" pid="4" name="Division">
    <vt:lpwstr>45;#Fiscal Forecasting|f301d91f-2d63-4bdb-a1a3-c13e2f7d3764</vt:lpwstr>
  </property>
</Properties>
</file>