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activeTab="1"/>
  </bookViews>
  <sheets>
    <sheet name="Information" sheetId="2" r:id="rId1"/>
    <sheet name="Enclosure 5" sheetId="1" r:id="rId2"/>
  </sheets>
  <externalReferences>
    <externalReference r:id="rId3"/>
    <externalReference r:id="rId4"/>
  </externalReferences>
  <definedNames>
    <definedName name="_xlnm.Print_Titles" localSheetId="1">'Enclosure 5'!$3:$6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H21" i="1"/>
  <c r="J21" i="1" s="1"/>
  <c r="H22" i="1"/>
  <c r="J22" i="1" s="1"/>
  <c r="H23" i="1"/>
  <c r="J23" i="1" s="1"/>
  <c r="H24" i="1"/>
  <c r="J24" i="1" s="1"/>
  <c r="H25" i="1"/>
  <c r="J25" i="1" s="1"/>
  <c r="H26" i="1"/>
  <c r="J26" i="1" s="1"/>
  <c r="H27" i="1"/>
  <c r="J27" i="1" s="1"/>
  <c r="H28" i="1"/>
  <c r="J28" i="1" s="1"/>
  <c r="H29" i="1"/>
  <c r="J29" i="1" s="1"/>
  <c r="H30" i="1"/>
  <c r="J30" i="1" s="1"/>
  <c r="H31" i="1"/>
  <c r="J31" i="1" s="1"/>
  <c r="H32" i="1"/>
  <c r="H33" i="1"/>
  <c r="J33" i="1" s="1"/>
  <c r="H34" i="1"/>
  <c r="J34" i="1" s="1"/>
  <c r="H35" i="1"/>
  <c r="J35" i="1" s="1"/>
  <c r="H36" i="1"/>
  <c r="J36" i="1" s="1"/>
  <c r="H37" i="1"/>
  <c r="J37" i="1" s="1"/>
  <c r="H38" i="1"/>
  <c r="H39" i="1"/>
  <c r="J39" i="1" s="1"/>
  <c r="H40" i="1"/>
  <c r="J40" i="1" s="1"/>
  <c r="H41" i="1"/>
  <c r="J41" i="1" s="1"/>
  <c r="H42" i="1"/>
  <c r="J42" i="1" s="1"/>
  <c r="H43" i="1"/>
  <c r="J43" i="1" s="1"/>
  <c r="H44" i="1"/>
  <c r="J44" i="1" s="1"/>
  <c r="H45" i="1"/>
  <c r="J45" i="1" s="1"/>
  <c r="H46" i="1"/>
  <c r="J46" i="1" s="1"/>
  <c r="H47" i="1"/>
  <c r="H48" i="1"/>
  <c r="J48" i="1" s="1"/>
  <c r="H49" i="1"/>
  <c r="H50" i="1"/>
  <c r="J50" i="1" s="1"/>
  <c r="H51" i="1"/>
  <c r="J51" i="1" s="1"/>
  <c r="H52" i="1"/>
  <c r="J52" i="1" s="1"/>
  <c r="H53" i="1"/>
  <c r="J53" i="1" s="1"/>
  <c r="H54" i="1"/>
  <c r="J54" i="1" s="1"/>
  <c r="H55" i="1"/>
  <c r="J55" i="1" s="1"/>
  <c r="H56" i="1"/>
  <c r="J56" i="1" s="1"/>
  <c r="H57" i="1"/>
  <c r="J57" i="1" s="1"/>
  <c r="H58" i="1"/>
  <c r="J58" i="1" s="1"/>
  <c r="H59" i="1"/>
  <c r="J59" i="1" s="1"/>
  <c r="H60" i="1"/>
  <c r="H61" i="1"/>
  <c r="J61" i="1" s="1"/>
  <c r="H62" i="1"/>
  <c r="J62" i="1" s="1"/>
  <c r="H63" i="1"/>
  <c r="J63" i="1" s="1"/>
  <c r="I7" i="1"/>
  <c r="H7" i="1"/>
  <c r="J38" i="1" l="1"/>
  <c r="J20" i="1"/>
  <c r="J49" i="1"/>
  <c r="J60" i="1"/>
  <c r="J47" i="1"/>
  <c r="J32" i="1"/>
  <c r="J7" i="1"/>
  <c r="E63" i="1"/>
  <c r="D63" i="1"/>
  <c r="B63" i="1"/>
  <c r="E62" i="1"/>
  <c r="D62" i="1"/>
  <c r="B62" i="1"/>
  <c r="E61" i="1"/>
  <c r="D61" i="1"/>
  <c r="B61" i="1"/>
  <c r="E60" i="1"/>
  <c r="D60" i="1"/>
  <c r="B60" i="1"/>
  <c r="E59" i="1"/>
  <c r="D59" i="1"/>
  <c r="B59" i="1"/>
  <c r="E58" i="1"/>
  <c r="D58" i="1"/>
  <c r="B58" i="1"/>
  <c r="E57" i="1"/>
  <c r="D57" i="1"/>
  <c r="B57" i="1"/>
  <c r="E56" i="1"/>
  <c r="D56" i="1"/>
  <c r="B56" i="1"/>
  <c r="E55" i="1"/>
  <c r="D55" i="1"/>
  <c r="B55" i="1"/>
  <c r="E54" i="1"/>
  <c r="D54" i="1"/>
  <c r="B54" i="1"/>
  <c r="E53" i="1"/>
  <c r="D53" i="1"/>
  <c r="B53" i="1"/>
  <c r="E52" i="1"/>
  <c r="D52" i="1"/>
  <c r="B52" i="1"/>
  <c r="E51" i="1"/>
  <c r="D51" i="1"/>
  <c r="B51" i="1"/>
  <c r="E50" i="1"/>
  <c r="D50" i="1"/>
  <c r="B50" i="1"/>
  <c r="E49" i="1"/>
  <c r="D49" i="1"/>
  <c r="B49" i="1"/>
  <c r="E48" i="1"/>
  <c r="D48" i="1"/>
  <c r="B48" i="1"/>
  <c r="E47" i="1"/>
  <c r="D47" i="1"/>
  <c r="B47" i="1"/>
  <c r="E46" i="1"/>
  <c r="D46" i="1"/>
  <c r="B46" i="1"/>
  <c r="E45" i="1"/>
  <c r="D45" i="1"/>
  <c r="B45" i="1"/>
  <c r="E44" i="1"/>
  <c r="D44" i="1"/>
  <c r="B44" i="1"/>
  <c r="E43" i="1"/>
  <c r="D43" i="1"/>
  <c r="B43" i="1"/>
  <c r="E42" i="1"/>
  <c r="D42" i="1"/>
  <c r="B42" i="1"/>
  <c r="E41" i="1"/>
  <c r="D41" i="1"/>
  <c r="B41" i="1"/>
  <c r="E40" i="1"/>
  <c r="D40" i="1"/>
  <c r="B40" i="1"/>
  <c r="E39" i="1"/>
  <c r="D39" i="1"/>
  <c r="B39" i="1"/>
  <c r="E38" i="1"/>
  <c r="D38" i="1"/>
  <c r="B38" i="1"/>
  <c r="E37" i="1"/>
  <c r="D37" i="1"/>
  <c r="B37" i="1"/>
  <c r="E36" i="1"/>
  <c r="D36" i="1"/>
  <c r="B36" i="1"/>
  <c r="E35" i="1"/>
  <c r="D35" i="1"/>
  <c r="B35" i="1"/>
  <c r="E34" i="1"/>
  <c r="D34" i="1"/>
  <c r="B34" i="1"/>
  <c r="E33" i="1"/>
  <c r="D33" i="1"/>
  <c r="B33" i="1"/>
  <c r="E32" i="1"/>
  <c r="D32" i="1"/>
  <c r="B32" i="1"/>
  <c r="E31" i="1"/>
  <c r="D31" i="1"/>
  <c r="B31" i="1"/>
  <c r="E30" i="1"/>
  <c r="D30" i="1"/>
  <c r="B30" i="1"/>
  <c r="E29" i="1"/>
  <c r="D29" i="1"/>
  <c r="B29" i="1"/>
  <c r="E28" i="1"/>
  <c r="D28" i="1"/>
  <c r="B28" i="1"/>
  <c r="E27" i="1"/>
  <c r="D27" i="1"/>
  <c r="B27" i="1"/>
  <c r="E26" i="1"/>
  <c r="D26" i="1"/>
  <c r="B26" i="1"/>
  <c r="E25" i="1"/>
  <c r="D25" i="1"/>
  <c r="B25" i="1"/>
  <c r="E24" i="1"/>
  <c r="D24" i="1"/>
  <c r="B24" i="1"/>
  <c r="E23" i="1"/>
  <c r="D23" i="1"/>
  <c r="B23" i="1"/>
  <c r="E22" i="1"/>
  <c r="D22" i="1"/>
  <c r="B22" i="1"/>
  <c r="E21" i="1"/>
  <c r="D21" i="1"/>
  <c r="B21" i="1"/>
  <c r="E20" i="1"/>
  <c r="D20" i="1"/>
  <c r="B20" i="1"/>
  <c r="E19" i="1"/>
  <c r="D19" i="1"/>
  <c r="B19" i="1"/>
  <c r="E18" i="1"/>
  <c r="D18" i="1"/>
  <c r="B18" i="1"/>
  <c r="E17" i="1"/>
  <c r="D17" i="1"/>
  <c r="B17" i="1"/>
  <c r="E16" i="1"/>
  <c r="D16" i="1"/>
  <c r="B16" i="1"/>
  <c r="E15" i="1"/>
  <c r="D15" i="1"/>
  <c r="B15" i="1"/>
  <c r="E14" i="1"/>
  <c r="D14" i="1"/>
  <c r="B14" i="1"/>
  <c r="E13" i="1"/>
  <c r="D13" i="1"/>
  <c r="B13" i="1"/>
  <c r="E12" i="1"/>
  <c r="D12" i="1"/>
  <c r="B12" i="1"/>
  <c r="E11" i="1"/>
  <c r="D11" i="1"/>
  <c r="B11" i="1"/>
  <c r="E10" i="1"/>
  <c r="D10" i="1"/>
  <c r="B10" i="1"/>
  <c r="E9" i="1"/>
  <c r="D9" i="1"/>
  <c r="B9" i="1"/>
  <c r="E8" i="1"/>
  <c r="D8" i="1"/>
  <c r="B8" i="1"/>
  <c r="E7" i="1"/>
  <c r="D7" i="1"/>
  <c r="B7" i="1"/>
  <c r="E4" i="1"/>
  <c r="D67" i="1" l="1"/>
  <c r="B67" i="1"/>
  <c r="C62" i="1" s="1"/>
  <c r="E67" i="1"/>
  <c r="K62" i="1" l="1"/>
  <c r="C45" i="1"/>
  <c r="C37" i="1"/>
  <c r="C43" i="1"/>
  <c r="C23" i="1"/>
  <c r="C60" i="1"/>
  <c r="C42" i="1"/>
  <c r="C19" i="1"/>
  <c r="C38" i="1"/>
  <c r="C11" i="1"/>
  <c r="C56" i="1"/>
  <c r="C48" i="1"/>
  <c r="C39" i="1"/>
  <c r="C20" i="1"/>
  <c r="C16" i="1"/>
  <c r="C10" i="1"/>
  <c r="C49" i="1"/>
  <c r="C52" i="1"/>
  <c r="C41" i="1"/>
  <c r="C55" i="1"/>
  <c r="C40" i="1"/>
  <c r="C8" i="1"/>
  <c r="C15" i="1"/>
  <c r="C51" i="1"/>
  <c r="C12" i="1"/>
  <c r="C29" i="1"/>
  <c r="C7" i="1"/>
  <c r="C47" i="1"/>
  <c r="C27" i="1"/>
  <c r="C21" i="1"/>
  <c r="C63" i="1"/>
  <c r="C17" i="1"/>
  <c r="C34" i="1"/>
  <c r="C32" i="1"/>
  <c r="C44" i="1"/>
  <c r="C61" i="1"/>
  <c r="C22" i="1"/>
  <c r="C54" i="1"/>
  <c r="C33" i="1"/>
  <c r="C26" i="1"/>
  <c r="C24" i="1"/>
  <c r="C36" i="1"/>
  <c r="C57" i="1"/>
  <c r="C14" i="1"/>
  <c r="C50" i="1"/>
  <c r="C25" i="1"/>
  <c r="C13" i="1"/>
  <c r="C30" i="1"/>
  <c r="C58" i="1"/>
  <c r="C59" i="1"/>
  <c r="C18" i="1"/>
  <c r="C35" i="1"/>
  <c r="C28" i="1"/>
  <c r="C53" i="1"/>
  <c r="C31" i="1"/>
  <c r="C46" i="1"/>
  <c r="C9" i="1"/>
  <c r="K25" i="1" l="1"/>
  <c r="K8" i="1"/>
  <c r="K28" i="1"/>
  <c r="K27" i="1"/>
  <c r="K40" i="1"/>
  <c r="K35" i="1"/>
  <c r="K55" i="1"/>
  <c r="K18" i="1"/>
  <c r="K56" i="1"/>
  <c r="K36" i="1"/>
  <c r="K52" i="1"/>
  <c r="K9" i="1"/>
  <c r="K34" i="1"/>
  <c r="K49" i="1"/>
  <c r="K38" i="1"/>
  <c r="K53" i="1"/>
  <c r="K21" i="1"/>
  <c r="K60" i="1"/>
  <c r="K22" i="1"/>
  <c r="K23" i="1"/>
  <c r="K14" i="1"/>
  <c r="K47" i="1"/>
  <c r="K43" i="1"/>
  <c r="K57" i="1"/>
  <c r="K41" i="1"/>
  <c r="K37" i="1"/>
  <c r="K59" i="1"/>
  <c r="K32" i="1"/>
  <c r="K29" i="1"/>
  <c r="K11" i="1"/>
  <c r="K45" i="1"/>
  <c r="K58" i="1"/>
  <c r="K24" i="1"/>
  <c r="K12" i="1"/>
  <c r="K46" i="1"/>
  <c r="K30" i="1"/>
  <c r="K26" i="1"/>
  <c r="K17" i="1"/>
  <c r="K51" i="1"/>
  <c r="K10" i="1"/>
  <c r="K19" i="1"/>
  <c r="K54" i="1"/>
  <c r="K20" i="1"/>
  <c r="K50" i="1"/>
  <c r="K39" i="1"/>
  <c r="K61" i="1"/>
  <c r="K48" i="1"/>
  <c r="K44" i="1"/>
  <c r="K31" i="1"/>
  <c r="K13" i="1"/>
  <c r="K33" i="1"/>
  <c r="K63" i="1"/>
  <c r="K15" i="1"/>
  <c r="K16" i="1"/>
  <c r="K42" i="1"/>
  <c r="C67" i="1"/>
  <c r="F67" i="1"/>
  <c r="K7" i="1"/>
  <c r="K67" i="1" l="1"/>
  <c r="J67" i="1" l="1"/>
  <c r="L11" i="1" l="1"/>
  <c r="L19" i="1"/>
  <c r="L27" i="1"/>
  <c r="L35" i="1"/>
  <c r="L43" i="1"/>
  <c r="L51" i="1"/>
  <c r="L59" i="1"/>
  <c r="L12" i="1"/>
  <c r="L20" i="1"/>
  <c r="L28" i="1"/>
  <c r="L36" i="1"/>
  <c r="L44" i="1"/>
  <c r="L52" i="1"/>
  <c r="L60" i="1"/>
  <c r="L17" i="1"/>
  <c r="L49" i="1"/>
  <c r="L10" i="1"/>
  <c r="L34" i="1"/>
  <c r="L50" i="1"/>
  <c r="L13" i="1"/>
  <c r="L21" i="1"/>
  <c r="L29" i="1"/>
  <c r="L37" i="1"/>
  <c r="L45" i="1"/>
  <c r="L53" i="1"/>
  <c r="L61" i="1"/>
  <c r="L23" i="1"/>
  <c r="L39" i="1"/>
  <c r="L55" i="1"/>
  <c r="L8" i="1"/>
  <c r="L32" i="1"/>
  <c r="L48" i="1"/>
  <c r="L9" i="1"/>
  <c r="L33" i="1"/>
  <c r="L57" i="1"/>
  <c r="L18" i="1"/>
  <c r="L26" i="1"/>
  <c r="L42" i="1"/>
  <c r="L58" i="1"/>
  <c r="L14" i="1"/>
  <c r="L22" i="1"/>
  <c r="L30" i="1"/>
  <c r="L38" i="1"/>
  <c r="L46" i="1"/>
  <c r="L54" i="1"/>
  <c r="L62" i="1"/>
  <c r="L15" i="1"/>
  <c r="L31" i="1"/>
  <c r="L47" i="1"/>
  <c r="L63" i="1"/>
  <c r="L16" i="1"/>
  <c r="L24" i="1"/>
  <c r="L40" i="1"/>
  <c r="L56" i="1"/>
  <c r="L25" i="1"/>
  <c r="L41" i="1"/>
  <c r="L7" i="1"/>
  <c r="L67" i="1"/>
</calcChain>
</file>

<file path=xl/sharedStrings.xml><?xml version="1.0" encoding="utf-8"?>
<sst xmlns="http://schemas.openxmlformats.org/spreadsheetml/2006/main" count="93" uniqueCount="93">
  <si>
    <t>Counties</t>
  </si>
  <si>
    <t>Total State Population January 1, 2017</t>
  </si>
  <si>
    <t>Adjusted Need</t>
  </si>
  <si>
    <t>Revised Need Based on Self Sufficiency</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</si>
  <si>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</si>
  <si>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</si>
  <si>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</si>
  <si>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</si>
  <si>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</si>
  <si>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</si>
  <si>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</si>
  <si>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</si>
  <si>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</si>
  <si>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</si>
  <si>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</si>
  <si>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</si>
  <si>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</si>
  <si>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</si>
  <si>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</si>
  <si>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</si>
  <si>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</si>
  <si>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</si>
  <si>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</si>
  <si>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</si>
  <si>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</si>
  <si>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</si>
  <si>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</si>
  <si>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</si>
  <si>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</si>
  <si>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</si>
  <si>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</si>
  <si>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</si>
  <si>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</si>
  <si>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</si>
  <si>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</si>
  <si>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</si>
  <si>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</si>
  <si>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</si>
  <si>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</si>
  <si>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</si>
  <si>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</si>
  <si>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</si>
  <si>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</si>
  <si>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</si>
  <si>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</si>
  <si>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</si>
  <si>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</si>
  <si>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</si>
  <si>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</si>
  <si>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</si>
  <si>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</si>
  <si>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</si>
  <si>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</si>
  <si>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</si>
  <si>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</si>
  <si>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</si>
  <si>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</si>
  <si>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</si>
  <si>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</si>
  <si>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</si>
  <si>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</si>
  <si>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</si>
  <si>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</si>
  <si>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City of Berkeley</t>
  </si>
  <si>
    <t>Tri-City</t>
  </si>
  <si>
    <t>Total</t>
  </si>
  <si>
    <t>1*2*40%</t>
  </si>
  <si>
    <t>Portion of Total Need to be Weighted by Self Sufficiency= 40%</t>
  </si>
  <si>
    <t>Portion of Need not Weighted by Self Sufficiency= 60%</t>
  </si>
  <si>
    <t>Total Need Weighted by Self Sufficiency</t>
  </si>
  <si>
    <t>Enclosure 5-Adjustments-Self-Sufficiency</t>
  </si>
  <si>
    <t>A</t>
  </si>
  <si>
    <t>B</t>
  </si>
  <si>
    <t>C</t>
  </si>
  <si>
    <t>D</t>
  </si>
  <si>
    <t>E</t>
  </si>
  <si>
    <t>F</t>
  </si>
  <si>
    <t>(A*40%)*B</t>
  </si>
  <si>
    <t>C+D</t>
  </si>
  <si>
    <t>A*(60%)</t>
  </si>
  <si>
    <t xml:space="preserve">E/Total </t>
  </si>
  <si>
    <r>
      <t>County Share of Population</t>
    </r>
    <r>
      <rPr>
        <b/>
        <vertAlign val="superscript"/>
        <sz val="12"/>
        <rFont val="Arial"/>
        <family val="2"/>
      </rPr>
      <t>a/</t>
    </r>
  </si>
  <si>
    <r>
      <t>Population Most Likely To Apply for Services</t>
    </r>
    <r>
      <rPr>
        <b/>
        <vertAlign val="superscript"/>
        <sz val="12"/>
        <rFont val="Arial"/>
        <family val="2"/>
      </rPr>
      <t>b/</t>
    </r>
  </si>
  <si>
    <r>
      <t>Population Most Likely to Access Services</t>
    </r>
    <r>
      <rPr>
        <b/>
        <vertAlign val="superscript"/>
        <sz val="12"/>
        <rFont val="Arial"/>
        <family val="2"/>
      </rPr>
      <t>c/</t>
    </r>
  </si>
  <si>
    <r>
      <t>Total Need</t>
    </r>
    <r>
      <rPr>
        <b/>
        <vertAlign val="superscript"/>
        <sz val="12"/>
        <rFont val="Arial"/>
        <family val="2"/>
      </rPr>
      <t>a/</t>
    </r>
  </si>
  <si>
    <r>
      <t>Self-Sufficiency Median</t>
    </r>
    <r>
      <rPr>
        <b/>
        <vertAlign val="superscript"/>
        <sz val="12"/>
        <rFont val="Arial"/>
        <family val="2"/>
      </rPr>
      <t>b/</t>
    </r>
  </si>
  <si>
    <t xml:space="preserve">Enclosure 5 displays the data used to calculate the self-sufficiency adjustments to the need for services in each county. 
</t>
  </si>
  <si>
    <t xml:space="preserve">Column A displays the Total Need for Services, as determined previously on Enclosure 1, Column H.
</t>
  </si>
  <si>
    <t xml:space="preserve">Column B displays the Self Sufficiency median, as determined previously on Enclosure 4, Column G.
</t>
  </si>
  <si>
    <t xml:space="preserve">Column C adjusts 40% of total need by self-sufficiency. This amount is the total of Column A multiplied by 40%, multiplied by Column B.
</t>
  </si>
  <si>
    <t xml:space="preserve">Column E displays total weighted need. This is equal to the sum of Column C and Column D.
</t>
  </si>
  <si>
    <t xml:space="preserve">Column F displays the revised need adjusted for self-sufficiency. Column F adjusts Column E’s total to 100%. This is determined by dividing Column E by the total in Column E. 
</t>
  </si>
  <si>
    <t xml:space="preserve">Column D displays the portion of need not weighted by self-sufficiency (60%). This column is necessary to ensure only 40% of the need is adjusted for Self Sufficiency and the remaining 60% of the need remains. This percentage is calculated by multiplying Column A by 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</si>
</sst>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 \ "/>
    <numFmt numFmtId="166" formatCode="0.0000\ \ \ \ "/>
    <numFmt numFmtId="167" formatCode="mm/dd/yy"/>
  </numFmts>
  <fonts count="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Arial"/>
      <family val="2"/>
    </font>
    <font>
      <b/>
      <vertAlign val="superscrip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5">
    <xf numFmtId="0" fontId="0" fillId="0" borderId="0" xfId="0"/>
    <xf numFmtId="0" fontId="4" fillId="0" borderId="0" xfId="0" applyFont="1"/>
    <xf numFmtId="0" fontId="3" fillId="0" borderId="1" xfId="2" applyFont="1" applyBorder="1" applyAlignment="1">
      <alignment horizontal="center" wrapText="1"/>
    </xf>
    <xf numFmtId="0" fontId="3" fillId="0" borderId="1" xfId="2" applyFont="1" applyFill="1" applyBorder="1" applyAlignment="1">
      <alignment horizontal="center" wrapText="1"/>
    </xf>
    <xf numFmtId="0" fontId="2" fillId="0" borderId="1" xfId="2" applyFont="1" applyBorder="1"/>
    <xf numFmtId="9" fontId="2" fillId="0" borderId="1" xfId="2" applyNumberFormat="1" applyFont="1" applyFill="1" applyBorder="1" applyAlignment="1">
      <alignment horizontal="center"/>
    </xf>
    <xf numFmtId="0" fontId="2" fillId="0" borderId="1" xfId="2" applyNumberFormat="1" applyFont="1" applyFill="1" applyBorder="1" applyAlignment="1">
      <alignment horizontal="center"/>
    </xf>
    <xf numFmtId="1" fontId="2" fillId="0" borderId="1" xfId="2" applyNumberFormat="1" applyFont="1" applyFill="1" applyBorder="1" applyAlignment="1">
      <alignment horizontal="center"/>
    </xf>
    <xf numFmtId="3" fontId="2" fillId="0" borderId="1" xfId="2" applyNumberFormat="1" applyFont="1" applyBorder="1"/>
    <xf numFmtId="164" fontId="2" fillId="0" borderId="1" xfId="1" applyNumberFormat="1" applyFont="1" applyBorder="1"/>
    <xf numFmtId="165" fontId="2" fillId="0" borderId="1" xfId="2" applyNumberFormat="1" applyFont="1" applyBorder="1"/>
    <xf numFmtId="166" fontId="2" fillId="0" borderId="1" xfId="2" applyNumberFormat="1" applyFont="1" applyBorder="1"/>
    <xf numFmtId="164" fontId="2" fillId="0" borderId="1" xfId="2" applyNumberFormat="1" applyFont="1" applyBorder="1"/>
    <xf numFmtId="0" fontId="2" fillId="0" borderId="1" xfId="2" applyFont="1" applyBorder="1" applyAlignment="1">
      <alignment horizontal="left"/>
    </xf>
    <xf numFmtId="164" fontId="4" fillId="0" borderId="0" xfId="0" applyNumberFormat="1" applyFont="1"/>
    <xf numFmtId="0" fontId="2" fillId="0" borderId="1" xfId="2" applyFont="1" applyFill="1" applyBorder="1"/>
    <xf numFmtId="164" fontId="2" fillId="0" borderId="1" xfId="1" applyNumberFormat="1" applyFont="1" applyFill="1" applyBorder="1"/>
    <xf numFmtId="165" fontId="2" fillId="0" borderId="1" xfId="2" applyNumberFormat="1" applyFont="1" applyFill="1" applyBorder="1"/>
    <xf numFmtId="167" fontId="2" fillId="0" borderId="1" xfId="2" applyNumberFormat="1" applyFont="1" applyBorder="1"/>
    <xf numFmtId="0" fontId="2" fillId="0" borderId="0" xfId="2" applyFont="1"/>
    <xf numFmtId="0" fontId="3" fillId="0" borderId="0" xfId="2" applyFont="1" applyAlignment="1"/>
    <xf numFmtId="164" fontId="2" fillId="0" borderId="0" xfId="2" applyNumberFormat="1" applyFont="1"/>
    <xf numFmtId="0" fontId="0" fillId="0" borderId="0" xfId="0" applyAlignment="1">
      <alignment wrapText="1"/>
    </xf>
    <xf numFmtId="0" fontId="4" fillId="0" borderId="0" xfId="0" applyFont="1" applyAlignment="1">
      <alignment vertical="top" wrapText="1"/>
    </xf>
    <xf numFmtId="2" fontId="3" fillId="0" borderId="1" xfId="2" applyNumberFormat="1" applyFont="1" applyBorder="1" applyAlignment="1">
      <alignment horizontal="center"/>
    </xf>
  </cellXfs>
  <cellStyles count="3">
    <cellStyle name="Normal" xfId="0" builtinId="0"/>
    <cellStyle name="Normal 2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ntal%20Health/MHSA/SCO%20Distribution/2017-18%20Distribution/2017-18%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sheetData>
      <sheetData sheetId="5">
        <row r="13">
          <cell r="G13">
            <v>3.0674827222905961E-3</v>
          </cell>
        </row>
      </sheetData>
      <sheetData sheetId="6"/>
      <sheetData sheetId="7">
        <row r="4">
          <cell r="M4">
            <v>4.50433352615279E-2</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F7">
            <v>3.5787114151619281E-2</v>
          </cell>
          <cell r="G7">
            <v>1.3986505161667309</v>
          </cell>
        </row>
        <row r="8">
          <cell r="F8">
            <v>3.116699035593736E-5</v>
          </cell>
          <cell r="G8">
            <v>0.80442906786921209</v>
          </cell>
        </row>
        <row r="9">
          <cell r="F9">
            <v>8.2756600246511889E-4</v>
          </cell>
          <cell r="G9">
            <v>0.8286390053131889</v>
          </cell>
        </row>
        <row r="10">
          <cell r="F10">
            <v>6.0088594730386734E-3</v>
          </cell>
          <cell r="G10">
            <v>0.84319195981114725</v>
          </cell>
        </row>
        <row r="11">
          <cell r="F11">
            <v>1.1058197968021452E-3</v>
          </cell>
          <cell r="G11">
            <v>0.84281571385313692</v>
          </cell>
        </row>
        <row r="12">
          <cell r="F12">
            <v>6.2715849629562954E-4</v>
          </cell>
          <cell r="G12">
            <v>0.74715681670309542</v>
          </cell>
        </row>
        <row r="13">
          <cell r="F13">
            <v>2.3975900257178356E-2</v>
          </cell>
          <cell r="G13">
            <v>1.4572819187683417</v>
          </cell>
        </row>
        <row r="14">
          <cell r="F14">
            <v>7.8575716314446689E-4</v>
          </cell>
          <cell r="G14">
            <v>0.76255281798314989</v>
          </cell>
        </row>
        <row r="15">
          <cell r="F15">
            <v>3.9941516410664972E-3</v>
          </cell>
          <cell r="G15">
            <v>1.0689247647251776</v>
          </cell>
        </row>
        <row r="16">
          <cell r="F16">
            <v>3.1823781146550073E-2</v>
          </cell>
          <cell r="G16">
            <v>0.76449846677761535</v>
          </cell>
        </row>
        <row r="17">
          <cell r="F17">
            <v>8.8488498785359846E-4</v>
          </cell>
          <cell r="G17">
            <v>0.72511053398834369</v>
          </cell>
        </row>
        <row r="18">
          <cell r="F18">
            <v>3.8992867292349694E-3</v>
          </cell>
          <cell r="G18">
            <v>0.82588993837166991</v>
          </cell>
        </row>
        <row r="19">
          <cell r="F19">
            <v>5.6829008685823426E-3</v>
          </cell>
          <cell r="G19">
            <v>0.74836499898196251</v>
          </cell>
        </row>
        <row r="20">
          <cell r="F20">
            <v>4.5262048441540269E-4</v>
          </cell>
          <cell r="G20">
            <v>0.80510433320902508</v>
          </cell>
        </row>
        <row r="21">
          <cell r="F21">
            <v>2.8143553002313658E-2</v>
          </cell>
          <cell r="G21">
            <v>0.71722798557835565</v>
          </cell>
        </row>
        <row r="22">
          <cell r="F22">
            <v>4.368072455525022E-3</v>
          </cell>
          <cell r="G22">
            <v>0.76294628423562239</v>
          </cell>
        </row>
        <row r="23">
          <cell r="F23">
            <v>1.8895451982350966E-3</v>
          </cell>
          <cell r="G23">
            <v>0.81036650831603929</v>
          </cell>
        </row>
        <row r="24">
          <cell r="F24">
            <v>6.2945103755826536E-4</v>
          </cell>
          <cell r="G24">
            <v>0.73218104444332843</v>
          </cell>
        </row>
        <row r="25">
          <cell r="F25">
            <v>0.27515316352868646</v>
          </cell>
          <cell r="G25">
            <v>1.193223123319024</v>
          </cell>
        </row>
        <row r="26">
          <cell r="F26">
            <v>4.6729826715232467E-3</v>
          </cell>
          <cell r="G26">
            <v>0.80276273907876283</v>
          </cell>
        </row>
        <row r="27">
          <cell r="F27">
            <v>4.9682354455977944E-3</v>
          </cell>
          <cell r="G27">
            <v>2.0164188928551727</v>
          </cell>
        </row>
        <row r="28">
          <cell r="F28">
            <v>4.731653723743166E-4</v>
          </cell>
          <cell r="G28">
            <v>0.78321257967954161</v>
          </cell>
        </row>
        <row r="29">
          <cell r="F29">
            <v>2.4733867038431914E-3</v>
          </cell>
          <cell r="G29">
            <v>0.85374624872344618</v>
          </cell>
        </row>
        <row r="30">
          <cell r="F30">
            <v>8.8981670905549249E-3</v>
          </cell>
          <cell r="G30">
            <v>0.8040324808331194</v>
          </cell>
        </row>
        <row r="31">
          <cell r="F31">
            <v>2.7866569110701178E-4</v>
          </cell>
          <cell r="G31">
            <v>0.67038283234424567</v>
          </cell>
        </row>
        <row r="32">
          <cell r="F32">
            <v>3.3622798888315264E-4</v>
          </cell>
          <cell r="G32">
            <v>0.92669272027247052</v>
          </cell>
        </row>
        <row r="33">
          <cell r="F33">
            <v>1.1501624570057874E-2</v>
          </cell>
          <cell r="G33">
            <v>1.1446155872679182</v>
          </cell>
        </row>
        <row r="34">
          <cell r="F34">
            <v>2.9583357458337098E-3</v>
          </cell>
          <cell r="G34">
            <v>1.2083678912795714</v>
          </cell>
        </row>
        <row r="35">
          <cell r="F35">
            <v>2.2689259126028203E-3</v>
          </cell>
          <cell r="G35">
            <v>0.95755901110132879</v>
          </cell>
        </row>
        <row r="36">
          <cell r="F36">
            <v>7.2700386342381129E-2</v>
          </cell>
          <cell r="G36">
            <v>1.3306071486139703</v>
          </cell>
        </row>
        <row r="37">
          <cell r="F37">
            <v>7.9299349560298313E-3</v>
          </cell>
          <cell r="G37">
            <v>1.0772589777141324</v>
          </cell>
        </row>
        <row r="38">
          <cell r="F38">
            <v>4.4323577969445786E-4</v>
          </cell>
          <cell r="G38">
            <v>0.7224105833234582</v>
          </cell>
        </row>
        <row r="39">
          <cell r="F39">
            <v>6.4301002295466606E-2</v>
          </cell>
          <cell r="G39">
            <v>0.89267640082153688</v>
          </cell>
        </row>
        <row r="40">
          <cell r="F40">
            <v>4.0395489559359607E-2</v>
          </cell>
          <cell r="G40">
            <v>0.94361113623328463</v>
          </cell>
        </row>
        <row r="41">
          <cell r="F41">
            <v>1.4877371182919767E-3</v>
          </cell>
          <cell r="G41">
            <v>1.0893751225691259</v>
          </cell>
        </row>
        <row r="42">
          <cell r="F42">
            <v>5.9668229248452914E-2</v>
          </cell>
          <cell r="G42">
            <v>0.8657764338231706</v>
          </cell>
        </row>
        <row r="43">
          <cell r="F43">
            <v>7.9916498869168962E-2</v>
          </cell>
          <cell r="G43">
            <v>1.2016691285527397</v>
          </cell>
        </row>
        <row r="44">
          <cell r="F44">
            <v>1.8693239352134072E-2</v>
          </cell>
          <cell r="G44">
            <v>1.8594725119251381</v>
          </cell>
        </row>
        <row r="45">
          <cell r="F45">
            <v>2.1278582242157437E-2</v>
          </cell>
          <cell r="G45">
            <v>0.84818868766016897</v>
          </cell>
        </row>
        <row r="46">
          <cell r="F46">
            <v>6.3399850100448801E-3</v>
          </cell>
          <cell r="G46">
            <v>1.0293522115066387</v>
          </cell>
        </row>
        <row r="47">
          <cell r="F47">
            <v>1.4662009027182496E-2</v>
          </cell>
          <cell r="G47">
            <v>2.0498541062163946</v>
          </cell>
        </row>
        <row r="48">
          <cell r="F48">
            <v>1.1416373493295261E-2</v>
          </cell>
          <cell r="G48">
            <v>1.3954639597693228</v>
          </cell>
        </row>
        <row r="49">
          <cell r="F49">
            <v>3.833030369019215E-2</v>
          </cell>
          <cell r="G49">
            <v>1.7299464990693707</v>
          </cell>
        </row>
        <row r="50">
          <cell r="F50">
            <v>6.3087475479352536E-3</v>
          </cell>
          <cell r="G50">
            <v>1.5743183929896305</v>
          </cell>
        </row>
        <row r="51">
          <cell r="F51">
            <v>4.9208265264168568E-3</v>
          </cell>
          <cell r="G51">
            <v>0.82906346542963494</v>
          </cell>
        </row>
        <row r="52">
          <cell r="F52">
            <v>7.852459199922229E-5</v>
          </cell>
          <cell r="G52">
            <v>0.827505646699083</v>
          </cell>
        </row>
        <row r="53">
          <cell r="F53">
            <v>1.2867675807758535E-3</v>
          </cell>
          <cell r="G53">
            <v>0.7317078143804554</v>
          </cell>
        </row>
        <row r="54">
          <cell r="F54">
            <v>9.7385307305114712E-3</v>
          </cell>
          <cell r="G54">
            <v>1.0399043463824769</v>
          </cell>
        </row>
        <row r="55">
          <cell r="F55">
            <v>1.0566821710607285E-2</v>
          </cell>
          <cell r="G55">
            <v>1.1815835882614383</v>
          </cell>
        </row>
        <row r="56">
          <cell r="F56">
            <v>1.5495299581202217E-2</v>
          </cell>
          <cell r="G56">
            <v>0.83412341467282558</v>
          </cell>
        </row>
        <row r="57">
          <cell r="F57">
            <v>5.0129404297907538E-3</v>
          </cell>
          <cell r="G57">
            <v>0.80630328604599977</v>
          </cell>
        </row>
        <row r="58">
          <cell r="F58">
            <v>1.9730847421239039E-3</v>
          </cell>
          <cell r="G58">
            <v>0.73231450725344138</v>
          </cell>
        </row>
        <row r="59">
          <cell r="F59">
            <v>3.8481566892527747E-4</v>
          </cell>
          <cell r="G59">
            <v>0.6984996567472388</v>
          </cell>
        </row>
        <row r="60">
          <cell r="F60">
            <v>1.584031031094621E-2</v>
          </cell>
          <cell r="G60">
            <v>0.72643336586237639</v>
          </cell>
        </row>
        <row r="61">
          <cell r="F61">
            <v>1.2670502865530895E-3</v>
          </cell>
          <cell r="G61">
            <v>0.83334121206924983</v>
          </cell>
        </row>
        <row r="62">
          <cell r="F62">
            <v>1.8811454137469555E-2</v>
          </cell>
          <cell r="G62">
            <v>1.1413068359982179</v>
          </cell>
        </row>
        <row r="63">
          <cell r="F63">
            <v>5.8513485675924454E-3</v>
          </cell>
          <cell r="G63">
            <v>1.0015847775597426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0" zoomScaleNormal="80" workbookViewId="0">
      <selection activeCell="A8" sqref="A8:XFD1048576"/>
    </sheetView>
  </sheetViews>
  <sheetFormatPr defaultColWidth="0" defaultRowHeight="14.4" zeroHeight="1" x14ac:dyDescent="0.3"/>
  <cols>
    <col min="1" max="1" width="97" customWidth="1"/>
    <col min="2" max="2" width="10.6640625" hidden="1" customWidth="1"/>
    <col min="3" max="16384" width="9.109375" hidden="1"/>
  </cols>
  <sheetData>
    <row r="1" spans="1:1" ht="41.25" customHeight="1" x14ac:dyDescent="0.3">
      <c r="A1" s="23" t="s">
        <v>86</v>
      </c>
    </row>
    <row r="2" spans="1:1" ht="39" customHeight="1" x14ac:dyDescent="0.3">
      <c r="A2" s="23" t="s">
        <v>87</v>
      </c>
    </row>
    <row r="3" spans="1:1" ht="38.25" customHeight="1" x14ac:dyDescent="0.3">
      <c r="A3" s="23" t="s">
        <v>88</v>
      </c>
    </row>
    <row r="4" spans="1:1" ht="38.25" customHeight="1" x14ac:dyDescent="0.3">
      <c r="A4" s="23" t="s">
        <v>89</v>
      </c>
    </row>
    <row r="5" spans="1:1" ht="63" customHeight="1" x14ac:dyDescent="0.3">
      <c r="A5" s="23" t="s">
        <v>92</v>
      </c>
    </row>
    <row r="6" spans="1:1" ht="28.5" customHeight="1" x14ac:dyDescent="0.3">
      <c r="A6" s="23" t="s">
        <v>90</v>
      </c>
    </row>
    <row r="7" spans="1:1" ht="42" customHeight="1" x14ac:dyDescent="0.3">
      <c r="A7" s="23" t="s">
        <v>91</v>
      </c>
    </row>
    <row r="8" spans="1:1" hidden="1" x14ac:dyDescent="0.3">
      <c r="A8" s="22"/>
    </row>
    <row r="9" spans="1:1" hidden="1" x14ac:dyDescent="0.3">
      <c r="A9" s="22"/>
    </row>
    <row r="10" spans="1:1" hidden="1" x14ac:dyDescent="0.3">
      <c r="A10" s="22"/>
    </row>
    <row r="11" spans="1:1" hidden="1" x14ac:dyDescent="0.3">
      <c r="A11" s="22"/>
    </row>
    <row r="12" spans="1:1" hidden="1" x14ac:dyDescent="0.3">
      <c r="A12" s="22"/>
    </row>
    <row r="13" spans="1:1" hidden="1" x14ac:dyDescent="0.3">
      <c r="A13" s="22"/>
    </row>
    <row r="14" spans="1:1" hidden="1" x14ac:dyDescent="0.3">
      <c r="A14" s="22"/>
    </row>
    <row r="15" spans="1:1" hidden="1" x14ac:dyDescent="0.3">
      <c r="A15" s="22"/>
    </row>
    <row r="16" spans="1:1" hidden="1" x14ac:dyDescent="0.3">
      <c r="A16" s="22"/>
    </row>
    <row r="17" spans="1:1" hidden="1" x14ac:dyDescent="0.3">
      <c r="A17" s="22"/>
    </row>
    <row r="18" spans="1:1" hidden="1" x14ac:dyDescent="0.3">
      <c r="A18" s="22"/>
    </row>
    <row r="19" spans="1:1" hidden="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tabSelected="1" topLeftCell="A6" zoomScale="80" zoomScaleNormal="80" workbookViewId="0">
      <selection activeCell="L7" sqref="L7"/>
    </sheetView>
  </sheetViews>
  <sheetFormatPr defaultColWidth="0" defaultRowHeight="15" zeroHeight="1" x14ac:dyDescent="0.25"/>
  <cols>
    <col min="1" max="1" width="14.44140625" style="19" customWidth="1"/>
    <col min="2" max="2" width="12.5546875" style="19" hidden="1" customWidth="1"/>
    <col min="3" max="3" width="11.88671875" style="19" hidden="1" customWidth="1"/>
    <col min="4" max="4" width="12.5546875" style="19" hidden="1" customWidth="1"/>
    <col min="5" max="5" width="11.5546875" style="19" hidden="1" customWidth="1"/>
    <col min="6" max="6" width="14.109375" style="19" bestFit="1" customWidth="1"/>
    <col min="7" max="7" width="14.109375" style="19" customWidth="1"/>
    <col min="8" max="8" width="15.109375" style="19" customWidth="1"/>
    <col min="9" max="9" width="14.33203125" style="19" customWidth="1"/>
    <col min="10" max="10" width="14.44140625" style="19" customWidth="1"/>
    <col min="11" max="11" width="11.6640625" style="19" hidden="1" customWidth="1"/>
    <col min="12" max="12" width="14.5546875" style="19" customWidth="1"/>
    <col min="13" max="14" width="9.109375" style="1" hidden="1" customWidth="1"/>
    <col min="15" max="15" width="9.5546875" style="1" hidden="1" customWidth="1"/>
    <col min="16" max="16384" width="9.109375" style="1" hidden="1"/>
  </cols>
  <sheetData>
    <row r="1" spans="1:15" x14ac:dyDescent="0.25">
      <c r="A1" s="24" t="s">
        <v>70</v>
      </c>
      <c r="B1" s="24"/>
      <c r="C1" s="24"/>
      <c r="D1" s="24"/>
      <c r="E1" s="24"/>
      <c r="F1" s="24"/>
      <c r="G1" s="24"/>
      <c r="H1" s="24"/>
      <c r="I1" s="24"/>
      <c r="J1" s="24"/>
      <c r="K1" s="24"/>
      <c r="L1" s="24"/>
    </row>
    <row r="2" spans="1:15" x14ac:dyDescent="0.25">
      <c r="A2" s="24"/>
      <c r="B2" s="24"/>
      <c r="C2" s="24"/>
      <c r="D2" s="24"/>
      <c r="E2" s="24"/>
      <c r="F2" s="24"/>
      <c r="G2" s="24"/>
      <c r="H2" s="24"/>
      <c r="I2" s="24"/>
      <c r="J2" s="24"/>
      <c r="K2" s="24"/>
      <c r="L2" s="24"/>
    </row>
    <row r="3" spans="1:15" ht="109.2" x14ac:dyDescent="0.3">
      <c r="A3" s="2" t="s">
        <v>0</v>
      </c>
      <c r="B3" s="3" t="s">
        <v>1</v>
      </c>
      <c r="C3" s="3" t="s">
        <v>81</v>
      </c>
      <c r="D3" s="3" t="s">
        <v>82</v>
      </c>
      <c r="E3" s="3" t="s">
        <v>83</v>
      </c>
      <c r="F3" s="3" t="s">
        <v>84</v>
      </c>
      <c r="G3" s="3" t="s">
        <v>85</v>
      </c>
      <c r="H3" s="3" t="s">
        <v>67</v>
      </c>
      <c r="I3" s="3" t="s">
        <v>68</v>
      </c>
      <c r="J3" s="3" t="s">
        <v>69</v>
      </c>
      <c r="K3" s="3" t="s">
        <v>2</v>
      </c>
      <c r="L3" s="3" t="s">
        <v>3</v>
      </c>
    </row>
    <row r="4" spans="1:15" hidden="1" x14ac:dyDescent="0.25">
      <c r="A4" s="4" t="s">
        <v>4</v>
      </c>
      <c r="B4" s="5"/>
      <c r="C4" s="5">
        <v>0.5</v>
      </c>
      <c r="D4" s="5">
        <v>0.3</v>
      </c>
      <c r="E4" s="5">
        <f>1-C4-D4</f>
        <v>0.2</v>
      </c>
      <c r="F4" s="5"/>
      <c r="G4" s="5">
        <v>0.4</v>
      </c>
      <c r="H4" s="5"/>
      <c r="I4" s="5"/>
      <c r="J4" s="5"/>
      <c r="K4" s="5"/>
      <c r="L4" s="5"/>
    </row>
    <row r="5" spans="1:15" x14ac:dyDescent="0.25">
      <c r="A5" s="4"/>
      <c r="B5" s="6">
        <v>1</v>
      </c>
      <c r="C5" s="7">
        <v>2</v>
      </c>
      <c r="D5" s="6">
        <v>3</v>
      </c>
      <c r="E5" s="6">
        <v>4</v>
      </c>
      <c r="F5" s="6" t="s">
        <v>71</v>
      </c>
      <c r="G5" s="6" t="s">
        <v>72</v>
      </c>
      <c r="H5" s="6" t="s">
        <v>73</v>
      </c>
      <c r="I5" s="6" t="s">
        <v>74</v>
      </c>
      <c r="J5" s="6" t="s">
        <v>75</v>
      </c>
      <c r="K5" s="6">
        <v>3</v>
      </c>
      <c r="L5" s="6" t="s">
        <v>76</v>
      </c>
    </row>
    <row r="6" spans="1:15" x14ac:dyDescent="0.25">
      <c r="A6" s="4"/>
      <c r="B6" s="6"/>
      <c r="C6" s="7"/>
      <c r="D6" s="6"/>
      <c r="E6" s="6"/>
      <c r="F6" s="6"/>
      <c r="G6" s="6"/>
      <c r="H6" s="6" t="s">
        <v>77</v>
      </c>
      <c r="I6" s="6" t="s">
        <v>79</v>
      </c>
      <c r="J6" s="6" t="s">
        <v>78</v>
      </c>
      <c r="K6" s="6" t="s">
        <v>66</v>
      </c>
      <c r="L6" s="6" t="s">
        <v>80</v>
      </c>
    </row>
    <row r="7" spans="1:15" x14ac:dyDescent="0.25">
      <c r="A7" s="4" t="s">
        <v>5</v>
      </c>
      <c r="B7" s="8">
        <f>'[1]State Population'!I5</f>
        <v>1645359</v>
      </c>
      <c r="C7" s="9">
        <f>B7/$B$67</f>
        <v>4.1708471659484908E-2</v>
      </c>
      <c r="D7" s="10">
        <f>'[1]Poverty-Uninsured Population'!E3</f>
        <v>3.1723328207457609E-2</v>
      </c>
      <c r="E7" s="9">
        <f>[1]Prevalence!J3</f>
        <v>3.027935991320857E-2</v>
      </c>
      <c r="F7" s="10">
        <f>'[2]Allocation 2021-22'!F7</f>
        <v>3.5787114151619281E-2</v>
      </c>
      <c r="G7" s="11">
        <f>'[2]Allocation 2021-22'!G7</f>
        <v>1.3986505161667309</v>
      </c>
      <c r="H7" s="11">
        <f>F7*G7*$G$4</f>
        <v>2.0021466272112012E-2</v>
      </c>
      <c r="I7" s="11">
        <f>F7*(1-$G$4)</f>
        <v>2.1472268490971568E-2</v>
      </c>
      <c r="J7" s="12">
        <f>H7+I7</f>
        <v>4.149373476308358E-2</v>
      </c>
      <c r="K7" s="10">
        <f t="shared" ref="K7:K38" si="0">(F7*G7*G$4)+(F7*(1-G$4))</f>
        <v>4.149373476308358E-2</v>
      </c>
      <c r="L7" s="10">
        <f>(J7/$J$67)</f>
        <v>3.9222623836715723E-2</v>
      </c>
    </row>
    <row r="8" spans="1:15" x14ac:dyDescent="0.25">
      <c r="A8" s="13" t="s">
        <v>6</v>
      </c>
      <c r="B8" s="8">
        <f>'[1]State Population'!I6</f>
        <v>1151</v>
      </c>
      <c r="C8" s="9">
        <f t="shared" ref="C8:C63" si="1">B8/$B$67</f>
        <v>2.9176885336310878E-5</v>
      </c>
      <c r="D8" s="10">
        <f>'[1]Poverty-Uninsured Population'!E4</f>
        <v>2.966523689876292E-5</v>
      </c>
      <c r="E8" s="9">
        <f>[1]Prevalence!J4</f>
        <v>3.345086339390652E-5</v>
      </c>
      <c r="F8" s="10">
        <f>'[2]Allocation 2021-22'!F8</f>
        <v>3.116699035593736E-5</v>
      </c>
      <c r="G8" s="11">
        <f>'[2]Allocation 2021-22'!G8</f>
        <v>0.80442906786921209</v>
      </c>
      <c r="H8" s="11">
        <f t="shared" ref="H8:H63" si="2">F8*G8*$G$4</f>
        <v>1.0028653200126166E-5</v>
      </c>
      <c r="I8" s="11">
        <f t="shared" ref="I8:I63" si="3">F8*(1-$G$4)</f>
        <v>1.8700194213562415E-5</v>
      </c>
      <c r="J8" s="12">
        <f t="shared" ref="J8:J63" si="4">H8+I8</f>
        <v>2.8728847413688581E-5</v>
      </c>
      <c r="K8" s="10">
        <f t="shared" si="0"/>
        <v>2.8728847413688581E-5</v>
      </c>
      <c r="L8" s="10">
        <f t="shared" ref="L8:L63" si="5">(J8/$J$67)</f>
        <v>2.7156407631255887E-5</v>
      </c>
      <c r="O8" s="14"/>
    </row>
    <row r="9" spans="1:15" x14ac:dyDescent="0.25">
      <c r="A9" s="13" t="s">
        <v>7</v>
      </c>
      <c r="B9" s="8">
        <f>'[1]State Population'!I7</f>
        <v>38382</v>
      </c>
      <c r="C9" s="9">
        <f t="shared" si="1"/>
        <v>9.7295153169268825E-4</v>
      </c>
      <c r="D9" s="10">
        <f>'[1]Poverty-Uninsured Population'!E5</f>
        <v>7.2408579011648121E-4</v>
      </c>
      <c r="E9" s="9">
        <f>[1]Prevalence!J5</f>
        <v>7.2959045294277195E-4</v>
      </c>
      <c r="F9" s="10">
        <f>'[2]Allocation 2021-22'!F9</f>
        <v>8.2756600246511889E-4</v>
      </c>
      <c r="G9" s="11">
        <f>'[2]Allocation 2021-22'!G9</f>
        <v>0.8286390053131889</v>
      </c>
      <c r="H9" s="11">
        <f t="shared" si="2"/>
        <v>2.7430138764548327E-4</v>
      </c>
      <c r="I9" s="11">
        <f t="shared" si="3"/>
        <v>4.9653960147907135E-4</v>
      </c>
      <c r="J9" s="12">
        <f t="shared" si="4"/>
        <v>7.7084098912455468E-4</v>
      </c>
      <c r="K9" s="10">
        <f t="shared" si="0"/>
        <v>7.7084098912455468E-4</v>
      </c>
      <c r="L9" s="10">
        <f t="shared" si="5"/>
        <v>7.2864991129343768E-4</v>
      </c>
    </row>
    <row r="10" spans="1:15" x14ac:dyDescent="0.25">
      <c r="A10" s="4" t="s">
        <v>8</v>
      </c>
      <c r="B10" s="8">
        <f>'[1]State Population'!I8</f>
        <v>226404</v>
      </c>
      <c r="C10" s="9">
        <f t="shared" si="1"/>
        <v>5.7391516487246986E-3</v>
      </c>
      <c r="D10" s="10">
        <f>'[1]Poverty-Uninsured Population'!E6</f>
        <v>6.8506180299237355E-3</v>
      </c>
      <c r="E10" s="9">
        <f>[1]Prevalence!J6</f>
        <v>7.6286050085887349E-3</v>
      </c>
      <c r="F10" s="10">
        <f>'[2]Allocation 2021-22'!F10</f>
        <v>6.0088594730386734E-3</v>
      </c>
      <c r="G10" s="11">
        <f>'[2]Allocation 2021-22'!G10</f>
        <v>0.84319195981114725</v>
      </c>
      <c r="H10" s="11">
        <f t="shared" si="2"/>
        <v>2.0266487981205027E-3</v>
      </c>
      <c r="I10" s="11">
        <f t="shared" si="3"/>
        <v>3.6053156838232038E-3</v>
      </c>
      <c r="J10" s="12">
        <f t="shared" si="4"/>
        <v>5.6319644819437069E-3</v>
      </c>
      <c r="K10" s="10">
        <f t="shared" si="0"/>
        <v>5.6319644819437069E-3</v>
      </c>
      <c r="L10" s="10">
        <f t="shared" si="5"/>
        <v>5.3237055087543891E-3</v>
      </c>
    </row>
    <row r="11" spans="1:15" x14ac:dyDescent="0.25">
      <c r="A11" s="4" t="s">
        <v>9</v>
      </c>
      <c r="B11" s="8">
        <f>'[1]State Population'!I9</f>
        <v>45168</v>
      </c>
      <c r="C11" s="9">
        <f t="shared" si="1"/>
        <v>1.1449709442836575E-3</v>
      </c>
      <c r="D11" s="10">
        <f>'[1]Poverty-Uninsured Population'!E7</f>
        <v>8.5577595722106914E-4</v>
      </c>
      <c r="E11" s="9">
        <f>[1]Prevalence!J7</f>
        <v>1.0803724798842782E-3</v>
      </c>
      <c r="F11" s="10">
        <f>'[2]Allocation 2021-22'!F11</f>
        <v>1.1058197968021452E-3</v>
      </c>
      <c r="G11" s="11">
        <f>'[2]Allocation 2021-22'!G11</f>
        <v>0.84281571385313692</v>
      </c>
      <c r="H11" s="11">
        <f t="shared" si="2"/>
        <v>3.7280092057389235E-4</v>
      </c>
      <c r="I11" s="11">
        <f t="shared" si="3"/>
        <v>6.6349187808128704E-4</v>
      </c>
      <c r="J11" s="12">
        <f t="shared" si="4"/>
        <v>1.0362927986551794E-3</v>
      </c>
      <c r="K11" s="10">
        <f t="shared" si="0"/>
        <v>1.0362927986551794E-3</v>
      </c>
      <c r="L11" s="10">
        <f t="shared" si="5"/>
        <v>9.7957252723637192E-4</v>
      </c>
    </row>
    <row r="12" spans="1:15" x14ac:dyDescent="0.25">
      <c r="A12" s="4" t="s">
        <v>10</v>
      </c>
      <c r="B12" s="8">
        <f>'[1]State Population'!I10</f>
        <v>22043</v>
      </c>
      <c r="C12" s="9">
        <f t="shared" si="1"/>
        <v>5.5877157555890588E-4</v>
      </c>
      <c r="D12" s="10">
        <f>'[1]Poverty-Uninsured Population'!E8</f>
        <v>6.5978720694687078E-4</v>
      </c>
      <c r="E12" s="9">
        <f>[1]Prevalence!J8</f>
        <v>7.313986077208209E-4</v>
      </c>
      <c r="F12" s="10">
        <f>'[2]Allocation 2021-22'!F12</f>
        <v>6.2715849629562954E-4</v>
      </c>
      <c r="G12" s="11">
        <f>'[2]Allocation 2021-22'!G12</f>
        <v>0.74715681670309542</v>
      </c>
      <c r="H12" s="11">
        <f t="shared" si="2"/>
        <v>1.8743429826421706E-4</v>
      </c>
      <c r="I12" s="11">
        <f t="shared" si="3"/>
        <v>3.7629509777737773E-4</v>
      </c>
      <c r="J12" s="12">
        <f t="shared" si="4"/>
        <v>5.6372939604159482E-4</v>
      </c>
      <c r="K12" s="10">
        <f t="shared" si="0"/>
        <v>5.6372939604159482E-4</v>
      </c>
      <c r="L12" s="10">
        <f t="shared" si="5"/>
        <v>5.3287432844705571E-4</v>
      </c>
    </row>
    <row r="13" spans="1:15" x14ac:dyDescent="0.25">
      <c r="A13" s="4" t="s">
        <v>11</v>
      </c>
      <c r="B13" s="8">
        <f>'[1]State Population'!I11</f>
        <v>1139513</v>
      </c>
      <c r="C13" s="9">
        <f t="shared" si="1"/>
        <v>2.8885699513671259E-2</v>
      </c>
      <c r="D13" s="10">
        <f>'[1]Poverty-Uninsured Population'!E9</f>
        <v>1.9714232892697161E-2</v>
      </c>
      <c r="E13" s="9">
        <f>[1]Prevalence!J9</f>
        <v>1.6715486845673991E-2</v>
      </c>
      <c r="F13" s="10">
        <f>'[2]Allocation 2021-22'!F13</f>
        <v>2.3975900257178356E-2</v>
      </c>
      <c r="G13" s="11">
        <f>'[2]Allocation 2021-22'!G13</f>
        <v>1.4572819187683417</v>
      </c>
      <c r="H13" s="11">
        <f t="shared" si="2"/>
        <v>1.3975858372391702E-2</v>
      </c>
      <c r="I13" s="11">
        <f t="shared" si="3"/>
        <v>1.4385540154307014E-2</v>
      </c>
      <c r="J13" s="12">
        <f t="shared" si="4"/>
        <v>2.8361398526698715E-2</v>
      </c>
      <c r="K13" s="10">
        <f t="shared" si="0"/>
        <v>2.8361398526698715E-2</v>
      </c>
      <c r="L13" s="10">
        <f t="shared" si="5"/>
        <v>2.6809070628310425E-2</v>
      </c>
    </row>
    <row r="14" spans="1:15" x14ac:dyDescent="0.25">
      <c r="A14" s="4" t="s">
        <v>12</v>
      </c>
      <c r="B14" s="8">
        <f>'[1]State Population'!I12</f>
        <v>27124</v>
      </c>
      <c r="C14" s="9">
        <f t="shared" si="1"/>
        <v>6.8757066712606108E-4</v>
      </c>
      <c r="D14" s="10">
        <f>'[1]Poverty-Uninsured Population'!E10</f>
        <v>8.2147871242451451E-4</v>
      </c>
      <c r="E14" s="9">
        <f>[1]Prevalence!J10</f>
        <v>8.4531235873790795E-4</v>
      </c>
      <c r="F14" s="10">
        <f>'[2]Allocation 2021-22'!F14</f>
        <v>7.8575716314446689E-4</v>
      </c>
      <c r="G14" s="11">
        <f>'[2]Allocation 2021-22'!G14</f>
        <v>0.76255281798314989</v>
      </c>
      <c r="H14" s="11">
        <f t="shared" si="2"/>
        <v>2.3967253560250356E-4</v>
      </c>
      <c r="I14" s="11">
        <f t="shared" si="3"/>
        <v>4.7145429788668012E-4</v>
      </c>
      <c r="J14" s="12">
        <f t="shared" si="4"/>
        <v>7.1112683348918367E-4</v>
      </c>
      <c r="K14" s="10">
        <f t="shared" si="0"/>
        <v>7.1112683348918367E-4</v>
      </c>
      <c r="L14" s="10">
        <f t="shared" si="5"/>
        <v>6.7220413995985721E-4</v>
      </c>
    </row>
    <row r="15" spans="1:15" x14ac:dyDescent="0.25">
      <c r="A15" s="4" t="s">
        <v>13</v>
      </c>
      <c r="B15" s="8">
        <f>'[1]State Population'!I13</f>
        <v>185062</v>
      </c>
      <c r="C15" s="9">
        <f t="shared" si="1"/>
        <v>4.6911665978352423E-3</v>
      </c>
      <c r="D15" s="10">
        <f>'[1]Poverty-Uninsured Population'!E11</f>
        <v>3.1281583017525234E-3</v>
      </c>
      <c r="E15" s="9">
        <f>[1]Prevalence!J11</f>
        <v>2.5684838622186059E-3</v>
      </c>
      <c r="F15" s="10">
        <f>'[2]Allocation 2021-22'!F15</f>
        <v>3.9941516410664972E-3</v>
      </c>
      <c r="G15" s="11">
        <f>'[2]Allocation 2021-22'!G15</f>
        <v>1.0689247647251776</v>
      </c>
      <c r="H15" s="11">
        <f t="shared" si="2"/>
        <v>1.7077790412814752E-3</v>
      </c>
      <c r="I15" s="11">
        <f t="shared" si="3"/>
        <v>2.3964909846398981E-3</v>
      </c>
      <c r="J15" s="12">
        <f t="shared" si="4"/>
        <v>4.1042700259213728E-3</v>
      </c>
      <c r="K15" s="10">
        <f t="shared" si="0"/>
        <v>4.1042700259213728E-3</v>
      </c>
      <c r="L15" s="10">
        <f t="shared" si="5"/>
        <v>3.8796276177637174E-3</v>
      </c>
    </row>
    <row r="16" spans="1:15" x14ac:dyDescent="0.25">
      <c r="A16" s="4" t="s">
        <v>14</v>
      </c>
      <c r="B16" s="8">
        <f>'[1]State Population'!I14</f>
        <v>995975</v>
      </c>
      <c r="C16" s="9">
        <f t="shared" si="1"/>
        <v>2.52471315141896E-2</v>
      </c>
      <c r="D16" s="10">
        <f>'[1]Poverty-Uninsured Population'!E12</f>
        <v>3.5012677811840823E-2</v>
      </c>
      <c r="E16" s="9">
        <f>[1]Prevalence!J12</f>
        <v>3.7433324292559446E-2</v>
      </c>
      <c r="F16" s="10">
        <f>'[2]Allocation 2021-22'!F16</f>
        <v>3.1823781146550073E-2</v>
      </c>
      <c r="G16" s="11">
        <f>'[2]Allocation 2021-22'!G16</f>
        <v>0.76449846677761535</v>
      </c>
      <c r="H16" s="11">
        <f t="shared" si="2"/>
        <v>9.7316927574415662E-3</v>
      </c>
      <c r="I16" s="11">
        <f t="shared" si="3"/>
        <v>1.9094268687930044E-2</v>
      </c>
      <c r="J16" s="12">
        <f t="shared" si="4"/>
        <v>2.8825961445371612E-2</v>
      </c>
      <c r="K16" s="10">
        <f t="shared" si="0"/>
        <v>2.8825961445371612E-2</v>
      </c>
      <c r="L16" s="10">
        <f t="shared" si="5"/>
        <v>2.7248206240268042E-2</v>
      </c>
    </row>
    <row r="17" spans="1:12" x14ac:dyDescent="0.25">
      <c r="A17" s="4" t="s">
        <v>15</v>
      </c>
      <c r="B17" s="8">
        <f>'[1]State Population'!I15</f>
        <v>28731</v>
      </c>
      <c r="C17" s="9">
        <f t="shared" si="1"/>
        <v>7.2830677028457675E-4</v>
      </c>
      <c r="D17" s="10">
        <f>'[1]Poverty-Uninsured Population'!E13</f>
        <v>9.3019935125110821E-4</v>
      </c>
      <c r="E17" s="9">
        <f>[1]Prevalence!J13</f>
        <v>9.8273212186963206E-4</v>
      </c>
      <c r="F17" s="10">
        <f>'[2]Allocation 2021-22'!F17</f>
        <v>8.8488498785359846E-4</v>
      </c>
      <c r="G17" s="11">
        <f>'[2]Allocation 2021-22'!G17</f>
        <v>0.72511053398834369</v>
      </c>
      <c r="H17" s="11">
        <f t="shared" si="2"/>
        <v>2.5665577042431674E-4</v>
      </c>
      <c r="I17" s="11">
        <f t="shared" si="3"/>
        <v>5.309309927121591E-4</v>
      </c>
      <c r="J17" s="12">
        <f t="shared" si="4"/>
        <v>7.8758676313647584E-4</v>
      </c>
      <c r="K17" s="10">
        <f t="shared" si="0"/>
        <v>7.8758676313647584E-4</v>
      </c>
      <c r="L17" s="10">
        <f t="shared" si="5"/>
        <v>7.4447912499701094E-4</v>
      </c>
    </row>
    <row r="18" spans="1:12" x14ac:dyDescent="0.25">
      <c r="A18" s="4" t="s">
        <v>16</v>
      </c>
      <c r="B18" s="8">
        <f>'[1]State Population'!I16</f>
        <v>136953</v>
      </c>
      <c r="C18" s="9">
        <f t="shared" si="1"/>
        <v>3.4716437684307417E-3</v>
      </c>
      <c r="D18" s="10">
        <f>'[1]Poverty-Uninsured Population'!E14</f>
        <v>4.1797614532254621E-3</v>
      </c>
      <c r="E18" s="9">
        <f>[1]Prevalence!J14</f>
        <v>4.5511255763493359E-3</v>
      </c>
      <c r="F18" s="10">
        <f>'[2]Allocation 2021-22'!F18</f>
        <v>3.8992867292349694E-3</v>
      </c>
      <c r="G18" s="11">
        <f>'[2]Allocation 2021-22'!G18</f>
        <v>0.82588993837166991</v>
      </c>
      <c r="H18" s="11">
        <f t="shared" si="2"/>
        <v>1.2881526706005359E-3</v>
      </c>
      <c r="I18" s="11">
        <f t="shared" si="3"/>
        <v>2.3395720375409814E-3</v>
      </c>
      <c r="J18" s="12">
        <f t="shared" si="4"/>
        <v>3.6277247081415174E-3</v>
      </c>
      <c r="K18" s="10">
        <f t="shared" si="0"/>
        <v>3.6277247081415174E-3</v>
      </c>
      <c r="L18" s="10">
        <f t="shared" si="5"/>
        <v>3.4291654492664895E-3</v>
      </c>
    </row>
    <row r="19" spans="1:12" x14ac:dyDescent="0.25">
      <c r="A19" s="4" t="s">
        <v>17</v>
      </c>
      <c r="B19" s="8">
        <f>'[1]State Population'!I17</f>
        <v>188334</v>
      </c>
      <c r="C19" s="9">
        <f t="shared" si="1"/>
        <v>4.7741090555419403E-3</v>
      </c>
      <c r="D19" s="10">
        <f>'[1]Poverty-Uninsured Population'!E15</f>
        <v>6.461131336923779E-3</v>
      </c>
      <c r="E19" s="9">
        <f>[1]Prevalence!J15</f>
        <v>6.748033631678872E-3</v>
      </c>
      <c r="F19" s="10">
        <f>'[2]Allocation 2021-22'!F19</f>
        <v>5.6829008685823426E-3</v>
      </c>
      <c r="G19" s="11">
        <f>'[2]Allocation 2021-22'!G19</f>
        <v>0.74836499898196251</v>
      </c>
      <c r="H19" s="11">
        <f t="shared" si="2"/>
        <v>1.7011536410924876E-3</v>
      </c>
      <c r="I19" s="11">
        <f t="shared" si="3"/>
        <v>3.4097405211494054E-3</v>
      </c>
      <c r="J19" s="12">
        <f t="shared" si="4"/>
        <v>5.110894162241893E-3</v>
      </c>
      <c r="K19" s="10">
        <f t="shared" si="0"/>
        <v>5.110894162241893E-3</v>
      </c>
      <c r="L19" s="10">
        <f t="shared" si="5"/>
        <v>4.8311553621157542E-3</v>
      </c>
    </row>
    <row r="20" spans="1:12" x14ac:dyDescent="0.25">
      <c r="A20" s="4" t="s">
        <v>18</v>
      </c>
      <c r="B20" s="8">
        <f>'[1]State Population'!I18</f>
        <v>18619</v>
      </c>
      <c r="C20" s="9">
        <f t="shared" si="1"/>
        <v>4.7197604524480647E-4</v>
      </c>
      <c r="D20" s="10">
        <f>'[1]Poverty-Uninsured Population'!E16</f>
        <v>4.3214687356120607E-4</v>
      </c>
      <c r="E20" s="9">
        <f>[1]Prevalence!J16</f>
        <v>4.7554470662688727E-4</v>
      </c>
      <c r="F20" s="10">
        <f>'[2]Allocation 2021-22'!F20</f>
        <v>4.5262048441540269E-4</v>
      </c>
      <c r="G20" s="11">
        <f>'[2]Allocation 2021-22'!G20</f>
        <v>0.80510433320902508</v>
      </c>
      <c r="H20" s="11">
        <f t="shared" si="2"/>
        <v>1.4576268532080349E-4</v>
      </c>
      <c r="I20" s="11">
        <f t="shared" si="3"/>
        <v>2.7157229064924158E-4</v>
      </c>
      <c r="J20" s="12">
        <f t="shared" si="4"/>
        <v>4.1733497597004507E-4</v>
      </c>
      <c r="K20" s="10">
        <f t="shared" si="0"/>
        <v>4.1733497597004507E-4</v>
      </c>
      <c r="L20" s="10">
        <f t="shared" si="5"/>
        <v>3.9449263533012047E-4</v>
      </c>
    </row>
    <row r="21" spans="1:12" x14ac:dyDescent="0.25">
      <c r="A21" s="4" t="s">
        <v>19</v>
      </c>
      <c r="B21" s="8">
        <f>'[1]State Population'!I19</f>
        <v>895112</v>
      </c>
      <c r="C21" s="9">
        <f t="shared" si="1"/>
        <v>2.2690338998397831E-2</v>
      </c>
      <c r="D21" s="10">
        <f>'[1]Poverty-Uninsured Population'!E17</f>
        <v>2.93335019682711E-2</v>
      </c>
      <c r="E21" s="9">
        <f>[1]Prevalence!J17</f>
        <v>3.209113100081367E-2</v>
      </c>
      <c r="F21" s="10">
        <f>'[2]Allocation 2021-22'!F21</f>
        <v>2.8143553002313658E-2</v>
      </c>
      <c r="G21" s="11">
        <f>'[2]Allocation 2021-22'!G21</f>
        <v>0.71722798557835565</v>
      </c>
      <c r="H21" s="11">
        <f t="shared" si="2"/>
        <v>8.0741375307468426E-3</v>
      </c>
      <c r="I21" s="11">
        <f t="shared" si="3"/>
        <v>1.6886131801388194E-2</v>
      </c>
      <c r="J21" s="12">
        <f t="shared" si="4"/>
        <v>2.4960269332135035E-2</v>
      </c>
      <c r="K21" s="10">
        <f t="shared" si="0"/>
        <v>2.4960269332135035E-2</v>
      </c>
      <c r="L21" s="10">
        <f t="shared" si="5"/>
        <v>2.3594098252839216E-2</v>
      </c>
    </row>
    <row r="22" spans="1:12" x14ac:dyDescent="0.25">
      <c r="A22" s="4" t="s">
        <v>20</v>
      </c>
      <c r="B22" s="8">
        <f>'[1]State Population'!I20</f>
        <v>149537</v>
      </c>
      <c r="C22" s="9">
        <f t="shared" si="1"/>
        <v>3.79063762166457E-3</v>
      </c>
      <c r="D22" s="10">
        <f>'[1]Poverty-Uninsured Population'!E18</f>
        <v>4.7909526475653072E-3</v>
      </c>
      <c r="E22" s="9">
        <f>[1]Prevalence!J18</f>
        <v>4.7292288219871617E-3</v>
      </c>
      <c r="F22" s="10">
        <f>'[2]Allocation 2021-22'!F22</f>
        <v>4.368072455525022E-3</v>
      </c>
      <c r="G22" s="11">
        <f>'[2]Allocation 2021-22'!G22</f>
        <v>0.76294628423562239</v>
      </c>
      <c r="H22" s="11">
        <f t="shared" si="2"/>
        <v>1.3330418596859146E-3</v>
      </c>
      <c r="I22" s="11">
        <f t="shared" si="3"/>
        <v>2.6208434733150129E-3</v>
      </c>
      <c r="J22" s="12">
        <f t="shared" si="4"/>
        <v>3.9538853330009279E-3</v>
      </c>
      <c r="K22" s="10">
        <f t="shared" si="0"/>
        <v>3.9538853330009279E-3</v>
      </c>
      <c r="L22" s="10">
        <f t="shared" si="5"/>
        <v>3.7374740547042066E-3</v>
      </c>
    </row>
    <row r="23" spans="1:12" x14ac:dyDescent="0.25">
      <c r="A23" s="4" t="s">
        <v>21</v>
      </c>
      <c r="B23" s="8">
        <f>'[1]State Population'!I21</f>
        <v>64945</v>
      </c>
      <c r="C23" s="9">
        <f t="shared" si="1"/>
        <v>1.6463013189980105E-3</v>
      </c>
      <c r="D23" s="10">
        <f>'[1]Poverty-Uninsured Population'!E19</f>
        <v>2.3419807297831116E-3</v>
      </c>
      <c r="E23" s="9">
        <f>[1]Prevalence!J19</f>
        <v>2.1453756441551395E-3</v>
      </c>
      <c r="F23" s="10">
        <f>'[2]Allocation 2021-22'!F23</f>
        <v>1.8895451982350966E-3</v>
      </c>
      <c r="G23" s="11">
        <f>'[2]Allocation 2021-22'!G23</f>
        <v>0.81036650831603929</v>
      </c>
      <c r="H23" s="11">
        <f t="shared" si="2"/>
        <v>6.1248965783964552E-4</v>
      </c>
      <c r="I23" s="11">
        <f t="shared" si="3"/>
        <v>1.1337271189410579E-3</v>
      </c>
      <c r="J23" s="12">
        <f t="shared" si="4"/>
        <v>1.7462167767807034E-3</v>
      </c>
      <c r="K23" s="10">
        <f t="shared" si="0"/>
        <v>1.7462167767807034E-3</v>
      </c>
      <c r="L23" s="10">
        <f t="shared" si="5"/>
        <v>1.6506396487107114E-3</v>
      </c>
    </row>
    <row r="24" spans="1:12" x14ac:dyDescent="0.25">
      <c r="A24" s="4" t="s">
        <v>22</v>
      </c>
      <c r="B24" s="8">
        <f>'[1]State Population'!I22</f>
        <v>30918</v>
      </c>
      <c r="C24" s="9">
        <f t="shared" si="1"/>
        <v>7.8374538733975659E-4</v>
      </c>
      <c r="D24" s="10">
        <f>'[1]Poverty-Uninsured Population'!E20</f>
        <v>5.538220060787905E-4</v>
      </c>
      <c r="E24" s="9">
        <f>[1]Prevalence!J20</f>
        <v>6.699213452671549E-4</v>
      </c>
      <c r="F24" s="10">
        <f>'[2]Allocation 2021-22'!F24</f>
        <v>6.2945103755826536E-4</v>
      </c>
      <c r="G24" s="11">
        <f>'[2]Allocation 2021-22'!G24</f>
        <v>0.73218104444332843</v>
      </c>
      <c r="H24" s="11">
        <f t="shared" si="2"/>
        <v>1.84348847242139E-4</v>
      </c>
      <c r="I24" s="11">
        <f t="shared" si="3"/>
        <v>3.7767062253495922E-4</v>
      </c>
      <c r="J24" s="12">
        <f t="shared" si="4"/>
        <v>5.6201946977709827E-4</v>
      </c>
      <c r="K24" s="10">
        <f t="shared" si="0"/>
        <v>5.6201946977709827E-4</v>
      </c>
      <c r="L24" s="10">
        <f t="shared" si="5"/>
        <v>5.3125799299198512E-4</v>
      </c>
    </row>
    <row r="25" spans="1:12" x14ac:dyDescent="0.25">
      <c r="A25" s="4" t="s">
        <v>23</v>
      </c>
      <c r="B25" s="8">
        <f>'[1]State Population'!I23</f>
        <v>10241278</v>
      </c>
      <c r="C25" s="9">
        <f t="shared" si="1"/>
        <v>0.25960781399068916</v>
      </c>
      <c r="D25" s="10">
        <f>'[1]Poverty-Uninsured Population'!E21</f>
        <v>0.29395787989462685</v>
      </c>
      <c r="E25" s="9">
        <f>[1]Prevalence!J21</f>
        <v>0.31304131633667842</v>
      </c>
      <c r="F25" s="10">
        <f>'[2]Allocation 2021-22'!F25</f>
        <v>0.27515316352868646</v>
      </c>
      <c r="G25" s="11">
        <f>'[2]Allocation 2021-22'!G25</f>
        <v>1.193223123319024</v>
      </c>
      <c r="H25" s="11">
        <f t="shared" si="2"/>
        <v>0.13132764687072379</v>
      </c>
      <c r="I25" s="11">
        <f t="shared" si="3"/>
        <v>0.16509189811721187</v>
      </c>
      <c r="J25" s="12">
        <f t="shared" si="4"/>
        <v>0.29641954498793566</v>
      </c>
      <c r="K25" s="10">
        <f t="shared" si="0"/>
        <v>0.29641954498793566</v>
      </c>
      <c r="L25" s="10">
        <f t="shared" si="5"/>
        <v>0.28019536870554357</v>
      </c>
    </row>
    <row r="26" spans="1:12" x14ac:dyDescent="0.25">
      <c r="A26" s="4" t="s">
        <v>24</v>
      </c>
      <c r="B26" s="8">
        <f>'[1]State Population'!I24</f>
        <v>156492</v>
      </c>
      <c r="C26" s="9">
        <f t="shared" si="1"/>
        <v>3.9669410426150841E-3</v>
      </c>
      <c r="D26" s="10">
        <f>'[1]Poverty-Uninsured Population'!E22</f>
        <v>5.5183584528090681E-3</v>
      </c>
      <c r="E26" s="9">
        <f>[1]Prevalence!J22</f>
        <v>5.3412892143567493E-3</v>
      </c>
      <c r="F26" s="10">
        <f>'[2]Allocation 2021-22'!F26</f>
        <v>4.6729826715232467E-3</v>
      </c>
      <c r="G26" s="11">
        <f>'[2]Allocation 2021-22'!G26</f>
        <v>0.80276273907876283</v>
      </c>
      <c r="H26" s="11">
        <f t="shared" si="2"/>
        <v>1.5005185476238386E-3</v>
      </c>
      <c r="I26" s="11">
        <f t="shared" si="3"/>
        <v>2.803789602913948E-3</v>
      </c>
      <c r="J26" s="12">
        <f t="shared" si="4"/>
        <v>4.3043081505377868E-3</v>
      </c>
      <c r="K26" s="10">
        <f t="shared" si="0"/>
        <v>4.3043081505377868E-3</v>
      </c>
      <c r="L26" s="10">
        <f t="shared" si="5"/>
        <v>4.0687168901473681E-3</v>
      </c>
    </row>
    <row r="27" spans="1:12" x14ac:dyDescent="0.25">
      <c r="A27" s="4" t="s">
        <v>25</v>
      </c>
      <c r="B27" s="8">
        <f>'[1]State Population'!I25</f>
        <v>263604</v>
      </c>
      <c r="C27" s="9">
        <f t="shared" si="1"/>
        <v>6.6821404710624612E-3</v>
      </c>
      <c r="D27" s="10">
        <f>'[1]Poverty-Uninsured Population'!E23</f>
        <v>3.61207971839791E-3</v>
      </c>
      <c r="E27" s="9">
        <f>[1]Prevalence!J23</f>
        <v>3.1317240755808699E-3</v>
      </c>
      <c r="F27" s="10">
        <f>'[2]Allocation 2021-22'!F27</f>
        <v>4.9682354455977944E-3</v>
      </c>
      <c r="G27" s="11">
        <f>'[2]Allocation 2021-22'!G27</f>
        <v>2.0164188928551727</v>
      </c>
      <c r="H27" s="11">
        <f t="shared" si="2"/>
        <v>4.0072175266624528E-3</v>
      </c>
      <c r="I27" s="11">
        <f t="shared" si="3"/>
        <v>2.9809412673586764E-3</v>
      </c>
      <c r="J27" s="12">
        <f t="shared" si="4"/>
        <v>6.9881587940211296E-3</v>
      </c>
      <c r="K27" s="10">
        <f t="shared" si="0"/>
        <v>6.9881587940211296E-3</v>
      </c>
      <c r="L27" s="10">
        <f t="shared" si="5"/>
        <v>6.6056701151178477E-3</v>
      </c>
    </row>
    <row r="28" spans="1:12" x14ac:dyDescent="0.25">
      <c r="A28" s="4" t="s">
        <v>26</v>
      </c>
      <c r="B28" s="8">
        <f>'[1]State Population'!I26</f>
        <v>18148</v>
      </c>
      <c r="C28" s="9">
        <f t="shared" si="1"/>
        <v>4.6003658999423965E-4</v>
      </c>
      <c r="D28" s="10">
        <f>'[1]Poverty-Uninsured Population'!E24</f>
        <v>4.7349784687463067E-4</v>
      </c>
      <c r="E28" s="9">
        <f>[1]Prevalence!J24</f>
        <v>4.2762860500858874E-4</v>
      </c>
      <c r="F28" s="10">
        <f>'[2]Allocation 2021-22'!F28</f>
        <v>4.731653723743166E-4</v>
      </c>
      <c r="G28" s="11">
        <f>'[2]Allocation 2021-22'!G28</f>
        <v>0.78321257967954161</v>
      </c>
      <c r="H28" s="11">
        <f t="shared" si="2"/>
        <v>1.4823562876492777E-4</v>
      </c>
      <c r="I28" s="11">
        <f t="shared" si="3"/>
        <v>2.8389922342458997E-4</v>
      </c>
      <c r="J28" s="12">
        <f t="shared" si="4"/>
        <v>4.3213485218951777E-4</v>
      </c>
      <c r="K28" s="10">
        <f t="shared" si="0"/>
        <v>4.3213485218951777E-4</v>
      </c>
      <c r="L28" s="10">
        <f t="shared" si="5"/>
        <v>4.0848245767560829E-4</v>
      </c>
    </row>
    <row r="29" spans="1:12" x14ac:dyDescent="0.25">
      <c r="A29" s="4" t="s">
        <v>27</v>
      </c>
      <c r="B29" s="8">
        <f>'[1]State Population'!I27</f>
        <v>89134</v>
      </c>
      <c r="C29" s="9">
        <f t="shared" si="1"/>
        <v>2.2594721959745732E-3</v>
      </c>
      <c r="D29" s="10">
        <f>'[1]Poverty-Uninsured Population'!E25</f>
        <v>2.8815380794259154E-3</v>
      </c>
      <c r="E29" s="9">
        <f>[1]Prevalence!J25</f>
        <v>2.695054696682036E-3</v>
      </c>
      <c r="F29" s="10">
        <f>'[2]Allocation 2021-22'!F29</f>
        <v>2.4733867038431914E-3</v>
      </c>
      <c r="G29" s="11">
        <f>'[2]Allocation 2021-22'!G29</f>
        <v>0.85374624872344618</v>
      </c>
      <c r="H29" s="11">
        <f t="shared" si="2"/>
        <v>8.4465784801942959E-4</v>
      </c>
      <c r="I29" s="11">
        <f t="shared" si="3"/>
        <v>1.4840320223059149E-3</v>
      </c>
      <c r="J29" s="12">
        <f t="shared" si="4"/>
        <v>2.3286898703253445E-3</v>
      </c>
      <c r="K29" s="10">
        <f t="shared" si="0"/>
        <v>2.3286898703253445E-3</v>
      </c>
      <c r="L29" s="10">
        <f t="shared" si="5"/>
        <v>2.2012317603524786E-3</v>
      </c>
    </row>
    <row r="30" spans="1:12" x14ac:dyDescent="0.25">
      <c r="A30" s="4" t="s">
        <v>28</v>
      </c>
      <c r="B30" s="8">
        <f>'[1]State Population'!I28</f>
        <v>274665</v>
      </c>
      <c r="C30" s="9">
        <f t="shared" si="1"/>
        <v>6.9625275507366009E-3</v>
      </c>
      <c r="D30" s="10">
        <f>'[1]Poverty-Uninsured Population'!E26</f>
        <v>1.0210261658854761E-2</v>
      </c>
      <c r="E30" s="9">
        <f>[1]Prevalence!J26</f>
        <v>1.0565048368140312E-2</v>
      </c>
      <c r="F30" s="10">
        <f>'[2]Allocation 2021-22'!F30</f>
        <v>8.8981670905549249E-3</v>
      </c>
      <c r="G30" s="11">
        <f>'[2]Allocation 2021-22'!G30</f>
        <v>0.8040324808331194</v>
      </c>
      <c r="H30" s="11">
        <f t="shared" si="2"/>
        <v>2.8617661442745987E-3</v>
      </c>
      <c r="I30" s="11">
        <f t="shared" si="3"/>
        <v>5.3389002543329546E-3</v>
      </c>
      <c r="J30" s="12">
        <f t="shared" si="4"/>
        <v>8.2006663986075538E-3</v>
      </c>
      <c r="K30" s="10">
        <f t="shared" si="0"/>
        <v>8.2006663986075538E-3</v>
      </c>
      <c r="L30" s="10">
        <f t="shared" si="5"/>
        <v>7.7518125374712588E-3</v>
      </c>
    </row>
    <row r="31" spans="1:12" x14ac:dyDescent="0.25">
      <c r="A31" s="4" t="s">
        <v>29</v>
      </c>
      <c r="B31" s="8">
        <f>'[1]State Population'!I29</f>
        <v>9580</v>
      </c>
      <c r="C31" s="9">
        <f t="shared" si="1"/>
        <v>2.4284497091386467E-4</v>
      </c>
      <c r="D31" s="10">
        <f>'[1]Poverty-Uninsured Population'!E27</f>
        <v>2.9856093008489236E-4</v>
      </c>
      <c r="E31" s="9">
        <f>[1]Prevalence!J27</f>
        <v>3.1371485399150169E-4</v>
      </c>
      <c r="F31" s="10">
        <f>'[2]Allocation 2021-22'!F31</f>
        <v>2.7866569110701178E-4</v>
      </c>
      <c r="G31" s="11">
        <f>'[2]Allocation 2021-22'!G31</f>
        <v>0.67038283234424567</v>
      </c>
      <c r="H31" s="11">
        <f t="shared" si="2"/>
        <v>7.4725078112594098E-5</v>
      </c>
      <c r="I31" s="11">
        <f t="shared" si="3"/>
        <v>1.6719941466420706E-4</v>
      </c>
      <c r="J31" s="12">
        <f t="shared" si="4"/>
        <v>2.4192449277680116E-4</v>
      </c>
      <c r="K31" s="10">
        <f t="shared" si="0"/>
        <v>2.4192449277680116E-4</v>
      </c>
      <c r="L31" s="10">
        <f t="shared" si="5"/>
        <v>2.2868303928897914E-4</v>
      </c>
    </row>
    <row r="32" spans="1:12" x14ac:dyDescent="0.25">
      <c r="A32" s="4" t="s">
        <v>30</v>
      </c>
      <c r="B32" s="8">
        <f>'[1]State Population'!I30</f>
        <v>13713</v>
      </c>
      <c r="C32" s="9">
        <f t="shared" si="1"/>
        <v>3.4761305700854137E-4</v>
      </c>
      <c r="D32" s="10">
        <f>'[1]Poverty-Uninsured Population'!E28</f>
        <v>3.9374165617908771E-4</v>
      </c>
      <c r="E32" s="9">
        <f>[1]Prevalence!J28</f>
        <v>3.2998824699394269E-4</v>
      </c>
      <c r="F32" s="10">
        <f>'[2]Allocation 2021-22'!F32</f>
        <v>3.3622798888315264E-4</v>
      </c>
      <c r="G32" s="11">
        <f>'[2]Allocation 2021-22'!G32</f>
        <v>0.92669272027247052</v>
      </c>
      <c r="H32" s="11">
        <f t="shared" si="2"/>
        <v>1.2463201185994828E-4</v>
      </c>
      <c r="I32" s="11">
        <f t="shared" si="3"/>
        <v>2.0173679332989157E-4</v>
      </c>
      <c r="J32" s="12">
        <f t="shared" si="4"/>
        <v>3.2636880518983988E-4</v>
      </c>
      <c r="K32" s="10">
        <f t="shared" si="0"/>
        <v>3.2636880518983988E-4</v>
      </c>
      <c r="L32" s="10">
        <f t="shared" si="5"/>
        <v>3.0850539126182393E-4</v>
      </c>
    </row>
    <row r="33" spans="1:12" x14ac:dyDescent="0.25">
      <c r="A33" s="4" t="s">
        <v>31</v>
      </c>
      <c r="B33" s="8">
        <f>'[1]State Population'!I31</f>
        <v>442365</v>
      </c>
      <c r="C33" s="9">
        <f t="shared" si="1"/>
        <v>1.1213581999823773E-2</v>
      </c>
      <c r="D33" s="10">
        <f>'[1]Poverty-Uninsured Population'!E29</f>
        <v>1.2624261561300126E-2</v>
      </c>
      <c r="E33" s="9">
        <f>[1]Prevalence!J29</f>
        <v>1.1322665220142844E-2</v>
      </c>
      <c r="F33" s="10">
        <f>'[2]Allocation 2021-22'!F33</f>
        <v>1.1501624570057874E-2</v>
      </c>
      <c r="G33" s="11">
        <f>'[2]Allocation 2021-22'!G33</f>
        <v>1.1446155872679182</v>
      </c>
      <c r="H33" s="11">
        <f t="shared" si="2"/>
        <v>5.2659755047167649E-3</v>
      </c>
      <c r="I33" s="11">
        <f t="shared" si="3"/>
        <v>6.9009747420347243E-3</v>
      </c>
      <c r="J33" s="12">
        <f t="shared" si="4"/>
        <v>1.216695024675149E-2</v>
      </c>
      <c r="K33" s="10">
        <f t="shared" si="0"/>
        <v>1.216695024675149E-2</v>
      </c>
      <c r="L33" s="10">
        <f t="shared" si="5"/>
        <v>1.1501006489127732E-2</v>
      </c>
    </row>
    <row r="34" spans="1:12" x14ac:dyDescent="0.25">
      <c r="A34" s="4" t="s">
        <v>32</v>
      </c>
      <c r="B34" s="8">
        <f>'[1]State Population'!I32</f>
        <v>142408</v>
      </c>
      <c r="C34" s="9">
        <f t="shared" si="1"/>
        <v>3.6099234465450563E-3</v>
      </c>
      <c r="D34" s="10">
        <f>'[1]Poverty-Uninsured Population'!E30</f>
        <v>2.79531033754238E-3</v>
      </c>
      <c r="E34" s="9">
        <f>[1]Prevalence!J30</f>
        <v>2.4464334147002984E-3</v>
      </c>
      <c r="F34" s="10">
        <f>'[2]Allocation 2021-22'!F34</f>
        <v>2.9583357458337098E-3</v>
      </c>
      <c r="G34" s="11">
        <f>'[2]Allocation 2021-22'!G34</f>
        <v>1.2083678912795714</v>
      </c>
      <c r="H34" s="11">
        <f t="shared" si="2"/>
        <v>1.4299031707560234E-3</v>
      </c>
      <c r="I34" s="11">
        <f t="shared" si="3"/>
        <v>1.7750014475002257E-3</v>
      </c>
      <c r="J34" s="12">
        <f t="shared" si="4"/>
        <v>3.2049046182562489E-3</v>
      </c>
      <c r="K34" s="10">
        <f t="shared" si="0"/>
        <v>3.2049046182562489E-3</v>
      </c>
      <c r="L34" s="10">
        <f t="shared" si="5"/>
        <v>3.0294879213007284E-3</v>
      </c>
    </row>
    <row r="35" spans="1:12" x14ac:dyDescent="0.25">
      <c r="A35" s="4" t="s">
        <v>33</v>
      </c>
      <c r="B35" s="8">
        <f>'[1]State Population'!I33</f>
        <v>98828</v>
      </c>
      <c r="C35" s="9">
        <f t="shared" si="1"/>
        <v>2.5052069713439895E-3</v>
      </c>
      <c r="D35" s="10">
        <f>'[1]Poverty-Uninsured Population'!E31</f>
        <v>2.0624945646686254E-3</v>
      </c>
      <c r="E35" s="9">
        <f>[1]Prevalence!J31</f>
        <v>1.855166802278275E-3</v>
      </c>
      <c r="F35" s="10">
        <f>'[2]Allocation 2021-22'!F35</f>
        <v>2.2689259126028203E-3</v>
      </c>
      <c r="G35" s="11">
        <f>'[2]Allocation 2021-22'!G35</f>
        <v>0.95755901110132879</v>
      </c>
      <c r="H35" s="11">
        <f t="shared" si="2"/>
        <v>8.690521812536547E-4</v>
      </c>
      <c r="I35" s="11">
        <f t="shared" si="3"/>
        <v>1.3613555475616922E-3</v>
      </c>
      <c r="J35" s="12">
        <f t="shared" si="4"/>
        <v>2.2304077288153468E-3</v>
      </c>
      <c r="K35" s="10">
        <f t="shared" si="0"/>
        <v>2.2304077288153468E-3</v>
      </c>
      <c r="L35" s="10">
        <f t="shared" si="5"/>
        <v>2.1083289766352814E-3</v>
      </c>
    </row>
    <row r="36" spans="1:12" x14ac:dyDescent="0.25">
      <c r="A36" s="4" t="s">
        <v>34</v>
      </c>
      <c r="B36" s="8">
        <f>'[1]State Population'!I34</f>
        <v>3194024</v>
      </c>
      <c r="C36" s="9">
        <f t="shared" si="1"/>
        <v>8.0965831459100801E-2</v>
      </c>
      <c r="D36" s="10">
        <f>'[1]Poverty-Uninsured Population'!E32</f>
        <v>6.6839651524951707E-2</v>
      </c>
      <c r="E36" s="9">
        <f>[1]Prevalence!J32</f>
        <v>6.4734653286321303E-2</v>
      </c>
      <c r="F36" s="10">
        <f>'[2]Allocation 2021-22'!F36</f>
        <v>7.2700386342381129E-2</v>
      </c>
      <c r="G36" s="11">
        <f>'[2]Allocation 2021-22'!G36</f>
        <v>1.3306071486139703</v>
      </c>
      <c r="H36" s="11">
        <f t="shared" si="2"/>
        <v>3.869426150966792E-2</v>
      </c>
      <c r="I36" s="11">
        <f t="shared" si="3"/>
        <v>4.3620231805428678E-2</v>
      </c>
      <c r="J36" s="12">
        <f t="shared" si="4"/>
        <v>8.2314493315096604E-2</v>
      </c>
      <c r="K36" s="10">
        <f t="shared" si="0"/>
        <v>8.2314493315096604E-2</v>
      </c>
      <c r="L36" s="10">
        <f t="shared" si="5"/>
        <v>7.7809106026298661E-2</v>
      </c>
    </row>
    <row r="37" spans="1:12" x14ac:dyDescent="0.25">
      <c r="A37" s="4" t="s">
        <v>35</v>
      </c>
      <c r="B37" s="8">
        <f>'[1]State Population'!I35</f>
        <v>382837</v>
      </c>
      <c r="C37" s="9">
        <f t="shared" si="1"/>
        <v>9.7045970907882265E-3</v>
      </c>
      <c r="D37" s="10">
        <f>'[1]Poverty-Uninsured Population'!E33</f>
        <v>5.9071314035179208E-3</v>
      </c>
      <c r="E37" s="9">
        <f>[1]Prevalence!J33</f>
        <v>4.8621281981737633E-3</v>
      </c>
      <c r="F37" s="10">
        <f>'[2]Allocation 2021-22'!F37</f>
        <v>7.9299349560298313E-3</v>
      </c>
      <c r="G37" s="11">
        <f>'[2]Allocation 2021-22'!G37</f>
        <v>1.0772589777141324</v>
      </c>
      <c r="H37" s="11">
        <f t="shared" si="2"/>
        <v>3.4170374496289035E-3</v>
      </c>
      <c r="I37" s="11">
        <f t="shared" si="3"/>
        <v>4.7579609736178984E-3</v>
      </c>
      <c r="J37" s="12">
        <f t="shared" si="4"/>
        <v>8.1749984232468015E-3</v>
      </c>
      <c r="K37" s="10">
        <f t="shared" si="0"/>
        <v>8.1749984232468015E-3</v>
      </c>
      <c r="L37" s="10">
        <f t="shared" si="5"/>
        <v>7.7275494686495881E-3</v>
      </c>
    </row>
    <row r="38" spans="1:12" x14ac:dyDescent="0.25">
      <c r="A38" s="4" t="s">
        <v>36</v>
      </c>
      <c r="B38" s="8">
        <f>'[1]State Population'!I36</f>
        <v>19819</v>
      </c>
      <c r="C38" s="9">
        <f t="shared" si="1"/>
        <v>5.023950395137666E-4</v>
      </c>
      <c r="D38" s="10">
        <f>'[1]Poverty-Uninsured Population'!E34</f>
        <v>5.4094417075253745E-4</v>
      </c>
      <c r="E38" s="9">
        <f>[1]Prevalence!J34</f>
        <v>4.5023053973420127E-4</v>
      </c>
      <c r="F38" s="10">
        <f>'[2]Allocation 2021-22'!F38</f>
        <v>4.4323577969445786E-4</v>
      </c>
      <c r="G38" s="11">
        <f>'[2]Allocation 2021-22'!G38</f>
        <v>0.7224105833234582</v>
      </c>
      <c r="H38" s="11">
        <f t="shared" si="2"/>
        <v>1.2807928726356045E-4</v>
      </c>
      <c r="I38" s="11">
        <f t="shared" si="3"/>
        <v>2.6594146781667473E-4</v>
      </c>
      <c r="J38" s="12">
        <f t="shared" si="4"/>
        <v>3.9402075508023518E-4</v>
      </c>
      <c r="K38" s="10">
        <f t="shared" si="0"/>
        <v>3.9402075508023518E-4</v>
      </c>
      <c r="L38" s="10">
        <f t="shared" si="5"/>
        <v>3.7245449098788878E-4</v>
      </c>
    </row>
    <row r="39" spans="1:12" x14ac:dyDescent="0.25">
      <c r="A39" s="4" t="s">
        <v>37</v>
      </c>
      <c r="B39" s="8">
        <f>'[1]State Population'!I37</f>
        <v>2384783</v>
      </c>
      <c r="C39" s="9">
        <f t="shared" si="1"/>
        <v>6.0452250341427864E-2</v>
      </c>
      <c r="D39" s="10">
        <f>'[1]Poverty-Uninsured Population'!E35</f>
        <v>6.462675514235422E-2</v>
      </c>
      <c r="E39" s="9">
        <f>[1]Prevalence!J35</f>
        <v>6.3114546605189406E-2</v>
      </c>
      <c r="F39" s="10">
        <f>'[2]Allocation 2021-22'!F39</f>
        <v>6.4301002295466606E-2</v>
      </c>
      <c r="G39" s="11">
        <f>'[2]Allocation 2021-22'!G39</f>
        <v>0.89267640082153688</v>
      </c>
      <c r="H39" s="11">
        <f t="shared" si="2"/>
        <v>2.2959994919333804E-2</v>
      </c>
      <c r="I39" s="11">
        <f t="shared" si="3"/>
        <v>3.8580601377279963E-2</v>
      </c>
      <c r="J39" s="12">
        <f t="shared" si="4"/>
        <v>6.1540596296613764E-2</v>
      </c>
      <c r="K39" s="10">
        <f t="shared" ref="K39:K63" si="6">(F39*G39*G$4)+(F39*(1-G$4))</f>
        <v>6.1540596296613764E-2</v>
      </c>
      <c r="L39" s="10">
        <f t="shared" si="5"/>
        <v>5.817224390648907E-2</v>
      </c>
    </row>
    <row r="40" spans="1:12" x14ac:dyDescent="0.25">
      <c r="A40" s="4" t="s">
        <v>38</v>
      </c>
      <c r="B40" s="8">
        <f>'[1]State Population'!I38</f>
        <v>1514770</v>
      </c>
      <c r="C40" s="9">
        <f t="shared" si="1"/>
        <v>3.8398149957327224E-2</v>
      </c>
      <c r="D40" s="10">
        <f>'[1]Poverty-Uninsured Population'!E36</f>
        <v>4.0078281172867776E-2</v>
      </c>
      <c r="E40" s="9">
        <f>[1]Prevalence!J36</f>
        <v>3.9238766838441373E-2</v>
      </c>
      <c r="F40" s="10">
        <f>'[2]Allocation 2021-22'!F40</f>
        <v>4.0395489559359607E-2</v>
      </c>
      <c r="G40" s="11">
        <f>'[2]Allocation 2021-22'!G40</f>
        <v>0.94361113623328463</v>
      </c>
      <c r="H40" s="11">
        <f t="shared" si="2"/>
        <v>1.5247053520722843E-2</v>
      </c>
      <c r="I40" s="11">
        <f t="shared" si="3"/>
        <v>2.4237293735615763E-2</v>
      </c>
      <c r="J40" s="12">
        <f t="shared" si="4"/>
        <v>3.9484347256338606E-2</v>
      </c>
      <c r="K40" s="10">
        <f t="shared" si="6"/>
        <v>3.9484347256338606E-2</v>
      </c>
      <c r="L40" s="10">
        <f t="shared" si="5"/>
        <v>3.7323217799412632E-2</v>
      </c>
    </row>
    <row r="41" spans="1:12" x14ac:dyDescent="0.25">
      <c r="A41" s="4" t="s">
        <v>39</v>
      </c>
      <c r="B41" s="8">
        <f>'[1]State Population'!I39</f>
        <v>56854</v>
      </c>
      <c r="C41" s="9">
        <f t="shared" si="1"/>
        <v>1.4412012501395471E-3</v>
      </c>
      <c r="D41" s="10">
        <f>'[1]Poverty-Uninsured Population'!E37</f>
        <v>1.3654488937101508E-3</v>
      </c>
      <c r="E41" s="9">
        <f>[1]Prevalence!J37</f>
        <v>1.2846939698038151E-3</v>
      </c>
      <c r="F41" s="10">
        <f>'[2]Allocation 2021-22'!F41</f>
        <v>1.4877371182919767E-3</v>
      </c>
      <c r="G41" s="11">
        <f>'[2]Allocation 2021-22'!G41</f>
        <v>1.0893751225691259</v>
      </c>
      <c r="H41" s="11">
        <f t="shared" si="2"/>
        <v>6.4828152223598418E-4</v>
      </c>
      <c r="I41" s="11">
        <f t="shared" si="3"/>
        <v>8.92642270975186E-4</v>
      </c>
      <c r="J41" s="12">
        <f t="shared" si="4"/>
        <v>1.5409237932111702E-3</v>
      </c>
      <c r="K41" s="10">
        <f t="shared" si="6"/>
        <v>1.5409237932111702E-3</v>
      </c>
      <c r="L41" s="10">
        <f t="shared" si="5"/>
        <v>1.4565831359181166E-3</v>
      </c>
    </row>
    <row r="42" spans="1:12" x14ac:dyDescent="0.25">
      <c r="A42" s="4" t="s">
        <v>40</v>
      </c>
      <c r="B42" s="8">
        <f>'[1]State Population'!I40</f>
        <v>2160256</v>
      </c>
      <c r="C42" s="9">
        <f t="shared" si="1"/>
        <v>5.4760679069572195E-2</v>
      </c>
      <c r="D42" s="10">
        <f>'[1]Poverty-Uninsured Population'!E38</f>
        <v>6.3426034448079441E-2</v>
      </c>
      <c r="E42" s="9">
        <f>[1]Prevalence!J38</f>
        <v>6.2496157671096647E-2</v>
      </c>
      <c r="F42" s="10">
        <f>'[2]Allocation 2021-22'!F42</f>
        <v>5.9668229248452914E-2</v>
      </c>
      <c r="G42" s="11">
        <f>'[2]Allocation 2021-22'!G42</f>
        <v>0.8657764338231706</v>
      </c>
      <c r="H42" s="11">
        <f t="shared" si="2"/>
        <v>2.0663738692507587E-2</v>
      </c>
      <c r="I42" s="11">
        <f t="shared" si="3"/>
        <v>3.5800937549071744E-2</v>
      </c>
      <c r="J42" s="12">
        <f t="shared" si="4"/>
        <v>5.6464676241579331E-2</v>
      </c>
      <c r="K42" s="10">
        <f t="shared" si="6"/>
        <v>5.6464676241579331E-2</v>
      </c>
      <c r="L42" s="10">
        <f t="shared" si="5"/>
        <v>5.3374148384825265E-2</v>
      </c>
    </row>
    <row r="43" spans="1:12" x14ac:dyDescent="0.25">
      <c r="A43" s="4" t="s">
        <v>41</v>
      </c>
      <c r="B43" s="8">
        <f>'[1]State Population'!I41</f>
        <v>3316192</v>
      </c>
      <c r="C43" s="9">
        <f t="shared" si="1"/>
        <v>8.4062687868976069E-2</v>
      </c>
      <c r="D43" s="10">
        <f>'[1]Poverty-Uninsured Population'!E39</f>
        <v>7.5567193429765811E-2</v>
      </c>
      <c r="E43" s="9">
        <f>[1]Prevalence!J39</f>
        <v>7.6576258927764221E-2</v>
      </c>
      <c r="F43" s="10">
        <f>'[2]Allocation 2021-22'!F43</f>
        <v>7.9916498869168962E-2</v>
      </c>
      <c r="G43" s="11">
        <f>'[2]Allocation 2021-22'!G43</f>
        <v>1.2016691285527397</v>
      </c>
      <c r="H43" s="11">
        <f t="shared" si="2"/>
        <v>3.8413275821240107E-2</v>
      </c>
      <c r="I43" s="11">
        <f t="shared" si="3"/>
        <v>4.7949899321501378E-2</v>
      </c>
      <c r="J43" s="12">
        <f t="shared" si="4"/>
        <v>8.6363175142741486E-2</v>
      </c>
      <c r="K43" s="10">
        <f t="shared" si="6"/>
        <v>8.6363175142741486E-2</v>
      </c>
      <c r="L43" s="10">
        <f t="shared" si="5"/>
        <v>8.1636188000648785E-2</v>
      </c>
    </row>
    <row r="44" spans="1:12" x14ac:dyDescent="0.25">
      <c r="A44" s="4" t="s">
        <v>42</v>
      </c>
      <c r="B44" s="8">
        <f>'[1]State Population'!I42</f>
        <v>874228</v>
      </c>
      <c r="C44" s="9">
        <f t="shared" si="1"/>
        <v>2.2160947101470364E-2</v>
      </c>
      <c r="D44" s="10">
        <f>'[1]Poverty-Uninsured Population'!E40</f>
        <v>1.739648934736138E-2</v>
      </c>
      <c r="E44" s="9">
        <f>[1]Prevalence!J40</f>
        <v>1.531959135702016E-2</v>
      </c>
      <c r="F44" s="10">
        <f>'[2]Allocation 2021-22'!F44</f>
        <v>1.8693239352134072E-2</v>
      </c>
      <c r="G44" s="11">
        <f>'[2]Allocation 2021-22'!G44</f>
        <v>1.8594725119251381</v>
      </c>
      <c r="H44" s="11">
        <f t="shared" si="2"/>
        <v>1.3903825893652234E-2</v>
      </c>
      <c r="I44" s="11">
        <f t="shared" si="3"/>
        <v>1.1215943611280444E-2</v>
      </c>
      <c r="J44" s="12">
        <f t="shared" si="4"/>
        <v>2.5119769504932679E-2</v>
      </c>
      <c r="K44" s="10">
        <f t="shared" si="6"/>
        <v>2.5119769504932679E-2</v>
      </c>
      <c r="L44" s="10">
        <f t="shared" si="5"/>
        <v>2.3744868370671534E-2</v>
      </c>
    </row>
    <row r="45" spans="1:12" x14ac:dyDescent="0.25">
      <c r="A45" s="4" t="s">
        <v>43</v>
      </c>
      <c r="B45" s="8">
        <f>'[1]State Population'!I43</f>
        <v>746868</v>
      </c>
      <c r="C45" s="9">
        <f t="shared" si="1"/>
        <v>1.8932477843058067E-2</v>
      </c>
      <c r="D45" s="10">
        <f>'[1]Poverty-Uninsured Population'!E41</f>
        <v>2.1370428491611106E-2</v>
      </c>
      <c r="E45" s="9">
        <f>[1]Prevalence!J41</f>
        <v>2.2578428713497876E-2</v>
      </c>
      <c r="F45" s="10">
        <f>'[2]Allocation 2021-22'!F45</f>
        <v>2.1278582242157437E-2</v>
      </c>
      <c r="G45" s="11">
        <f>'[2]Allocation 2021-22'!G45</f>
        <v>0.84818868766016897</v>
      </c>
      <c r="H45" s="11">
        <f t="shared" si="2"/>
        <v>7.2193010988977971E-3</v>
      </c>
      <c r="I45" s="11">
        <f t="shared" si="3"/>
        <v>1.2767149345294462E-2</v>
      </c>
      <c r="J45" s="12">
        <f t="shared" si="4"/>
        <v>1.9986450444192259E-2</v>
      </c>
      <c r="K45" s="10">
        <f t="shared" si="6"/>
        <v>1.9986450444192259E-2</v>
      </c>
      <c r="L45" s="10">
        <f t="shared" si="5"/>
        <v>1.8892515510586357E-2</v>
      </c>
    </row>
    <row r="46" spans="1:12" x14ac:dyDescent="0.25">
      <c r="A46" s="4" t="s">
        <v>44</v>
      </c>
      <c r="B46" s="8">
        <f>'[1]State Population'!I44</f>
        <v>280101</v>
      </c>
      <c r="C46" s="9">
        <f t="shared" si="1"/>
        <v>7.1003255947749899E-3</v>
      </c>
      <c r="D46" s="10">
        <f>'[1]Poverty-Uninsured Population'!E42</f>
        <v>6.1020544680401223E-3</v>
      </c>
      <c r="E46" s="9">
        <f>[1]Prevalence!J42</f>
        <v>6.1251243106409912E-3</v>
      </c>
      <c r="F46" s="10">
        <f>'[2]Allocation 2021-22'!F46</f>
        <v>6.3399850100448801E-3</v>
      </c>
      <c r="G46" s="11">
        <f>'[2]Allocation 2021-22'!G46</f>
        <v>1.0293522115066387</v>
      </c>
      <c r="H46" s="11">
        <f t="shared" si="2"/>
        <v>2.6104310364034548E-3</v>
      </c>
      <c r="I46" s="11">
        <f t="shared" si="3"/>
        <v>3.8039910060269277E-3</v>
      </c>
      <c r="J46" s="12">
        <f t="shared" si="4"/>
        <v>6.4144220424303825E-3</v>
      </c>
      <c r="K46" s="10">
        <f t="shared" si="6"/>
        <v>6.4144220424303825E-3</v>
      </c>
      <c r="L46" s="10">
        <f t="shared" si="5"/>
        <v>6.0633361719953285E-3</v>
      </c>
    </row>
    <row r="47" spans="1:12" x14ac:dyDescent="0.25">
      <c r="A47" s="4" t="s">
        <v>45</v>
      </c>
      <c r="B47" s="8">
        <f>'[1]State Population'!I45</f>
        <v>770203</v>
      </c>
      <c r="C47" s="9">
        <f t="shared" si="1"/>
        <v>1.9524000535779885E-2</v>
      </c>
      <c r="D47" s="10">
        <f>'[1]Poverty-Uninsured Population'!E43</f>
        <v>1.0956256571003187E-2</v>
      </c>
      <c r="E47" s="9">
        <f>[1]Prevalence!J43</f>
        <v>8.9467498417864569E-3</v>
      </c>
      <c r="F47" s="10">
        <f>'[2]Allocation 2021-22'!F47</f>
        <v>1.4662009027182496E-2</v>
      </c>
      <c r="G47" s="11">
        <f>'[2]Allocation 2021-22'!G47</f>
        <v>2.0498541062163946</v>
      </c>
      <c r="H47" s="11">
        <f t="shared" si="2"/>
        <v>1.2021991763900754E-2</v>
      </c>
      <c r="I47" s="11">
        <f t="shared" si="3"/>
        <v>8.7972054163094979E-3</v>
      </c>
      <c r="J47" s="12">
        <f t="shared" si="4"/>
        <v>2.0819197180210254E-2</v>
      </c>
      <c r="K47" s="10">
        <f t="shared" si="6"/>
        <v>2.0819197180210254E-2</v>
      </c>
      <c r="L47" s="10">
        <f t="shared" si="5"/>
        <v>1.9679682830293282E-2</v>
      </c>
    </row>
    <row r="48" spans="1:12" x14ac:dyDescent="0.25">
      <c r="A48" s="4" t="s">
        <v>46</v>
      </c>
      <c r="B48" s="8">
        <f>'[1]State Population'!I46</f>
        <v>450663</v>
      </c>
      <c r="C48" s="9">
        <f t="shared" si="1"/>
        <v>1.1423929345193632E-2</v>
      </c>
      <c r="D48" s="10">
        <f>'[1]Poverty-Uninsured Population'!E44</f>
        <v>1.1537961640144314E-2</v>
      </c>
      <c r="E48" s="9">
        <f>[1]Prevalence!J44</f>
        <v>1.1839797486664859E-2</v>
      </c>
      <c r="F48" s="10">
        <f>'[2]Allocation 2021-22'!F48</f>
        <v>1.1416373493295261E-2</v>
      </c>
      <c r="G48" s="11">
        <f>'[2]Allocation 2021-22'!G48</f>
        <v>1.3954639597693228</v>
      </c>
      <c r="H48" s="11">
        <f t="shared" si="2"/>
        <v>6.3724551044637371E-3</v>
      </c>
      <c r="I48" s="11">
        <f t="shared" si="3"/>
        <v>6.8498240959771568E-3</v>
      </c>
      <c r="J48" s="12">
        <f t="shared" si="4"/>
        <v>1.3222279200440893E-2</v>
      </c>
      <c r="K48" s="10">
        <f t="shared" si="6"/>
        <v>1.3222279200440893E-2</v>
      </c>
      <c r="L48" s="10">
        <f t="shared" si="5"/>
        <v>1.2498573249769891E-2</v>
      </c>
    </row>
    <row r="49" spans="1:12" x14ac:dyDescent="0.25">
      <c r="A49" s="4" t="s">
        <v>47</v>
      </c>
      <c r="B49" s="8">
        <f>'[1]State Population'!I47</f>
        <v>1938180</v>
      </c>
      <c r="C49" s="9">
        <f t="shared" si="1"/>
        <v>4.913123859351088E-2</v>
      </c>
      <c r="D49" s="10">
        <f>'[1]Poverty-Uninsured Population'!E45</f>
        <v>3.1645280772228501E-2</v>
      </c>
      <c r="E49" s="9">
        <f>[1]Prevalence!J45</f>
        <v>2.6882741162643522E-2</v>
      </c>
      <c r="F49" s="10">
        <f>'[2]Allocation 2021-22'!F49</f>
        <v>3.833030369019215E-2</v>
      </c>
      <c r="G49" s="11">
        <f>'[2]Allocation 2021-22'!G49</f>
        <v>1.7299464990693707</v>
      </c>
      <c r="H49" s="11">
        <f t="shared" si="2"/>
        <v>2.6523749870845478E-2</v>
      </c>
      <c r="I49" s="11">
        <f t="shared" si="3"/>
        <v>2.299818221411529E-2</v>
      </c>
      <c r="J49" s="12">
        <f t="shared" si="4"/>
        <v>4.9521932084960765E-2</v>
      </c>
      <c r="K49" s="10">
        <f t="shared" si="6"/>
        <v>4.9521932084960765E-2</v>
      </c>
      <c r="L49" s="10">
        <f t="shared" si="5"/>
        <v>4.6811407190174376E-2</v>
      </c>
    </row>
    <row r="50" spans="1:12" x14ac:dyDescent="0.25">
      <c r="A50" s="4" t="s">
        <v>48</v>
      </c>
      <c r="B50" s="8">
        <f>'[1]State Population'!I48</f>
        <v>276603</v>
      </c>
      <c r="C50" s="9">
        <f t="shared" si="1"/>
        <v>7.011654226480972E-3</v>
      </c>
      <c r="D50" s="10">
        <f>'[1]Poverty-Uninsured Population'!E46</f>
        <v>6.1188030915534956E-3</v>
      </c>
      <c r="E50" s="9">
        <f>[1]Prevalence!J46</f>
        <v>6.0021697857336586E-3</v>
      </c>
      <c r="F50" s="10">
        <f>'[2]Allocation 2021-22'!F50</f>
        <v>6.3087475479352536E-3</v>
      </c>
      <c r="G50" s="11">
        <f>'[2]Allocation 2021-22'!G50</f>
        <v>1.5743183929896305</v>
      </c>
      <c r="H50" s="11">
        <f t="shared" si="2"/>
        <v>3.9727909205770802E-3</v>
      </c>
      <c r="I50" s="11">
        <f t="shared" si="3"/>
        <v>3.7852485287611518E-3</v>
      </c>
      <c r="J50" s="12">
        <f t="shared" si="4"/>
        <v>7.758039449338232E-3</v>
      </c>
      <c r="K50" s="10">
        <f t="shared" si="6"/>
        <v>7.758039449338232E-3</v>
      </c>
      <c r="L50" s="10">
        <f t="shared" si="5"/>
        <v>7.3334122553489201E-3</v>
      </c>
    </row>
    <row r="51" spans="1:12" x14ac:dyDescent="0.25">
      <c r="A51" s="4" t="s">
        <v>49</v>
      </c>
      <c r="B51" s="8">
        <f>'[1]State Population'!I49</f>
        <v>178605</v>
      </c>
      <c r="C51" s="9">
        <f t="shared" si="1"/>
        <v>4.5274870595063462E-3</v>
      </c>
      <c r="D51" s="10">
        <f>'[1]Poverty-Uninsured Population'!E47</f>
        <v>5.3274321309387685E-3</v>
      </c>
      <c r="E51" s="9">
        <f>[1]Prevalence!J47</f>
        <v>5.4552029653738357E-3</v>
      </c>
      <c r="F51" s="10">
        <f>'[2]Allocation 2021-22'!F51</f>
        <v>4.9208265264168568E-3</v>
      </c>
      <c r="G51" s="11">
        <f>'[2]Allocation 2021-22'!G51</f>
        <v>0.82906346542963494</v>
      </c>
      <c r="H51" s="11">
        <f t="shared" si="2"/>
        <v>1.631870997107693E-3</v>
      </c>
      <c r="I51" s="11">
        <f t="shared" si="3"/>
        <v>2.9524959158501139E-3</v>
      </c>
      <c r="J51" s="12">
        <f t="shared" si="4"/>
        <v>4.5843669129578069E-3</v>
      </c>
      <c r="K51" s="10">
        <f t="shared" si="6"/>
        <v>4.5843669129578069E-3</v>
      </c>
      <c r="L51" s="10">
        <f t="shared" si="5"/>
        <v>4.333446964538008E-3</v>
      </c>
    </row>
    <row r="52" spans="1:12" x14ac:dyDescent="0.25">
      <c r="A52" s="4" t="s">
        <v>50</v>
      </c>
      <c r="B52" s="8">
        <f>'[1]State Population'!I50</f>
        <v>3207</v>
      </c>
      <c r="C52" s="9">
        <f t="shared" si="1"/>
        <v>8.1294762183795825E-5</v>
      </c>
      <c r="D52" s="10">
        <f>'[1]Poverty-Uninsured Population'!E48</f>
        <v>8.4040130661900274E-5</v>
      </c>
      <c r="E52" s="9">
        <f>[1]Prevalence!J48</f>
        <v>7.142211373293554E-5</v>
      </c>
      <c r="F52" s="10">
        <f>'[2]Allocation 2021-22'!F52</f>
        <v>7.852459199922229E-5</v>
      </c>
      <c r="G52" s="11">
        <f>'[2]Allocation 2021-22'!G52</f>
        <v>0.827505646699083</v>
      </c>
      <c r="H52" s="11">
        <f t="shared" si="2"/>
        <v>2.5991817313639232E-5</v>
      </c>
      <c r="I52" s="11">
        <f t="shared" si="3"/>
        <v>4.7114755199533371E-5</v>
      </c>
      <c r="J52" s="12">
        <f t="shared" si="4"/>
        <v>7.3106572513172599E-5</v>
      </c>
      <c r="K52" s="10">
        <f t="shared" si="6"/>
        <v>7.3106572513172599E-5</v>
      </c>
      <c r="L52" s="10">
        <f t="shared" si="5"/>
        <v>6.9105169974404557E-5</v>
      </c>
    </row>
    <row r="53" spans="1:12" x14ac:dyDescent="0.25">
      <c r="A53" s="4" t="s">
        <v>51</v>
      </c>
      <c r="B53" s="8">
        <f>'[1]State Population'!I51</f>
        <v>44688</v>
      </c>
      <c r="C53" s="9">
        <f t="shared" si="1"/>
        <v>1.1328033465760735E-3</v>
      </c>
      <c r="D53" s="10">
        <f>'[1]Poverty-Uninsured Population'!E49</f>
        <v>1.4513238488340194E-3</v>
      </c>
      <c r="E53" s="9">
        <f>[1]Prevalence!J49</f>
        <v>1.3986077208209022E-3</v>
      </c>
      <c r="F53" s="10">
        <f>'[2]Allocation 2021-22'!F53</f>
        <v>1.2867675807758535E-3</v>
      </c>
      <c r="G53" s="11">
        <f>'[2]Allocation 2021-22'!G53</f>
        <v>0.7317078143804554</v>
      </c>
      <c r="H53" s="11">
        <f t="shared" si="2"/>
        <v>3.7661515765805036E-4</v>
      </c>
      <c r="I53" s="11">
        <f t="shared" si="3"/>
        <v>7.7206054846551202E-4</v>
      </c>
      <c r="J53" s="12">
        <f t="shared" si="4"/>
        <v>1.1486757061235624E-3</v>
      </c>
      <c r="K53" s="10">
        <f t="shared" si="6"/>
        <v>1.1486757061235624E-3</v>
      </c>
      <c r="L53" s="10">
        <f t="shared" si="5"/>
        <v>1.0858042880184965E-3</v>
      </c>
    </row>
    <row r="54" spans="1:12" x14ac:dyDescent="0.25">
      <c r="A54" s="4" t="s">
        <v>52</v>
      </c>
      <c r="B54" s="8">
        <f>'[1]State Population'!I52</f>
        <v>436023</v>
      </c>
      <c r="C54" s="9">
        <f t="shared" si="1"/>
        <v>1.1052817615112318E-2</v>
      </c>
      <c r="D54" s="10">
        <f>'[1]Poverty-Uninsured Population'!E50</f>
        <v>8.4932137472436518E-3</v>
      </c>
      <c r="E54" s="9">
        <f>[1]Prevalence!J50</f>
        <v>7.7280535213814306E-3</v>
      </c>
      <c r="F54" s="10">
        <f>'[2]Allocation 2021-22'!F54</f>
        <v>9.7385307305114712E-3</v>
      </c>
      <c r="G54" s="11">
        <f>'[2]Allocation 2021-22'!G54</f>
        <v>1.0399043463824769</v>
      </c>
      <c r="H54" s="11">
        <f t="shared" si="2"/>
        <v>4.0508561736152787E-3</v>
      </c>
      <c r="I54" s="11">
        <f t="shared" si="3"/>
        <v>5.8431184383068826E-3</v>
      </c>
      <c r="J54" s="12">
        <f t="shared" si="4"/>
        <v>9.8939746119221621E-3</v>
      </c>
      <c r="K54" s="10">
        <f t="shared" si="6"/>
        <v>9.8939746119221621E-3</v>
      </c>
      <c r="L54" s="10">
        <f t="shared" si="5"/>
        <v>9.3524395109089338E-3</v>
      </c>
    </row>
    <row r="55" spans="1:12" x14ac:dyDescent="0.25">
      <c r="A55" s="4" t="s">
        <v>53</v>
      </c>
      <c r="B55" s="8">
        <f>'[1]State Population'!I53</f>
        <v>505120</v>
      </c>
      <c r="C55" s="9">
        <f t="shared" si="1"/>
        <v>1.2804368654280932E-2</v>
      </c>
      <c r="D55" s="10">
        <f>'[1]Poverty-Uninsured Population'!E51</f>
        <v>1.061786359290811E-2</v>
      </c>
      <c r="E55" s="9">
        <f>[1]Prevalence!J51</f>
        <v>8.1846126028388023E-3</v>
      </c>
      <c r="F55" s="10">
        <f>'[2]Allocation 2021-22'!F55</f>
        <v>1.0566821710607285E-2</v>
      </c>
      <c r="G55" s="11">
        <f>'[2]Allocation 2021-22'!G55</f>
        <v>1.1815835882614383</v>
      </c>
      <c r="H55" s="11">
        <f t="shared" si="2"/>
        <v>4.994233245335291E-3</v>
      </c>
      <c r="I55" s="11">
        <f t="shared" si="3"/>
        <v>6.3400930263643714E-3</v>
      </c>
      <c r="J55" s="12">
        <f t="shared" si="4"/>
        <v>1.1334326271699662E-2</v>
      </c>
      <c r="K55" s="10">
        <f t="shared" si="6"/>
        <v>1.1334326271699662E-2</v>
      </c>
      <c r="L55" s="10">
        <f t="shared" si="5"/>
        <v>1.071395521120941E-2</v>
      </c>
    </row>
    <row r="56" spans="1:12" x14ac:dyDescent="0.25">
      <c r="A56" s="4" t="s">
        <v>54</v>
      </c>
      <c r="B56" s="8">
        <f>'[1]State Population'!I54</f>
        <v>548057</v>
      </c>
      <c r="C56" s="9">
        <f t="shared" si="1"/>
        <v>1.3892785618386213E-2</v>
      </c>
      <c r="D56" s="10">
        <f>'[1]Poverty-Uninsured Population'!E52</f>
        <v>1.7060357682413062E-2</v>
      </c>
      <c r="E56" s="9">
        <f>[1]Prevalence!J52</f>
        <v>1.6211915739987343E-2</v>
      </c>
      <c r="F56" s="10">
        <f>'[2]Allocation 2021-22'!F56</f>
        <v>1.5495299581202217E-2</v>
      </c>
      <c r="G56" s="11">
        <f>'[2]Allocation 2021-22'!G56</f>
        <v>0.83412341467282558</v>
      </c>
      <c r="H56" s="11">
        <f t="shared" si="2"/>
        <v>5.1699968792203194E-3</v>
      </c>
      <c r="I56" s="11">
        <f t="shared" si="3"/>
        <v>9.2971797487213306E-3</v>
      </c>
      <c r="J56" s="12">
        <f t="shared" si="4"/>
        <v>1.446717662794165E-2</v>
      </c>
      <c r="K56" s="10">
        <f t="shared" si="6"/>
        <v>1.446717662794165E-2</v>
      </c>
      <c r="L56" s="10">
        <f t="shared" si="5"/>
        <v>1.3675332676053182E-2</v>
      </c>
    </row>
    <row r="57" spans="1:12" x14ac:dyDescent="0.25">
      <c r="A57" s="15" t="s">
        <v>55</v>
      </c>
      <c r="B57" s="8">
        <f>'[1]State Population'!I55</f>
        <v>96956</v>
      </c>
      <c r="C57" s="16">
        <f t="shared" si="1"/>
        <v>2.4577533402844113E-3</v>
      </c>
      <c r="D57" s="10">
        <f>'[1]Poverty-Uninsured Population'!E53</f>
        <v>5.4993805852357261E-3</v>
      </c>
      <c r="E57" s="16">
        <f>[1]Prevalence!J53</f>
        <v>3.0295633306211011E-3</v>
      </c>
      <c r="F57" s="10">
        <f>'[2]Allocation 2021-22'!F57</f>
        <v>5.0129404297907538E-3</v>
      </c>
      <c r="G57" s="11">
        <f>'[2]Allocation 2021-22'!G57</f>
        <v>0.80630328604599977</v>
      </c>
      <c r="H57" s="11">
        <f t="shared" si="2"/>
        <v>1.6167801365172523E-3</v>
      </c>
      <c r="I57" s="11">
        <f t="shared" si="3"/>
        <v>3.0077642578744523E-3</v>
      </c>
      <c r="J57" s="12">
        <f t="shared" si="4"/>
        <v>4.6245443943917046E-3</v>
      </c>
      <c r="K57" s="17">
        <f t="shared" si="6"/>
        <v>4.6245443943917046E-3</v>
      </c>
      <c r="L57" s="10">
        <f t="shared" si="5"/>
        <v>4.3714253786283786E-3</v>
      </c>
    </row>
    <row r="58" spans="1:12" x14ac:dyDescent="0.25">
      <c r="A58" s="4" t="s">
        <v>56</v>
      </c>
      <c r="B58" s="8">
        <f>'[1]State Population'!I56</f>
        <v>63995</v>
      </c>
      <c r="C58" s="9">
        <f t="shared" si="1"/>
        <v>1.6222196152017505E-3</v>
      </c>
      <c r="D58" s="10">
        <f>'[1]Poverty-Uninsured Population'!E54</f>
        <v>2.0916832362620624E-3</v>
      </c>
      <c r="E58" s="9">
        <f>[1]Prevalence!J54</f>
        <v>2.0911310008136699E-3</v>
      </c>
      <c r="F58" s="10">
        <f>'[2]Allocation 2021-22'!F58</f>
        <v>1.9730847421239039E-3</v>
      </c>
      <c r="G58" s="11">
        <f>'[2]Allocation 2021-22'!G58</f>
        <v>0.73231450725344138</v>
      </c>
      <c r="H58" s="11">
        <f t="shared" si="2"/>
        <v>5.7796743227910008E-4</v>
      </c>
      <c r="I58" s="11">
        <f t="shared" si="3"/>
        <v>1.1838508452743422E-3</v>
      </c>
      <c r="J58" s="12">
        <f t="shared" si="4"/>
        <v>1.7618182775534423E-3</v>
      </c>
      <c r="K58" s="10">
        <f t="shared" si="6"/>
        <v>1.7618182775534423E-3</v>
      </c>
      <c r="L58" s="10">
        <f t="shared" si="5"/>
        <v>1.6653872196293407E-3</v>
      </c>
    </row>
    <row r="59" spans="1:12" x14ac:dyDescent="0.25">
      <c r="A59" s="4" t="s">
        <v>57</v>
      </c>
      <c r="B59" s="8">
        <f>'[1]State Population'!I57</f>
        <v>13628</v>
      </c>
      <c r="C59" s="9">
        <f t="shared" si="1"/>
        <v>3.4545837824782335E-4</v>
      </c>
      <c r="D59" s="10">
        <f>'[1]Poverty-Uninsured Population'!E55</f>
        <v>4.2393413683119161E-4</v>
      </c>
      <c r="E59" s="9">
        <f>[1]Prevalence!J55</f>
        <v>4.3576530150980927E-4</v>
      </c>
      <c r="F59" s="10">
        <f>'[2]Allocation 2021-22'!F59</f>
        <v>3.8481566892527747E-4</v>
      </c>
      <c r="G59" s="11">
        <f>'[2]Allocation 2021-22'!G59</f>
        <v>0.6984996567472388</v>
      </c>
      <c r="H59" s="11">
        <f t="shared" si="2"/>
        <v>1.0751744506210617E-4</v>
      </c>
      <c r="I59" s="11">
        <f t="shared" si="3"/>
        <v>2.3088940135516646E-4</v>
      </c>
      <c r="J59" s="12">
        <f t="shared" si="4"/>
        <v>3.3840684641727261E-4</v>
      </c>
      <c r="K59" s="10">
        <f t="shared" si="6"/>
        <v>3.3840684641727261E-4</v>
      </c>
      <c r="L59" s="10">
        <f t="shared" si="5"/>
        <v>3.1988454441567659E-4</v>
      </c>
    </row>
    <row r="60" spans="1:12" x14ac:dyDescent="0.25">
      <c r="A60" s="4" t="s">
        <v>58</v>
      </c>
      <c r="B60" s="8">
        <f>'[1]State Population'!I58</f>
        <v>471842</v>
      </c>
      <c r="C60" s="9">
        <f t="shared" si="1"/>
        <v>1.1960799244878886E-2</v>
      </c>
      <c r="D60" s="10">
        <f>'[1]Poverty-Uninsured Population'!E56</f>
        <v>1.8031790923897655E-2</v>
      </c>
      <c r="E60" s="9">
        <f>[1]Prevalence!J56</f>
        <v>1.9302052255673087E-2</v>
      </c>
      <c r="F60" s="10">
        <f>'[2]Allocation 2021-22'!F60</f>
        <v>1.584031031094621E-2</v>
      </c>
      <c r="G60" s="11">
        <f>'[2]Allocation 2021-22'!G60</f>
        <v>0.72643336586237639</v>
      </c>
      <c r="H60" s="11">
        <f t="shared" si="2"/>
        <v>4.6027719741940643E-3</v>
      </c>
      <c r="I60" s="11">
        <f t="shared" si="3"/>
        <v>9.5041861865677261E-3</v>
      </c>
      <c r="J60" s="12">
        <f t="shared" si="4"/>
        <v>1.410695816076179E-2</v>
      </c>
      <c r="K60" s="10">
        <f t="shared" si="6"/>
        <v>1.410695816076179E-2</v>
      </c>
      <c r="L60" s="10">
        <f t="shared" si="5"/>
        <v>1.3334830344366133E-2</v>
      </c>
    </row>
    <row r="61" spans="1:12" x14ac:dyDescent="0.25">
      <c r="A61" s="4" t="s">
        <v>59</v>
      </c>
      <c r="B61" s="8">
        <f>'[1]State Population'!I59</f>
        <v>54707</v>
      </c>
      <c r="C61" s="9">
        <f t="shared" si="1"/>
        <v>1.3867765995599995E-3</v>
      </c>
      <c r="D61" s="10">
        <f>'[1]Poverty-Uninsured Population'!E57</f>
        <v>1.2725264578328792E-3</v>
      </c>
      <c r="E61" s="9">
        <f>[1]Prevalence!J57</f>
        <v>1.2367778681855166E-3</v>
      </c>
      <c r="F61" s="10">
        <f>'[2]Allocation 2021-22'!F61</f>
        <v>1.2670502865530895E-3</v>
      </c>
      <c r="G61" s="11">
        <f>'[2]Allocation 2021-22'!G61</f>
        <v>0.83334121206924983</v>
      </c>
      <c r="H61" s="11">
        <f t="shared" si="2"/>
        <v>4.2235408861953679E-4</v>
      </c>
      <c r="I61" s="11">
        <f t="shared" si="3"/>
        <v>7.6023017193185361E-4</v>
      </c>
      <c r="J61" s="12">
        <f t="shared" si="4"/>
        <v>1.1825842605513903E-3</v>
      </c>
      <c r="K61" s="10">
        <f t="shared" si="6"/>
        <v>1.1825842605513903E-3</v>
      </c>
      <c r="L61" s="10">
        <f t="shared" si="5"/>
        <v>1.1178568974729909E-3</v>
      </c>
    </row>
    <row r="62" spans="1:12" x14ac:dyDescent="0.25">
      <c r="A62" s="4" t="s">
        <v>60</v>
      </c>
      <c r="B62" s="8">
        <f>'[1]State Population'!I60</f>
        <v>857386</v>
      </c>
      <c r="C62" s="9">
        <f t="shared" si="1"/>
        <v>2.173401651690551E-2</v>
      </c>
      <c r="D62" s="10">
        <f>'[1]Poverty-Uninsured Population'!E58</f>
        <v>1.701289826752218E-2</v>
      </c>
      <c r="E62" s="9">
        <f>[1]Prevalence!J58</f>
        <v>1.5963294458005605E-2</v>
      </c>
      <c r="F62" s="10">
        <f>'[2]Allocation 2021-22'!F62</f>
        <v>1.8811454137469555E-2</v>
      </c>
      <c r="G62" s="11">
        <f>'[2]Allocation 2021-22'!G62</f>
        <v>1.1413068359982179</v>
      </c>
      <c r="H62" s="11">
        <f t="shared" si="2"/>
        <v>8.5878564808643861E-3</v>
      </c>
      <c r="I62" s="11">
        <f t="shared" si="3"/>
        <v>1.1286872482481733E-2</v>
      </c>
      <c r="J62" s="12">
        <f t="shared" si="4"/>
        <v>1.9874728963346119E-2</v>
      </c>
      <c r="K62" s="10">
        <f t="shared" si="6"/>
        <v>1.9874728963346119E-2</v>
      </c>
      <c r="L62" s="10">
        <f t="shared" si="5"/>
        <v>1.8786908974015741E-2</v>
      </c>
    </row>
    <row r="63" spans="1:12" x14ac:dyDescent="0.25">
      <c r="A63" s="4" t="s">
        <v>61</v>
      </c>
      <c r="B63" s="8">
        <f>'[1]State Population'!I61</f>
        <v>218896</v>
      </c>
      <c r="C63" s="9">
        <f t="shared" si="1"/>
        <v>5.5488301412485721E-3</v>
      </c>
      <c r="D63" s="10">
        <f>'[1]Poverty-Uninsured Population'!E59</f>
        <v>5.7835514767731076E-3</v>
      </c>
      <c r="E63" s="9">
        <f>[1]Prevalence!J59</f>
        <v>6.5310550583129916E-3</v>
      </c>
      <c r="F63" s="10">
        <f>'[2]Allocation 2021-22'!F63</f>
        <v>5.8513485675924454E-3</v>
      </c>
      <c r="G63" s="11">
        <f>'[2]Allocation 2021-22'!G63</f>
        <v>1.0015847775597426</v>
      </c>
      <c r="H63" s="11">
        <f t="shared" si="2"/>
        <v>2.3442486613986391E-3</v>
      </c>
      <c r="I63" s="11">
        <f t="shared" si="3"/>
        <v>3.5108091405554672E-3</v>
      </c>
      <c r="J63" s="12">
        <f t="shared" si="4"/>
        <v>5.8550578019541059E-3</v>
      </c>
      <c r="K63" s="10">
        <f t="shared" si="6"/>
        <v>5.8550578019541059E-3</v>
      </c>
      <c r="L63" s="10">
        <f t="shared" si="5"/>
        <v>5.5345880774412878E-3</v>
      </c>
    </row>
    <row r="64" spans="1:12" x14ac:dyDescent="0.25">
      <c r="A64" s="4" t="s">
        <v>62</v>
      </c>
      <c r="B64" s="8"/>
      <c r="C64" s="9"/>
      <c r="D64" s="10"/>
      <c r="E64" s="9"/>
      <c r="F64" s="10"/>
      <c r="G64" s="11"/>
      <c r="H64" s="11"/>
      <c r="I64" s="11"/>
      <c r="J64" s="11"/>
      <c r="K64" s="10"/>
      <c r="L64" s="10"/>
    </row>
    <row r="65" spans="1:12" x14ac:dyDescent="0.25">
      <c r="A65" s="4" t="s">
        <v>63</v>
      </c>
      <c r="B65" s="10"/>
      <c r="C65" s="10"/>
      <c r="D65" s="10"/>
      <c r="E65" s="9"/>
      <c r="F65" s="10"/>
      <c r="G65" s="11"/>
      <c r="H65" s="11"/>
      <c r="I65" s="11"/>
      <c r="J65" s="11"/>
      <c r="K65" s="10"/>
      <c r="L65" s="10"/>
    </row>
    <row r="66" spans="1:12" x14ac:dyDescent="0.25">
      <c r="A66" s="4" t="s">
        <v>64</v>
      </c>
      <c r="B66" s="10"/>
      <c r="C66" s="10"/>
      <c r="D66" s="10"/>
      <c r="E66" s="9"/>
      <c r="F66" s="10"/>
      <c r="G66" s="11"/>
      <c r="H66" s="11"/>
      <c r="I66" s="11"/>
      <c r="J66" s="11"/>
      <c r="K66" s="10"/>
      <c r="L66" s="10"/>
    </row>
    <row r="67" spans="1:12" x14ac:dyDescent="0.25">
      <c r="A67" s="18" t="s">
        <v>65</v>
      </c>
      <c r="B67" s="8">
        <f>SUM(B7:B66)</f>
        <v>39449036</v>
      </c>
      <c r="C67" s="10">
        <f>SUM(C7:C66)</f>
        <v>1</v>
      </c>
      <c r="D67" s="10">
        <f t="shared" ref="D67:F67" si="7">SUM(D7:D66)</f>
        <v>0.99999999999999978</v>
      </c>
      <c r="E67" s="10">
        <f t="shared" si="7"/>
        <v>1</v>
      </c>
      <c r="F67" s="10">
        <f t="shared" si="7"/>
        <v>0.99999999999999978</v>
      </c>
      <c r="G67" s="10"/>
      <c r="H67" s="10"/>
      <c r="I67" s="10"/>
      <c r="J67" s="10">
        <f>SUM(J7:J66)</f>
        <v>1.0579030851128808</v>
      </c>
      <c r="K67" s="10">
        <f t="shared" ref="K67" si="8">SUM(K7:K66)</f>
        <v>1.0579030851128808</v>
      </c>
      <c r="L67" s="10">
        <f t="shared" ref="L67" si="9">(J67/$J$67)</f>
        <v>1</v>
      </c>
    </row>
    <row r="68" spans="1:12" hidden="1" x14ac:dyDescent="0.25"/>
    <row r="69" spans="1:12" ht="15.6" hidden="1" x14ac:dyDescent="0.3">
      <c r="L69" s="20"/>
    </row>
    <row r="70" spans="1:12" ht="15.6" hidden="1" x14ac:dyDescent="0.3">
      <c r="B70" s="21"/>
      <c r="L70" s="20"/>
    </row>
    <row r="71" spans="1:12" ht="15.6" hidden="1" x14ac:dyDescent="0.3">
      <c r="L71" s="20"/>
    </row>
  </sheetData>
  <mergeCells count="1">
    <mergeCell ref="A1:L2"/>
  </mergeCells>
  <pageMargins left="0.7" right="0.7" top="0.75" bottom="0.75" header="0.3" footer="0.3"/>
  <pageSetup scale="89" fitToHeight="0" orientation="portrait" r:id="rId1"/>
  <headerFooter>
    <oddHeader xml:space="preserve">&amp;LEnclosure 5
</oddHeader>
    <oddFooter>&amp;L&amp;Xa/enclosure 1, column h
b/enclousre 4, column g&amp;C&amp;P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DHCSDOC-1797567310-4378</_dlc_DocId>
    <_dlc_DocIdUrl xmlns="69bc34b3-1921-46c7-8c7a-d18363374b4b">
      <Url>https://dhcscagovauthoring/_layouts/15/DocIdRedir.aspx?ID=DHCSDOC-1797567310-4378</Url>
      <Description>DHCSDOC-1797567310-4378</Description>
    </_dlc_DocIdUrl>
  </documentManagement>
</p:properties>
</file>

<file path=customXml/itemProps1.xml><?xml version="1.0" encoding="utf-8"?>
<ds:datastoreItem xmlns:ds="http://schemas.openxmlformats.org/officeDocument/2006/customXml" ds:itemID="{76F08B5E-C054-47BF-9CE8-C4347F1667A6}"/>
</file>

<file path=customXml/itemProps2.xml><?xml version="1.0" encoding="utf-8"?>
<ds:datastoreItem xmlns:ds="http://schemas.openxmlformats.org/officeDocument/2006/customXml" ds:itemID="{59121C41-966A-4F28-9153-2D41798E5D13}"/>
</file>

<file path=customXml/itemProps3.xml><?xml version="1.0" encoding="utf-8"?>
<ds:datastoreItem xmlns:ds="http://schemas.openxmlformats.org/officeDocument/2006/customXml" ds:itemID="{B78AA221-92AA-4100-AAA5-6ED22CD2A306}"/>
</file>

<file path=customXml/itemProps4.xml><?xml version="1.0" encoding="utf-8"?>
<ds:datastoreItem xmlns:ds="http://schemas.openxmlformats.org/officeDocument/2006/customXml" ds:itemID="{35EE88CB-04AD-40F0-8788-D6A59A02D4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Enclosure 5</vt:lpstr>
      <vt:lpstr>'Enclosure 5'!Print_Titles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Enc-5-Adjustments-Self-Sufficiency</dc:title>
  <dc:creator>Tchrist2</dc:creator>
  <cp:keywords>Enc-5-Adjustments-Self-Sufficiency</cp:keywords>
  <cp:lastModifiedBy>Christensen, Theresa (CSD)@DHCS</cp:lastModifiedBy>
  <cp:lastPrinted>2019-09-24T19:57:34Z</cp:lastPrinted>
  <dcterms:created xsi:type="dcterms:W3CDTF">2017-06-12T19:42:54Z</dcterms:created>
  <dcterms:modified xsi:type="dcterms:W3CDTF">2021-06-01T21:46:38Z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4868b797-0415-4feb-b6ad-075bf8c377dd</vt:lpwstr>
  </property>
  <property fmtid="{D5CDD505-2E9C-101B-9397-08002B2CF9AE}" pid="4" name="Division">
    <vt:lpwstr>11;#Community Services|c23dee46-a4de-4c29-8bbc-79830d9e7d7c</vt:lpwstr>
  </property>
</Properties>
</file>