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540EAAA3-9C9D-433C-8752-C9B844CAF133}"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10" yWindow="-110" windowWidth="19420" windowHeight="10420" tabRatio="684"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tc={67747CF7-7E63-4CEF-AC39-423D3725386A}</author>
  </authors>
  <commentList>
    <comment ref="L22" authorId="0" shapeId="0" xr:uid="{67747CF7-7E63-4CEF-AC39-423D3725386A}">
      <text>
        <t xml:space="preserve">[Threaded comment]
Your version of Excel allows you to read this threaded comment; however, any edits to it will get removed if the file is opened in a newer version of Excel. Learn more: https://go.microsoft.com/fwlink/?linkid=870924
Comment:
    State Hearing Monitoring of Provider Complaints to monitor trends and educational needs. </t>
      </text>
    </comment>
  </commentList>
</comments>
</file>

<file path=xl/sharedStrings.xml><?xml version="1.0" encoding="utf-8"?>
<sst xmlns="http://schemas.openxmlformats.org/spreadsheetml/2006/main" count="5564" uniqueCount="1006">
  <si>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</si>
  <si>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</si>
  <si>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</si>
  <si>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</si>
  <si>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</si>
  <si>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</si>
  <si>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</si>
  <si>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</si>
  <si>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</si>
  <si>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</si>
  <si>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</si>
  <si>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</si>
  <si>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</si>
  <si>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</si>
  <si>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</si>
  <si>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</si>
  <si>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</si>
  <si>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</si>
  <si>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</si>
  <si>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</si>
  <si>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</si>
  <si>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</si>
  <si>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</si>
  <si>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</si>
  <si>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</si>
  <si>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</si>
  <si>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</si>
  <si>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</si>
  <si>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</si>
  <si>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</si>
  <si>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</si>
  <si>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</si>
  <si>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</si>
  <si>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</si>
  <si>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</si>
  <si>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</si>
  <si>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I.A.2</t>
  </si>
  <si>
    <t>Contact email address</t>
  </si>
  <si>
    <t>Enter the email address(es) of the individual(s) filling out this document.</t>
  </si>
  <si>
    <t>I.A.3</t>
  </si>
  <si>
    <t>State or territory</t>
  </si>
  <si>
    <t>Enter the state or territory represented in this document.</t>
  </si>
  <si>
    <t>Set values (select one)</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</si>
  <si>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</si>
  <si>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</si>
  <si>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</si>
  <si>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</si>
  <si>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</si>
  <si>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</si>
  <si>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</si>
  <si>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</si>
  <si>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</si>
  <si>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</si>
  <si>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</si>
  <si>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</si>
  <si>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</si>
  <si>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</si>
  <si>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</si>
  <si>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</si>
  <si>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</si>
  <si>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</si>
  <si>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County Mental Health Plans (MHP) 1-40</t>
  </si>
  <si>
    <t>County Mental Health Plans (MHP) 41-56</t>
  </si>
  <si>
    <t>Drug Medi-Cal Organized Delivery System (DMC-ODS)</t>
  </si>
  <si>
    <t>Medi-Cal Managed Care</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</si>
  <si>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</si>
  <si>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</si>
  <si>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</si>
  <si>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1915(b)</t>
  </si>
  <si>
    <t>1915(b) and 1115</t>
  </si>
  <si>
    <t>I.B.3</t>
  </si>
  <si>
    <t>Plan type included in program</t>
  </si>
  <si>
    <t>Indicate the managed care plan type (MCO, PIHP, PAHP, or MMP) that contracts with the state in each program.</t>
  </si>
  <si>
    <t>Set values (select one) or use free text for "other" response</t>
  </si>
  <si>
    <t>PIHP</t>
  </si>
  <si>
    <t>MCO</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</si>
  <si>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</si>
  <si>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</si>
  <si>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</si>
  <si>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</si>
  <si>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</si>
  <si>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</si>
  <si>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</si>
  <si>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</si>
  <si>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</si>
  <si>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</si>
  <si>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</si>
  <si>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</si>
  <si>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</si>
  <si>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Not covered</t>
  </si>
  <si>
    <t>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</si>
  <si>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</si>
  <si>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</si>
  <si>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</si>
  <si>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</si>
  <si>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</si>
  <si>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</si>
  <si>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</si>
  <si>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</si>
  <si>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</si>
  <si>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</si>
  <si>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</si>
  <si>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</si>
  <si>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</si>
  <si>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</si>
  <si>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</si>
  <si>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</si>
  <si>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</si>
  <si>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</si>
  <si>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</si>
  <si>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</si>
  <si>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</si>
  <si>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</si>
  <si>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</si>
  <si>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</si>
  <si>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</si>
  <si>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</si>
  <si>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</si>
  <si>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</si>
  <si>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</si>
  <si>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</si>
  <si>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</si>
  <si>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</si>
  <si>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</si>
  <si>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</si>
  <si>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None</t>
  </si>
  <si>
    <t>N/A</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</si>
  <si>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</si>
  <si>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</si>
  <si>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</si>
  <si>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</si>
  <si>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</si>
  <si>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</si>
  <si>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Yes, analysis methods and results are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</si>
  <si>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</si>
  <si>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</si>
  <si>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</si>
  <si>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Please see the attached document titled “Birdseye View_FY23-24_BH SMHS DMC ODS Network Certification Summary.” For the methodology used to analyze standards set in 42 CFR 438.68, see the document titled “DHCS BH SMHS Methodology Description.”</t>
  </si>
  <si>
    <t>Please see the attached document titled “Birdseye View_FY23-24_BH SMHS DMC ODS Network Certification Summary.” For the methodology used to analyze standards set in 42 CFR 438.68, see the document titled “DHCS BH DMC-ODS Methodology Description.”</t>
  </si>
  <si>
    <t xml:space="preserve">Fort the methodology conducted to analyze 42 CFR 438.68 &amp; 42 CFR 438.206 see document "2023 ANC Analysis Methods"; For the plan specific results by county see document "2023 ANC MCP Results"; and for the Alternative Access Standards (AAS) Request Exceptions granted see document "2023 ANC Alternative Access Standards Requests"
</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</si>
  <si>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</si>
  <si>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</si>
  <si>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</si>
  <si>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11/01/2023 to 08/30/2024</t>
  </si>
  <si>
    <t>11/01/2023 - 10/31/2024</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</si>
  <si>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</si>
  <si>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</si>
  <si>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</si>
  <si>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All</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</si>
  <si>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</si>
  <si>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</si>
  <si>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</si>
  <si>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</si>
  <si>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</si>
  <si>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</si>
  <si>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</si>
  <si>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</si>
  <si>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</si>
  <si>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</si>
  <si>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</si>
  <si>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</si>
  <si>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</si>
  <si>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</si>
  <si>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</si>
  <si>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</si>
  <si>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</si>
  <si>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</si>
  <si>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</si>
  <si>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</si>
  <si>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</si>
  <si>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</si>
  <si>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</si>
  <si>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</si>
  <si>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</si>
  <si>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</si>
  <si>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</si>
  <si>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</si>
  <si>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</si>
  <si>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</si>
  <si>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</si>
  <si>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</si>
  <si>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</si>
  <si>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</si>
  <si>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</si>
  <si>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</si>
  <si>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</si>
  <si>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</si>
  <si>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</si>
  <si>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</si>
  <si>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</si>
  <si>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</si>
  <si>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</si>
  <si>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</si>
  <si>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</si>
  <si>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</si>
  <si>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</si>
  <si>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</si>
  <si>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</si>
  <si>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</si>
  <si>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</si>
  <si>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</si>
  <si>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</si>
  <si>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</si>
  <si>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</si>
  <si>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</si>
  <si>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</si>
  <si>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</si>
  <si>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</si>
  <si>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</si>
  <si>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</si>
  <si>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</si>
  <si>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</si>
  <si>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</si>
  <si>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</si>
  <si>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</si>
  <si>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</si>
  <si>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</si>
  <si>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</si>
  <si>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</si>
  <si>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</si>
  <si>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</si>
  <si>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</si>
  <si>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</si>
  <si>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</si>
  <si>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</si>
  <si>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</si>
  <si>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</si>
  <si>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</si>
  <si>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</si>
  <si>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</si>
  <si>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</si>
  <si>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</si>
  <si>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</si>
  <si>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</si>
  <si>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</si>
  <si>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</si>
  <si>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</si>
  <si>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</si>
  <si>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</si>
  <si>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</si>
  <si>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</si>
  <si>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</si>
  <si>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</si>
  <si>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</si>
  <si>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</si>
  <si>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</si>
  <si>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</si>
  <si>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</si>
  <si>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</si>
  <si>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</si>
  <si>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</si>
  <si>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</si>
  <si>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</si>
  <si>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</si>
  <si>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</si>
  <si>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</si>
  <si>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</si>
  <si>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</si>
  <si>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</si>
  <si>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</si>
  <si>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</si>
  <si>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</si>
  <si>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</si>
  <si>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</si>
  <si>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</si>
  <si>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</si>
  <si>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</si>
  <si>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</si>
  <si>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</si>
  <si>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</si>
  <si>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</si>
  <si>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</si>
  <si>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</si>
  <si>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</si>
  <si>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</si>
  <si>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</si>
  <si>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</si>
  <si>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</si>
  <si>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</si>
  <si>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</si>
  <si>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to travel</t>
  </si>
  <si>
    <t>Maximum time or distance</t>
  </si>
  <si>
    <t>Provider to enrollee ratios</t>
  </si>
  <si>
    <t>Appointment wait time</t>
  </si>
  <si>
    <t>Other (Language Capabilities)</t>
  </si>
  <si>
    <t>Other (Mandatory Provider Type: Indian Health Care Providers)</t>
  </si>
  <si>
    <t>II.A.2</t>
  </si>
  <si>
    <t>Standard description</t>
  </si>
  <si>
    <t>Describe the standard (for example, 60 miles maximum distance to travel to an appointment).</t>
  </si>
  <si>
    <t>The maximum time to travel:
Large counties is 30 minutes
Medium counties is 60 minutes
Small counties is 75 minutes
Rural counties is 90 minutes</t>
  </si>
  <si>
    <t>The maximum distance to travel:
Large counties is 15 miles
Medium counties is 30 miles
Small counties is 45 miles
Rural counties is 60 miles</t>
  </si>
  <si>
    <t>Network Capacity and Composition: Provider to Beneficiary
Ratios for adult psychiatry 1:524</t>
  </si>
  <si>
    <t>Network Capacity and Composition: Provider to Beneficiary
Ratios for children/youth (pediatric) psychiatry 1:323</t>
  </si>
  <si>
    <t>Network Capacity and Composition: Provider to Beneficiary
Ratios adult outpatient specialty mental health services (SMHS) 1:85</t>
  </si>
  <si>
    <t>Network Capacity and Composition: Provider to Beneficiary
Ratios for children/youth outpatient specialty mental health services (SMHS) 1:43</t>
  </si>
  <si>
    <t>Timely Access: Non Urgent Non Psychiatry</t>
  </si>
  <si>
    <t>Timely Access: Urgent Non Psychiatry</t>
  </si>
  <si>
    <t>Timely Access: Non Urgent Psychiatry</t>
  </si>
  <si>
    <t>Timely Access: Urgent Psychiatry</t>
  </si>
  <si>
    <t>Plans must have at least one subcontracts for interpretation and language line services that cover certification period.</t>
  </si>
  <si>
    <t>Plans must demonstrate they have sufficient Indian Health Care Providers (IHCP), formerly known as American Indian Health Facilities, participating in its provider network and/or demonstrate it has made a good faith effort to contract with IHCPs in the county.</t>
  </si>
  <si>
    <t>II.A.3</t>
  </si>
  <si>
    <t>Provider type covered by standard</t>
  </si>
  <si>
    <t>Enter the provider type that the standard applies to.</t>
  </si>
  <si>
    <t>Other (Outpatient Services SMHS)</t>
  </si>
  <si>
    <t>Other (Psychiatry Provider Type)</t>
  </si>
  <si>
    <t>Other (Psychiatry)</t>
  </si>
  <si>
    <t>Other (Adult and Pediatric Behavioral Health)</t>
  </si>
  <si>
    <t>II.A.4</t>
  </si>
  <si>
    <t>Population covered by standard</t>
  </si>
  <si>
    <t xml:space="preserve">Enter the population that the standard applies to. </t>
  </si>
  <si>
    <t>Adult and pediatric</t>
  </si>
  <si>
    <t xml:space="preserve">Adult </t>
  </si>
  <si>
    <t>Pediatric</t>
  </si>
  <si>
    <t>II.A.5</t>
  </si>
  <si>
    <t>Applicable region(s)</t>
  </si>
  <si>
    <t>Enter the region that the standard applies to.</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</si>
  <si>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</si>
  <si>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</si>
  <si>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</si>
  <si>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</si>
  <si>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</si>
  <si>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</si>
  <si>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</si>
  <si>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</si>
  <si>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</si>
  <si>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</si>
  <si>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</si>
  <si>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</si>
  <si>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</si>
  <si>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</si>
  <si>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</si>
  <si>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Other (Annually)</t>
  </si>
  <si>
    <t>Not used for any plans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</si>
  <si>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</si>
  <si>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</si>
  <si>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</si>
  <si>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</si>
  <si>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</si>
  <si>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</si>
  <si>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</si>
  <si>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</si>
  <si>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</si>
  <si>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</si>
  <si>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</si>
  <si>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</si>
  <si>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</si>
  <si>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Alameda MHP</t>
  </si>
  <si>
    <t>Alpine MHP</t>
  </si>
  <si>
    <t>Amador MHP</t>
  </si>
  <si>
    <t>Butte MHP</t>
  </si>
  <si>
    <t>Calaveras MHP</t>
  </si>
  <si>
    <t>Colusa MHP</t>
  </si>
  <si>
    <t>Contra Costa MHP</t>
  </si>
  <si>
    <t>Del Norte MHP</t>
  </si>
  <si>
    <t>El Dorado MHP</t>
  </si>
  <si>
    <t>Fresno MHP</t>
  </si>
  <si>
    <t>Glenn MHP</t>
  </si>
  <si>
    <t>Humboldt MHP</t>
  </si>
  <si>
    <t>Imperial MHP</t>
  </si>
  <si>
    <t>Inyo MHP</t>
  </si>
  <si>
    <t>Kern MHP</t>
  </si>
  <si>
    <t>Kings MHP</t>
  </si>
  <si>
    <t>Lake MHP</t>
  </si>
  <si>
    <t>Lassen MHP</t>
  </si>
  <si>
    <t>Los Angeles MHP</t>
  </si>
  <si>
    <t>Madera MHP</t>
  </si>
  <si>
    <t>Marin MHP</t>
  </si>
  <si>
    <t>Mariposa MHP</t>
  </si>
  <si>
    <t>Mendocino MHP</t>
  </si>
  <si>
    <t>Merced MHP</t>
  </si>
  <si>
    <t>Modoc MHP</t>
  </si>
  <si>
    <t>Mono MHP</t>
  </si>
  <si>
    <t>Monterey MHP</t>
  </si>
  <si>
    <t>Napa MHP</t>
  </si>
  <si>
    <t>Nevada MHP</t>
  </si>
  <si>
    <t>Orange MHP</t>
  </si>
  <si>
    <t>Placer/Sierra MHP</t>
  </si>
  <si>
    <t>Plumas MHP</t>
  </si>
  <si>
    <t>Riverside MHP</t>
  </si>
  <si>
    <t>Sacramento MHP</t>
  </si>
  <si>
    <t>San Benito MHP</t>
  </si>
  <si>
    <t>San Bernardino MHP</t>
  </si>
  <si>
    <t>San Diego MHP</t>
  </si>
  <si>
    <t>San Francisco MHP</t>
  </si>
  <si>
    <t>San Joaquin MHP</t>
  </si>
  <si>
    <t>San Luis Obispo MHP</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</si>
  <si>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</si>
  <si>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</si>
  <si>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</si>
  <si>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</si>
  <si>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Yes, the plan complies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</si>
  <si>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</si>
  <si>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</si>
  <si>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</si>
  <si>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Please see the attached document titled “Birdseye View_FY23-24_BH SMHS DMC ODS Network Certification Summary.” For the methodology used to analyze standards set in 42 CFR 438.68, see the document titled “DHCS BH SMHS Methodology Description.” During the period of 11/01/2023 to 08/30/2024, DHCS utilized this methodology to analyze the Plan's submissions.</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</si>
  <si>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</si>
  <si>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</si>
  <si>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</si>
  <si>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 xml:space="preserve">Alameda MHP does not meet the standard for capacity and composition. DHCS analyzed Network Adequacy Certification Tool submitted by the Plan to determine compliance.
Alameda Mental Health Plan does not meet the standard for timely access. DHCS analyzed Timely Access Data Tool submitted by the Plan to determine compliance. </t>
  </si>
  <si>
    <t xml:space="preserve">Alpine MHP does not meet the standard for time or distance standards. DHCS analyzed the Network Adequacy Certification Tool submitted by the Plan to determine compliance. 
Alpine MHP does not meet the standard for timely access. DHCS analyzed Timely Access Data Tool submitted by the Plan to determine compliance.
Alpine MHP is unmet in language capabilities. DHCS analyzed language line contract submitted by the Plan. The language line contract did not cover the certification period for SFY 2023-2024. This deficiency is administrative only.  </t>
  </si>
  <si>
    <t>Butte MHP does not meet the standard for capacity and composition. DHCS analyzed the Network Adequacy Certification Tool submitted by the Plan to determine compliance. 
Butte MHP does not meet the standards for timely access. DHCS analyzed Timely Access Data Tool submitted by the Plan to determine compliance.</t>
  </si>
  <si>
    <t xml:space="preserve">Calaveras MHP did not meet the standard for timely access. DHCS analyzed Timely Access Data Tool submitted by the Plan to determine compliance. 
</t>
  </si>
  <si>
    <t xml:space="preserve">Colusa MHP does not meet the requirements for IHCPs. DHCS analyzed the good faith efforts to contract with an IHCP.
</t>
  </si>
  <si>
    <t xml:space="preserve">Contra Costa MHP did not meet the standard for timely access. DHCS analyzed Timely Access Data Tool submitted by the Plan to determine compliance. 
</t>
  </si>
  <si>
    <t xml:space="preserve">Del Norte MHP did not meet the standard for timely access. DHCS analyzed Timely Access Data Tool submitted by the Plan to determine compliance.
</t>
  </si>
  <si>
    <t xml:space="preserve">N/A
</t>
  </si>
  <si>
    <t>Fresno MHP does not meet the standard for timely access. DHCS analyzed Timely Access Data Tool submitted by the Plan to determine compliance.</t>
  </si>
  <si>
    <t>Glenn MHP does not meet the standard for timely access. DHCS analyzed Timely Access Data Tool submitted by the Plan to determine compliance.</t>
  </si>
  <si>
    <t>Humboldt MHP does not meet the standard for timely access. DHCS analyzed Timely Access Data Tool submitted by the Plan to determine compliance.</t>
  </si>
  <si>
    <t>Inyo MHP does not meet the network adequacy requirements for time or distance standards, network capacity and composition, timely access, language capabilities and IHCPs.
DHCS was unable to conduct an analysis due to Inyo MHP failing to submit any required documents by May 9, 2024 to certify its network for SFY 2023-2024.</t>
  </si>
  <si>
    <t>Kern MHP does not meet the standard for capacity and composition. DHCS analyzed Network Adequacy Certification Tool submitted by the Plan to determine compliance. 
Kern MHP does not meet the standard for timely access. DHCS analyzed Timely Access Data Tool submitted by the Plan to determine compliance.</t>
  </si>
  <si>
    <t xml:space="preserve">Kings MHP does not meet the standards for timely access. DHCS analyzed Timely Access Data Tool submitted by the Plan to determine compliance. 
Kings MHP does not meet the requirements for IHCPs. DHCS analyzed IHCP contract efforts submitted by the Plan to determine compliance. </t>
  </si>
  <si>
    <t>Lake MHP does not meet the requirements for IHCPs. DHCS analyzed the good faith efforts to contract with an IHCP.</t>
  </si>
  <si>
    <t>Lassen MHP does not meet the standard for timely access. DHCS analyzed Timely Access Data Tool submitted by the Plan to determine compliance.</t>
  </si>
  <si>
    <t>Los Angeles MHP does not meet the standard for timely access. DHCS analyzed Timely Access Data Tool submitted by the Plan to determine compliance.</t>
  </si>
  <si>
    <t>Madera MHP does not meet the standard for timely access. DHCS analyzed Timely Access Data Tool submitted by the Plan to determine compliance.
Madera MHP does not meet the requirement for language capabilties. DHCS analyzed language line contract submitted by the Plan to determine compliance. The language line contract did not cover the certification period for SFY 2023-2024. This deficiency is administrative only.</t>
  </si>
  <si>
    <t>Marin MHP does not meet the standard for capacity and composition. DHCS analyzed Network Adequacy Certification Tool submitted by the Plan to determine compliance.
Marin MHP does not meet the standard for timely access. DHCS analyzed Timely Access Data Tool submitted by the Plan to determine compliance.</t>
  </si>
  <si>
    <t>Mariposa MHP does not meet the standard for timely access. DHCS analyzed timely access standard tool submitted by the Plan to determine compliance.</t>
  </si>
  <si>
    <t>Mendocino MHP does not meet the standard for capacity and composition. DHCS analyzed Network Adequacy Certification Tool submitted by the Plan to determine compliance. 
Mendocino MHP does not meet the standard for timely access. DHCS analyzed Timely Access Data Tool submitted by the Plan to determine compliance.</t>
  </si>
  <si>
    <t xml:space="preserve">Mono MHP does not meet the standards for timely access. DHCS analyzed Timely Access Data Tool submitted by the Plan to determine compliance. 
Mono MHP did not meet the requirements for IHCPs. DHCS analyzed IHCP contract efforts submitted by the Plan to determine compliance. </t>
  </si>
  <si>
    <t>Monterey MHP does not meet the standard for capacity and composition. DHCS analyzed Network Adequacy Certification Tool submitted by the Plan to determine compliance. 
Monterey MHP does not meet the standard for timely access. DHCS analyzed Timely Access Data Tool submitted by the Plan to determine compliance.</t>
  </si>
  <si>
    <t>Nevada MHP did not meet the standard for timely access. DHCS analyzed Timely Access Data Tool submitted by the Plan to determine compliance.</t>
  </si>
  <si>
    <t>Orange MHP did not meet the standard for timely access. DHCS analyzed Timely Access Data Tool submitted by the Plan to determine compliance.</t>
  </si>
  <si>
    <t>Placer/Sierra MHP does not meet the standard for timely access. DHCS analyzed Timely Access Data Tool submitted by the Plan to determine compliance.</t>
  </si>
  <si>
    <t>Plumas MHP does not meet the standard for capacity and composition. DHCS analyzed Network Adequacy Certification Tool submitted by the Plan to determine compliance.
Plumas MHP does not meet the standard for timely access. DHCS analyzed Timely Access Data Tool submitted by the Plan to determine compliance.</t>
  </si>
  <si>
    <t>Riverside MHP does not meet the standard for capacity and composition. DHCS analyzed Network Adequacy Certification Tool submitted by the Plan to determine compliance.
Riverside MHP does not meet the standard for timely access. DHCS analyzed Timely Access Data Tool submitted by the Plan to determine compliance.</t>
  </si>
  <si>
    <t>San Benito MHP does not meet the standard for timely access. DHCS analyzed Timely Access Data Tool submitted by the Plan to determine compliance.</t>
  </si>
  <si>
    <t>San Bernardino MHP does not meet the standard for capacity and composition. DHCS analyzed Network Adequacy Certification Tool submitted by the Plan to determine compliance. 
San Bernardino MHP does not meet the standard for timely access. DHCS analyzed Timely Access Data Tool submitted by the Plan to determine compliance.</t>
  </si>
  <si>
    <t>San Diego MHP does not meet the standard for capacity and composition. DHCS analyzed Network Adequacy Certification Tool submitted by the Plan to determine compliance. 
San Diego MHP does not meet the standard for timely access. DHCS analyzed Timely Access Data Tool submitted by the Plan to determine compliance.</t>
  </si>
  <si>
    <t>San Francisco MHP did not meet the standard for timely access. DHCS analyzed Timely Access Data Tool submitted by the Plan to determine compliance.</t>
  </si>
  <si>
    <t>San Joaquin MHP does not meet the standard for timely access. DHCS analyzed Timely Access Data Tool submitted by the Plan to determine compliance.</t>
  </si>
  <si>
    <t>San Luis Obispo MHP does not meet the standard for timely access. DHCS analyzed Timely Access Data Tool submitted by the Plan to determine compliance.</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</si>
  <si>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</si>
  <si>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</si>
  <si>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</si>
  <si>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Alameda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</si>
  <si>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Alpine MHP is required to submit a plan of correction within 30 days to address the deficiency, which is subject to DHCS BH approval.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</si>
  <si>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Butte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</si>
  <si>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Calaveras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</si>
  <si>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Colusa MHP is required to submit a plan of correction within 30 days to address the deficiency, which is subject to DHCS BH approval. DHCS BH will monitor the corrective action plan to ensure the Plan submits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</si>
  <si>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Contra Costa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</si>
  <si>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Del Norte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</si>
  <si>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Fresno MHP is required to submit a plan of correction within 30 days to address the deficiency, which is subject to DHCS BH approval. DHCS BH will monitor the corrective action plan to ensure the Plan submits a Timely Access Data Tool to analyze timely access standard.DHCS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</si>
  <si>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Glenn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</si>
  <si>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Humboldt MHP is required to submit a plan of correction within 30 days to address the deficiency, which is subject to DHCS BH approval. DHCS BH will monitor the corrective action plan to ensure the Plan submits Timely Access Data Tool to analyze timely access.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</si>
  <si>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Inyo MHP is required to submit a plan of correction within 30 days to address the deficiency, which is subject to DHCS BH approval. DHCS BH will monitor the corrective action plan to ensure the Plan submits all of the network adequacy components.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</si>
  <si>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Kern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</si>
  <si>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Kings MHP is required to submit a plan of correction within 30 days to address the deficiency, which is subject to DHCS BH approval. DHCS BH will monitor the corrective action plan to ensure the Plan submits a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</si>
  <si>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Lake MHP is required to submit a plan of correction within 30 days to address the deficiency, which is subject to DHCS BH approval. DHCS BH will monitor the corrective action plan to ensure the Plan submits supporting documentation to demonstrate good faith effort to collaborate with IHCPs.DHCS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</si>
  <si>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Lassen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</si>
  <si>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Los Angeles MHP is required to submit a plan of correction within 30 days to address the deficiency, which is subject to DHCS BH approval. DHCS BH will monitor the corrective action Plan to ensure the plan submitsTimely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</si>
  <si>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Madera MHP is required to submit a plan of correction within 30 days to address the deficiency, which is subject to DHCS BH approval. DHCS BH will monitor the corrective action plan to ensure the Plan submits Timely Access Data Tool to analyze timely access standard. The Plan must also submit a valid contract for language capabilities.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</si>
  <si>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Marin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</si>
  <si>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Mariposa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</si>
  <si>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Mendocino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</si>
  <si>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Mono MHP is required to submit a plan of correction within 30 days to address the deficiency, which is subject to DHCS BH approval. DHCS BH will monitor the corrective action plan to ensure the Plan submits a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</si>
  <si>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Monterey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</si>
  <si>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Nevada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</si>
  <si>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Orange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</si>
  <si>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Placer/Sierra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</si>
  <si>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Plumas MHP is required to submit a plan of correction within 30 days to address the deficiency, which is subject to DHCS BH approval. DHCS BH will monitor the corrective action plan to ensure the Plan submits a 274 file to analyze capacity and composition, and Timely Access Data Tool.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</si>
  <si>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Riverside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</si>
  <si>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Benito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</si>
  <si>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Bernardino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</si>
  <si>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Diego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</si>
  <si>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Francisco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</si>
  <si>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Joaquin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</si>
  <si>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Luis Obispo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</si>
  <si>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</si>
  <si>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</si>
  <si>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</si>
  <si>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</si>
  <si>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</si>
  <si>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</si>
  <si>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 xml:space="preserve">DHCS required the Alpine MHP to submit an Alternative Access Standards request for not meeting time or distance standards. 
</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</si>
  <si>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</si>
  <si>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</si>
  <si>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</si>
  <si>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 xml:space="preserve">Alternative Access Standards request pending DHCS analysis. </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</si>
  <si>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</si>
  <si>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</si>
  <si>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</si>
  <si>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</si>
  <si>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</si>
  <si>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</si>
  <si>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</si>
  <si>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</si>
  <si>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</si>
  <si>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 xml:space="preserve">Alameda MHP does not meet the availability of services for capacity and composition. DHCS analyzed Network Adequacy Certification Tool submitted by the Plan to determine compliance. 
Alameda MHP does not meet the availability of services for timely access. DHCS analyzed Timely Access Data Tool by the Plan to determine compliance. </t>
  </si>
  <si>
    <t xml:space="preserve">Alpine MHP does not meet the availability of services for time or distance. DHCS analyzed Network Adequacy Certification Tool submitted by the Plan to determine compliance. 
Alpine MHP does not meet the availability of services for timely access. DHCS analyzed Timely Access Data Tool by the Plan to determine compliance. </t>
  </si>
  <si>
    <t xml:space="preserve">
Butte MHP does not meet the availability of services for capacity and composition. DHCS analyzed Network Adequacy Certification Tool submitted by the Plan to determine compliance. 
Butte MHP does not meet the availability of services for timely access. DHCS analyzed time access Timely Access Data Tool by the Plan to determine compliance. </t>
  </si>
  <si>
    <t xml:space="preserve">Calaveras MHP does not meet the availability of services for timely access. DHCS analyzed Timely Access Data Tool submitted by the Plan to determine compliance. 
</t>
  </si>
  <si>
    <t xml:space="preserve">Contra Costa MHP does not meet the availability of services for timely access. DHCS analyzed Timely Access Data Tool submitted by the Plan to determine compliance.
</t>
  </si>
  <si>
    <t xml:space="preserve">Del Norte MHP does not meet the availability of services for timely access. DHCS analyzed Timely Access Data Tool submitted by the Plan to determine compliance.
</t>
  </si>
  <si>
    <t xml:space="preserve">Fresno MHP does not meet the availability of services for timely access. DHCS analyzed Timely Access Data Tool submitted by the Plan to determine compliance. 
</t>
  </si>
  <si>
    <t xml:space="preserve">Glenn MHP does not meet the availability of services for timely access. DHCS analyzed Timely Access Data Tool submitted by the Plan to determine compliance. 
</t>
  </si>
  <si>
    <t xml:space="preserve">Humboldt MHP does not meet the availability of services for timely access. DHCS analyzed Timely Access Data Tool submitted by the Plan to determine compliance.
</t>
  </si>
  <si>
    <t xml:space="preserve">
Inyo MHP does not meet the availabilty of services for time or distance standards, network capacity and composition and timely access.
DHCS was unable to conduct an analysis due to Inyo MHP failing to submit any required documents by May 9, 2024 to certify its network for SFY 2023-2024.</t>
  </si>
  <si>
    <t>Kern MHP does not meet the availability of services for capacity and composition. DHCS analyzed Network Adequacy Certification Tool submitted by the Plan to determine compliance. 
Kern MHP does not meet the availability of services for timely access. DHCS analyzed Timely Access Data Tool submitted by the Plan to determine compliance.</t>
  </si>
  <si>
    <t xml:space="preserve">
Kings MHP does not meet the availability of services for timely access. DHCS analyzed Timely Access Data Tool by the Plan to determine compliance. 
</t>
  </si>
  <si>
    <t xml:space="preserve">Lassen MHP does not meet the availability of services for timely access. DHCS analyzed Timely Access Data Tool submitted by the Plan to determine compliance. 
</t>
  </si>
  <si>
    <t xml:space="preserve">Los Angeles MHP does not meet the availability of services for timely access. DHCS analyzed Timely Access Data Tool submitted by the Plan to determine compliance.
</t>
  </si>
  <si>
    <t xml:space="preserve">Madera MHP  does not meet the availability of services for timely access. DHCS analyzed Timely Access Data Tool submitted by the Plan to determine compliance.
</t>
  </si>
  <si>
    <t xml:space="preserve">Marin MHP does not meet the availability of services for capacity and composition. DHCS analyzed Network Adequacy Certification Tool submitted by the Plan to determine compliance. 
Marin MHP does not meet the availability of services for timely access. DHCS analyzed Timely Access Data Tool by the Plan to determine compliance. </t>
  </si>
  <si>
    <t xml:space="preserve">
Mariposa MHP does not meet the availability of services for timely access. DHCS analyzed Timely Access Data Tool submitted by the Plan to determine compliance.
</t>
  </si>
  <si>
    <t>Mendocino MHP does not meet the availability of services for capacity and composition. DHCS analyzed Network Adequacy Certification Tool submitted by the Plan to determine compliance. 
Mendocino MHP does not meet the availability of services for timely access. DHCS analyzed Timely Access Data Tool submitted by the Plan to determine compliance.</t>
  </si>
  <si>
    <t xml:space="preserve">
Mono MHP does not meet the availability of services for timely access. DHCS analyzed Timely Access Data Tool by the Plan to determine compliance.  
</t>
  </si>
  <si>
    <t xml:space="preserve">Monterey MHP does not meet the availability of services for capacity and composition. DHCS analyzed Network Adequacy Certification Tool submitted by the Plan to determine compliance. 
Monterey MHP does not meet the availability of services for timely access. DHCS analyzed Timely Access Data Tool by the Plan to determine compliance. </t>
  </si>
  <si>
    <t xml:space="preserve">Nevada MHP does not meet the availability of services for timely access. DHCS analyzed Timely Access Data Tool submitted by the Plan to determine compliance.
</t>
  </si>
  <si>
    <t xml:space="preserve">Orange MHP does not meet the availability of services for timely access. DHCS analyzed Timely Access Data Tool submitted by the Plan to determine compliance. 
</t>
  </si>
  <si>
    <t xml:space="preserve">Placer/Sierra MHP does not meet the availability of services for timely access. DHCS analyzed Timely Access Data Tool submitted by the Plan to determine compliance.
</t>
  </si>
  <si>
    <t xml:space="preserve">Plumas MHP does not meet the availability of services for capacity and composition. DHCS analyzed Network Adequacy Certification Tool submitted by the Plan to determine compliance. 
Plumas MHP does not meet the availability of services for timely access. DHCS analyzed Timely Access Data Tool submitted by the Plan to determine compliance. </t>
  </si>
  <si>
    <t>Riverside MHP does not meet the availability of services for capacity and composition. DHCS analyzed Network Adequacy Certification Tool submitted by the Plan to determine compliance. 
Riverside MHP does not meet the availability of services for timely access. DHCS analyzed Timely Access Data Tool submitted by the Plan to determine compliance.</t>
  </si>
  <si>
    <t xml:space="preserve">
San Benito MHP does not meet the availability of services for timely access. DHCS analyzed Timely Access Data Tool submitted by the Plan to determine compliance.
</t>
  </si>
  <si>
    <t>San Bernardino MHP does not meet the availability of services for capacity and composition. DHCS analyzed Network Adequacy Certification Tool submitted by the Plan to determine compliance.
San Bernardino MHP does not meet the availability of services for timely access. DHCS analyzed Timely Access Data Tool submitted by the Plan to determine compliance.</t>
  </si>
  <si>
    <t>San Diego MHP does not meet the availability of services for capacity and composition. DHCS analyzed Network Adequacy Certification Tool submitted by the Plan to determine compliance.
San Diego MHP does not meet the availability of services for timely access. DHCS analyzed Timely Access Data Tool submitted by the Plan to determine compliance.</t>
  </si>
  <si>
    <t xml:space="preserve">San Franciso MHP does not meet the availability of services for timely access. DHCS analyzed Timely Access Data Tool submitted by the Plan to determine compliance.
</t>
  </si>
  <si>
    <t xml:space="preserve">San Joaquin MHP does not meet the availability of services for timely access. DHCS analyzed Timely Access Data Tool submitted by the Plan to determine compliance.
</t>
  </si>
  <si>
    <t xml:space="preserve">San Luis Obispo MHP does not meet the availability of services for timely access. DHCS analyzedTimely Access Data Tool submitted by the Plan to determine compliance.
</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</si>
  <si>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</si>
  <si>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</si>
  <si>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</si>
  <si>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 xml:space="preserve">Alameda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Any Plan that remains deficient is subject to sanction.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</si>
  <si>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Alpine MHP is required to submit a plan of correction within 30 days to address the deficiency, which is subject to DHCS BH approval. DHCS BH will monitor the corrective action plan to ensure the Plan submits Network Adequacy Certification Tool to analyze time or distance standards, Timely Access Data Tool.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</si>
  <si>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
Butte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</si>
  <si>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Calaveras MHP is required to submit a plan of correction within 30 days to address the deficiency, which is subject to DHCS BH approval. DHCS BH will monitor the corrective action plan to ensure the Plan submits Timely Access Data Tool for timely access.The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</si>
  <si>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
Contra Costa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</si>
  <si>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Del Norte MHP is required to submit a plan of correction within 30 days to address the deficiency, which is subject to DHCS BH approval. DHCS BH will monitor the corrective action plan to ensure the Plan submits Timely Access Data Tool.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</si>
  <si>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Fresno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</si>
  <si>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Glenn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</si>
  <si>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Humboldt MHP is required to submit a plan of correction within 30 days to address the deficiency, which is subject to DHCS BH approval. DHCS BH will monitor the corrective action plan to ensure the Plan submits Timely Access Data Tool to analyze timey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</si>
  <si>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Inyo MHP is required to submit a plan of correction within 30 days to address the deficiency, which is subject to DHCS BH approval. DHCS BH will monitor the corrective action plan to ensure the Plan submits all of the network adequacy components.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</si>
  <si>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Kern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</si>
  <si>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Kings MHP is required to submit a plan of correction within 30 days to address the deficiency, which is subject to DHCS BH approval. DHCS BH will monitor the corrective action plan to ensure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</si>
  <si>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Lassen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</si>
  <si>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Los Angeles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</si>
  <si>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Madera MHP is required to submit a plan of correction within 30 days to address the deficiency, which is subject to DHCS BH approval. DHCS BH will monitor the corrective action plan to ensure the Plan submitsTimely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</si>
  <si>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Marin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</si>
  <si>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Mariposa MHP is required to submit a plan of correction within 30 days to address the deficiency, which is subject to DHCS BH approval. DHCS BH will monitor the corrective action plan to ensure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 </t>
  </si>
  <si>
    <t xml:space="preserve">Mendocino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</si>
  <si>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Mono MHP is required to submit a plan of correction within 30 days to address the deficiency, which is subject to DHCS BH approval. DHCS BH will monitor the corrective action plan to ensure the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</si>
  <si>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Monterey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</si>
  <si>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Nevada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</si>
  <si>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Orange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 </t>
  </si>
  <si>
    <t xml:space="preserve">Placer/Sierra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</si>
  <si>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Plumas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</si>
  <si>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Riverside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</si>
  <si>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Benito MHP is required to submit a plan of correction within 30 days to address the deficiency, which is subject to DHCS BH approval. DHCS BH will monitor the corrective action plan to ensure the Plan submits a Timely Access Data Tool to analzye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</si>
  <si>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Bernardino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</si>
  <si>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Diego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</si>
  <si>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Francisco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</si>
  <si>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Joaquin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</si>
  <si>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Luis Obispo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</si>
  <si>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</si>
  <si>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</si>
  <si>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</si>
  <si>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Maximum distance to travel</t>
  </si>
  <si>
    <t xml:space="preserve">
The maximum time to travel:
Large counties is 30 minutes
Medium counties is 60 minutes
Small counties is 75 minutes
Rural counties is 90 minutes</t>
  </si>
  <si>
    <t xml:space="preserve">
Network Composition and Capacity: Provider to Beneficiary
Ratios for adult psychiatry 1:524</t>
  </si>
  <si>
    <t xml:space="preserve">
Network Composition and Capacity: Provider to Beneficiary
Ratios for children/youth (pediatric) psychiatry 1:323</t>
  </si>
  <si>
    <t>Network Composition and Capacity: Provider to Beneficiary
Ratios adult outpatient specialty mental health services (SMHS) 1:85</t>
  </si>
  <si>
    <t>Network Composition and Capacity: Provider to Beneficiary
Ratios for children/youth outpatient specialty mental health services (SMHS) 1:43</t>
  </si>
  <si>
    <t xml:space="preserve">
Plans must have at least one subcontracts for interpretation and language line services that cover certification period.</t>
  </si>
  <si>
    <t xml:space="preserve">
Plans must demonstrate they have sufficient Indian Health Care Providers (IHCP), formerly known as American Indian Health Facilities, participating in its provider network and/or demonstrate it has made a good faith effort to contract with IHCPs in the county.    </t>
  </si>
  <si>
    <t>San Mateo MHP</t>
  </si>
  <si>
    <t>Santa Barbara MHP</t>
  </si>
  <si>
    <t>Santa Clara MHP</t>
  </si>
  <si>
    <t>Santa Cruz MHP</t>
  </si>
  <si>
    <t>Shasta MHP</t>
  </si>
  <si>
    <t>Siskiyou MHP</t>
  </si>
  <si>
    <t>Solano MHP</t>
  </si>
  <si>
    <t>Sonoma MHP</t>
  </si>
  <si>
    <t>Stanislaus MHP</t>
  </si>
  <si>
    <t>Sutter/Yuba MHP</t>
  </si>
  <si>
    <t>Tehama MHP</t>
  </si>
  <si>
    <t>Trinity MHP</t>
  </si>
  <si>
    <t>Tulare MHP</t>
  </si>
  <si>
    <t>Tuolumne MHP</t>
  </si>
  <si>
    <t>Ventura MHP</t>
  </si>
  <si>
    <t>Yolo MHP</t>
  </si>
  <si>
    <t xml:space="preserve">San Mateo MHP did not meet the standard for timely access. DHCS analyzed Timely Access Data Tool submitted by the Plan to determine compliance.
</t>
  </si>
  <si>
    <t xml:space="preserve">Santa Barbara MHP does not meet the standard for timely access. DHCS analyzed Timely Access Data Tool submitted by the Plan to determine compliance.
</t>
  </si>
  <si>
    <t xml:space="preserve">
Santa Clara MHP does not meet the standard for timely access. DHCS analyzed Timely Access Data Tool submitted by the Plan to determine compliance.
</t>
  </si>
  <si>
    <t xml:space="preserve">
Santa Cruz MHP does not meet the standard for timely access. DHCS analyzed Timely Access Data Tool submitted by the Plan to determine compliance.
</t>
  </si>
  <si>
    <t xml:space="preserve">
Shasta MHP does not meet the standard for timely access. DHCS analyzed Timely Access Data Tool submitted by the Plan to determine compliance.
</t>
  </si>
  <si>
    <t xml:space="preserve">Siskiyou MHP does not meet the standard for capacity and composition. DHCS analyzed Network Adequacy Certification Tool submitted by the Plan to determine compliance.
Siskiyou MHP does not meet the standard for timely access. DHCS analyzed theTimely Access Data Tool submitted by the Plan to determine compliance. 
Siskiyou MHP does not meet the requirements for IHCPs. DHCS analyzed IHCP contract efforts submitted by the Plan to determine compliance. </t>
  </si>
  <si>
    <t xml:space="preserve">Solano MHP did not meet the standard for timely access. DHCS analyzed Timely Access Data Tool submitted by the Plan to determine compliance.
</t>
  </si>
  <si>
    <t xml:space="preserve">
Sonoma MHP does not meet the standard for timely access. DHCS analyzed Timely Access Data Tool submitted by the Plan to determine compliance.
</t>
  </si>
  <si>
    <t xml:space="preserve">Stanislaus MHP does not meet the standard for capacity and composition. DHCS analyzed Network Adequacy Certification Tool submitted by the Plan to determine compliance. 
Stanislaus MHP does not meet the standard for timely access. DHCS analyzed Timely Access Data Tool submitted by the Plan to determine compliance.
Stanislaus MHP does not meet language capabilities requirement. DHCS analyzed language line contract submitted by the Plan. The language line contract did not cover the certification period for SFY 2023-2024. This deficiency is administrative only. </t>
  </si>
  <si>
    <t>Sutter/Yuba MHP does not meet the standard for capacity and composition. DHCS analyzed Network Adequacy Certification Tool submitted by the Plan to determine compliance.
Sutter/Yuba MHP does not meet the standard for timely access. DHCS analyzed Timely Access Data Tool submitted by the Plan to determine compliance.</t>
  </si>
  <si>
    <t>Tehama MHP does not meet the standard for capacity and composition. DHCS analyzed Network Adequacy Certification Tool submitted by the Plan to determine compliance.
Tehama MHP did not meet the standard for timely access. DHCS analyzed Timely Access Data Tool submitted by the Plan to determine compliance.</t>
  </si>
  <si>
    <t xml:space="preserve">Trinity MHP does not meet the standards for time or distance and capacity and composition. DHCS analyzed Network Adequacy Certification Tool submitted by the Plan to determine compliance. 
Trinity MHP does not meet the standard for timely access. DHCS analyzed Timely Access Data Tool submitted by the Plan to determine compliance.
Trinity MHP does not meet the requirements for IHCPs. DHCS analyzed the good faith efforts to contract with an IHCP.
Trinity MHP does not meet language capabilties. DHCS analyzed language line contract submitted by the Plan to determine compliance. The language line contract did not cover the certification period for SFY 2023-2024. This deficiency is administrative only. </t>
  </si>
  <si>
    <t>Tulare MHP does not meet the standard for timely access. DHCS analyzed Timely Access Data Tool submitted by the Plan to determine compliance.
Tulare MHP does not meet the requirements for IHCPs. DHCS analyzed the good faith efforts to contract with an IHCP.</t>
  </si>
  <si>
    <t xml:space="preserve">Tuolumne MHP did not meet the standard for timely access. DHCS analyzed Timely Access Data Tool submitted by the Plan to determine compliance.
</t>
  </si>
  <si>
    <t>Ventura MHP does not meet the standard for capacity and composition. DHCS analyzed Network Adequacy Certification Tool submitted by the Plan to determine compliance. 
Ventura MHP does not meet the standard for timely access. DHCS analyzed Timely Access Data Tool submitted by the Plan to determine compliance.</t>
  </si>
  <si>
    <t xml:space="preserve">
Yolo MHP did not meet the standard for timely access. DHCS analyzed Timely Access Data Tool submitted by the Plan to determine compliance. 
</t>
  </si>
  <si>
    <t>San Mateo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</si>
  <si>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Barbara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</si>
  <si>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Clara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</si>
  <si>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Cruz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</si>
  <si>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Shasta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</si>
  <si>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Siskiyou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</si>
  <si>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Solano MHP is required to submit a plan of correction within 30 days to address the deficiency, which is subject to DHCS BH approval. DHCS BH will monitor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</si>
  <si>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Sonoma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</si>
  <si>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Stanislaus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and submit a valid contract for language capabilities.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</si>
  <si>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Sutter/Yuba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</si>
  <si>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Tehama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</si>
  <si>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Trinity MHP is required to submit a plan of correction within 30 days to address the deficiency, which is subject to DHCS BH approval. DHCS BH will monitor the corrective action plan to ensure the Plan submits a 274 file to analyze time or distance standards, capacity and composition, Timely Access Data Tool to analyze timely access standard. The Plan must submit a valid contract for language line services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</si>
  <si>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Tulare MHP is required to submit a plan of correction within 30 days to address the deficiency, which is subject to DHCS BH approval. DHCS BH will monitor the corrective action plan to ensure the Plan submits a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</si>
  <si>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Tuolumne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</si>
  <si>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Ventura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</si>
  <si>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Yolo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</si>
  <si>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 xml:space="preserve">
Santa Mateo MHP did not meet the availability of services for timely access. DHCS analyzed Timely Access Data Tool submitted by the Plan to determine compliance.
</t>
  </si>
  <si>
    <t xml:space="preserve">
Santa Barbara MHP does not meet the standard for timely access. DHCS analyzed Timely Access Data Tool submitted by the Plan to determine compliance.
</t>
  </si>
  <si>
    <t xml:space="preserve">
Santa Clara MHP does not meet the availability of services for timely access. DHCS analyzed Timely Access Data Tool submitted by the Plan to determine compliance.
</t>
  </si>
  <si>
    <t xml:space="preserve">
Santa Cruz MHP does not meet the availability of services for timely access. DHCS analyzed Timely Access Data Tool submitted by the plan to determine compliance.
</t>
  </si>
  <si>
    <t xml:space="preserve">
Shasta Cruz MHP does not meet the availability of services for timely access. DHCS analyzed timely access data tool submitted by the plan to determine compliance.
</t>
  </si>
  <si>
    <t xml:space="preserve">
Siskiyou MHP does not meet the availability of services for capacity and composition. DHCS analyzed Network Adequacy Certification Tool submitted by the Plan to determine compliance. 
Siskiyou MHP did not meet the availability of services for timely access. DHCS analyzed Timely Access Data Tool submitted by the Plan to determine compliance. </t>
  </si>
  <si>
    <t xml:space="preserve">
Solano MHP did not meet the availability of services for timely access. DHCS analyzed Timely Access Data Tool submitted by the Plan to determine compliance. 
</t>
  </si>
  <si>
    <t xml:space="preserve">
Sonoma MHP does not meet the availability of services for timely access. DHCS analyzed Timely Access Data Tool submitted by the Plan to determine compliance.
</t>
  </si>
  <si>
    <t>Stanislaus MHP does not meet the availability of services for capacity and composition. DHCS analyzed Network Adequacy Certification Tool submitted by the Plan to determine compliance.
Stanislaus MHP does not meet the availability of services for timely access. DHCS analyzed Timely Access Data Tool submitted by the Plan to determine compliance.</t>
  </si>
  <si>
    <t>Sutter/Yuba MHP does not meet the availability of services for capacity and composition. DHCS analyzed Network Adequacy Certification Tool submitted by the Plan to determine compliance.
Sutter/Yuba MHP does not meet the availability of services for timely access. DHCS analyzed Timely Access Data Tool submitted by the Plan to determine compliance.</t>
  </si>
  <si>
    <t xml:space="preserve">
Tehama MHP does not meet the availability of services for capacity and composition. DHCS analyzed Network Adequacy Certification Tool submitted by the Plan to determine compliance.
Tehama MHP did not meet the availability of services for timely access. DHCS analyzed Timely Access Data Tool submitted by the Plan to determine compliance.</t>
  </si>
  <si>
    <t>Trinity MHP does not meet the availability of services for capacity and composition. DHCS analyzed Network Adequacy Certification Tool submitted by the Plan to determine compliance.
Trinity MHP does not meet the availability of services for timely access. DHCS analyzed Timely Access Data Tool submitted by the Plan to determine compliance.</t>
  </si>
  <si>
    <t xml:space="preserve">
Tulare MHP does not meet the availability of services for timely access. DHCS analyzed Timely Access Data Tool submitted by the Plan to determine compliance.
</t>
  </si>
  <si>
    <t xml:space="preserve">Tuolumne MHP did not meet the availability of services for timely access. DHCS analyzed Timely Access Data Tool submitted by the Plan to determine compliance.
</t>
  </si>
  <si>
    <t>Ventura MHP does not meet the availability of services for capacity and composition. DHCS analyzed Network Adequacy Certification Tool submitted by the Plan to determine compliance.
Ventura MHP does not meet the availability of services for timely access. DHCS analyzed Timely Access Data Tool submitted by the Plan to determine compliance.</t>
  </si>
  <si>
    <t xml:space="preserve">
Yolo MHP does not meet the availibilty of services for timely access. DHCS analyzed Timely Access Data Tool submitted by the Plan to determine compliance.
</t>
  </si>
  <si>
    <t>Santa Mateo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</si>
  <si>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Barbara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</si>
  <si>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Clara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</si>
  <si>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Cruz MHP is required to submit a plan of correction within 30 days to address the deficiency, which is subject to DHCS BH approval. DHCS BH will monitor the corrective action plan to ensure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</si>
  <si>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Shasta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</si>
  <si>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Siskiyou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</si>
  <si>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Solano MHP is required to submit a plan of correction within 30 days to address the deficiency, which is subject to DHCS BH approval. DHCS BH will monitor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</si>
  <si>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Sonoma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</si>
  <si>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Stanislaus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</si>
  <si>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Sutter/Yuba MHP is required to submit a plan of correction within 30 days to address the deficiency, which is subject to DHCS BH approval. DHCS BH will monitor the corrective action plan to ensure the Plan submits a 274 file to analyze capacity and composition and Timely Access Data Tool for timely access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</si>
  <si>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Tehama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</si>
  <si>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Trinity MHP is required to submit a plan of correction within 30 days to address the deficiency, which is subject to DHCS BH approval. DHCS BH will monitor the corrective action plan to ensure the Plan submits a 274 file to analyze time or distance and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</si>
  <si>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Tulare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</si>
  <si>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Tuolumne MHP is required to submit a plan of correction within 30 days to address the deficiency, which is subject to DHCS BH approval. DHCS BH will monitor the corrective action plan to ensure the Plan submits Timely Access Data Tool to anlayze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</si>
  <si>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Ventura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</si>
  <si>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Yolo MHP is required to submit a plan of correction within 30 days to address the deficiency, which is subject to DHCS BH approval. DHCS BH will monitor the corrective action plan to ensure the Plan submits Timely Access Data Tool to analyze timely access standard.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</si>
  <si>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Service fulfillment</t>
  </si>
  <si>
    <t>Other (Language Capacity)</t>
  </si>
  <si>
    <t>Outpatient SUD Treatment</t>
  </si>
  <si>
    <t>Intensive Outpatient SUD Treatment</t>
  </si>
  <si>
    <t>Residential SUD</t>
  </si>
  <si>
    <t>Opioid Treatment</t>
  </si>
  <si>
    <t>Timely Access: Outpatient Substance Use Disorder Services</t>
  </si>
  <si>
    <t>Other (Outpatient Treatment Services)</t>
  </si>
  <si>
    <t>Other (Opioid Treatment Services)</t>
  </si>
  <si>
    <t>Other: Reported maximum number of beneficiaries must exceed the reported expected utilization for all modalities: Outpatient SUD Treatment</t>
  </si>
  <si>
    <t>Other: Reported maximum number of beneficiaries must exceed the reported expected utilization for all modalities: Intensive Outpatient SUD Treatment</t>
  </si>
  <si>
    <t>Other: Reported maximum number of beneficiaries must exceed the reported expected utilization for all modalities: Residential</t>
  </si>
  <si>
    <t>Other: Reported maximum number of beneficiaries must exceed the reported expected utilization for all modalities: Opioid Treatment</t>
  </si>
  <si>
    <t>Other (Outpatient Services)</t>
  </si>
  <si>
    <t>Other (Opioid Treatment Programs)</t>
  </si>
  <si>
    <t>Alameda DMC-ODS</t>
  </si>
  <si>
    <t xml:space="preserve">Contra Costa DMC-ODS </t>
  </si>
  <si>
    <t>El Dorado DMC-ODS</t>
  </si>
  <si>
    <t>Fresno DMC-ODS</t>
  </si>
  <si>
    <t>Imperial DMC-ODS</t>
  </si>
  <si>
    <t>Kern DMC-ODS</t>
  </si>
  <si>
    <t>Los Angeles DMC-ODS</t>
  </si>
  <si>
    <t>Marin DMC-ODS</t>
  </si>
  <si>
    <t>Merced DMC-ODS</t>
  </si>
  <si>
    <t>Monterey DMC-ODS</t>
  </si>
  <si>
    <t>Napa DMC-ODS</t>
  </si>
  <si>
    <t>Nevada DMC-ODS</t>
  </si>
  <si>
    <t>Orange DMC-ODS</t>
  </si>
  <si>
    <t>Regional Model - Partnership Health Plan of California (PHC):
1) Humboldt County
2) Lassen Count
3) Mendocino County
4) Modoc County
5) Shasta County
6) Siskiyou County
7) Solano County</t>
  </si>
  <si>
    <t>Placer DMC-ODS</t>
  </si>
  <si>
    <t>Riverside DMC-ODS</t>
  </si>
  <si>
    <t>Sacramento DMC-ODS</t>
  </si>
  <si>
    <t>San Benito DMC-ODS</t>
  </si>
  <si>
    <t>San Bernardino DMC-ODS</t>
  </si>
  <si>
    <t>San Diego DMC-ODS</t>
  </si>
  <si>
    <t>San Francisco DMC-ODS</t>
  </si>
  <si>
    <t>San Joaquin DMC-ODS</t>
  </si>
  <si>
    <t>San Luis Obispo DMC-ODS</t>
  </si>
  <si>
    <t>San Mateo DMC-ODS</t>
  </si>
  <si>
    <t>Santa Barbara DMC-ODS</t>
  </si>
  <si>
    <t>Santa Clara DMC-ODS</t>
  </si>
  <si>
    <t>Santa Cruz DMC-ODS</t>
  </si>
  <si>
    <t>Stanislaus DMC-ODS</t>
  </si>
  <si>
    <t>Tulare DMC-ODS</t>
  </si>
  <si>
    <t>Ventura DMC-ODS</t>
  </si>
  <si>
    <t xml:space="preserve">Yolo DMC-ODS </t>
  </si>
  <si>
    <t>Please see the attached document titled “Birdseye View_FY23-24_BH SMHS DMC ODS Network Certification Summary.” For the methodology used to analyze standards set in 42 CFR 438.68, see the document titled “DHCS BH DMC-ODS Methodology Description.” During the period of 11/01/2023 to 08/30/2024, DHCS utilized this methodology to analyze the Plan's submissions.</t>
  </si>
  <si>
    <t>Alameda DMC-ODS does not meet the standard for time or distance. DHCS analyzed the Network Adequacy Certification Tool submitted by the Plan to determine compliance. 
Alameda DMC-ODS does not meet the standard for timely access. DHCS analyzed the Timely Access Data Tool submitted by the Plan to determine compliance.</t>
  </si>
  <si>
    <t>El Dorado DMC-ODS does not meet the standard for time or distance and capacity and composition. DHCS analyzed the Network Adequacy Certification Tool submitted by the Plan to determine compliance. 
El Dorado DMC-ODS does not meet the standard for timely acces. DHCS analyzed the Timely Access Data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</si>
  <si>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 xml:space="preserve">Fresno DMC-ODS does not meet the standard for capacity and composition. DHCS analyzed the Network Adequacy Certification Tool submitted by the Plan to determine compliance. </t>
  </si>
  <si>
    <t>Imperial DMC-ODS does not meet the standard for timely access. DHCS analyzed the Timely Access Data Tool submitted by the Plan to determine compliance.</t>
  </si>
  <si>
    <t xml:space="preserve">
N/A</t>
  </si>
  <si>
    <t xml:space="preserve">Los Angeles DMC-ODS does not meet the standards for time or distance and capacity and composition. DHCS analyzed the Network Adequacy Certification Tool submitted by the Plan to determine compliance. </t>
  </si>
  <si>
    <t>Marin DMC-ODS does not meet the standard for capacity and composition. DHCS analyzed the Network Adequacy Certification Tool submitted by the Plan to determine compliance. 
Marin DMC-ODS does not meet the standard for timely access. DHCS analyzed the Timely Access Data Tool submitted by the Plan to determine compliance.</t>
  </si>
  <si>
    <t>Merced DMC-ODS does not meet the standard for time or distance and capacity and composition. DHCS analyzed the Network Adequacy Certification Tool submitted by the Plan to determine compliance. 
Merced DMC-ODS does not meet the standard for timely access. DHCS analyzed the Timely Access Data Tool submitted by the Plan to determine compliance.</t>
  </si>
  <si>
    <t xml:space="preserve">Monterey DMC-ODS does not meet the standard for time or distance and capacity and composition. DHCS analyzed the Network Adequacy Certification Tool submitted by the Plan to determine compliance. </t>
  </si>
  <si>
    <t>Napa DMC-ODS does not meet the standards for time or distance and capacity and composition. DHCS analyzed the Network Adequacy Certification Tool submitted by the Plan to determine compliance. 
Napa DMC-ODS does not meet the standard for timely access. DHCS analyzed the Timely Access Data Tool submitted by the Plan to determine compliance.</t>
  </si>
  <si>
    <t>Nevada DMC-ODS does not meet the standard for capacity and composition. DHCS analyzed the Network Adequacy Certification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</si>
  <si>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Orange DMC-ODS does not meet the standard for timely access. DHCS analyzed the Timely Access Data Tool submitted by the Plan to determine compliance.</t>
  </si>
  <si>
    <t xml:space="preserve">
Regional Model PHC DMC-ODS does not meet the standards for time or distance, capacity and composition. DHCS analyzed the Network Adequacy Certification Tool submitted by the Plan to determine compliance. 
Regional Model PHC DMC-ODS does not meet the standard for timely access. DHCS analyzed the Timely Access Data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</si>
  <si>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Placer DMC-ODS does not meet the standards for time or distance, capacity and composition. DHCS analyzed the Network Adequacy Certification Tool submitted by the Plan to determine compliance. 
Placer DMC-ODS does not meet the standard for timely access. DHCS analyzed the Timely Access Data Tool submitted by the Plan to determine compliance.</t>
  </si>
  <si>
    <t>Riverside DMC-ODS does not meet the standard for timely access. DHCS analyzed the Timely Access Data Tool submitted by the Plan to determine compliance.</t>
  </si>
  <si>
    <t>Sacramento DMC-ODS does not meet the standards for time or distance, capacity and composition. DHCS analyzed the Network Adequacy Certification Tool submitted by the Plan to determine compliance. 
Sacramento DMC-ODS does not meet standard for timely access. DHCS analyzed the Timely Access Data Tool submitted by the Plan to determine compliance.</t>
  </si>
  <si>
    <t xml:space="preserve">San Benito DMC-ODS does not meet the standard for capacity and composition. DHCS analyzed the Network Adequacy Certification Tool submitted by the Plan to determine compliance. </t>
  </si>
  <si>
    <t>San Bernardino DMC-ODS does not meet the standard for timely access. DHCS analyzed the Timely Access Data Tool submitted by the Plan to determine compliance.</t>
  </si>
  <si>
    <t>San Diego DMC-ODS does not meet the standard for time or distance. DHCS analyzed the Network Adequacy Certification Tool submitted by the Plan to determine compliance.</t>
  </si>
  <si>
    <t xml:space="preserve">San Francisco DMC-ODS does not meet the standard for capacity and composition. DHCS analyzed the Network Adequacy Certification Tool submitted by the Plan to determine compliance. </t>
  </si>
  <si>
    <t>San Joaquin DMC-ODS does not meet the standards for time or distance, capacity and composition. DHCS analyzed the Network Adequacy Certification Tool submitted by the Plan to determine compliance. 
San Joaquin DMC-ODS does not meet the standard for timely access. DHCS analyzed the Timely Access Data Tool submitted by the Plan to determine compliance.</t>
  </si>
  <si>
    <t xml:space="preserve">San Luis Obispo DMC-ODS does not meet the standards for time or distance, and capacity and composition. DHCS analyzed the Network Adequacy Certification Tool submitted by the Plan to determine compliance. </t>
  </si>
  <si>
    <t>Santa Clara DMC-ODS does not meet the standard for time or distance and capacity and composition. DHCS analyzed the Network Adequacy Certification Tool submitted by the Plan to determine compliance.
Santa Clara DMC-ODS does not meet the standard for timely access. DHCS analyzed the Timely Access Data Tool submitted by the Plan to determine compliance.</t>
  </si>
  <si>
    <t>Santa Cruz DMC-ODS does not meet the standards for capacity and composition. DHCS analyzed the Network Adequacy Certification Tool submitted by the Plan to determine compliance. 
Santa Cruz DMC-ODS does not meet the standard for timely access. DHCS analyzed the Timely Access Data Tool submitted by the Plan to determine compliance.</t>
  </si>
  <si>
    <t>Stanislaus DMC-ODS does not meet the standard for time or distance and capacity and composition. DHCS analyzed the Network Adequacy Certification Tool submitted by the Plan to determine compliance.
Stanislaus DMC-ODS does not meet the standard for timely access. DHCS analyzed the Timely Access Data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</si>
  <si>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Tulare DMC-ODS does not meet the standard for time or distance and capacity and composition. DHCS analyzed the Network Adequacy Certification Tool submitted by the Plan to determine compliance.</t>
  </si>
  <si>
    <t xml:space="preserve">Ventura DMC-ODS does not meet the standard for time or distance. DHCS analyzed the Network Adequacy Certification Tool submitted by the Plan to determine compliance. </t>
  </si>
  <si>
    <t>Yolo DMC-ODS does not meet the standard for time or distance and capacity and composition. DHCS analyzed the Network Adequacy Certification Tool submitted by the Plan to determine compliance. The Plan is unmet in IHCPs.</t>
  </si>
  <si>
    <t>Alameda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</si>
  <si>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El Dorado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and a valid contract for language line services.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</si>
  <si>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Fresno DMC-ODS is required to submit a plan of correction within 30 days to address the deficiency, which is subject to DHCS BH approval. DHCS BH will monitor the corrective action plan to ensure the Plan submits a Network Adequacy Certification Tool to analyze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</si>
  <si>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Imperial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</si>
  <si>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N/A</t>
  </si>
  <si>
    <t xml:space="preserve">
Los Angeles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</si>
  <si>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Marin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</si>
  <si>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Merced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
</t>
  </si>
  <si>
    <t>Monterey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</si>
  <si>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Napa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</si>
  <si>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Nevada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valid contract for language line services.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</si>
  <si>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Orange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</si>
  <si>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Regional Model PHC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and a valid contract for language line services.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</si>
  <si>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Placer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</si>
  <si>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Riverside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</si>
  <si>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Sacramento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</si>
  <si>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Benito DMC-ODS is required to submit a plan of correction within 30 days to address the deficiency, which is subject to DHCS BH approval. DHCS BH will monitor the corrective action plan to ensure the Plan submits a Network Adequacy Certification Tool to analyze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</si>
  <si>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Bernardino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</si>
  <si>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Diego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</si>
  <si>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San Francisco DMC-ODS is required to submit a plan of correction within 30 days to address the deficiency, which is subject to DHCS BH approval. DHCS BH will monitor the corrective action plan to ensure the Plan submits a Network Adequacy Certification Tool to analyze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</si>
  <si>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Joaquin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</si>
  <si>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Luis Obispo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</si>
  <si>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Clara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</si>
  <si>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Cruz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</si>
  <si>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Stanislaus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and a valid contract for language line services.DHCS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</si>
  <si>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Tulare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</si>
  <si>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Ventura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</si>
  <si>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Yolo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supporting documentation to demonstrate good faith efforts for IHCPs.DHCS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</si>
  <si>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</si>
  <si>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</si>
  <si>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</si>
  <si>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</si>
  <si>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</si>
  <si>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</si>
  <si>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DHCS required the DMC-ODS plan to submit an Alternative Access Standards Request for not meeting time or distance standards.</t>
  </si>
  <si>
    <t xml:space="preserve">
Alternative Access Standards Request pending DHCS analysis.</t>
  </si>
  <si>
    <t xml:space="preserve">
DHCS granted Alternative Access Standards Request for areas the DMC-ODS plan is unable to meet time or distance standards as the plan has exhausted all other reasonable options to obtain providers to meet the applicable standards.</t>
  </si>
  <si>
    <t xml:space="preserve">
DHCS granted Alternative Access Standards Request for areas the DMC-ODS plan is unable to meet time or distance standards as the plan has exhausted all other reasonable options to obtain providers to meet the applicable standards.</t>
  </si>
  <si>
    <t>Alternative Access Standards Request pending DHCS analysis.</t>
  </si>
  <si>
    <t xml:space="preserve">
Alternative Access Standards Request pending DHCS analysis.</t>
  </si>
  <si>
    <t>Please see the attached document titled “Birdseye View_FY23-24_BH SMHS DMC ODS Network Certification Summary.” For the methodology used to analyze standards set in 42 CFR 438.206, see the document titled “DHCS BH DMC-ODS Methodology Description.” During the period of 11/01/2023 to 08/30/2024, DHCS utilized this methodology to analyze the Plan's submissions.</t>
  </si>
  <si>
    <t>Alameda DMC-ODS does not meet the availability of services for time or distance. DHCS analyzed the Network Adequacy Certification Tool submitted by the Plan to determine compliance. 
Alameda DMC-ODS does not meet the availability of services for timely access. DHCS analyzed the Timely Access Data Tool submitted by the Plan to determine compliance.</t>
  </si>
  <si>
    <t>El Dorado DMC-ODS does not meet the availability of services for time or distance and capacity and composition. DHCS analyzed the Network Adequacy Certification Tool submitted by the Plan to determine compliance. 
El Dorado DMC-ODS does not meet the availability of services for timely access. DHCS analyzed the Timely Access Data Tool submitted by the Plan to determine compliance.</t>
  </si>
  <si>
    <t>Fresno DMC-ODS does not meet the availability of services for capacity and composition. DHCS analyzed the Network Adequacy Certification Tool submitted by the Plan to determine compliance.</t>
  </si>
  <si>
    <t>Imperial DMC-ODS does not meet the availability of services for timely access. DHCS analyzed the Timely Access Data Tool submitted by the Plan to determine compliance.</t>
  </si>
  <si>
    <t xml:space="preserve">Los Angeles DMC-ODS does not meet the availability of services for time or distance and capacity and composition. DHCS analyzed the Network Adequacy Certification Tool submitted by the Plan to determine compliance. </t>
  </si>
  <si>
    <t>Marin DMC-ODS does not meet the availability of services for capacity and composition. DHCS analyzed the Network Adequacy Certification Tool submitted by the Plan to determine compliance. 
Marin DMC-ODS does not meet the availability of services for timely access. DHCS analyzed the Timely Access Data Tool submitted by the Plan to determine compliance.</t>
  </si>
  <si>
    <t>Merced DMC-ODS does not meet the availability of services for time or distance and capacity and composition. DHCS analyzed the Network Adequacy Certification Tool submitted by the Plan to determine compliance. 
Merced DMC-ODS does not meet the availability of services for timely access. DHCS analyzed the Timely Access Data Tool submitted by the Plan to determine compliance.</t>
  </si>
  <si>
    <t xml:space="preserve">Monterey DMC-ODS does not meet the availability of services for time or distance and capacity and composition. DHCS analyzed the Network Adequacy Certification Tool submitted by the Plan to determine compliance. </t>
  </si>
  <si>
    <t>Napa DMC-ODS does not meet the availability of services for time or distance and capacity and composition. DHCS analyzed the Network Adequacy Certification Tool submitted by the Plan to determine compliance. 
Napa DMC-ODS does not meet the availability of services for timely access. DHCS analyzed the Timely Access Data Tool submitted by the Plan to determine compliance.</t>
  </si>
  <si>
    <t xml:space="preserve">Nevada DMC-ODS does not meet the availability of services for capacity and composition. DHCS analyzed the Network Adequacy Certification Tool submitted by the Plan to determine compliance. </t>
  </si>
  <si>
    <t>Orange DMC-ODS does not meet the availability of services for timely access. DHCS analyzed the Timely Access Data Tool submitted by the Plan to determine compliance.</t>
  </si>
  <si>
    <t>Regional Model PHC DMC-ODS does not meet the availability of services for time or distance, capacity and composition. DHCS analyzed the Network Adequacy Certification Tool submitted by the Plan to determine compliance. 
Regional Model PHC DMC-ODS does not meet the availability of services for timely access. DHCS analyzed the Timely Access Data Tool submitted by the Plan to determine compliance.</t>
  </si>
  <si>
    <t>Placer DMC-ODS does not meet the availability of services for time or distance, capacity and composition. DHCS analyzed the Network Adequacy Certification Tool submitted by the Plan to determine compliance. 
Placer DMC-ODS does not meet the availability of services for timely access. DHCS analyzed the Timely Access Data Tool submitted by the Plan to determine compliance.</t>
  </si>
  <si>
    <t>Riverside DMC-ODS does not meet the availability of services for timely access. DHCS analyzed the Timely Access Data Tool submitted by the Plan to determine compliance.</t>
  </si>
  <si>
    <t>Sacramento DMC-ODS does not meet the availability of services for time or distance, capacity and composition. DHCS analyzed the Network Adequacy Certification Tool submitted by the Plan to determine compliance. 
Sacramento DMC-ODS does not meet availability of services for timely access. DHCS analyzed the Timely Access Data Tool submitted by the Plan to determine compliance.</t>
  </si>
  <si>
    <t xml:space="preserve">San Benito DMC-ODS does not meet the availability of services for capacity and composition. DHCS analyzed the Network Adequacy Certification Tool submitted by the Plan to determine compliance. </t>
  </si>
  <si>
    <t>San Bernardino DMC-ODS does not meet the availability of services for timely access. DHCS analyzed the Timely Access Data Tool submitted by the Plan to determine compliance.</t>
  </si>
  <si>
    <t xml:space="preserve">San Diego DMC-ODS does not meet the availability of services for time or distance. DHCS analyzed the Network Adequacy Certification Tool submitted by the Plan to determine compliance.  </t>
  </si>
  <si>
    <t xml:space="preserve">San Francisco DMC-ODS does not meet the availability of services for capacity and composition. DHCS analyzed the Network Adequacy Certification Tool submitted by the Plan to determine compliance. </t>
  </si>
  <si>
    <t>San Joaquin DMC-ODS does not meet the availability of services for time or distance, capacity and composition. DHCS analyzed the Network Adequacy Certification Tool submitted by the Plan to determine compliance. 
San Joaquin DMC-ODS does not meet the availability of services for timely access. DHCS analyzed the Timely Access Data Tool submitted by the Plan to determine compliance.</t>
  </si>
  <si>
    <t xml:space="preserve">San Luis Obispo DMC-ODS does not meet the availability of services for time or distance, and capacity and composition. DHCS analyzed the Network Adequacy Certification Tool submitted by the Plan to determine compliance. </t>
  </si>
  <si>
    <t>Santa Clara DMC-ODS does not meet the availability of services for time or distance and capacity and composition. DHCS analyzed the Network Adequacy Certification Tool submitted by the Plan to determine compliance.
Santa Clara DMC-ODS does not meet the availability of services for timely access. DHCS analyzed the Timely Access Data Tool submitted by the Plan to determine compliance.</t>
  </si>
  <si>
    <t>Santa Cruz DMC-ODS does not meet the availability of services for capacity and composition. DHCS analyzed the Network Adequacy Certification Tool submitted by the Plan to determine compliance. 
Santa Cruz DMC-ODS does not meet the availability of services for timely access. DHCS analyzed the Timely Access Data Tool submitted by the Plan to determine compliance.</t>
  </si>
  <si>
    <t>Stanislaus DMC-ODS does not meet the availability of services for time or distance and capacity and composition. DHCS analyzed the Network Adequacy Certification Tool submitted by the Plan to determine compliance.
Stanislaus DMC-ODS does not meet the availability of services timely access. DHCS analyzed the Timely Access Data Tool submitted by the Plan to determine compliance.</t>
  </si>
  <si>
    <t>Tulare DMC-ODS does not meet the availability of services for time or distance and capacity and composition. DHCS analyzed the Network Adequacy Certification Tool submitted by the Plan to determine compliance.</t>
  </si>
  <si>
    <t xml:space="preserve">Ventura DMC-ODS does not meet the availability of services for time or distance. DHCS analyzed the Network Adequacy Certification Tool submitted by the Plan to determine compliance. </t>
  </si>
  <si>
    <t>Yolo DMC-ODS does not meet the availability of services for time or distance and capacity and composition. DHCS analyzed the Network Adequacy Certification Tool submitted by the Plan to determine compliance. The Plan is unmet in IHCPs.</t>
  </si>
  <si>
    <t>Alameda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a Timely Access Data Tool to analyze timely access standards.The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</si>
  <si>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El Dorado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</si>
  <si>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Fresno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</si>
  <si>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Imperial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</si>
  <si>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Los Angeles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</si>
  <si>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Marin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</si>
  <si>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Merced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</si>
  <si>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Monterey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</si>
  <si>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Napa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</si>
  <si>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Nevada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</si>
  <si>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Orange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</si>
  <si>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Regional Model PHC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</si>
  <si>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Placer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</si>
  <si>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Riverside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</si>
  <si>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Sacramento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</si>
  <si>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Benito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</si>
  <si>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Bernardino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</si>
  <si>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Diego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</si>
  <si>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San Francisco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</si>
  <si>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Joaquin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</si>
  <si>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Luis Obispo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</si>
  <si>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Clara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</si>
  <si>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Cruz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</si>
  <si>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Stanislaus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</si>
  <si>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Tulare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</si>
  <si>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Ventura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</si>
  <si>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Yolo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supporting documentation to demonstrate good faith efforts for IHCPs.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</si>
  <si>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Call Center Hold Time</t>
  </si>
  <si>
    <t>Minimum Mandatory Provider Type</t>
  </si>
  <si>
    <t>1 Full-Time Equivalent Physician to every 1,200 Members</t>
  </si>
  <si>
    <t>1 Full-Time Equivalent PCP to 2,000 Members</t>
  </si>
  <si>
    <t>This calculation is based on mental health utilization for the previous year.</t>
  </si>
  <si>
    <t>30 minutes or 10 miles from any Member or anticipated Member’s residence</t>
  </si>
  <si>
    <t>90 minutes or 60 miles from any Member or anticipated Member’s residence</t>
  </si>
  <si>
    <t xml:space="preserve">75 minutes or 45 miles from any Member or anticipated Member’s residence </t>
  </si>
  <si>
    <t xml:space="preserve">60 minutes or 30 miles from any Member or anticipated Member’s residence </t>
  </si>
  <si>
    <t xml:space="preserve">30 minutes or 15 miles from any Member or anticipated Member’s residence </t>
  </si>
  <si>
    <t xml:space="preserve">90 minutes or 60 miles from any Member or anticipated Member’s residence </t>
  </si>
  <si>
    <t>60 minutes or 30 miles from any Member or anticipated Member’s residence</t>
  </si>
  <si>
    <t>30 minutes or 15 miles from any Member or anticipated Member’s residence</t>
  </si>
  <si>
    <t xml:space="preserve">30 minutes or 15 miles from any Member or anticipated Member’s residence  </t>
  </si>
  <si>
    <t>75 minutes or 45 miles from any Member or anticipated Member’s residence</t>
  </si>
  <si>
    <t xml:space="preserve">Within 10 business days of the request for appointment </t>
  </si>
  <si>
    <t>Within 15 business days of the request for appointment</t>
  </si>
  <si>
    <t>Within 10 business days of the request for appointment</t>
  </si>
  <si>
    <t>Non-urgent: Within 36 business days of the request for appointment</t>
  </si>
  <si>
    <t>Preventive: Within 40 business days of the request for appointment</t>
  </si>
  <si>
    <t xml:space="preserve">Within 14 calendar days of request </t>
  </si>
  <si>
    <t xml:space="preserve">Within 7 business days of request </t>
  </si>
  <si>
    <t xml:space="preserve">Within 5 business days of request </t>
  </si>
  <si>
    <t xml:space="preserve">Capacity cannot decrease in aggregate statewide below April 2012 level </t>
  </si>
  <si>
    <t>10 minutes from the time the call is placed</t>
  </si>
  <si>
    <t>Required to contract with at least one Mandatory Provider Type where available in each county in which the plan operates
Local Initiative (LI) MCPs are required to offer to contract with all available Federally Qualified Health Center (FQHC) and Rural Health Clinic (RHC) in each of their counties</t>
  </si>
  <si>
    <t>Required to offer to contract with all available Indian Health Care Provider in each county in which the plan operates</t>
  </si>
  <si>
    <t>Total Network Physicians</t>
  </si>
  <si>
    <t>Primary Care</t>
  </si>
  <si>
    <t>Outpatient Mild-to-Moderate Mental Health Services</t>
  </si>
  <si>
    <t>Specialty Care</t>
  </si>
  <si>
    <t>Obstetrics/Gynecology Primary Care</t>
  </si>
  <si>
    <t>Obstetrics/Gynecology Specialty Care</t>
  </si>
  <si>
    <t>Non-Specialty Mental Health Providers</t>
  </si>
  <si>
    <t>Dental Providers</t>
  </si>
  <si>
    <t>LTSS-SNF</t>
  </si>
  <si>
    <t>LTSS: Intermediate Care Facility/Developmentally Disabled (ICF-DD)</t>
  </si>
  <si>
    <t xml:space="preserve">LTSS: Community Based Adult Services (CBAS) </t>
  </si>
  <si>
    <t>Medi-Cal Managed Care Health Plan Call Center</t>
  </si>
  <si>
    <t>MPTs include: Federally Qualified Health Center, Rural Health Clinic, Freestanding Birthing Center, Licsensed Midwife and Certified Nurse Midwife</t>
  </si>
  <si>
    <t xml:space="preserve">Indian Health Care Provider </t>
  </si>
  <si>
    <t>All applicable populations</t>
  </si>
  <si>
    <t>All populations</t>
  </si>
  <si>
    <t>Rural</t>
  </si>
  <si>
    <t>Small counties</t>
  </si>
  <si>
    <t>Medium counties</t>
  </si>
  <si>
    <t>Dense counties</t>
  </si>
  <si>
    <t>Annually</t>
  </si>
  <si>
    <t>Semi-annually</t>
  </si>
  <si>
    <t>Quarterly</t>
  </si>
  <si>
    <t>Revealed Shopper: Network Participation &amp; Revealed Shopper: Appointment Availability 
Frequency of Analysis: Annually</t>
  </si>
  <si>
    <t>Aetna Better Health of California (Aetna)</t>
  </si>
  <si>
    <t>AIDS Health Foundation (AHF)</t>
  </si>
  <si>
    <t>Alameda Alliance for Health (AAH)</t>
  </si>
  <si>
    <t>Anthem Blue Cross Partnership Plan (Anthem)</t>
  </si>
  <si>
    <t>Blue Shield of CA Promise Health Plan (BSP)</t>
  </si>
  <si>
    <t>California Health and Wellness (CHW)</t>
  </si>
  <si>
    <t>CalOptima</t>
  </si>
  <si>
    <t>CalViva Health (CalViva)</t>
  </si>
  <si>
    <t>CenCal Health (CenCal)</t>
  </si>
  <si>
    <t>Central California Alliance for Health (CCAH)</t>
  </si>
  <si>
    <t>Community Health Group Partnership Plan (CHG)</t>
  </si>
  <si>
    <t>Contra Costa Health Plan (CCHP)</t>
  </si>
  <si>
    <t>Gold Coast Health Plan (GCHP)</t>
  </si>
  <si>
    <t>Health Net Community Solutions, Inc. (Health Net)</t>
  </si>
  <si>
    <t>Health Plan of San Joaquin (HPSJ)</t>
  </si>
  <si>
    <t>Health Plan of San Mateo (HPSM)</t>
  </si>
  <si>
    <t>Inland Empire Health Plan (IEHP)</t>
  </si>
  <si>
    <t>Kern Health Systems (KHS)</t>
  </si>
  <si>
    <t>KP Cal LLC NorCal &amp; SoCal (Kaiser)</t>
  </si>
  <si>
    <t>L.A. Care Health Plan (L.A. Care)</t>
  </si>
  <si>
    <t>Molina Healthcare of California Partner Plan, Inc. (Molina)</t>
  </si>
  <si>
    <t>Partnership Health Plan of California (Partnership)</t>
  </si>
  <si>
    <t>San Francisco Health Plan (SFHP)</t>
  </si>
  <si>
    <t>Santa Clara Family Health Plan (SCFHP)</t>
  </si>
  <si>
    <t>SCAN Health Plan (SCAN)</t>
  </si>
  <si>
    <t xml:space="preserve">Annual analyis of Geomapping conducted in February 2024 showed the MCP compliant with all time or distance standards, with the exception of the areas the plan received an Alternative Access Standrard approval as noted in C.2.c. 
For a description of the analysis conducted for time or distance, see the "2023 ANC Analysis Methods" document. </t>
  </si>
  <si>
    <t>Time or Distance Standards: February 2024 AHF submitted a delivery system alternative access standard request to DHCS for the consideration of approval of an alternative to the required time or distance standards. DHCS approved the request due to the plan's delivery system.</t>
  </si>
  <si>
    <t xml:space="preserve">Annual analyis of Geomapping conducted in February 2024 showed the plan compliant with all time or distance standards, with the exception of the deficiencies as noted in C.2.c. 
For a description of the analysis conducted for time or distance, see the "2023ANC Analysis Methods" document. </t>
  </si>
  <si>
    <t>Time or Distance Standards:In  February 2023, Kaiser submitted a delivery system alternative access standard request to DHCS for the consideration of approval of an alternative to the required time or distance standards. DHCS approved the request due to the plan's delivery system.</t>
  </si>
  <si>
    <t xml:space="preserve">Annual analyis of Geomapping conducted in February 2024 showed the plan compliant with all time or distance standards.
For a description of the analysis conducted for time or distance, see the "2023 ANC Analysis Methods" document. </t>
  </si>
  <si>
    <t>Time or Distance Standards:In  February 2024, SCAN submitted a delivery system alternative access standard request to DHCS for the consideration of approval of an alternative to the required time or distance standards. DHCS approved the request due to the plan's delivery system.</t>
  </si>
  <si>
    <t>Please see the "2023 ANC MCP Results" file for the time or distance results outlined by MCP/County.</t>
  </si>
  <si>
    <t xml:space="preserve">DHCS is actively working with the MCP to ensure the exceptions as described in C.2.f &amp; C.2.g are properly submitted and meet DHCS' requirements for approval. </t>
  </si>
  <si>
    <t>In accordance with WIC sections 14197(e)(2) MCPs must submit an Alternative Access Standards (AAS) Request for DHCS' review and approval for areas the MCP is unable to meet time or distance standards.Please see the "2023 ANC Alternative Access Standards Requests" file for all AAS granted.</t>
  </si>
  <si>
    <t xml:space="preserve">AHF was granted an alternative to the time or distance standards based on Welfare &amp; Institutions Code section 14197(e)(1)(B). </t>
  </si>
  <si>
    <t xml:space="preserve">Kaiser was granted an alternative to the time or distance standards based on Welfare &amp; Institutions Code section 14197(e)(1)(B). </t>
  </si>
  <si>
    <t xml:space="preserve">SCAN was granted an alternative to the time or distance standards based on Welfare &amp; Institutions Code section 14197(e)(1)(B). </t>
  </si>
  <si>
    <t>DHCS granted Alternative Access Standards (AAS) Request for areas the MCP is unable to meet time or distance standards as the plan has exhausted all other reasonable options to obtain providers to meet the applicable standards or DHCS determined that the requesting Medi-Cal managed care plan has demonstrated that its delivery structure is capable of delivering the appropriate level of care and access.</t>
  </si>
  <si>
    <t>AHF operates as a full-service MCO and provides HIV care and services to adults 21 years and older that have a prior AIDS diagnosis in their medical record and reside in Los Angeles County. AHF assigns each member to an HIV specialist PCP and offers care coordination that is comprised of RN Care Team Managers, LVNs, and community health workers. Most members require extensive care coordination which is led by the member's RN Care Team Managers. For areas with time and distance decifiencies, the MCO will provide transportation to the closest required specialist or arrange for an authorization to a non-contracted specialist utilizing the MCP's letter of agreement (LOA) process. As authorized by Welfare &amp; Institutions Code section 14197(e)(1)(B), AHF demonstrated that its delivery structure is capable of delivering the appropriate level of care and access and DHCS reviewed and approved their justification for a delivery system alternative access standard request.</t>
  </si>
  <si>
    <t>Kaiser's integrated care delivery model organizes and delivers care through high performing, exclusively contracted multispecialty medical groups and a tightly connected system of full-service medical centers and hospitals that are enabled by advanced medical technology and a robust Electronic Health Record system. Kaiser serves members all ages in Sacramento and San Diego Counties with a range of medical needs and diagnoses. As authorized by Welfare &amp; Institutions Code section 14197(e)(1)(B), Kaiser demonstrated that its delivery structure is capable of delivering the appropriate level of care and access and DHCS reviewed and approved their justification for a delivery system alternative access standard request.</t>
  </si>
  <si>
    <t>SCAN is a Fully Integrated Dual Eligible (FIDE) Special Needs Plan (SNP) in California 
through a Medicare Advantage contract with CMS and a limited-scope Medi-Cal services 
contract with DHCS. SCAN’s health care delivery model is conducted via a delegated model that 
contracts with medical groups who in turn contract with individual providers, physician 
groups, and hospitals. SCAN serves members that are 65 years of age or older and have both Medicare 
and Medi-Cal eligibility; members reside in Los Angeles, Riverside, and San Bernardino counties. As authorized by Welfare &amp; Institutions Code section 14197(e)(1)(B), SCAN demonstrated that its delivery structure is capable of delivering the appropriate level of care and access and DHCS reviewed and approved their justification for a delivery system alternative access standard request.</t>
  </si>
  <si>
    <t>For a description of analysis for each standard, see the "2023 ANC Analysis Methods" document. 
Total Network Physicians Ratio Standard:
Based on DHCS' November 2023 calculation of ratios, the MCP complies with total network physicians of one FTE physician to every 1,200 members. 
Primary Care Provider to Enrollee Ratios Standard:
Based on DHCS' November 2023 calculation of ratios, the MCP complies with one Full-Time Equivalent PCP to 2,000 members.  
Outpatient Mental Health Provider to Member Ratios Standard:
Based on DHCS' November 2023, the MCP complies with the minimum number of Outpatient Mental Health Providers based on last year's utilization.
Mandatory Provider Types &amp; IHF Standards:
Based on DHCS' review of November 2023 data, the MCP complies with at least on MPT where available in each county in which the plan operates and offered to contract with all available IHCP in each county in which the plan operates.
Timely Access Standards: 
A review of policies and procedures conducted February 2023, showed the MCP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</si>
  <si>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"2023 ANC Analysis Methods" document. 
Total Network Physicians Ratio Standard:
Based on DHCS' November 2023 calculation of ratios, the MCP complies with total network physicians of one FTE physician to every 1,200 members. 
Primary Care Provider to Enrollee Ratios Standard:
Based on DHCS' November 2023 calculation of ratios, the MCP complies with one Full-Time Equivalent PCP to 2,000 members.  
Outpatient Mental Health Provider to Member Ratios Standard:
Based on DHCS' November 2023, the MCP complies with the minimum number of Outpatient Mental Health Providers based on last year's utilization.
Mandatory Provider Types &amp; IHF Standards:
Due to provider type inapplicability, SCAN submitted narratives to DHCS justifying the absence of FBC, CNM, and LM in their network. DHCS determined SCAN’s justification was sufficient since the member population served is 65 years of age or older. 
Timely Access Standards: 
A review of policies and procedures conducted February 2023, showed the MCP complies with availability of standards under 42 CFR 438.206(b) and (c). The plan submitted LTSS P&amp;Ps verifying that there is a process in place to ensure timely access to Skilled Nursing Facility, Intermediate Care Facility and Community-Based Adult Services centers.</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</si>
  <si>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</si>
  <si>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</si>
  <si>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</si>
  <si>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</si>
  <si>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</si>
  <si>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</si>
  <si>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</si>
  <si>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</si>
  <si>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</si>
  <si>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</si>
  <si>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</si>
  <si>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</si>
  <si>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</si>
  <si>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</si>
  <si>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compliance results are contained in a separate document</t>
  </si>
  <si>
    <t>Weekly</t>
  </si>
  <si>
    <t>Alaska</t>
  </si>
  <si>
    <t>Scenario 2: Annual report</t>
  </si>
  <si>
    <t>No, analysis methods and results are not contained in a separate document(s)</t>
  </si>
  <si>
    <t>No, compliance results are not contained in a separate document</t>
  </si>
  <si>
    <t>Urban</t>
  </si>
  <si>
    <t>Plan Provider Roster Review</t>
  </si>
  <si>
    <t>Bi-weekly</t>
  </si>
  <si>
    <t>Used for some but not all plans</t>
  </si>
  <si>
    <t>Arizona</t>
  </si>
  <si>
    <t>Scenario 3: Significant change - services</t>
  </si>
  <si>
    <t>Suburban</t>
  </si>
  <si>
    <t>Secret Shopper Calls: Network Participation</t>
  </si>
  <si>
    <t>Monthly</t>
  </si>
  <si>
    <t>PAHP</t>
  </si>
  <si>
    <t>Arkansas</t>
  </si>
  <si>
    <t>Scenario 3: Significant change - benefits</t>
  </si>
  <si>
    <t>Ease of getting an appointment timely</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</si>
  <si>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</si>
  <si>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</si>
  <si>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</si>
  <si>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</si>
  <si>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</si>
  <si>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</si>
  <si>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</si>
  <si>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</si>
  <si>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</si>
  <si>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</si>
  <si>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Hours of operation</t>
  </si>
  <si>
    <t>Large metro</t>
  </si>
  <si>
    <t>Connecticut</t>
  </si>
  <si>
    <t>Scenario 3: Significant change - payments to provider network</t>
  </si>
  <si>
    <t>Metro</t>
  </si>
  <si>
    <t>Dist. of Col.</t>
  </si>
  <si>
    <t>Scenario 3: Significant change - enrollment of new population</t>
  </si>
  <si>
    <t>Minimum # of network providers</t>
  </si>
  <si>
    <t>Micro</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</si>
  <si>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</si>
  <si>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</si>
  <si>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</si>
  <si>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</si>
  <si>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</si>
  <si>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</si>
  <si>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</si>
  <si>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</si>
  <si>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</si>
  <si>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</si>
  <si>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</si>
  <si>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</si>
  <si>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</si>
  <si>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</si>
  <si>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</si>
  <si>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</si>
  <si>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</si>
  <si>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</si>
  <si>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</si>
  <si>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</si>
  <si>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</si>
  <si>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</si>
  <si>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</si>
  <si>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</si>
  <si>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</si>
  <si>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</si>
  <si>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</si>
  <si>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</si>
  <si>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</si>
  <si>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</si>
  <si>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</si>
  <si>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</si>
  <si>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</si>
  <si>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</si>
  <si>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</si>
  <si>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</si>
  <si>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</si>
  <si>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</si>
  <si>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</si>
  <si>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</si>
  <si>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</si>
  <si>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</si>
  <si>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</si>
  <si>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 xml:space="preserve">Farrah Samimi </t>
  </si>
  <si>
    <t>Farrah.Samimi@dhcs.ca.gov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</si>
</sst>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7"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
      <sz val="11"/>
      <color theme="1"/>
      <name val="Arial"/>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02">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14" fontId="5" fillId="6" borderId="2" xfId="0" applyNumberFormat="1" applyFont="1" applyFill="1" applyBorder="1" applyAlignment="1" applyProtection="1">
      <protection locked="0"/>
    </xf>
    <xf numFmtId="0" fontId="13" fillId="0" borderId="0" xfId="0" applyFont="1" applyBorder="1" applyProtection="1"/>
    <xf numFmtId="0" fontId="25" fillId="7" borderId="2" xfId="0" applyFont="1" applyFill="1" applyBorder="1" applyAlignment="1" applyProtection="1">
      <alignment wrapText="1"/>
      <protection locked="0"/>
    </xf>
    <xf numFmtId="0" fontId="26" fillId="6" borderId="2" xfId="0" applyFont="1" applyFill="1" applyBorder="1" applyProtection="1">
      <protection locked="0"/>
    </xf>
    <xf numFmtId="0" fontId="3" fillId="0" borderId="0" xfId="0" applyFont="1" applyAlignment="1" applyProtection="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Alignment="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Greene, Stephanie@DHCS" id="{41DAB4C6-E2B0-4A6D-8B06-248CD59BA843}" userId="S::stephanie.greene@dhcs.ca.gov::49e64a5d-a8da-428e-bc9f-b73443c0658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4-03-06T22:27:43.09" personId="{41DAB4C6-E2B0-4A6D-8B06-248CD59BA843}" id="{67747CF7-7E63-4CEF-AC39-423D3725386A}">
    <text xml:space="preserve">State Hearing Monitoring of Provider Complaints to monitor trends and educational needs.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tabSelected="1" zoomScale="90" zoomScaleNormal="90" workbookViewId="0">
      <selection activeCell="A22" sqref="A22:XFD1048576"/>
    </sheetView>
  </sheetViews>
  <sheetFormatPr defaultColWidth="0" defaultRowHeight="15" zeroHeight="1" x14ac:dyDescent="0.25"/>
  <cols>
    <col min="1" max="1" width="77.140625" style="1" customWidth="1"/>
    <col min="2" max="2" width="24.5703125" style="1" customWidth="1"/>
    <col min="3" max="3" width="56" style="1" customWidth="1"/>
    <col min="4" max="16384" width="8.85546875" style="1" hidden="1"/>
  </cols>
  <sheetData>
    <row r="1" spans="1:3" ht="24" thickBot="1" x14ac:dyDescent="0.3">
      <c r="A1" s="165" t="s">
        <v>0</v>
      </c>
      <c r="B1" s="166"/>
      <c r="C1" s="167"/>
    </row>
    <row r="2" spans="1:3" ht="195.95" customHeight="1" x14ac:dyDescent="0.25">
      <c r="A2" s="173" t="s">
        <v>1</v>
      </c>
      <c r="B2" s="174"/>
      <c r="C2" s="175"/>
    </row>
    <row r="3" spans="1:3" s="141" customFormat="1" ht="87.95" customHeight="1" x14ac:dyDescent="0.25">
      <c r="A3" s="182" t="s">
        <v>2</v>
      </c>
      <c r="B3" s="183"/>
      <c r="C3" s="184"/>
    </row>
    <row r="4" spans="1:3" ht="45" customHeight="1" x14ac:dyDescent="0.25">
      <c r="A4" s="185" t="s">
        <v>3</v>
      </c>
      <c r="B4" s="186"/>
      <c r="C4" s="187"/>
    </row>
    <row r="5" spans="1:3" ht="43.35" customHeight="1" x14ac:dyDescent="0.25">
      <c r="A5" s="182" t="s">
        <v>4</v>
      </c>
      <c r="B5" s="183"/>
      <c r="C5" s="184"/>
    </row>
    <row r="6" spans="1:3" ht="30.6" customHeight="1" x14ac:dyDescent="0.25">
      <c r="A6" s="182" t="s">
        <v>5</v>
      </c>
      <c r="B6" s="183"/>
      <c r="C6" s="184"/>
    </row>
    <row r="7" spans="1:3" ht="21.6" customHeight="1" x14ac:dyDescent="0.25">
      <c r="A7" s="182" t="s">
        <v>6</v>
      </c>
      <c r="B7" s="183"/>
      <c r="C7" s="184"/>
    </row>
    <row r="8" spans="1:3" ht="21.6" customHeight="1" thickBot="1" x14ac:dyDescent="0.3">
      <c r="A8" s="188" t="s">
        <v>7</v>
      </c>
      <c r="B8" s="189"/>
      <c r="C8" s="190"/>
    </row>
    <row r="9" spans="1:3" ht="17.25" customHeight="1" thickBot="1" x14ac:dyDescent="0.3">
      <c r="A9" s="133" t="s">
        <v>8</v>
      </c>
    </row>
    <row r="10" spans="1:3" ht="22.5" customHeight="1" thickBot="1" x14ac:dyDescent="0.3">
      <c r="A10" s="165" t="s">
        <v>9</v>
      </c>
      <c r="B10" s="166"/>
      <c r="C10" s="167"/>
    </row>
    <row r="11" spans="1:3" ht="62.25" customHeight="1" x14ac:dyDescent="0.25">
      <c r="A11" s="176" t="s">
        <v>10</v>
      </c>
      <c r="B11" s="177"/>
      <c r="C11" s="178"/>
    </row>
    <row r="12" spans="1:3" s="140" customFormat="1" ht="25.7" customHeight="1" x14ac:dyDescent="0.25">
      <c r="A12" s="138" t="s">
        <v>11</v>
      </c>
      <c r="B12" s="139" t="s">
        <v>12</v>
      </c>
      <c r="C12" s="139" t="s">
        <v>13</v>
      </c>
    </row>
    <row r="13" spans="1:3" x14ac:dyDescent="0.25">
      <c r="A13" s="135" t="s">
        <v>14</v>
      </c>
      <c r="B13" s="7" t="s">
        <v>15</v>
      </c>
      <c r="C13" s="136">
        <v>1</v>
      </c>
    </row>
    <row r="14" spans="1:3" ht="14.45" customHeight="1" x14ac:dyDescent="0.25">
      <c r="A14" s="135" t="s">
        <v>16</v>
      </c>
      <c r="B14" s="7" t="s">
        <v>17</v>
      </c>
      <c r="C14" s="136">
        <v>15</v>
      </c>
    </row>
    <row r="15" spans="1:3" ht="0.6" customHeight="1" x14ac:dyDescent="0.25">
      <c r="A15" s="137" t="s">
        <v>18</v>
      </c>
      <c r="B15" s="7"/>
      <c r="C15" s="136"/>
    </row>
    <row r="16" spans="1:3" ht="14.45" customHeight="1" thickBot="1" x14ac:dyDescent="0.3">
      <c r="A16" s="134" t="s">
        <v>8</v>
      </c>
    </row>
    <row r="17" spans="1:3" ht="24" thickBot="1" x14ac:dyDescent="0.3">
      <c r="A17" s="179" t="s">
        <v>19</v>
      </c>
      <c r="B17" s="180"/>
      <c r="C17" s="181"/>
    </row>
    <row r="18" spans="1:3" ht="45" customHeight="1" x14ac:dyDescent="0.25">
      <c r="A18" s="173" t="s">
        <v>20</v>
      </c>
      <c r="B18" s="174"/>
      <c r="C18" s="175"/>
    </row>
    <row r="19" spans="1:3" s="140" customFormat="1" ht="36.6" customHeight="1" thickBot="1" x14ac:dyDescent="0.3">
      <c r="A19" s="170" t="s">
        <v>21</v>
      </c>
      <c r="B19" s="171"/>
      <c r="C19" s="172"/>
    </row>
    <row r="20" spans="1:3" x14ac:dyDescent="0.25">
      <c r="A20" s="134"/>
    </row>
    <row r="21" spans="1:3" ht="75.599999999999994" customHeight="1" x14ac:dyDescent="0.25">
      <c r="A21" s="169" t="s">
        <v>22</v>
      </c>
      <c r="B21" s="169"/>
      <c r="C21" s="169"/>
    </row>
    <row r="22" spans="1:3" hidden="1" x14ac:dyDescent="0.25">
      <c r="A22" s="13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IF('I_State&amp;Prog_Info'!L15="","[Program 8]",'I_State&amp;Prog_Info'!L15)</f>
        <v>[Program 8]</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IF('I_State&amp;Prog_Info'!L17="","(Placeholder for plan type)",'I_State&amp;Prog_Info'!L17)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IF('I_State&amp;Prog_Info'!L59="","(Placeholder for providers)",'I_State&amp;Prog_Info'!L59)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IF('I_State&amp;Prog_Info'!L40="","(Placeholder for separate analysis and results document)",'I_State&amp;Prog_Info'!L40)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IF('I_State&amp;Prog_Info'!L41="","(Placeholder for separate analysis and results document)",'I_State&amp;Prog_Info'!L41)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IF('I_State&amp;Prog_Info'!M15="","[Program 9]",'I_State&amp;Prog_Info'!M15)</f>
        <v>[Program 9]</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IF('I_State&amp;Prog_Info'!M17="","(Placeholder for plan type)",'I_State&amp;Prog_Info'!M17)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IF('I_State&amp;Prog_Info'!M59="","(Placeholder for providers)",'I_State&amp;Prog_Info'!M59)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IF('I_State&amp;Prog_Info'!M40="","(Placeholder for separate analysis and results document)",'I_State&amp;Prog_Info'!M40)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IF('I_State&amp;Prog_Info'!M41="","(Placeholder for separate analysis and results document)",'I_State&amp;Prog_Info'!M41)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IF('I_State&amp;Prog_Info'!N15="","[Program 10]",'I_State&amp;Prog_Info'!N15)</f>
        <v>[Program 10]</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IF('I_State&amp;Prog_Info'!N17="","(Placeholder for plan type)",'I_State&amp;Prog_Info'!N17)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IF('I_State&amp;Prog_Info'!N59="","(Placeholder for providers)",'I_State&amp;Prog_Info'!N59)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IF('I_State&amp;Prog_Info'!N40="","(Placeholder for separate analysis and results document)",'I_State&amp;Prog_Info'!N40)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IF('I_State&amp;Prog_Info'!N41="","(Placeholder for separate analysis and results document)",'I_State&amp;Prog_Info'!N41)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IF('I_State&amp;Prog_Info'!O15="","[Program 11]",'I_State&amp;Prog_Info'!O15)</f>
        <v>[Program 11]</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IF('I_State&amp;Prog_Info'!O17="","(Placeholder for plan type)",'I_State&amp;Prog_Info'!O17)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IF('I_State&amp;Prog_Info'!O59="","(Placeholder for providers)",'I_State&amp;Prog_Info'!O59)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IF('I_State&amp;Prog_Info'!O40="","(Placeholder for separate analysis and results document)",'I_State&amp;Prog_Info'!O40)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IF('I_State&amp;Prog_Info'!O41="","(Placeholder for separate analysis and results document)",'I_State&amp;Prog_Info'!O41)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DA135"/>
  <sheetViews>
    <sheetView showGridLines="0" topLeftCell="A34"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IF('I_State&amp;Prog_Info'!P15="","[Program 12]",'I_State&amp;Prog_Info'!P15)</f>
        <v>[Program 12]</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IF('I_State&amp;Prog_Info'!P17="","(Placeholder for plan type)",'I_State&amp;Prog_Info'!P17)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IF('I_State&amp;Prog_Info'!P59="","(Placeholder for providers)",'I_State&amp;Prog_Info'!P59)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IF('I_State&amp;Prog_Info'!P40="","(Placeholder for separate analysis and results document)",'I_State&amp;Prog_Info'!P40)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IF('I_State&amp;Prog_Info'!P41="","(Placeholder for separate analysis and results document)",'I_State&amp;Prog_Info'!P41)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IF('I_State&amp;Prog_Info'!Q15="","[Program 13]",'I_State&amp;Prog_Info'!Q15)</f>
        <v>[Program 13]</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IF('I_State&amp;Prog_Info'!Q17="","(Placeholder for plan type)",'I_State&amp;Prog_Info'!Q17)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IF('I_State&amp;Prog_Info'!Q59="","(Placeholder for providers)",'I_State&amp;Prog_Info'!Q59)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IF('I_State&amp;Prog_Info'!Q40="","(Placeholder for separate analysis and results document)",'I_State&amp;Prog_Info'!Q40)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IF('I_State&amp;Prog_Info'!Q41="","(Placeholder for separate analysis and results document)",'I_State&amp;Prog_Info'!Q41)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IF('I_State&amp;Prog_Info'!R15="","[Program 14]",'I_State&amp;Prog_Info'!R15)</f>
        <v>[Program 14]</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IF('I_State&amp;Prog_Info'!R17="","(Placeholder for plan type)",'I_State&amp;Prog_Info'!R17)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IF('I_State&amp;Prog_Info'!R59="","(Placeholder for providers)",'I_State&amp;Prog_Info'!R59)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IF('I_State&amp;Prog_Info'!R40="","(Placeholder for separate analysis and results document)",'I_State&amp;Prog_Info'!R40)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IF('I_State&amp;Prog_Info'!R41="","(Placeholder for separate analysis and results document)",'I_State&amp;Prog_Info'!R41)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DA135"/>
  <sheetViews>
    <sheetView showGridLines="0" topLeftCell="CT35" zoomScale="70" zoomScaleNormal="70" workbookViewId="0">
      <selection activeCell="CX38" sqref="CX38"/>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IF('I_State&amp;Prog_Info'!S15="","[Program 15]",'I_State&amp;Prog_Info'!S15)</f>
        <v>[Program 15]</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IF('I_State&amp;Prog_Info'!S17="","(Placeholder for plan type)",'I_State&amp;Prog_Info'!S17)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IF('I_State&amp;Prog_Info'!S59="","(Placeholder for providers)",'I_State&amp;Prog_Info'!S59)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IF('I_State&amp;Prog_Info'!S40="","(Placeholder for separate analysis and results document)",'I_State&amp;Prog_Info'!S40)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IF('I_State&amp;Prog_Info'!S41="","(Placeholder for separate analysis and results document)",'I_State&amp;Prog_Info'!S41)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909</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910</v>
      </c>
      <c r="B2" s="21" t="s">
        <v>48</v>
      </c>
      <c r="C2" s="21" t="s">
        <v>911</v>
      </c>
      <c r="D2" s="21" t="s">
        <v>912</v>
      </c>
      <c r="E2" s="21" t="s">
        <v>913</v>
      </c>
      <c r="F2" s="21" t="s">
        <v>278</v>
      </c>
      <c r="G2" s="22" t="s">
        <v>914</v>
      </c>
      <c r="H2" s="22" t="s">
        <v>915</v>
      </c>
      <c r="I2" s="22" t="s">
        <v>916</v>
      </c>
      <c r="J2" s="22" t="s">
        <v>917</v>
      </c>
      <c r="K2" s="22" t="s">
        <v>918</v>
      </c>
      <c r="L2" s="22" t="s">
        <v>335</v>
      </c>
      <c r="M2" s="22" t="s">
        <v>919</v>
      </c>
      <c r="N2" s="22" t="s">
        <v>920</v>
      </c>
      <c r="O2" s="19"/>
      <c r="P2" s="19"/>
      <c r="Q2" s="19"/>
      <c r="R2" s="19"/>
      <c r="S2" s="19"/>
      <c r="T2" s="19"/>
      <c r="U2" s="19"/>
      <c r="V2" s="19"/>
    </row>
    <row r="3" spans="1:26" s="18" customFormat="1" ht="71.25" x14ac:dyDescent="0.2">
      <c r="A3" s="26" t="s">
        <v>921</v>
      </c>
      <c r="B3" s="55" t="s">
        <v>922</v>
      </c>
      <c r="C3" s="65" t="s">
        <v>90</v>
      </c>
      <c r="D3" s="55" t="s">
        <v>133</v>
      </c>
      <c r="E3" s="55" t="s">
        <v>923</v>
      </c>
      <c r="F3" s="15" t="s">
        <v>280</v>
      </c>
      <c r="G3" s="15" t="s">
        <v>87</v>
      </c>
      <c r="H3" s="15" t="s">
        <v>317</v>
      </c>
      <c r="I3" s="15" t="s">
        <v>312</v>
      </c>
      <c r="J3" s="62" t="s">
        <v>321</v>
      </c>
      <c r="K3" s="15" t="s">
        <v>924</v>
      </c>
      <c r="L3" s="15" t="s">
        <v>337</v>
      </c>
      <c r="M3" s="15" t="s">
        <v>391</v>
      </c>
      <c r="N3" s="15" t="s">
        <v>75</v>
      </c>
      <c r="O3" s="16"/>
      <c r="P3" s="16"/>
      <c r="Q3" s="16"/>
      <c r="R3" s="16"/>
      <c r="S3" s="16"/>
      <c r="T3" s="16"/>
      <c r="U3" s="16"/>
      <c r="V3" s="16"/>
      <c r="W3" s="17"/>
      <c r="X3" s="17"/>
      <c r="Y3" s="17"/>
      <c r="Z3" s="17"/>
    </row>
    <row r="4" spans="1:26" ht="71.25" customHeight="1" x14ac:dyDescent="0.2">
      <c r="A4" s="27" t="s">
        <v>925</v>
      </c>
      <c r="B4" s="68" t="s">
        <v>926</v>
      </c>
      <c r="C4" s="28" t="s">
        <v>89</v>
      </c>
      <c r="D4" s="55" t="s">
        <v>927</v>
      </c>
      <c r="E4" s="55" t="s">
        <v>928</v>
      </c>
      <c r="F4" s="10" t="s">
        <v>557</v>
      </c>
      <c r="G4" s="10" t="s">
        <v>92</v>
      </c>
      <c r="H4" s="15" t="s">
        <v>929</v>
      </c>
      <c r="I4" s="10" t="s">
        <v>313</v>
      </c>
      <c r="J4" s="63" t="s">
        <v>930</v>
      </c>
      <c r="K4" s="10" t="s">
        <v>931</v>
      </c>
      <c r="L4" s="10" t="s">
        <v>932</v>
      </c>
      <c r="M4" s="10" t="s">
        <v>390</v>
      </c>
      <c r="N4" s="10" t="s">
        <v>74</v>
      </c>
    </row>
    <row r="5" spans="1:26" ht="42.75" x14ac:dyDescent="0.2">
      <c r="A5" s="27" t="s">
        <v>933</v>
      </c>
      <c r="B5" s="68" t="s">
        <v>934</v>
      </c>
      <c r="C5" s="27"/>
      <c r="D5" s="27"/>
      <c r="E5" s="27"/>
      <c r="F5" s="10" t="s">
        <v>281</v>
      </c>
      <c r="G5" s="10" t="s">
        <v>95</v>
      </c>
      <c r="H5" s="10" t="s">
        <v>935</v>
      </c>
      <c r="I5" s="10" t="s">
        <v>311</v>
      </c>
      <c r="J5" s="63" t="s">
        <v>936</v>
      </c>
      <c r="K5" s="10" t="s">
        <v>937</v>
      </c>
      <c r="L5" s="10" t="s">
        <v>333</v>
      </c>
      <c r="N5" s="10" t="s">
        <v>938</v>
      </c>
    </row>
    <row r="6" spans="1:26" ht="42.75" x14ac:dyDescent="0.2">
      <c r="A6" s="27" t="s">
        <v>939</v>
      </c>
      <c r="B6" s="68" t="s">
        <v>940</v>
      </c>
      <c r="C6" s="27"/>
      <c r="D6" s="27"/>
      <c r="E6" s="27"/>
      <c r="F6" s="10" t="s">
        <v>941</v>
      </c>
      <c r="G6" s="10" t="s">
        <v>98</v>
      </c>
      <c r="H6" s="10" t="s">
        <v>858</v>
      </c>
      <c r="I6" s="10" t="s">
        <v>942</v>
      </c>
      <c r="J6" s="63" t="s">
        <v>943</v>
      </c>
      <c r="K6" s="10" t="s">
        <v>944</v>
      </c>
      <c r="N6" s="10" t="s">
        <v>945</v>
      </c>
    </row>
    <row r="7" spans="1:26" ht="57" x14ac:dyDescent="0.2">
      <c r="A7" s="27" t="s">
        <v>946</v>
      </c>
      <c r="B7" s="68" t="s">
        <v>947</v>
      </c>
      <c r="C7" s="27"/>
      <c r="D7" s="27"/>
      <c r="E7" s="27"/>
      <c r="F7" s="10" t="s">
        <v>283</v>
      </c>
      <c r="G7" s="10" t="s">
        <v>101</v>
      </c>
      <c r="H7" s="10" t="s">
        <v>948</v>
      </c>
      <c r="I7" s="12" t="s">
        <v>949</v>
      </c>
      <c r="J7" s="63" t="s">
        <v>325</v>
      </c>
      <c r="K7" s="10" t="s">
        <v>864</v>
      </c>
      <c r="N7" s="12" t="s">
        <v>949</v>
      </c>
    </row>
    <row r="8" spans="1:26" ht="57" x14ac:dyDescent="0.2">
      <c r="A8" s="27" t="s">
        <v>950</v>
      </c>
      <c r="B8" s="68" t="s">
        <v>951</v>
      </c>
      <c r="C8" s="27"/>
      <c r="D8" s="27"/>
      <c r="E8" s="27"/>
      <c r="F8" s="10" t="s">
        <v>952</v>
      </c>
      <c r="G8" s="10" t="s">
        <v>104</v>
      </c>
      <c r="H8" s="10" t="s">
        <v>953</v>
      </c>
      <c r="J8" s="63" t="s">
        <v>326</v>
      </c>
      <c r="K8" s="10" t="s">
        <v>863</v>
      </c>
    </row>
    <row r="9" spans="1:26" ht="57" x14ac:dyDescent="0.2">
      <c r="A9" s="27" t="s">
        <v>954</v>
      </c>
      <c r="B9" s="68" t="s">
        <v>955</v>
      </c>
      <c r="C9" s="27"/>
      <c r="D9" s="27"/>
      <c r="E9" s="27"/>
      <c r="F9" s="10" t="s">
        <v>282</v>
      </c>
      <c r="G9" s="10" t="s">
        <v>107</v>
      </c>
      <c r="H9" s="10" t="s">
        <v>956</v>
      </c>
      <c r="J9" s="63" t="s">
        <v>327</v>
      </c>
      <c r="K9" s="10" t="s">
        <v>333</v>
      </c>
    </row>
    <row r="10" spans="1:26" ht="57" x14ac:dyDescent="0.2">
      <c r="A10" s="27" t="s">
        <v>957</v>
      </c>
      <c r="B10" s="68" t="s">
        <v>958</v>
      </c>
      <c r="C10" s="27"/>
      <c r="D10" s="27"/>
      <c r="E10" s="27"/>
      <c r="F10" s="10" t="s">
        <v>959</v>
      </c>
      <c r="G10" s="10" t="s">
        <v>110</v>
      </c>
      <c r="H10" s="10" t="s">
        <v>960</v>
      </c>
      <c r="J10" s="64" t="s">
        <v>949</v>
      </c>
      <c r="K10" s="12" t="s">
        <v>949</v>
      </c>
    </row>
    <row r="11" spans="1:26" x14ac:dyDescent="0.2">
      <c r="A11" s="27" t="s">
        <v>961</v>
      </c>
      <c r="B11" s="27"/>
      <c r="C11" s="27"/>
      <c r="D11" s="27"/>
      <c r="E11" s="27"/>
      <c r="F11" s="10" t="s">
        <v>645</v>
      </c>
      <c r="G11" s="10" t="s">
        <v>113</v>
      </c>
      <c r="H11" s="10" t="s">
        <v>858</v>
      </c>
    </row>
    <row r="12" spans="1:26" ht="28.5" x14ac:dyDescent="0.2">
      <c r="A12" s="27" t="s">
        <v>962</v>
      </c>
      <c r="B12" s="27"/>
      <c r="C12" s="27"/>
      <c r="D12" s="27"/>
      <c r="E12" s="27"/>
      <c r="F12" s="12" t="s">
        <v>949</v>
      </c>
      <c r="G12" s="10" t="s">
        <v>116</v>
      </c>
      <c r="H12" s="12" t="s">
        <v>949</v>
      </c>
    </row>
    <row r="13" spans="1:26" x14ac:dyDescent="0.2">
      <c r="A13" s="27" t="s">
        <v>963</v>
      </c>
      <c r="B13" s="27"/>
      <c r="C13" s="27"/>
      <c r="D13" s="27"/>
      <c r="E13" s="27"/>
      <c r="G13" s="10" t="s">
        <v>119</v>
      </c>
    </row>
    <row r="14" spans="1:26" ht="28.5" x14ac:dyDescent="0.2">
      <c r="A14" s="27" t="s">
        <v>964</v>
      </c>
      <c r="B14" s="27"/>
      <c r="C14" s="27"/>
      <c r="D14" s="27"/>
      <c r="E14" s="27"/>
      <c r="G14" s="12" t="s">
        <v>949</v>
      </c>
    </row>
    <row r="15" spans="1:26" x14ac:dyDescent="0.2">
      <c r="A15" s="27" t="s">
        <v>965</v>
      </c>
      <c r="B15" s="27"/>
      <c r="C15" s="27"/>
      <c r="D15" s="27"/>
      <c r="E15" s="27"/>
    </row>
    <row r="16" spans="1:26" x14ac:dyDescent="0.2">
      <c r="A16" s="27" t="s">
        <v>966</v>
      </c>
      <c r="B16" s="27"/>
      <c r="C16" s="27"/>
      <c r="D16" s="27"/>
      <c r="E16" s="27"/>
    </row>
    <row r="17" spans="1:5" x14ac:dyDescent="0.2">
      <c r="A17" s="27" t="s">
        <v>967</v>
      </c>
      <c r="B17" s="27"/>
      <c r="C17" s="27"/>
      <c r="D17" s="27"/>
      <c r="E17" s="27"/>
    </row>
    <row r="18" spans="1:5" x14ac:dyDescent="0.2">
      <c r="A18" s="27" t="s">
        <v>968</v>
      </c>
      <c r="B18" s="27"/>
      <c r="C18" s="27"/>
      <c r="D18" s="27"/>
      <c r="E18" s="27"/>
    </row>
    <row r="19" spans="1:5" x14ac:dyDescent="0.2">
      <c r="A19" s="27" t="s">
        <v>969</v>
      </c>
      <c r="B19" s="27"/>
      <c r="C19" s="27"/>
      <c r="D19" s="27"/>
      <c r="E19" s="27"/>
    </row>
    <row r="20" spans="1:5" x14ac:dyDescent="0.2">
      <c r="A20" s="27" t="s">
        <v>970</v>
      </c>
      <c r="B20" s="27"/>
      <c r="C20" s="27"/>
      <c r="D20" s="27"/>
      <c r="E20" s="27"/>
    </row>
    <row r="21" spans="1:5" x14ac:dyDescent="0.2">
      <c r="A21" s="27" t="s">
        <v>971</v>
      </c>
      <c r="B21" s="27"/>
      <c r="C21" s="27"/>
      <c r="D21" s="27"/>
      <c r="E21" s="27"/>
    </row>
    <row r="22" spans="1:5" x14ac:dyDescent="0.2">
      <c r="A22" s="27" t="s">
        <v>972</v>
      </c>
      <c r="B22" s="27"/>
      <c r="C22" s="27"/>
      <c r="D22" s="27"/>
      <c r="E22" s="27"/>
    </row>
    <row r="23" spans="1:5" x14ac:dyDescent="0.2">
      <c r="A23" s="27" t="s">
        <v>973</v>
      </c>
      <c r="B23" s="27"/>
      <c r="C23" s="27"/>
      <c r="D23" s="27"/>
      <c r="E23" s="27"/>
    </row>
    <row r="24" spans="1:5" x14ac:dyDescent="0.2">
      <c r="A24" s="27" t="s">
        <v>974</v>
      </c>
      <c r="B24" s="27"/>
      <c r="C24" s="27"/>
      <c r="D24" s="27"/>
      <c r="E24" s="27"/>
    </row>
    <row r="25" spans="1:5" x14ac:dyDescent="0.2">
      <c r="A25" s="27" t="s">
        <v>975</v>
      </c>
      <c r="B25" s="27"/>
      <c r="C25" s="27"/>
      <c r="D25" s="27"/>
      <c r="E25" s="27"/>
    </row>
    <row r="26" spans="1:5" x14ac:dyDescent="0.2">
      <c r="A26" s="27" t="s">
        <v>976</v>
      </c>
      <c r="B26" s="27"/>
      <c r="C26" s="27"/>
      <c r="D26" s="27"/>
      <c r="E26" s="27"/>
    </row>
    <row r="27" spans="1:5" x14ac:dyDescent="0.2">
      <c r="A27" s="27" t="s">
        <v>977</v>
      </c>
      <c r="B27" s="27"/>
      <c r="C27" s="27"/>
      <c r="D27" s="27"/>
      <c r="E27" s="27"/>
    </row>
    <row r="28" spans="1:5" x14ac:dyDescent="0.2">
      <c r="A28" s="27" t="s">
        <v>978</v>
      </c>
      <c r="B28" s="27"/>
      <c r="C28" s="27"/>
      <c r="D28" s="27"/>
      <c r="E28" s="27"/>
    </row>
    <row r="29" spans="1:5" x14ac:dyDescent="0.2">
      <c r="A29" s="27" t="s">
        <v>979</v>
      </c>
      <c r="B29" s="27"/>
      <c r="C29" s="27"/>
      <c r="D29" s="27"/>
      <c r="E29" s="27"/>
    </row>
    <row r="30" spans="1:5" x14ac:dyDescent="0.2">
      <c r="A30" s="27" t="s">
        <v>980</v>
      </c>
      <c r="B30" s="27"/>
      <c r="C30" s="27"/>
      <c r="D30" s="27"/>
      <c r="E30" s="27"/>
    </row>
    <row r="31" spans="1:5" x14ac:dyDescent="0.2">
      <c r="A31" s="27" t="s">
        <v>981</v>
      </c>
      <c r="B31" s="27"/>
      <c r="C31" s="27"/>
      <c r="D31" s="27"/>
      <c r="E31" s="27"/>
    </row>
    <row r="32" spans="1:5" x14ac:dyDescent="0.2">
      <c r="A32" s="27" t="s">
        <v>982</v>
      </c>
      <c r="B32" s="27"/>
      <c r="C32" s="27"/>
      <c r="D32" s="27"/>
      <c r="E32" s="27"/>
    </row>
    <row r="33" spans="1:5" x14ac:dyDescent="0.2">
      <c r="A33" s="27" t="s">
        <v>983</v>
      </c>
      <c r="B33" s="27"/>
      <c r="C33" s="27"/>
      <c r="D33" s="27"/>
      <c r="E33" s="27"/>
    </row>
    <row r="34" spans="1:5" x14ac:dyDescent="0.2">
      <c r="A34" s="27" t="s">
        <v>984</v>
      </c>
      <c r="B34" s="27"/>
      <c r="C34" s="27"/>
      <c r="D34" s="27"/>
      <c r="E34" s="27"/>
    </row>
    <row r="35" spans="1:5" x14ac:dyDescent="0.2">
      <c r="A35" s="27" t="s">
        <v>985</v>
      </c>
      <c r="B35" s="27"/>
      <c r="C35" s="27"/>
      <c r="D35" s="27"/>
      <c r="E35" s="27"/>
    </row>
    <row r="36" spans="1:5" x14ac:dyDescent="0.2">
      <c r="A36" s="27" t="s">
        <v>986</v>
      </c>
      <c r="B36" s="27"/>
      <c r="C36" s="27"/>
      <c r="D36" s="27"/>
      <c r="E36" s="27"/>
    </row>
    <row r="37" spans="1:5" x14ac:dyDescent="0.2">
      <c r="A37" s="28" t="s">
        <v>987</v>
      </c>
      <c r="B37" s="28"/>
      <c r="C37" s="28"/>
      <c r="D37" s="28"/>
      <c r="E37" s="28"/>
    </row>
    <row r="38" spans="1:5" x14ac:dyDescent="0.2">
      <c r="A38" s="28" t="s">
        <v>988</v>
      </c>
      <c r="B38" s="28"/>
      <c r="C38" s="28"/>
      <c r="D38" s="28"/>
      <c r="E38" s="28"/>
    </row>
    <row r="39" spans="1:5" x14ac:dyDescent="0.2">
      <c r="A39" s="28" t="s">
        <v>989</v>
      </c>
      <c r="B39" s="28"/>
      <c r="C39" s="28"/>
      <c r="D39" s="28"/>
      <c r="E39" s="28"/>
    </row>
    <row r="40" spans="1:5" x14ac:dyDescent="0.2">
      <c r="A40" s="28" t="s">
        <v>990</v>
      </c>
      <c r="B40" s="28"/>
      <c r="C40" s="28"/>
      <c r="D40" s="28"/>
      <c r="E40" s="28"/>
    </row>
    <row r="41" spans="1:5" x14ac:dyDescent="0.2">
      <c r="A41" s="28" t="s">
        <v>991</v>
      </c>
      <c r="B41" s="28"/>
      <c r="C41" s="28"/>
      <c r="D41" s="28"/>
      <c r="E41" s="28"/>
    </row>
    <row r="42" spans="1:5" x14ac:dyDescent="0.2">
      <c r="A42" s="28" t="s">
        <v>992</v>
      </c>
      <c r="B42" s="28"/>
      <c r="C42" s="28"/>
      <c r="D42" s="28"/>
      <c r="E42" s="28"/>
    </row>
    <row r="43" spans="1:5" x14ac:dyDescent="0.2">
      <c r="A43" s="28" t="s">
        <v>993</v>
      </c>
      <c r="B43" s="28"/>
      <c r="C43" s="28"/>
      <c r="D43" s="28"/>
      <c r="E43" s="28"/>
    </row>
    <row r="44" spans="1:5" x14ac:dyDescent="0.2">
      <c r="A44" s="28" t="s">
        <v>994</v>
      </c>
      <c r="B44" s="28"/>
      <c r="C44" s="28"/>
      <c r="D44" s="28"/>
      <c r="E44" s="28"/>
    </row>
    <row r="45" spans="1:5" x14ac:dyDescent="0.2">
      <c r="A45" s="28" t="s">
        <v>995</v>
      </c>
      <c r="B45" s="28"/>
      <c r="C45" s="28"/>
      <c r="D45" s="28"/>
      <c r="E45" s="28"/>
    </row>
    <row r="46" spans="1:5" x14ac:dyDescent="0.2">
      <c r="A46" s="28" t="s">
        <v>996</v>
      </c>
      <c r="B46" s="28"/>
      <c r="C46" s="28"/>
      <c r="D46" s="28"/>
      <c r="E46" s="28"/>
    </row>
    <row r="47" spans="1:5" x14ac:dyDescent="0.2">
      <c r="A47" s="27" t="s">
        <v>997</v>
      </c>
      <c r="B47" s="27"/>
      <c r="C47" s="27"/>
      <c r="D47" s="27"/>
      <c r="E47" s="27"/>
    </row>
    <row r="48" spans="1:5" x14ac:dyDescent="0.2">
      <c r="A48" s="27" t="s">
        <v>998</v>
      </c>
      <c r="B48" s="27"/>
      <c r="C48" s="27"/>
      <c r="D48" s="27"/>
      <c r="E48" s="27"/>
    </row>
    <row r="49" spans="1:5" x14ac:dyDescent="0.2">
      <c r="A49" s="27" t="s">
        <v>999</v>
      </c>
      <c r="B49" s="27"/>
      <c r="C49" s="27"/>
      <c r="D49" s="27"/>
      <c r="E49" s="27"/>
    </row>
    <row r="50" spans="1:5" x14ac:dyDescent="0.2">
      <c r="A50" s="27" t="s">
        <v>1000</v>
      </c>
      <c r="B50" s="27"/>
      <c r="C50" s="27"/>
      <c r="D50" s="27"/>
      <c r="E50" s="27"/>
    </row>
    <row r="51" spans="1:5" x14ac:dyDescent="0.2">
      <c r="A51" s="27" t="s">
        <v>1001</v>
      </c>
      <c r="B51" s="27"/>
      <c r="C51" s="27"/>
      <c r="D51" s="27"/>
      <c r="E51" s="27"/>
    </row>
    <row r="52" spans="1:5" x14ac:dyDescent="0.2">
      <c r="A52" s="27" t="s">
        <v>1002</v>
      </c>
      <c r="B52" s="27"/>
      <c r="C52" s="27"/>
      <c r="D52" s="27"/>
      <c r="E52" s="27"/>
    </row>
    <row r="53" spans="1:5" x14ac:dyDescent="0.2">
      <c r="A53" s="27" t="s">
        <v>1003</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zoomScale="85" zoomScaleNormal="85" workbookViewId="0">
      <selection activeCell="A43" sqref="A43:XFD1048576"/>
    </sheetView>
  </sheetViews>
  <sheetFormatPr defaultColWidth="0" defaultRowHeight="15" zeroHeight="1" x14ac:dyDescent="0.25"/>
  <cols>
    <col min="1" max="1" width="7.5703125" style="1" customWidth="1"/>
    <col min="2" max="2" width="35.140625" style="1" customWidth="1"/>
    <col min="3" max="3" width="93.5703125" style="2" customWidth="1"/>
    <col min="4" max="4" width="28.5703125" style="2" customWidth="1"/>
    <col min="5" max="5" width="34.42578125" style="2" customWidth="1"/>
    <col min="6" max="6" width="33.5703125" style="2" customWidth="1"/>
    <col min="7" max="19" width="34.42578125" style="1" customWidth="1"/>
    <col min="20" max="16384" width="9.140625" style="1" hidden="1"/>
  </cols>
  <sheetData>
    <row r="1" spans="1:19" s="7" customFormat="1" ht="23.25" x14ac:dyDescent="0.2">
      <c r="A1" s="23" t="s">
        <v>24</v>
      </c>
      <c r="B1" s="31"/>
      <c r="C1" s="31"/>
      <c r="D1" s="31"/>
      <c r="E1" s="31"/>
      <c r="F1" s="31"/>
    </row>
    <row r="2" spans="1:19" ht="35.1" customHeight="1" thickBot="1" x14ac:dyDescent="0.35">
      <c r="A2" s="161" t="s">
        <v>25</v>
      </c>
      <c r="B2" s="106"/>
      <c r="C2" s="107"/>
      <c r="D2" s="107"/>
    </row>
    <row r="3" spans="1:19" ht="20.100000000000001" customHeight="1" x14ac:dyDescent="0.25">
      <c r="A3" s="183" t="s">
        <v>26</v>
      </c>
      <c r="B3" s="183"/>
      <c r="C3" s="183"/>
      <c r="D3" s="107"/>
      <c r="E3" s="142" t="s">
        <v>27</v>
      </c>
      <c r="F3" s="143"/>
    </row>
    <row r="4" spans="1:19" s="6" customFormat="1" ht="15" customHeight="1" x14ac:dyDescent="0.2">
      <c r="A4" s="108" t="s">
        <v>28</v>
      </c>
      <c r="B4" s="108" t="s">
        <v>29</v>
      </c>
      <c r="C4" s="9" t="s">
        <v>30</v>
      </c>
      <c r="D4" s="9" t="s">
        <v>31</v>
      </c>
      <c r="E4" s="132" t="str">
        <f>IF(E7="","[State]",E7)</f>
        <v>California</v>
      </c>
      <c r="F4" s="144"/>
    </row>
    <row r="5" spans="1:19" ht="16.5" customHeight="1" x14ac:dyDescent="0.25">
      <c r="A5" s="49" t="s">
        <v>32</v>
      </c>
      <c r="B5" s="24" t="s">
        <v>33</v>
      </c>
      <c r="C5" s="25" t="s">
        <v>34</v>
      </c>
      <c r="D5" s="29" t="s">
        <v>35</v>
      </c>
      <c r="E5" s="131" t="s">
        <v>1004</v>
      </c>
      <c r="F5" s="148"/>
    </row>
    <row r="6" spans="1:19" ht="16.5" customHeight="1" x14ac:dyDescent="0.25">
      <c r="A6" s="49" t="s">
        <v>36</v>
      </c>
      <c r="B6" s="25" t="s">
        <v>37</v>
      </c>
      <c r="C6" s="25" t="s">
        <v>38</v>
      </c>
      <c r="D6" s="29" t="s">
        <v>35</v>
      </c>
      <c r="E6" s="130" t="s">
        <v>1005</v>
      </c>
      <c r="F6" s="148"/>
    </row>
    <row r="7" spans="1:19" ht="16.5" customHeight="1" x14ac:dyDescent="0.25">
      <c r="A7" s="49" t="s">
        <v>39</v>
      </c>
      <c r="B7" s="24" t="s">
        <v>40</v>
      </c>
      <c r="C7" s="25" t="s">
        <v>41</v>
      </c>
      <c r="D7" s="57" t="s">
        <v>42</v>
      </c>
      <c r="E7" s="130" t="s">
        <v>946</v>
      </c>
      <c r="F7" s="148"/>
    </row>
    <row r="8" spans="1:19" ht="16.5" customHeight="1" x14ac:dyDescent="0.25">
      <c r="A8" s="49" t="s">
        <v>43</v>
      </c>
      <c r="B8" s="24" t="s">
        <v>44</v>
      </c>
      <c r="C8" s="25" t="s">
        <v>45</v>
      </c>
      <c r="D8" s="29" t="s">
        <v>46</v>
      </c>
      <c r="E8" s="129">
        <v>45596</v>
      </c>
      <c r="F8" s="149"/>
    </row>
    <row r="9" spans="1:19" ht="258" customHeight="1" x14ac:dyDescent="0.25">
      <c r="A9" s="49" t="s">
        <v>47</v>
      </c>
      <c r="B9" s="49" t="s">
        <v>48</v>
      </c>
      <c r="C9" s="48" t="s">
        <v>49</v>
      </c>
      <c r="D9" s="58" t="s">
        <v>50</v>
      </c>
      <c r="E9" s="128"/>
      <c r="F9" s="150"/>
      <c r="G9" s="109"/>
      <c r="H9" s="109"/>
      <c r="I9" s="109"/>
      <c r="J9" s="109"/>
      <c r="K9" s="109"/>
      <c r="L9" s="109"/>
      <c r="M9" s="109"/>
      <c r="N9" s="109"/>
      <c r="O9" s="109"/>
      <c r="P9" s="109"/>
      <c r="Q9" s="109"/>
      <c r="R9" s="109"/>
      <c r="S9" s="109"/>
    </row>
    <row r="10" spans="1:19" ht="84.75" customHeight="1" thickBot="1" x14ac:dyDescent="0.3">
      <c r="A10" s="110" t="s">
        <v>51</v>
      </c>
      <c r="B10" s="110" t="s">
        <v>52</v>
      </c>
      <c r="C10" s="111" t="s">
        <v>53</v>
      </c>
      <c r="D10" s="87" t="s">
        <v>35</v>
      </c>
      <c r="E10" s="127"/>
      <c r="F10" s="148"/>
      <c r="G10" s="109"/>
      <c r="H10" s="109"/>
      <c r="I10" s="109"/>
      <c r="J10" s="109"/>
      <c r="K10" s="109"/>
      <c r="L10" s="109"/>
      <c r="M10" s="109"/>
      <c r="N10" s="109"/>
      <c r="O10" s="109"/>
      <c r="P10" s="109"/>
      <c r="Q10" s="109"/>
      <c r="R10" s="109"/>
      <c r="S10" s="109"/>
    </row>
    <row r="11" spans="1:19" ht="15" customHeight="1" x14ac:dyDescent="0.25">
      <c r="A11" s="145" t="s">
        <v>54</v>
      </c>
      <c r="B11" s="7"/>
      <c r="C11" s="112"/>
      <c r="D11" s="112"/>
      <c r="E11" s="7"/>
      <c r="F11" s="109"/>
      <c r="G11" s="109"/>
      <c r="H11" s="109"/>
      <c r="I11" s="109"/>
      <c r="J11" s="109"/>
      <c r="K11" s="109"/>
      <c r="L11" s="109"/>
      <c r="M11" s="109"/>
      <c r="N11" s="109"/>
      <c r="O11" s="109"/>
      <c r="P11" s="109"/>
      <c r="Q11" s="109"/>
      <c r="R11" s="109"/>
      <c r="S11" s="109"/>
    </row>
    <row r="12" spans="1:19" ht="21" thickBot="1" x14ac:dyDescent="0.35">
      <c r="A12" s="161" t="s">
        <v>55</v>
      </c>
      <c r="B12" s="106"/>
      <c r="C12" s="107"/>
      <c r="D12" s="107"/>
      <c r="E12" s="99"/>
    </row>
    <row r="13" spans="1:19" ht="32.1" customHeight="1" x14ac:dyDescent="0.25">
      <c r="A13" s="183" t="s">
        <v>56</v>
      </c>
      <c r="B13" s="183"/>
      <c r="C13" s="183"/>
      <c r="D13" s="107"/>
      <c r="E13" s="113" t="s">
        <v>57</v>
      </c>
      <c r="F13" s="114"/>
      <c r="G13" s="114"/>
      <c r="H13" s="114"/>
      <c r="I13" s="114"/>
      <c r="J13" s="114"/>
      <c r="K13" s="114"/>
      <c r="L13" s="114"/>
      <c r="M13" s="114"/>
      <c r="N13" s="114"/>
      <c r="O13" s="114"/>
      <c r="P13" s="114"/>
      <c r="Q13" s="114"/>
      <c r="R13" s="114"/>
      <c r="S13" s="115"/>
    </row>
    <row r="14" spans="1:19" s="6" customFormat="1" ht="30" x14ac:dyDescent="0.2">
      <c r="A14" s="8" t="s">
        <v>28</v>
      </c>
      <c r="B14" s="108" t="s">
        <v>29</v>
      </c>
      <c r="C14" s="9" t="s">
        <v>30</v>
      </c>
      <c r="D14" s="9" t="s">
        <v>31</v>
      </c>
      <c r="E14" s="116" t="str">
        <f>IF(E15="","[Program 1]",E15)</f>
        <v>County Mental Health Plans (MHP) 1-40</v>
      </c>
      <c r="F14" s="116" t="str">
        <f>IF(F15="","[Program 2]",F15)</f>
        <v>County Mental Health Plans (MHP) 41-56</v>
      </c>
      <c r="G14" s="116" t="str">
        <f>IF(G15="","[Program 3]",G15)</f>
        <v>Drug Medi-Cal Organized Delivery System (DMC-ODS)</v>
      </c>
      <c r="H14" s="116" t="str">
        <f>IF(H15="","[Program 4]",H15)</f>
        <v>Medi-Cal Managed Care</v>
      </c>
      <c r="I14" s="116" t="str">
        <f>IF(I15="","[Program 5]",I15)</f>
        <v>[Program 5]</v>
      </c>
      <c r="J14" s="116" t="str">
        <f>IF(J15="","[Program 6]",J15)</f>
        <v>[Program 6]</v>
      </c>
      <c r="K14" s="116" t="str">
        <f>IF(K15="","[Program 7]",K15)</f>
        <v>[Program 7]</v>
      </c>
      <c r="L14" s="116" t="str">
        <f>IF(L15="","[Program 8]",L15)</f>
        <v>[Program 8]</v>
      </c>
      <c r="M14" s="116" t="str">
        <f>IF(M15="","[Program 9]",M15)</f>
        <v>[Program 9]</v>
      </c>
      <c r="N14" s="116" t="str">
        <f>IF(N15="","[Program 10]",N15)</f>
        <v>[Program 10]</v>
      </c>
      <c r="O14" s="116" t="str">
        <f>IF(O15="","[Program 11]",O15)</f>
        <v>[Program 11]</v>
      </c>
      <c r="P14" s="116" t="str">
        <f>IF(P15="","[Program 12]",P15)</f>
        <v>[Program 12]</v>
      </c>
      <c r="Q14" s="116" t="str">
        <f>IF(Q15="","[Program 13]",Q15)</f>
        <v>[Program 13]</v>
      </c>
      <c r="R14" s="116" t="str">
        <f>IF(R15="","[Program 14]",R15)</f>
        <v>[Program 14]</v>
      </c>
      <c r="S14" s="116" t="str">
        <f>IF(S15="","[Program 15]",S15)</f>
        <v>[Program 15]</v>
      </c>
    </row>
    <row r="15" spans="1:19" ht="87.75" customHeight="1" x14ac:dyDescent="0.25">
      <c r="A15" s="49" t="s">
        <v>58</v>
      </c>
      <c r="B15" s="25" t="s">
        <v>59</v>
      </c>
      <c r="C15" s="75" t="s">
        <v>60</v>
      </c>
      <c r="D15" s="29" t="s">
        <v>35</v>
      </c>
      <c r="E15" s="162" t="s">
        <v>61</v>
      </c>
      <c r="F15" s="162" t="s">
        <v>62</v>
      </c>
      <c r="G15" s="162" t="s">
        <v>63</v>
      </c>
      <c r="H15" s="162" t="s">
        <v>64</v>
      </c>
      <c r="I15" s="162"/>
      <c r="J15" s="122"/>
      <c r="K15" s="122"/>
      <c r="L15" s="122"/>
      <c r="M15" s="122"/>
      <c r="N15" s="122"/>
      <c r="O15" s="122"/>
      <c r="P15" s="122"/>
      <c r="Q15" s="122"/>
      <c r="R15" s="122"/>
      <c r="S15" s="122"/>
    </row>
    <row r="16" spans="1:19" ht="78.75" customHeight="1" x14ac:dyDescent="0.25">
      <c r="A16" s="49" t="s">
        <v>65</v>
      </c>
      <c r="B16" s="48" t="s">
        <v>66</v>
      </c>
      <c r="C16" s="48" t="s">
        <v>67</v>
      </c>
      <c r="D16" s="58" t="s">
        <v>35</v>
      </c>
      <c r="E16" s="122" t="s">
        <v>68</v>
      </c>
      <c r="F16" s="122" t="s">
        <v>68</v>
      </c>
      <c r="G16" s="122" t="s">
        <v>69</v>
      </c>
      <c r="H16" s="122" t="s">
        <v>68</v>
      </c>
      <c r="I16" s="122"/>
      <c r="J16" s="122"/>
      <c r="K16" s="122"/>
      <c r="L16" s="122"/>
      <c r="M16" s="122"/>
      <c r="N16" s="122"/>
      <c r="O16" s="122"/>
      <c r="P16" s="122"/>
      <c r="Q16" s="122"/>
      <c r="R16" s="122"/>
      <c r="S16" s="122"/>
    </row>
    <row r="17" spans="1:19" ht="33.75" customHeight="1" x14ac:dyDescent="0.25">
      <c r="A17" s="49" t="s">
        <v>70</v>
      </c>
      <c r="B17" s="24" t="s">
        <v>71</v>
      </c>
      <c r="C17" s="48" t="s">
        <v>72</v>
      </c>
      <c r="D17" s="25" t="s">
        <v>73</v>
      </c>
      <c r="E17" s="122" t="s">
        <v>74</v>
      </c>
      <c r="F17" s="122" t="s">
        <v>74</v>
      </c>
      <c r="G17" s="122" t="s">
        <v>74</v>
      </c>
      <c r="H17" s="122" t="s">
        <v>75</v>
      </c>
      <c r="I17" s="122"/>
      <c r="J17" s="122"/>
      <c r="K17" s="122"/>
      <c r="L17" s="122"/>
      <c r="M17" s="122"/>
      <c r="N17" s="122"/>
      <c r="O17" s="122"/>
      <c r="P17" s="122"/>
      <c r="Q17" s="122"/>
      <c r="R17" s="122"/>
      <c r="S17" s="122"/>
    </row>
    <row r="18" spans="1:19" ht="105" customHeight="1" x14ac:dyDescent="0.25">
      <c r="A18" s="191" t="s">
        <v>76</v>
      </c>
      <c r="B18" s="191"/>
      <c r="C18" s="192"/>
      <c r="D18" s="117" t="s">
        <v>77</v>
      </c>
      <c r="E18" s="118" t="s">
        <v>78</v>
      </c>
      <c r="F18" s="118" t="s">
        <v>78</v>
      </c>
      <c r="G18" s="118" t="s">
        <v>78</v>
      </c>
      <c r="H18" s="118" t="s">
        <v>78</v>
      </c>
      <c r="I18" s="118" t="s">
        <v>78</v>
      </c>
      <c r="J18" s="118" t="s">
        <v>78</v>
      </c>
      <c r="K18" s="118" t="s">
        <v>78</v>
      </c>
      <c r="L18" s="118" t="s">
        <v>78</v>
      </c>
      <c r="M18" s="118" t="s">
        <v>78</v>
      </c>
      <c r="N18" s="118" t="s">
        <v>78</v>
      </c>
      <c r="O18" s="118" t="s">
        <v>78</v>
      </c>
      <c r="P18" s="118" t="s">
        <v>78</v>
      </c>
      <c r="Q18" s="118" t="s">
        <v>78</v>
      </c>
      <c r="R18" s="118" t="s">
        <v>78</v>
      </c>
      <c r="S18" s="118" t="s">
        <v>78</v>
      </c>
    </row>
    <row r="19" spans="1:19" ht="28.5" x14ac:dyDescent="0.25">
      <c r="A19" s="49" t="s">
        <v>79</v>
      </c>
      <c r="B19" s="49" t="s">
        <v>80</v>
      </c>
      <c r="C19" s="86" t="s">
        <v>81</v>
      </c>
      <c r="D19" s="91" t="s">
        <v>46</v>
      </c>
      <c r="E19" s="126">
        <v>45108</v>
      </c>
      <c r="F19" s="126">
        <v>45108</v>
      </c>
      <c r="G19" s="126">
        <v>45108</v>
      </c>
      <c r="H19" s="126">
        <v>44927</v>
      </c>
      <c r="I19" s="126"/>
      <c r="J19" s="126"/>
      <c r="K19" s="126"/>
      <c r="L19" s="126"/>
      <c r="M19" s="126"/>
      <c r="N19" s="126"/>
      <c r="O19" s="126"/>
      <c r="P19" s="126"/>
      <c r="Q19" s="126"/>
      <c r="R19" s="126"/>
      <c r="S19" s="126"/>
    </row>
    <row r="20" spans="1:19" ht="28.5" x14ac:dyDescent="0.25">
      <c r="A20" s="49" t="s">
        <v>82</v>
      </c>
      <c r="B20" s="49" t="s">
        <v>83</v>
      </c>
      <c r="C20" s="48" t="s">
        <v>84</v>
      </c>
      <c r="D20" s="119" t="s">
        <v>46</v>
      </c>
      <c r="E20" s="126">
        <v>45473</v>
      </c>
      <c r="F20" s="126">
        <v>45473</v>
      </c>
      <c r="G20" s="126">
        <v>45473</v>
      </c>
      <c r="H20" s="126">
        <v>45291</v>
      </c>
      <c r="I20" s="126"/>
      <c r="J20" s="126"/>
      <c r="K20" s="126"/>
      <c r="L20" s="126"/>
      <c r="M20" s="126"/>
      <c r="N20" s="126"/>
      <c r="O20" s="126"/>
      <c r="P20" s="126"/>
      <c r="Q20" s="126"/>
      <c r="R20" s="126"/>
      <c r="S20" s="126"/>
    </row>
    <row r="21" spans="1:19" ht="78.599999999999994" customHeight="1" x14ac:dyDescent="0.25">
      <c r="A21" s="191" t="s">
        <v>85</v>
      </c>
      <c r="B21" s="191"/>
      <c r="C21" s="192"/>
      <c r="D21" s="120" t="s">
        <v>77</v>
      </c>
      <c r="E21" s="118" t="s">
        <v>78</v>
      </c>
      <c r="F21" s="118" t="s">
        <v>78</v>
      </c>
      <c r="G21" s="118" t="s">
        <v>78</v>
      </c>
      <c r="H21" s="118" t="s">
        <v>78</v>
      </c>
      <c r="I21" s="118" t="s">
        <v>78</v>
      </c>
      <c r="J21" s="118" t="s">
        <v>78</v>
      </c>
      <c r="K21" s="118" t="s">
        <v>78</v>
      </c>
      <c r="L21" s="118" t="s">
        <v>78</v>
      </c>
      <c r="M21" s="118" t="s">
        <v>78</v>
      </c>
      <c r="N21" s="118" t="s">
        <v>78</v>
      </c>
      <c r="O21" s="118" t="s">
        <v>78</v>
      </c>
      <c r="P21" s="118" t="s">
        <v>78</v>
      </c>
      <c r="Q21" s="118" t="s">
        <v>78</v>
      </c>
      <c r="R21" s="118" t="s">
        <v>78</v>
      </c>
      <c r="S21" s="118" t="s">
        <v>78</v>
      </c>
    </row>
    <row r="22" spans="1:19" x14ac:dyDescent="0.25">
      <c r="A22" s="49" t="s">
        <v>86</v>
      </c>
      <c r="B22" s="70" t="s">
        <v>87</v>
      </c>
      <c r="C22" s="48" t="s">
        <v>88</v>
      </c>
      <c r="D22" s="48" t="s">
        <v>42</v>
      </c>
      <c r="E22" s="122" t="s">
        <v>89</v>
      </c>
      <c r="F22" s="122" t="s">
        <v>89</v>
      </c>
      <c r="G22" s="122" t="s">
        <v>89</v>
      </c>
      <c r="H22" s="122" t="s">
        <v>90</v>
      </c>
      <c r="I22" s="122"/>
      <c r="J22" s="122"/>
      <c r="K22" s="122"/>
      <c r="L22" s="122"/>
      <c r="M22" s="122"/>
      <c r="N22" s="122"/>
      <c r="O22" s="122"/>
      <c r="P22" s="122"/>
      <c r="Q22" s="122"/>
      <c r="R22" s="122"/>
      <c r="S22" s="122"/>
    </row>
    <row r="23" spans="1:19" x14ac:dyDescent="0.25">
      <c r="A23" s="49" t="s">
        <v>91</v>
      </c>
      <c r="B23" s="70" t="s">
        <v>92</v>
      </c>
      <c r="C23" s="48" t="s">
        <v>93</v>
      </c>
      <c r="D23" s="48" t="s">
        <v>42</v>
      </c>
      <c r="E23" s="122" t="s">
        <v>89</v>
      </c>
      <c r="F23" s="122" t="s">
        <v>89</v>
      </c>
      <c r="G23" s="122" t="s">
        <v>89</v>
      </c>
      <c r="H23" s="122" t="s">
        <v>90</v>
      </c>
      <c r="I23" s="122"/>
      <c r="J23" s="122"/>
      <c r="K23" s="122"/>
      <c r="L23" s="122"/>
      <c r="M23" s="122"/>
      <c r="N23" s="122"/>
      <c r="O23" s="122"/>
      <c r="P23" s="122"/>
      <c r="Q23" s="122"/>
      <c r="R23" s="122"/>
      <c r="S23" s="122"/>
    </row>
    <row r="24" spans="1:19" x14ac:dyDescent="0.25">
      <c r="A24" s="49" t="s">
        <v>94</v>
      </c>
      <c r="B24" s="70" t="s">
        <v>95</v>
      </c>
      <c r="C24" s="48" t="s">
        <v>96</v>
      </c>
      <c r="D24" s="48" t="s">
        <v>42</v>
      </c>
      <c r="E24" s="122" t="s">
        <v>89</v>
      </c>
      <c r="F24" s="122" t="s">
        <v>89</v>
      </c>
      <c r="G24" s="122" t="s">
        <v>89</v>
      </c>
      <c r="H24" s="122" t="s">
        <v>90</v>
      </c>
      <c r="I24" s="122"/>
      <c r="J24" s="122"/>
      <c r="K24" s="122"/>
      <c r="L24" s="122"/>
      <c r="M24" s="122"/>
      <c r="N24" s="122"/>
      <c r="O24" s="122"/>
      <c r="P24" s="122"/>
      <c r="Q24" s="122"/>
      <c r="R24" s="122"/>
      <c r="S24" s="122"/>
    </row>
    <row r="25" spans="1:19" x14ac:dyDescent="0.25">
      <c r="A25" s="49" t="s">
        <v>97</v>
      </c>
      <c r="B25" s="70" t="s">
        <v>98</v>
      </c>
      <c r="C25" s="48" t="s">
        <v>99</v>
      </c>
      <c r="D25" s="48" t="s">
        <v>42</v>
      </c>
      <c r="E25" s="122" t="s">
        <v>90</v>
      </c>
      <c r="F25" s="122" t="s">
        <v>90</v>
      </c>
      <c r="G25" s="122" t="s">
        <v>90</v>
      </c>
      <c r="H25" s="122" t="s">
        <v>90</v>
      </c>
      <c r="I25" s="122"/>
      <c r="J25" s="122"/>
      <c r="K25" s="122"/>
      <c r="L25" s="122"/>
      <c r="M25" s="122"/>
      <c r="N25" s="122"/>
      <c r="O25" s="122"/>
      <c r="P25" s="122"/>
      <c r="Q25" s="122"/>
      <c r="R25" s="122"/>
      <c r="S25" s="122"/>
    </row>
    <row r="26" spans="1:19" x14ac:dyDescent="0.25">
      <c r="A26" s="49" t="s">
        <v>100</v>
      </c>
      <c r="B26" s="70" t="s">
        <v>101</v>
      </c>
      <c r="C26" s="48" t="s">
        <v>102</v>
      </c>
      <c r="D26" s="48" t="s">
        <v>42</v>
      </c>
      <c r="E26" s="122" t="s">
        <v>90</v>
      </c>
      <c r="F26" s="122" t="s">
        <v>90</v>
      </c>
      <c r="G26" s="122" t="s">
        <v>90</v>
      </c>
      <c r="H26" s="122" t="s">
        <v>90</v>
      </c>
      <c r="I26" s="122"/>
      <c r="J26" s="122"/>
      <c r="K26" s="122"/>
      <c r="L26" s="122"/>
      <c r="M26" s="122"/>
      <c r="N26" s="122"/>
      <c r="O26" s="122"/>
      <c r="P26" s="122"/>
      <c r="Q26" s="122"/>
      <c r="R26" s="122"/>
      <c r="S26" s="122"/>
    </row>
    <row r="27" spans="1:19" x14ac:dyDescent="0.25">
      <c r="A27" s="49" t="s">
        <v>103</v>
      </c>
      <c r="B27" s="70" t="s">
        <v>104</v>
      </c>
      <c r="C27" s="48" t="s">
        <v>105</v>
      </c>
      <c r="D27" s="48" t="s">
        <v>42</v>
      </c>
      <c r="E27" s="122" t="s">
        <v>90</v>
      </c>
      <c r="F27" s="122" t="s">
        <v>90</v>
      </c>
      <c r="G27" s="122" t="s">
        <v>89</v>
      </c>
      <c r="H27" s="122" t="s">
        <v>90</v>
      </c>
      <c r="I27" s="122"/>
      <c r="J27" s="122"/>
      <c r="K27" s="122"/>
      <c r="L27" s="122"/>
      <c r="M27" s="122"/>
      <c r="N27" s="122"/>
      <c r="O27" s="122"/>
      <c r="P27" s="122"/>
      <c r="Q27" s="122"/>
      <c r="R27" s="122"/>
      <c r="S27" s="122"/>
    </row>
    <row r="28" spans="1:19" x14ac:dyDescent="0.25">
      <c r="A28" s="49" t="s">
        <v>106</v>
      </c>
      <c r="B28" s="70" t="s">
        <v>107</v>
      </c>
      <c r="C28" s="48" t="s">
        <v>108</v>
      </c>
      <c r="D28" s="48" t="s">
        <v>42</v>
      </c>
      <c r="E28" s="122" t="s">
        <v>90</v>
      </c>
      <c r="F28" s="122" t="s">
        <v>90</v>
      </c>
      <c r="G28" s="122" t="s">
        <v>89</v>
      </c>
      <c r="H28" s="122" t="s">
        <v>90</v>
      </c>
      <c r="I28" s="122"/>
      <c r="J28" s="122"/>
      <c r="K28" s="122"/>
      <c r="L28" s="122"/>
      <c r="M28" s="122"/>
      <c r="N28" s="122"/>
      <c r="O28" s="122"/>
      <c r="P28" s="122"/>
      <c r="Q28" s="122"/>
      <c r="R28" s="122"/>
      <c r="S28" s="122"/>
    </row>
    <row r="29" spans="1:19" x14ac:dyDescent="0.25">
      <c r="A29" s="49" t="s">
        <v>109</v>
      </c>
      <c r="B29" s="70" t="s">
        <v>110</v>
      </c>
      <c r="C29" s="48" t="s">
        <v>111</v>
      </c>
      <c r="D29" s="48" t="s">
        <v>42</v>
      </c>
      <c r="E29" s="122" t="s">
        <v>89</v>
      </c>
      <c r="F29" s="122" t="s">
        <v>89</v>
      </c>
      <c r="G29" s="122" t="s">
        <v>89</v>
      </c>
      <c r="H29" s="122" t="s">
        <v>90</v>
      </c>
      <c r="I29" s="122"/>
      <c r="J29" s="122"/>
      <c r="K29" s="122"/>
      <c r="L29" s="122"/>
      <c r="M29" s="122"/>
      <c r="N29" s="122"/>
      <c r="O29" s="122"/>
      <c r="P29" s="122"/>
      <c r="Q29" s="122"/>
      <c r="R29" s="122"/>
      <c r="S29" s="122"/>
    </row>
    <row r="30" spans="1:19" x14ac:dyDescent="0.25">
      <c r="A30" s="49" t="s">
        <v>112</v>
      </c>
      <c r="B30" s="70" t="s">
        <v>113</v>
      </c>
      <c r="C30" s="48" t="s">
        <v>114</v>
      </c>
      <c r="D30" s="48" t="s">
        <v>42</v>
      </c>
      <c r="E30" s="122" t="s">
        <v>89</v>
      </c>
      <c r="F30" s="122" t="s">
        <v>89</v>
      </c>
      <c r="G30" s="122" t="s">
        <v>89</v>
      </c>
      <c r="H30" s="122" t="s">
        <v>89</v>
      </c>
      <c r="I30" s="122"/>
      <c r="J30" s="122"/>
      <c r="K30" s="122"/>
      <c r="L30" s="122"/>
      <c r="M30" s="122"/>
      <c r="N30" s="122"/>
      <c r="O30" s="122"/>
      <c r="P30" s="122"/>
      <c r="Q30" s="122"/>
      <c r="R30" s="122"/>
      <c r="S30" s="122"/>
    </row>
    <row r="31" spans="1:19" x14ac:dyDescent="0.25">
      <c r="A31" s="49" t="s">
        <v>115</v>
      </c>
      <c r="B31" s="70" t="s">
        <v>116</v>
      </c>
      <c r="C31" s="48" t="s">
        <v>117</v>
      </c>
      <c r="D31" s="48" t="s">
        <v>42</v>
      </c>
      <c r="E31" s="122" t="s">
        <v>89</v>
      </c>
      <c r="F31" s="122" t="s">
        <v>89</v>
      </c>
      <c r="G31" s="122" t="s">
        <v>89</v>
      </c>
      <c r="H31" s="122" t="s">
        <v>89</v>
      </c>
      <c r="I31" s="122"/>
      <c r="J31" s="122"/>
      <c r="K31" s="122"/>
      <c r="L31" s="122"/>
      <c r="M31" s="122"/>
      <c r="N31" s="122"/>
      <c r="O31" s="122"/>
      <c r="P31" s="122"/>
      <c r="Q31" s="122"/>
      <c r="R31" s="122"/>
      <c r="S31" s="122"/>
    </row>
    <row r="32" spans="1:19" x14ac:dyDescent="0.25">
      <c r="A32" s="49" t="s">
        <v>118</v>
      </c>
      <c r="B32" s="70" t="s">
        <v>119</v>
      </c>
      <c r="C32" s="48" t="s">
        <v>120</v>
      </c>
      <c r="D32" s="48" t="s">
        <v>42</v>
      </c>
      <c r="E32" s="122" t="s">
        <v>89</v>
      </c>
      <c r="F32" s="122" t="s">
        <v>89</v>
      </c>
      <c r="G32" s="122" t="s">
        <v>89</v>
      </c>
      <c r="H32" s="122" t="s">
        <v>90</v>
      </c>
      <c r="I32" s="122"/>
      <c r="J32" s="122"/>
      <c r="K32" s="122"/>
      <c r="L32" s="122"/>
      <c r="M32" s="122"/>
      <c r="N32" s="122"/>
      <c r="O32" s="122"/>
      <c r="P32" s="122"/>
      <c r="Q32" s="122"/>
      <c r="R32" s="122"/>
      <c r="S32" s="122"/>
    </row>
    <row r="33" spans="1:19" ht="42.75" x14ac:dyDescent="0.25">
      <c r="A33" s="56" t="s">
        <v>121</v>
      </c>
      <c r="B33" s="71" t="s">
        <v>122</v>
      </c>
      <c r="C33" s="53" t="s">
        <v>123</v>
      </c>
      <c r="D33" s="72" t="s">
        <v>124</v>
      </c>
      <c r="E33" s="95" t="s">
        <v>125</v>
      </c>
      <c r="F33" s="95" t="s">
        <v>125</v>
      </c>
      <c r="G33" s="95" t="s">
        <v>125</v>
      </c>
      <c r="H33" s="95" t="s">
        <v>126</v>
      </c>
      <c r="I33" s="95"/>
      <c r="J33" s="95"/>
      <c r="K33" s="95"/>
      <c r="L33" s="95"/>
      <c r="M33" s="95"/>
      <c r="N33" s="95"/>
      <c r="O33" s="95"/>
      <c r="P33" s="95"/>
      <c r="Q33" s="95"/>
      <c r="R33" s="95"/>
      <c r="S33" s="95"/>
    </row>
    <row r="34" spans="1:19" s="52" customFormat="1" x14ac:dyDescent="0.25">
      <c r="A34" s="146" t="s">
        <v>54</v>
      </c>
      <c r="B34" s="50"/>
      <c r="C34" s="51"/>
      <c r="D34" s="51"/>
      <c r="E34" s="109"/>
      <c r="F34" s="109"/>
      <c r="G34" s="109"/>
      <c r="H34" s="109"/>
      <c r="I34" s="109"/>
      <c r="J34" s="109"/>
      <c r="K34" s="109"/>
      <c r="L34" s="109"/>
      <c r="M34" s="109"/>
      <c r="N34" s="109"/>
      <c r="O34" s="109"/>
      <c r="P34" s="109"/>
      <c r="Q34" s="109"/>
      <c r="R34" s="109"/>
      <c r="S34" s="109"/>
    </row>
    <row r="35" spans="1:19" ht="21" thickBot="1" x14ac:dyDescent="0.35">
      <c r="A35" s="161" t="s">
        <v>127</v>
      </c>
      <c r="B35" s="106"/>
      <c r="C35" s="107"/>
      <c r="D35" s="107"/>
    </row>
    <row r="36" spans="1:19" ht="30" customHeight="1" x14ac:dyDescent="0.25">
      <c r="A36" s="183" t="s">
        <v>128</v>
      </c>
      <c r="B36" s="183"/>
      <c r="C36" s="183"/>
      <c r="D36" s="107"/>
      <c r="E36" s="113" t="s">
        <v>57</v>
      </c>
      <c r="F36" s="114"/>
      <c r="G36" s="114"/>
      <c r="H36" s="114"/>
      <c r="I36" s="114"/>
      <c r="J36" s="114"/>
      <c r="K36" s="114"/>
      <c r="L36" s="114"/>
      <c r="M36" s="114"/>
      <c r="N36" s="114"/>
      <c r="O36" s="114"/>
      <c r="P36" s="114"/>
      <c r="Q36" s="114"/>
      <c r="R36" s="114"/>
      <c r="S36" s="115"/>
    </row>
    <row r="37" spans="1:19" s="6" customFormat="1" ht="30" x14ac:dyDescent="0.2">
      <c r="A37" s="8" t="s">
        <v>28</v>
      </c>
      <c r="B37" s="108" t="s">
        <v>29</v>
      </c>
      <c r="C37" s="9" t="s">
        <v>30</v>
      </c>
      <c r="D37" s="9" t="s">
        <v>31</v>
      </c>
      <c r="E37" s="116" t="str">
        <f>IF(E15="","[Program 1]",E15)</f>
        <v>County Mental Health Plans (MHP) 1-40</v>
      </c>
      <c r="F37" s="116" t="str">
        <f>IF(F15="","[Program 2]",F15)</f>
        <v>County Mental Health Plans (MHP) 41-56</v>
      </c>
      <c r="G37" s="116" t="str">
        <f>IF(G15="","[Program 3]",G15)</f>
        <v>Drug Medi-Cal Organized Delivery System (DMC-ODS)</v>
      </c>
      <c r="H37" s="116" t="str">
        <f>IF(H15="","[Program 4]",H15)</f>
        <v>Medi-Cal Managed Care</v>
      </c>
      <c r="I37" s="116" t="str">
        <f>IF(I15="","[Program 5]",I15)</f>
        <v>[Program 5]</v>
      </c>
      <c r="J37" s="116" t="str">
        <f>IF(J15="","[Program 6]",J15)</f>
        <v>[Program 6]</v>
      </c>
      <c r="K37" s="116" t="str">
        <f>IF(K15="","[Program 7]",K15)</f>
        <v>[Program 7]</v>
      </c>
      <c r="L37" s="116" t="str">
        <f>IF(L15="","[Program 8]",L15)</f>
        <v>[Program 8]</v>
      </c>
      <c r="M37" s="116" t="str">
        <f>IF(M15="","[Program 9]",M15)</f>
        <v>[Program 9]</v>
      </c>
      <c r="N37" s="116" t="str">
        <f>IF(N15="","[Program 10]",N15)</f>
        <v>[Program 10]</v>
      </c>
      <c r="O37" s="116" t="str">
        <f>IF(O15="","[Program 11]",O15)</f>
        <v>[Program 11]</v>
      </c>
      <c r="P37" s="116" t="str">
        <f>IF(P15="","[Program 12]",P15)</f>
        <v>[Program 12]</v>
      </c>
      <c r="Q37" s="116" t="str">
        <f>IF(Q15="","[Program 13]",Q15)</f>
        <v>[Program 13]</v>
      </c>
      <c r="R37" s="116" t="str">
        <f>IF(R15="","[Program 14]",R15)</f>
        <v>[Program 14]</v>
      </c>
      <c r="S37" s="116" t="str">
        <f>IF(S15="","[Program 15]",S15)</f>
        <v>[Program 15]</v>
      </c>
    </row>
    <row r="38" spans="1:19" ht="148.5" customHeight="1" x14ac:dyDescent="0.25">
      <c r="A38" s="191" t="s">
        <v>129</v>
      </c>
      <c r="B38" s="191"/>
      <c r="C38" s="191"/>
      <c r="D38" s="121" t="s">
        <v>77</v>
      </c>
      <c r="E38" s="118" t="s">
        <v>78</v>
      </c>
      <c r="F38" s="118" t="s">
        <v>78</v>
      </c>
      <c r="G38" s="118" t="s">
        <v>78</v>
      </c>
      <c r="H38" s="118" t="s">
        <v>78</v>
      </c>
      <c r="I38" s="118" t="s">
        <v>78</v>
      </c>
      <c r="J38" s="118" t="s">
        <v>78</v>
      </c>
      <c r="K38" s="118" t="s">
        <v>78</v>
      </c>
      <c r="L38" s="118" t="s">
        <v>78</v>
      </c>
      <c r="M38" s="118" t="s">
        <v>78</v>
      </c>
      <c r="N38" s="118" t="s">
        <v>78</v>
      </c>
      <c r="O38" s="118" t="s">
        <v>78</v>
      </c>
      <c r="P38" s="118" t="s">
        <v>78</v>
      </c>
      <c r="Q38" s="118" t="s">
        <v>78</v>
      </c>
      <c r="R38" s="118" t="s">
        <v>78</v>
      </c>
      <c r="S38" s="118" t="s">
        <v>78</v>
      </c>
    </row>
    <row r="39" spans="1:19" ht="59.25" customHeight="1" x14ac:dyDescent="0.25">
      <c r="A39" s="49" t="s">
        <v>130</v>
      </c>
      <c r="B39" s="48" t="s">
        <v>131</v>
      </c>
      <c r="C39" s="48" t="s">
        <v>132</v>
      </c>
      <c r="D39" s="25" t="s">
        <v>42</v>
      </c>
      <c r="E39" s="122" t="s">
        <v>133</v>
      </c>
      <c r="F39" s="122" t="s">
        <v>133</v>
      </c>
      <c r="G39" s="122" t="s">
        <v>133</v>
      </c>
      <c r="H39" s="122" t="s">
        <v>133</v>
      </c>
      <c r="I39" s="122"/>
      <c r="J39" s="122"/>
      <c r="K39" s="122"/>
      <c r="L39" s="122"/>
      <c r="M39" s="122"/>
      <c r="N39" s="122"/>
      <c r="O39" s="122"/>
      <c r="P39" s="122"/>
      <c r="Q39" s="122"/>
      <c r="R39" s="122"/>
      <c r="S39" s="122"/>
    </row>
    <row r="40" spans="1:19" ht="82.5" customHeight="1" x14ac:dyDescent="0.25">
      <c r="A40" s="49" t="s">
        <v>134</v>
      </c>
      <c r="B40" s="48" t="s">
        <v>135</v>
      </c>
      <c r="C40" s="48" t="s">
        <v>136</v>
      </c>
      <c r="D40" s="59" t="s">
        <v>35</v>
      </c>
      <c r="E40" s="123" t="s">
        <v>137</v>
      </c>
      <c r="F40" s="123" t="s">
        <v>137</v>
      </c>
      <c r="G40" s="123" t="s">
        <v>138</v>
      </c>
      <c r="H40" s="123" t="s">
        <v>139</v>
      </c>
      <c r="I40" s="123"/>
      <c r="J40" s="123"/>
      <c r="K40" s="123"/>
      <c r="L40" s="123"/>
      <c r="M40" s="123"/>
      <c r="N40" s="123"/>
      <c r="O40" s="123"/>
      <c r="P40" s="123"/>
      <c r="Q40" s="123"/>
      <c r="R40" s="123"/>
      <c r="S40" s="123"/>
    </row>
    <row r="41" spans="1:19" ht="59.25" customHeight="1" x14ac:dyDescent="0.25">
      <c r="A41" s="49" t="s">
        <v>140</v>
      </c>
      <c r="B41" s="48" t="s">
        <v>141</v>
      </c>
      <c r="C41" s="48" t="s">
        <v>142</v>
      </c>
      <c r="D41" s="59" t="s">
        <v>35</v>
      </c>
      <c r="E41" s="124" t="s">
        <v>143</v>
      </c>
      <c r="F41" s="125" t="s">
        <v>143</v>
      </c>
      <c r="G41" s="125" t="s">
        <v>143</v>
      </c>
      <c r="H41" s="125" t="s">
        <v>144</v>
      </c>
      <c r="I41" s="125"/>
      <c r="J41" s="125"/>
      <c r="K41" s="125"/>
      <c r="L41" s="125"/>
      <c r="M41" s="125"/>
      <c r="N41" s="125"/>
      <c r="O41" s="125"/>
      <c r="P41" s="125"/>
      <c r="Q41" s="125"/>
      <c r="R41" s="125"/>
      <c r="S41" s="125"/>
    </row>
    <row r="42" spans="1:19" ht="63" customHeight="1" thickBot="1" x14ac:dyDescent="0.3">
      <c r="A42" s="111" t="s">
        <v>145</v>
      </c>
      <c r="B42" s="111" t="s">
        <v>146</v>
      </c>
      <c r="C42" s="111" t="s">
        <v>147</v>
      </c>
      <c r="D42" s="60" t="s">
        <v>35</v>
      </c>
      <c r="E42" s="95" t="s">
        <v>148</v>
      </c>
      <c r="F42" s="95" t="s">
        <v>148</v>
      </c>
      <c r="G42" s="95" t="s">
        <v>148</v>
      </c>
      <c r="H42" s="95" t="s">
        <v>148</v>
      </c>
      <c r="I42" s="95"/>
      <c r="J42" s="95"/>
      <c r="K42" s="95"/>
      <c r="L42" s="95"/>
      <c r="M42" s="95"/>
      <c r="N42" s="95"/>
      <c r="O42" s="95"/>
      <c r="P42" s="95"/>
      <c r="Q42" s="95"/>
      <c r="R42" s="95"/>
      <c r="S42" s="95"/>
    </row>
    <row r="43" spans="1:19" s="52" customFormat="1" hidden="1" x14ac:dyDescent="0.25">
      <c r="A43" s="147" t="s">
        <v>23</v>
      </c>
      <c r="B43" s="50"/>
      <c r="C43" s="51"/>
      <c r="D43" s="51"/>
      <c r="E43" s="109"/>
      <c r="F43" s="109"/>
      <c r="G43" s="109"/>
      <c r="H43" s="109"/>
      <c r="I43" s="109"/>
      <c r="J43" s="109"/>
      <c r="K43" s="109"/>
      <c r="L43" s="109"/>
      <c r="M43" s="109"/>
      <c r="N43" s="109"/>
      <c r="O43" s="109"/>
      <c r="P43" s="109"/>
      <c r="Q43" s="109"/>
      <c r="R43" s="109"/>
      <c r="S43" s="109"/>
    </row>
    <row r="44" spans="1:19" s="39" customFormat="1" hidden="1" x14ac:dyDescent="0.25">
      <c r="A44" s="38" t="s">
        <v>149</v>
      </c>
      <c r="C44" s="40"/>
      <c r="D44" s="40"/>
      <c r="E44" s="40"/>
      <c r="F44" s="40"/>
    </row>
    <row r="45" spans="1:19" s="39" customFormat="1" hidden="1" x14ac:dyDescent="0.25">
      <c r="D45" s="41" t="s">
        <v>150</v>
      </c>
      <c r="E45" s="42"/>
      <c r="F45" s="40"/>
    </row>
    <row r="46" spans="1:19" s="39" customFormat="1" hidden="1" x14ac:dyDescent="0.25">
      <c r="D46" s="43" t="s">
        <v>151</v>
      </c>
      <c r="E46" s="39" t="str">
        <f t="shared" ref="E46:E56" si="0">IF(E22="Covered",(CONCATENATE($B22,"-")),"")</f>
        <v/>
      </c>
      <c r="F46" s="39" t="str">
        <f t="shared" ref="F46:S46" si="1">IF(F22="Covered",(CONCATENATE($B22,"-")),"")</f>
        <v/>
      </c>
      <c r="G46" s="39" t="str">
        <f t="shared" si="1"/>
        <v/>
      </c>
      <c r="H46" s="39" t="str">
        <f t="shared" si="1"/>
        <v>Adult primary care-</v>
      </c>
      <c r="I46" s="39" t="str">
        <f t="shared" si="1"/>
        <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hidden="1" x14ac:dyDescent="0.25">
      <c r="D47" s="43" t="s">
        <v>152</v>
      </c>
      <c r="E47" s="39" t="str">
        <f t="shared" si="0"/>
        <v/>
      </c>
      <c r="F47" s="39" t="str">
        <f t="shared" ref="F47:S47" si="2">IF(F23="Covered",(CONCATENATE($B23,"-")),"")</f>
        <v/>
      </c>
      <c r="G47" s="39" t="str">
        <f t="shared" si="2"/>
        <v/>
      </c>
      <c r="H47" s="39" t="str">
        <f t="shared" si="2"/>
        <v>Pediatric primary care-</v>
      </c>
      <c r="I47" s="39" t="str">
        <f t="shared" si="2"/>
        <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hidden="1" x14ac:dyDescent="0.25">
      <c r="D48" s="43" t="s">
        <v>153</v>
      </c>
      <c r="E48" s="39" t="str">
        <f t="shared" si="0"/>
        <v/>
      </c>
      <c r="F48" s="39" t="str">
        <f t="shared" ref="F48:S48" si="3">IF(F24="Covered",(CONCATENATE($B24,"-")),"")</f>
        <v/>
      </c>
      <c r="G48" s="39" t="str">
        <f t="shared" si="3"/>
        <v/>
      </c>
      <c r="H48" s="39" t="str">
        <f t="shared" si="3"/>
        <v>OB/GYN-</v>
      </c>
      <c r="I48" s="39" t="str">
        <f t="shared" si="3"/>
        <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hidden="1" x14ac:dyDescent="0.25">
      <c r="D49" s="43" t="s">
        <v>154</v>
      </c>
      <c r="E49" s="39" t="str">
        <f t="shared" si="0"/>
        <v>Adult behavioral health-</v>
      </c>
      <c r="F49" s="39" t="str">
        <f t="shared" ref="F49:S49" si="4">IF(F25="Covered",(CONCATENATE($B25,"-")),"")</f>
        <v>Adult behavioral health-</v>
      </c>
      <c r="G49" s="39" t="str">
        <f t="shared" si="4"/>
        <v>Adult behavioral health-</v>
      </c>
      <c r="H49" s="39" t="str">
        <f t="shared" si="4"/>
        <v>Adult behavioral health-</v>
      </c>
      <c r="I49" s="39" t="str">
        <f t="shared" si="4"/>
        <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hidden="1" x14ac:dyDescent="0.25">
      <c r="D50" s="43" t="s">
        <v>155</v>
      </c>
      <c r="E50" s="39" t="str">
        <f t="shared" si="0"/>
        <v>Pediatric behavioral health-</v>
      </c>
      <c r="F50" s="39" t="str">
        <f t="shared" ref="F50:S50" si="5">IF(F26="Covered",(CONCATENATE($B26,"-")),"")</f>
        <v>Pediatric behavioral health-</v>
      </c>
      <c r="G50" s="39" t="str">
        <f t="shared" si="5"/>
        <v>Pediatric behavioral health-</v>
      </c>
      <c r="H50" s="39" t="str">
        <f t="shared" si="5"/>
        <v>Pediatric behavioral health-</v>
      </c>
      <c r="I50" s="39" t="str">
        <f t="shared" si="5"/>
        <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hidden="1" x14ac:dyDescent="0.25">
      <c r="D51" s="43" t="s">
        <v>156</v>
      </c>
      <c r="E51" s="39" t="str">
        <f t="shared" si="0"/>
        <v>Adult specialist-</v>
      </c>
      <c r="F51" s="39" t="str">
        <f t="shared" ref="F51:S51" si="6">IF(F27="Covered",(CONCATENATE($B27,"-")),"")</f>
        <v>Adult specialist-</v>
      </c>
      <c r="G51" s="39" t="str">
        <f t="shared" si="6"/>
        <v/>
      </c>
      <c r="H51" s="39" t="str">
        <f t="shared" si="6"/>
        <v>Adult specialist-</v>
      </c>
      <c r="I51" s="39" t="str">
        <f t="shared" si="6"/>
        <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hidden="1" x14ac:dyDescent="0.25">
      <c r="D52" s="43" t="s">
        <v>157</v>
      </c>
      <c r="E52" s="39" t="str">
        <f t="shared" si="0"/>
        <v>Pediatric specialist-</v>
      </c>
      <c r="F52" s="39" t="str">
        <f t="shared" ref="F52:S52" si="7">IF(F28="Covered",(CONCATENATE($B28,"-")),"")</f>
        <v>Pediatric specialist-</v>
      </c>
      <c r="G52" s="39" t="str">
        <f t="shared" si="7"/>
        <v/>
      </c>
      <c r="H52" s="39" t="str">
        <f t="shared" si="7"/>
        <v>Pediatric specialist-</v>
      </c>
      <c r="I52" s="39" t="str">
        <f t="shared" si="7"/>
        <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hidden="1" x14ac:dyDescent="0.25">
      <c r="D53" s="43" t="s">
        <v>158</v>
      </c>
      <c r="E53" s="39" t="str">
        <f t="shared" si="0"/>
        <v/>
      </c>
      <c r="F53" s="39" t="str">
        <f t="shared" ref="F53:S53" si="8">IF(F29="Covered",(CONCATENATE($B29,"-")),"")</f>
        <v/>
      </c>
      <c r="G53" s="39" t="str">
        <f t="shared" si="8"/>
        <v/>
      </c>
      <c r="H53" s="39" t="str">
        <f t="shared" si="8"/>
        <v>Hospital-</v>
      </c>
      <c r="I53" s="39" t="str">
        <f t="shared" si="8"/>
        <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hidden="1" x14ac:dyDescent="0.25">
      <c r="D54" s="43" t="s">
        <v>159</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hidden="1" x14ac:dyDescent="0.25">
      <c r="D55" s="43" t="s">
        <v>160</v>
      </c>
      <c r="E55" s="39" t="str">
        <f t="shared" si="0"/>
        <v/>
      </c>
      <c r="F55" s="39" t="str">
        <f t="shared" ref="F55:S55" si="10">IF(F31="Covered",(CONCATENATE($B31,"-")),"")</f>
        <v/>
      </c>
      <c r="G55" s="39" t="str">
        <f t="shared" si="10"/>
        <v/>
      </c>
      <c r="H55" s="39" t="str">
        <f t="shared" si="10"/>
        <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hidden="1" x14ac:dyDescent="0.25">
      <c r="D56" s="43" t="s">
        <v>161</v>
      </c>
      <c r="E56" s="39" t="str">
        <f t="shared" si="0"/>
        <v/>
      </c>
      <c r="F56" s="39" t="str">
        <f t="shared" ref="F56:S56" si="11">IF(F32="Covered",(CONCATENATE($B32,"-")),"")</f>
        <v/>
      </c>
      <c r="G56" s="39" t="str">
        <f t="shared" si="11"/>
        <v/>
      </c>
      <c r="H56" s="39" t="str">
        <f t="shared" si="11"/>
        <v>LTSS-</v>
      </c>
      <c r="I56" s="39" t="str">
        <f t="shared" si="11"/>
        <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hidden="1" x14ac:dyDescent="0.25">
      <c r="D57" s="43" t="s">
        <v>162</v>
      </c>
      <c r="E57" s="39" t="str">
        <f t="shared" ref="E57:S57" si="12">IF(E33&lt;&gt;"","other services","")</f>
        <v>other services</v>
      </c>
      <c r="F57" s="39" t="str">
        <f>IF(F33&lt;&gt;"","other services","")</f>
        <v>other services</v>
      </c>
      <c r="G57" s="39" t="str">
        <f t="shared" si="12"/>
        <v>other services</v>
      </c>
      <c r="H57" s="39" t="str">
        <f t="shared" si="12"/>
        <v>other services</v>
      </c>
      <c r="I57" s="39" t="str">
        <f t="shared" si="12"/>
        <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hidden="1" x14ac:dyDescent="0.25">
      <c r="D58" s="44" t="s">
        <v>163</v>
      </c>
      <c r="E58" s="39" t="str">
        <f>_xlfn.TEXTJOIN(CHAR(10),TRUE,E46:E57)</f>
        <v>Adult behavioral health-
Pediatric behavioral health-
Adult specialist-
Pediatric specialist-
other services</v>
      </c>
      <c r="F58" s="39" t="str">
        <f t="shared" ref="F58:S58" si="13">_xlfn.TEXTJOIN(CHAR(10),TRUE,F46:F57)</f>
        <v>Adult behavioral health-
Pediatric behavioral health-
Adult specialist-
Pediatric specialist-
other services</v>
      </c>
      <c r="G58" s="39" t="str">
        <f t="shared" si="13"/>
        <v>Adult behavioral health-
Pediatric behavioral health-
other services</v>
      </c>
      <c r="H58" s="39" t="str">
        <f t="shared" si="13"/>
        <v>Adult primary care-
Pediatric primary care-
OB/GYN-
Adult behavioral health-
Pediatric behavioral health-
Adult specialist-
Pediatric specialist-
Hospital-
LTSS-
other services</v>
      </c>
      <c r="I58" s="39" t="str">
        <f t="shared" si="13"/>
        <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hidden="1" x14ac:dyDescent="0.25">
      <c r="D59" s="45" t="s">
        <v>164</v>
      </c>
      <c r="E59" s="39" t="str">
        <f>SUBSTITUTE(E58,"-",", ")</f>
        <v>Adult behavioral health, 
Pediatric behavioral health, 
Adult specialist, 
Pediatric specialist, 
other services</v>
      </c>
      <c r="F59" s="39" t="str">
        <f t="shared" ref="F59:S59" si="14">SUBSTITUTE(F58,"-",", ")</f>
        <v>Adult behavioral health, 
Pediatric behavioral health, 
Adult specialist, 
Pediatric specialist, 
other services</v>
      </c>
      <c r="G59" s="39" t="str">
        <f t="shared" si="14"/>
        <v>Adult behavioral health, 
Pediatric behavioral health, 
other services</v>
      </c>
      <c r="H59" s="39" t="str">
        <f t="shared" si="14"/>
        <v>Adult primary care, 
Pediatric primary care, 
OB/GYN, 
Adult behavioral health, 
Pediatric behavioral health, 
Adult specialist, 
Pediatric specialist, 
Hospital, 
LTSS, 
other services</v>
      </c>
      <c r="I59" s="39" t="str">
        <f t="shared" si="14"/>
        <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hidden="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44" width="90.710937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IF('I_State&amp;Prog_Info'!E15="","[Program 1]",'I_State&amp;Prog_Info'!E15)</f>
        <v>County Mental Health Plans (MHP) 1-40</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IF('I_State&amp;Prog_Info'!E17="","(Placeholder for plan type)",'I_State&amp;Prog_Info'!E17)</f>
        <v>PIHP</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IF('I_State&amp;Prog_Info'!E59="","(Placeholder for providers)",'I_State&amp;Prog_Info'!E59)</f>
        <v>Adult behavioral health, 
Pediatric behavioral health, 
Adult specialist, 
Pediatric specialist,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IF('I_State&amp;Prog_Info'!E40="","(Placeholder for separate analysis and results document)",'I_State&amp;Prog_Info'!E40)</f>
        <v>Please see the attached document titled “Birdseye View_FY23-24_BH SMHS DMC ODS Network Certification Summary.” For the methodology used to analyze standards set in 42 CFR 438.68, see the document titled “DHCS BH SMHS Methodology Description.”</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IF('I_State&amp;Prog_Info'!E41="","(Placeholder for separate analysis and results document)",'I_State&amp;Prog_Info'!E41)</f>
        <v>11/01/2023 to 08/30/2024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6"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280</v>
      </c>
      <c r="F14" s="100" t="s">
        <v>281</v>
      </c>
      <c r="G14" s="100" t="s">
        <v>282</v>
      </c>
      <c r="H14" s="100" t="s">
        <v>282</v>
      </c>
      <c r="I14" s="100" t="s">
        <v>282</v>
      </c>
      <c r="J14" s="100" t="s">
        <v>282</v>
      </c>
      <c r="K14" s="100" t="s">
        <v>283</v>
      </c>
      <c r="L14" s="100" t="s">
        <v>283</v>
      </c>
      <c r="M14" s="100" t="s">
        <v>283</v>
      </c>
      <c r="N14" s="100" t="s">
        <v>283</v>
      </c>
      <c r="O14" s="100" t="s">
        <v>284</v>
      </c>
      <c r="P14" s="100" t="s">
        <v>285</v>
      </c>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x14ac:dyDescent="0.2">
      <c r="A15" s="73" t="s">
        <v>286</v>
      </c>
      <c r="B15" s="48" t="s">
        <v>287</v>
      </c>
      <c r="C15" s="25" t="s">
        <v>288</v>
      </c>
      <c r="D15" s="58" t="s">
        <v>35</v>
      </c>
      <c r="E15" s="122" t="s">
        <v>289</v>
      </c>
      <c r="F15" s="122" t="s">
        <v>290</v>
      </c>
      <c r="G15" s="122" t="s">
        <v>291</v>
      </c>
      <c r="H15" s="122" t="s">
        <v>292</v>
      </c>
      <c r="I15" s="122" t="s">
        <v>293</v>
      </c>
      <c r="J15" s="122" t="s">
        <v>294</v>
      </c>
      <c r="K15" s="100" t="s">
        <v>295</v>
      </c>
      <c r="L15" s="100" t="s">
        <v>296</v>
      </c>
      <c r="M15" s="100" t="s">
        <v>297</v>
      </c>
      <c r="N15" s="100" t="s">
        <v>298</v>
      </c>
      <c r="O15" s="122" t="s">
        <v>299</v>
      </c>
      <c r="P15" s="122" t="s">
        <v>300</v>
      </c>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304</v>
      </c>
      <c r="F16" s="101" t="s">
        <v>305</v>
      </c>
      <c r="G16" s="101" t="s">
        <v>305</v>
      </c>
      <c r="H16" s="101" t="s">
        <v>305</v>
      </c>
      <c r="I16" s="101" t="s">
        <v>304</v>
      </c>
      <c r="J16" s="101" t="s">
        <v>304</v>
      </c>
      <c r="K16" s="101" t="s">
        <v>304</v>
      </c>
      <c r="L16" s="101" t="s">
        <v>304</v>
      </c>
      <c r="M16" s="101" t="s">
        <v>306</v>
      </c>
      <c r="N16" s="101" t="s">
        <v>306</v>
      </c>
      <c r="O16" s="101" t="s">
        <v>307</v>
      </c>
      <c r="P16" s="101" t="s">
        <v>307</v>
      </c>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312</v>
      </c>
      <c r="H17" s="101" t="s">
        <v>313</v>
      </c>
      <c r="I17" s="101" t="s">
        <v>312</v>
      </c>
      <c r="J17" s="101" t="s">
        <v>313</v>
      </c>
      <c r="K17" s="101" t="s">
        <v>311</v>
      </c>
      <c r="L17" s="101" t="s">
        <v>311</v>
      </c>
      <c r="M17" s="101" t="s">
        <v>311</v>
      </c>
      <c r="N17" s="101" t="s">
        <v>311</v>
      </c>
      <c r="O17" s="101" t="s">
        <v>311</v>
      </c>
      <c r="P17" s="101" t="s">
        <v>311</v>
      </c>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8.5" x14ac:dyDescent="0.2">
      <c r="A18" s="81" t="s">
        <v>314</v>
      </c>
      <c r="B18" s="53" t="s">
        <v>315</v>
      </c>
      <c r="C18" s="30" t="s">
        <v>316</v>
      </c>
      <c r="D18" s="60" t="s">
        <v>73</v>
      </c>
      <c r="E18" s="102" t="s">
        <v>317</v>
      </c>
      <c r="F18" s="102" t="s">
        <v>317</v>
      </c>
      <c r="G18" s="102" t="s">
        <v>317</v>
      </c>
      <c r="H18" s="102" t="s">
        <v>317</v>
      </c>
      <c r="I18" s="102" t="s">
        <v>317</v>
      </c>
      <c r="J18" s="102" t="s">
        <v>317</v>
      </c>
      <c r="K18" s="102" t="s">
        <v>317</v>
      </c>
      <c r="L18" s="102" t="s">
        <v>317</v>
      </c>
      <c r="M18" s="102" t="s">
        <v>317</v>
      </c>
      <c r="N18" s="102" t="s">
        <v>317</v>
      </c>
      <c r="O18" s="102" t="s">
        <v>317</v>
      </c>
      <c r="P18" s="102" t="s">
        <v>317</v>
      </c>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332</v>
      </c>
      <c r="F23" s="96" t="s">
        <v>333</v>
      </c>
      <c r="G23" s="69" t="s">
        <v>333</v>
      </c>
      <c r="H23" s="69" t="s">
        <v>333</v>
      </c>
      <c r="I23" s="69" t="s">
        <v>333</v>
      </c>
      <c r="J23" s="69" t="s">
        <v>333</v>
      </c>
      <c r="K23" s="69" t="s">
        <v>333</v>
      </c>
      <c r="L23" s="69" t="s">
        <v>333</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333</v>
      </c>
      <c r="G24" s="97" t="s">
        <v>333</v>
      </c>
      <c r="H24" s="97" t="s">
        <v>333</v>
      </c>
      <c r="I24" s="97" t="s">
        <v>333</v>
      </c>
      <c r="J24" s="97" t="s">
        <v>333</v>
      </c>
      <c r="K24" s="97" t="s">
        <v>333</v>
      </c>
      <c r="L24" s="97" t="s">
        <v>333</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Alameda MHP</v>
      </c>
      <c r="F29" s="5" t="str">
        <f>IF(F30&lt;&gt;"",F30,"[Plan 2]")</f>
        <v>Alpine MHP</v>
      </c>
      <c r="G29" s="5" t="str">
        <f>IF(G30&lt;&gt;"",G30,"[Plan 3]")</f>
        <v>Amador MHP</v>
      </c>
      <c r="H29" s="5" t="str">
        <f>IF(H30&lt;&gt;"",H30,"[Plan 4]")</f>
        <v>Butte MHP</v>
      </c>
      <c r="I29" s="5" t="str">
        <f>IF(I30&lt;&gt;"",I30,"[Plan 5]")</f>
        <v>Calaveras MHP</v>
      </c>
      <c r="J29" s="5" t="str">
        <f>IF(J30&lt;&gt;"",J30,"[Plan 6]")</f>
        <v>Colusa MHP</v>
      </c>
      <c r="K29" s="5" t="str">
        <f>IF(K30&lt;&gt;"",K30,"[Plan 7]")</f>
        <v>Contra Costa MHP</v>
      </c>
      <c r="L29" s="5" t="str">
        <f>IF(L30&lt;&gt;"",L30,"[Plan 8]")</f>
        <v>Del Norte MHP</v>
      </c>
      <c r="M29" s="5" t="str">
        <f>IF(M30&lt;&gt;"",M30,"[Plan 9]")</f>
        <v>El Dorado MHP</v>
      </c>
      <c r="N29" s="5" t="str">
        <f>IF(N30&lt;&gt;"",N30,"[Plan 10]")</f>
        <v>Fresno MHP</v>
      </c>
      <c r="O29" s="5" t="str">
        <f>IF(O30&lt;&gt;"",O30,"[Plan 11]")</f>
        <v>Glenn MHP</v>
      </c>
      <c r="P29" s="5" t="str">
        <f>IF(P30&lt;&gt;"",P30,"[Plan 12]")</f>
        <v>Humboldt MHP</v>
      </c>
      <c r="Q29" s="5" t="str">
        <f>IF(Q30&lt;&gt;"",Q30,"[Plan 13]")</f>
        <v>Imperial MHP</v>
      </c>
      <c r="R29" s="5" t="str">
        <f>IF(R30&lt;&gt;"",R30,"[Plan 14]")</f>
        <v>Inyo MHP</v>
      </c>
      <c r="S29" s="5" t="str">
        <f>IF(S30&lt;&gt;"",S30,"[Plan 15]")</f>
        <v>Kern MHP</v>
      </c>
      <c r="T29" s="5" t="str">
        <f>IF(T30&lt;&gt;"",T30,"[Plan 16]")</f>
        <v>Kings MHP</v>
      </c>
      <c r="U29" s="5" t="str">
        <f>IF(U30&lt;&gt;"",U30,"[Plan 17]")</f>
        <v>Lake MHP</v>
      </c>
      <c r="V29" s="5" t="str">
        <f>IF(V30&lt;&gt;"",V30,"[Plan 18]")</f>
        <v>Lassen MHP</v>
      </c>
      <c r="W29" s="5" t="str">
        <f>IF(W30&lt;&gt;"",W30,"[Plan 19]")</f>
        <v>Los Angeles MHP</v>
      </c>
      <c r="X29" s="5" t="str">
        <f>IF(X30&lt;&gt;"",X30,"[Plan 20]")</f>
        <v>Madera MHP</v>
      </c>
      <c r="Y29" s="5" t="str">
        <f>IF(Y30&lt;&gt;"",Y30,"[Plan 21]")</f>
        <v>Marin MHP</v>
      </c>
      <c r="Z29" s="5" t="str">
        <f>IF(Z30&lt;&gt;"",Z30,"[Plan 22]")</f>
        <v>Mariposa MHP</v>
      </c>
      <c r="AA29" s="5" t="str">
        <f>IF(AA30&lt;&gt;"",AA30,"[Plan 23]")</f>
        <v>Mendocino MHP</v>
      </c>
      <c r="AB29" s="5" t="str">
        <f>IF(AB30&lt;&gt;"",AB30,"[Plan 24]")</f>
        <v>Merced MHP</v>
      </c>
      <c r="AC29" s="5" t="str">
        <f>IF(AC30&lt;&gt;"",AC30,"[Plan 25]")</f>
        <v>Modoc MHP</v>
      </c>
      <c r="AD29" s="5" t="str">
        <f>IF(AD30&lt;&gt;"",AD30,"[Plan 26]")</f>
        <v>Mono MHP</v>
      </c>
      <c r="AE29" s="5" t="str">
        <f>IF(AE30&lt;&gt;"",AE30,"[Plan 27]")</f>
        <v>Monterey MHP</v>
      </c>
      <c r="AF29" s="5" t="str">
        <f>IF(AF30&lt;&gt;"",AF30,"[Plan 28]")</f>
        <v>Napa MHP</v>
      </c>
      <c r="AG29" s="5" t="str">
        <f>IF(AG30&lt;&gt;"",AG30,"[Plan 29]")</f>
        <v>Nevada MHP</v>
      </c>
      <c r="AH29" s="5" t="str">
        <f>IF(AH30&lt;&gt;"",AH30,"[Plan 30]")</f>
        <v>Orange MHP</v>
      </c>
      <c r="AI29" s="5" t="str">
        <f>IF(AI30&lt;&gt;"",AI30,"[Plan 31]")</f>
        <v>Placer/Sierra MHP</v>
      </c>
      <c r="AJ29" s="5" t="str">
        <f>IF(AJ30&lt;&gt;"",AJ30,"[Plan 32]")</f>
        <v>Plumas MHP</v>
      </c>
      <c r="AK29" s="5" t="str">
        <f>IF(AK30&lt;&gt;"",AK30,"[Plan 33]")</f>
        <v>Riverside MHP</v>
      </c>
      <c r="AL29" s="5" t="str">
        <f>IF(AL30&lt;&gt;"",AL30,"[Plan 34]")</f>
        <v>Sacramento MHP</v>
      </c>
      <c r="AM29" s="5" t="str">
        <f>IF(AM30&lt;&gt;"",AM30,"[Plan 35]")</f>
        <v>San Benito MHP</v>
      </c>
      <c r="AN29" s="5" t="str">
        <f>IF(AN30&lt;&gt;"",AN30,"[Plan 36]")</f>
        <v>San Bernardino MHP</v>
      </c>
      <c r="AO29" s="5" t="str">
        <f>IF(AO30&lt;&gt;"",AO30,"[Plan 37]")</f>
        <v>San Diego MHP</v>
      </c>
      <c r="AP29" s="5" t="str">
        <f>IF(AP30&lt;&gt;"",AP30,"[Plan 38]")</f>
        <v>San Francisco MHP</v>
      </c>
      <c r="AQ29" s="5" t="str">
        <f>IF(AQ30&lt;&gt;"",AQ30,"[Plan 39]")</f>
        <v>San Joaquin MHP</v>
      </c>
      <c r="AR29" s="5" t="str">
        <f>IF(AR30&lt;&gt;"",AR30,"[Plan 40]")</f>
        <v>San Luis Obispo MHP</v>
      </c>
    </row>
    <row r="30" spans="1:104" ht="31.5" customHeight="1" x14ac:dyDescent="0.2">
      <c r="A30" s="49" t="s">
        <v>344</v>
      </c>
      <c r="B30" s="25" t="s">
        <v>345</v>
      </c>
      <c r="C30" s="48" t="s">
        <v>346</v>
      </c>
      <c r="D30" s="29" t="s">
        <v>35</v>
      </c>
      <c r="E30" s="103" t="s">
        <v>347</v>
      </c>
      <c r="F30" s="103" t="s">
        <v>348</v>
      </c>
      <c r="G30" s="100" t="s">
        <v>349</v>
      </c>
      <c r="H30" s="100" t="s">
        <v>350</v>
      </c>
      <c r="I30" s="100" t="s">
        <v>351</v>
      </c>
      <c r="J30" s="100" t="s">
        <v>352</v>
      </c>
      <c r="K30" s="100" t="s">
        <v>353</v>
      </c>
      <c r="L30" s="100" t="s">
        <v>354</v>
      </c>
      <c r="M30" s="100" t="s">
        <v>355</v>
      </c>
      <c r="N30" s="100" t="s">
        <v>356</v>
      </c>
      <c r="O30" s="100" t="s">
        <v>357</v>
      </c>
      <c r="P30" s="100" t="s">
        <v>358</v>
      </c>
      <c r="Q30" s="100" t="s">
        <v>359</v>
      </c>
      <c r="R30" s="100" t="s">
        <v>360</v>
      </c>
      <c r="S30" s="100" t="s">
        <v>361</v>
      </c>
      <c r="T30" s="100" t="s">
        <v>362</v>
      </c>
      <c r="U30" s="100" t="s">
        <v>363</v>
      </c>
      <c r="V30" s="100" t="s">
        <v>364</v>
      </c>
      <c r="W30" s="100" t="s">
        <v>365</v>
      </c>
      <c r="X30" s="100" t="s">
        <v>366</v>
      </c>
      <c r="Y30" s="100" t="s">
        <v>367</v>
      </c>
      <c r="Z30" s="100" t="s">
        <v>368</v>
      </c>
      <c r="AA30" s="100" t="s">
        <v>369</v>
      </c>
      <c r="AB30" s="100" t="s">
        <v>370</v>
      </c>
      <c r="AC30" s="100" t="s">
        <v>371</v>
      </c>
      <c r="AD30" s="100" t="s">
        <v>372</v>
      </c>
      <c r="AE30" s="100" t="s">
        <v>373</v>
      </c>
      <c r="AF30" s="100" t="s">
        <v>374</v>
      </c>
      <c r="AG30" s="100" t="s">
        <v>375</v>
      </c>
      <c r="AH30" s="100" t="s">
        <v>376</v>
      </c>
      <c r="AI30" s="100" t="s">
        <v>377</v>
      </c>
      <c r="AJ30" s="100" t="s">
        <v>378</v>
      </c>
      <c r="AK30" s="100" t="s">
        <v>379</v>
      </c>
      <c r="AL30" s="100" t="s">
        <v>380</v>
      </c>
      <c r="AM30" s="100" t="s">
        <v>381</v>
      </c>
      <c r="AN30" s="100" t="s">
        <v>382</v>
      </c>
      <c r="AO30" s="100" t="s">
        <v>383</v>
      </c>
      <c r="AP30" s="100" t="s">
        <v>384</v>
      </c>
      <c r="AQ30" s="100" t="s">
        <v>385</v>
      </c>
      <c r="AR30" s="100" t="s">
        <v>386</v>
      </c>
    </row>
    <row r="31" spans="1:104" ht="257.25" customHeight="1" x14ac:dyDescent="0.2">
      <c r="A31" s="49" t="s">
        <v>387</v>
      </c>
      <c r="B31" s="25" t="s">
        <v>388</v>
      </c>
      <c r="C31" s="48" t="s">
        <v>389</v>
      </c>
      <c r="D31" s="57" t="s">
        <v>42</v>
      </c>
      <c r="E31" s="100" t="s">
        <v>390</v>
      </c>
      <c r="F31" s="100" t="s">
        <v>390</v>
      </c>
      <c r="G31" s="100" t="s">
        <v>391</v>
      </c>
      <c r="H31" s="100" t="s">
        <v>390</v>
      </c>
      <c r="I31" s="100" t="s">
        <v>390</v>
      </c>
      <c r="J31" s="100" t="s">
        <v>390</v>
      </c>
      <c r="K31" s="100" t="s">
        <v>390</v>
      </c>
      <c r="L31" s="100" t="s">
        <v>390</v>
      </c>
      <c r="M31" s="100" t="s">
        <v>391</v>
      </c>
      <c r="N31" s="100" t="s">
        <v>390</v>
      </c>
      <c r="O31" s="100" t="s">
        <v>390</v>
      </c>
      <c r="P31" s="100" t="s">
        <v>390</v>
      </c>
      <c r="Q31" s="100" t="s">
        <v>391</v>
      </c>
      <c r="R31" s="100" t="s">
        <v>390</v>
      </c>
      <c r="S31" s="100" t="s">
        <v>390</v>
      </c>
      <c r="T31" s="100" t="s">
        <v>390</v>
      </c>
      <c r="U31" s="100" t="s">
        <v>390</v>
      </c>
      <c r="V31" s="100" t="s">
        <v>390</v>
      </c>
      <c r="W31" s="100" t="s">
        <v>390</v>
      </c>
      <c r="X31" s="100" t="s">
        <v>390</v>
      </c>
      <c r="Y31" s="100" t="s">
        <v>390</v>
      </c>
      <c r="Z31" s="100" t="s">
        <v>390</v>
      </c>
      <c r="AA31" s="100" t="s">
        <v>390</v>
      </c>
      <c r="AB31" s="100" t="s">
        <v>391</v>
      </c>
      <c r="AC31" s="100" t="s">
        <v>391</v>
      </c>
      <c r="AD31" s="100" t="s">
        <v>390</v>
      </c>
      <c r="AE31" s="100" t="s">
        <v>390</v>
      </c>
      <c r="AF31" s="100" t="s">
        <v>391</v>
      </c>
      <c r="AG31" s="100" t="s">
        <v>390</v>
      </c>
      <c r="AH31" s="100" t="s">
        <v>390</v>
      </c>
      <c r="AI31" s="100" t="s">
        <v>390</v>
      </c>
      <c r="AJ31" s="100" t="s">
        <v>390</v>
      </c>
      <c r="AK31" s="100" t="s">
        <v>390</v>
      </c>
      <c r="AL31" s="100" t="s">
        <v>391</v>
      </c>
      <c r="AM31" s="100" t="s">
        <v>390</v>
      </c>
      <c r="AN31" s="100" t="s">
        <v>390</v>
      </c>
      <c r="AO31" s="100" t="s">
        <v>390</v>
      </c>
      <c r="AP31" s="100" t="s">
        <v>390</v>
      </c>
      <c r="AQ31" s="100" t="s">
        <v>390</v>
      </c>
      <c r="AR31" s="100" t="s">
        <v>390</v>
      </c>
    </row>
    <row r="32" spans="1:104" ht="184.5" customHeight="1" x14ac:dyDescent="0.2">
      <c r="A32" s="49" t="s">
        <v>392</v>
      </c>
      <c r="B32" s="25" t="s">
        <v>393</v>
      </c>
      <c r="C32" s="75" t="s">
        <v>394</v>
      </c>
      <c r="D32" s="32" t="s">
        <v>35</v>
      </c>
      <c r="E32" s="101" t="s">
        <v>395</v>
      </c>
      <c r="F32" s="101" t="s">
        <v>395</v>
      </c>
      <c r="G32" s="101" t="s">
        <v>395</v>
      </c>
      <c r="H32" s="101" t="s">
        <v>395</v>
      </c>
      <c r="I32" s="101" t="s">
        <v>395</v>
      </c>
      <c r="J32" s="101" t="s">
        <v>395</v>
      </c>
      <c r="K32" s="101" t="s">
        <v>395</v>
      </c>
      <c r="L32" s="101" t="s">
        <v>395</v>
      </c>
      <c r="M32" s="101" t="s">
        <v>395</v>
      </c>
      <c r="N32" s="101" t="s">
        <v>395</v>
      </c>
      <c r="O32" s="101" t="s">
        <v>395</v>
      </c>
      <c r="P32" s="101" t="s">
        <v>395</v>
      </c>
      <c r="Q32" s="101" t="s">
        <v>395</v>
      </c>
      <c r="R32" s="101" t="s">
        <v>395</v>
      </c>
      <c r="S32" s="101" t="s">
        <v>395</v>
      </c>
      <c r="T32" s="101" t="s">
        <v>395</v>
      </c>
      <c r="U32" s="101" t="s">
        <v>395</v>
      </c>
      <c r="V32" s="101" t="s">
        <v>395</v>
      </c>
      <c r="W32" s="101" t="s">
        <v>395</v>
      </c>
      <c r="X32" s="101" t="s">
        <v>395</v>
      </c>
      <c r="Y32" s="101" t="s">
        <v>395</v>
      </c>
      <c r="Z32" s="101" t="s">
        <v>395</v>
      </c>
      <c r="AA32" s="101" t="s">
        <v>395</v>
      </c>
      <c r="AB32" s="101" t="s">
        <v>395</v>
      </c>
      <c r="AC32" s="101" t="s">
        <v>395</v>
      </c>
      <c r="AD32" s="101" t="s">
        <v>395</v>
      </c>
      <c r="AE32" s="101" t="s">
        <v>395</v>
      </c>
      <c r="AF32" s="101" t="s">
        <v>395</v>
      </c>
      <c r="AG32" s="101" t="s">
        <v>395</v>
      </c>
      <c r="AH32" s="101" t="s">
        <v>395</v>
      </c>
      <c r="AI32" s="101" t="s">
        <v>395</v>
      </c>
      <c r="AJ32" s="101" t="s">
        <v>395</v>
      </c>
      <c r="AK32" s="101" t="s">
        <v>395</v>
      </c>
      <c r="AL32" s="101" t="s">
        <v>395</v>
      </c>
      <c r="AM32" s="101" t="s">
        <v>395</v>
      </c>
      <c r="AN32" s="101" t="s">
        <v>395</v>
      </c>
      <c r="AO32" s="101" t="s">
        <v>395</v>
      </c>
      <c r="AP32" s="101" t="s">
        <v>395</v>
      </c>
      <c r="AQ32" s="101" t="s">
        <v>395</v>
      </c>
      <c r="AR32" s="101" t="s">
        <v>395</v>
      </c>
    </row>
    <row r="33" spans="1:44" ht="184.5" customHeight="1" x14ac:dyDescent="0.2">
      <c r="A33" s="49" t="s">
        <v>396</v>
      </c>
      <c r="B33" s="48" t="s">
        <v>397</v>
      </c>
      <c r="C33" s="48" t="s">
        <v>398</v>
      </c>
      <c r="D33" s="32" t="s">
        <v>35</v>
      </c>
      <c r="E33" s="123" t="s">
        <v>399</v>
      </c>
      <c r="F33" s="123" t="s">
        <v>400</v>
      </c>
      <c r="G33" s="101" t="s">
        <v>126</v>
      </c>
      <c r="H33" s="123" t="s">
        <v>401</v>
      </c>
      <c r="I33" s="123" t="s">
        <v>402</v>
      </c>
      <c r="J33" s="123" t="s">
        <v>403</v>
      </c>
      <c r="K33" s="123" t="s">
        <v>404</v>
      </c>
      <c r="L33" s="123" t="s">
        <v>405</v>
      </c>
      <c r="M33" s="123" t="s">
        <v>406</v>
      </c>
      <c r="N33" s="101" t="s">
        <v>407</v>
      </c>
      <c r="O33" s="101" t="s">
        <v>408</v>
      </c>
      <c r="P33" s="101" t="s">
        <v>409</v>
      </c>
      <c r="Q33" s="101" t="s">
        <v>126</v>
      </c>
      <c r="R33" s="123" t="s">
        <v>410</v>
      </c>
      <c r="S33" s="123" t="s">
        <v>411</v>
      </c>
      <c r="T33" s="123" t="s">
        <v>412</v>
      </c>
      <c r="U33" s="101" t="s">
        <v>413</v>
      </c>
      <c r="V33" s="101" t="s">
        <v>414</v>
      </c>
      <c r="W33" s="101" t="s">
        <v>415</v>
      </c>
      <c r="X33" s="123" t="s">
        <v>416</v>
      </c>
      <c r="Y33" s="123" t="s">
        <v>417</v>
      </c>
      <c r="Z33" s="101" t="s">
        <v>418</v>
      </c>
      <c r="AA33" s="123" t="s">
        <v>419</v>
      </c>
      <c r="AB33" s="101" t="s">
        <v>126</v>
      </c>
      <c r="AC33" s="101" t="s">
        <v>126</v>
      </c>
      <c r="AD33" s="123" t="s">
        <v>420</v>
      </c>
      <c r="AE33" s="123" t="s">
        <v>421</v>
      </c>
      <c r="AF33" s="101" t="s">
        <v>126</v>
      </c>
      <c r="AG33" s="101" t="s">
        <v>422</v>
      </c>
      <c r="AH33" s="101" t="s">
        <v>423</v>
      </c>
      <c r="AI33" s="101" t="s">
        <v>424</v>
      </c>
      <c r="AJ33" s="123" t="s">
        <v>425</v>
      </c>
      <c r="AK33" s="123" t="s">
        <v>426</v>
      </c>
      <c r="AL33" s="101" t="s">
        <v>126</v>
      </c>
      <c r="AM33" s="101" t="s">
        <v>427</v>
      </c>
      <c r="AN33" s="123" t="s">
        <v>428</v>
      </c>
      <c r="AO33" s="123" t="s">
        <v>429</v>
      </c>
      <c r="AP33" s="101" t="s">
        <v>430</v>
      </c>
      <c r="AQ33" s="101" t="s">
        <v>431</v>
      </c>
      <c r="AR33" s="101" t="s">
        <v>432</v>
      </c>
    </row>
    <row r="34" spans="1:44" ht="99.75" x14ac:dyDescent="0.2">
      <c r="A34" s="49" t="s">
        <v>433</v>
      </c>
      <c r="B34" s="48" t="s">
        <v>434</v>
      </c>
      <c r="C34" s="48" t="s">
        <v>435</v>
      </c>
      <c r="D34" s="32" t="s">
        <v>35</v>
      </c>
      <c r="E34" s="101" t="s">
        <v>436</v>
      </c>
      <c r="F34" s="101" t="s">
        <v>437</v>
      </c>
      <c r="G34" s="101" t="s">
        <v>126</v>
      </c>
      <c r="H34" s="101" t="s">
        <v>438</v>
      </c>
      <c r="I34" s="101" t="s">
        <v>439</v>
      </c>
      <c r="J34" s="101" t="s">
        <v>440</v>
      </c>
      <c r="K34" s="101" t="s">
        <v>441</v>
      </c>
      <c r="L34" s="101" t="s">
        <v>442</v>
      </c>
      <c r="M34" s="101" t="s">
        <v>406</v>
      </c>
      <c r="N34" s="101" t="s">
        <v>443</v>
      </c>
      <c r="O34" s="101" t="s">
        <v>444</v>
      </c>
      <c r="P34" s="101" t="s">
        <v>445</v>
      </c>
      <c r="Q34" s="101" t="s">
        <v>126</v>
      </c>
      <c r="R34" s="101" t="s">
        <v>446</v>
      </c>
      <c r="S34" s="101" t="s">
        <v>447</v>
      </c>
      <c r="T34" s="101" t="s">
        <v>448</v>
      </c>
      <c r="U34" s="101" t="s">
        <v>449</v>
      </c>
      <c r="V34" s="101" t="s">
        <v>450</v>
      </c>
      <c r="W34" s="101" t="s">
        <v>451</v>
      </c>
      <c r="X34" s="101" t="s">
        <v>452</v>
      </c>
      <c r="Y34" s="101" t="s">
        <v>453</v>
      </c>
      <c r="Z34" s="101" t="s">
        <v>454</v>
      </c>
      <c r="AA34" s="101" t="s">
        <v>455</v>
      </c>
      <c r="AB34" s="101" t="s">
        <v>126</v>
      </c>
      <c r="AC34" s="101" t="s">
        <v>126</v>
      </c>
      <c r="AD34" s="101" t="s">
        <v>456</v>
      </c>
      <c r="AE34" s="101" t="s">
        <v>457</v>
      </c>
      <c r="AF34" s="101" t="s">
        <v>126</v>
      </c>
      <c r="AG34" s="101" t="s">
        <v>458</v>
      </c>
      <c r="AH34" s="101" t="s">
        <v>459</v>
      </c>
      <c r="AI34" s="101" t="s">
        <v>460</v>
      </c>
      <c r="AJ34" s="101" t="s">
        <v>461</v>
      </c>
      <c r="AK34" s="101" t="s">
        <v>462</v>
      </c>
      <c r="AL34" s="101" t="s">
        <v>126</v>
      </c>
      <c r="AM34" s="101" t="s">
        <v>463</v>
      </c>
      <c r="AN34" s="101" t="s">
        <v>464</v>
      </c>
      <c r="AO34" s="101" t="s">
        <v>465</v>
      </c>
      <c r="AP34" s="101" t="s">
        <v>466</v>
      </c>
      <c r="AQ34" s="101" t="s">
        <v>467</v>
      </c>
      <c r="AR34" s="101" t="s">
        <v>468</v>
      </c>
    </row>
    <row r="35" spans="1:44" ht="106.5" customHeight="1" x14ac:dyDescent="0.2">
      <c r="A35" s="49" t="s">
        <v>469</v>
      </c>
      <c r="B35" s="48" t="s">
        <v>470</v>
      </c>
      <c r="C35" s="48" t="s">
        <v>471</v>
      </c>
      <c r="D35" s="89" t="s">
        <v>46</v>
      </c>
      <c r="E35" s="104">
        <v>45695</v>
      </c>
      <c r="F35" s="104">
        <v>45695</v>
      </c>
      <c r="G35" s="104" t="s">
        <v>125</v>
      </c>
      <c r="H35" s="104">
        <v>45695</v>
      </c>
      <c r="I35" s="104">
        <v>45695</v>
      </c>
      <c r="J35" s="104">
        <v>45695</v>
      </c>
      <c r="K35" s="104">
        <v>45695</v>
      </c>
      <c r="L35" s="104">
        <v>45695</v>
      </c>
      <c r="M35" s="104" t="s">
        <v>125</v>
      </c>
      <c r="N35" s="104">
        <v>45695</v>
      </c>
      <c r="O35" s="104">
        <v>45695</v>
      </c>
      <c r="P35" s="104">
        <v>45695</v>
      </c>
      <c r="Q35" s="104" t="s">
        <v>125</v>
      </c>
      <c r="R35" s="104">
        <v>45695</v>
      </c>
      <c r="S35" s="104">
        <v>45695</v>
      </c>
      <c r="T35" s="104">
        <v>45695</v>
      </c>
      <c r="U35" s="104">
        <v>45695</v>
      </c>
      <c r="V35" s="104">
        <v>45695</v>
      </c>
      <c r="W35" s="104">
        <v>45695</v>
      </c>
      <c r="X35" s="104">
        <v>45695</v>
      </c>
      <c r="Y35" s="104">
        <v>45695</v>
      </c>
      <c r="Z35" s="104">
        <v>45695</v>
      </c>
      <c r="AA35" s="104">
        <v>45695</v>
      </c>
      <c r="AB35" s="104" t="s">
        <v>125</v>
      </c>
      <c r="AC35" s="104" t="s">
        <v>125</v>
      </c>
      <c r="AD35" s="104">
        <v>45695</v>
      </c>
      <c r="AE35" s="104">
        <v>45695</v>
      </c>
      <c r="AF35" s="104" t="s">
        <v>125</v>
      </c>
      <c r="AG35" s="104">
        <v>45695</v>
      </c>
      <c r="AH35" s="104">
        <v>45695</v>
      </c>
      <c r="AI35" s="104">
        <v>45695</v>
      </c>
      <c r="AJ35" s="104">
        <v>45695</v>
      </c>
      <c r="AK35" s="104">
        <v>45695</v>
      </c>
      <c r="AL35" s="104" t="s">
        <v>125</v>
      </c>
      <c r="AM35" s="104">
        <v>45695</v>
      </c>
      <c r="AN35" s="104">
        <v>45695</v>
      </c>
      <c r="AO35" s="104">
        <v>45695</v>
      </c>
      <c r="AP35" s="104">
        <v>45695</v>
      </c>
      <c r="AQ35" s="104">
        <v>45695</v>
      </c>
      <c r="AR35" s="104">
        <v>45695</v>
      </c>
    </row>
    <row r="36" spans="1:44" ht="51.75" customHeight="1" x14ac:dyDescent="0.2">
      <c r="A36" s="49" t="s">
        <v>472</v>
      </c>
      <c r="B36" s="48" t="s">
        <v>473</v>
      </c>
      <c r="C36" s="48" t="s">
        <v>474</v>
      </c>
      <c r="D36" s="82" t="s">
        <v>35</v>
      </c>
      <c r="E36" s="160" t="s">
        <v>125</v>
      </c>
      <c r="F36" s="103" t="s">
        <v>475</v>
      </c>
      <c r="G36" s="100" t="s">
        <v>125</v>
      </c>
      <c r="H36" s="100" t="s">
        <v>125</v>
      </c>
      <c r="I36" s="100" t="s">
        <v>125</v>
      </c>
      <c r="J36" s="100" t="s">
        <v>125</v>
      </c>
      <c r="K36" s="100" t="s">
        <v>125</v>
      </c>
      <c r="L36" s="100" t="s">
        <v>125</v>
      </c>
      <c r="M36" s="100" t="s">
        <v>125</v>
      </c>
      <c r="N36" s="100" t="s">
        <v>125</v>
      </c>
      <c r="O36" s="100" t="s">
        <v>125</v>
      </c>
      <c r="P36" s="100" t="s">
        <v>125</v>
      </c>
      <c r="Q36" s="100" t="s">
        <v>125</v>
      </c>
      <c r="R36" s="100" t="s">
        <v>125</v>
      </c>
      <c r="S36" s="100" t="s">
        <v>125</v>
      </c>
      <c r="T36" s="100" t="s">
        <v>125</v>
      </c>
      <c r="U36" s="100" t="s">
        <v>125</v>
      </c>
      <c r="V36" s="100" t="s">
        <v>125</v>
      </c>
      <c r="W36" s="100" t="s">
        <v>125</v>
      </c>
      <c r="X36" s="100" t="s">
        <v>125</v>
      </c>
      <c r="Y36" s="100" t="s">
        <v>125</v>
      </c>
      <c r="Z36" s="100" t="s">
        <v>125</v>
      </c>
      <c r="AA36" s="100" t="s">
        <v>125</v>
      </c>
      <c r="AB36" s="100" t="s">
        <v>125</v>
      </c>
      <c r="AC36" s="100" t="s">
        <v>125</v>
      </c>
      <c r="AD36" s="100" t="s">
        <v>125</v>
      </c>
      <c r="AE36" s="100" t="s">
        <v>125</v>
      </c>
      <c r="AF36" s="100" t="s">
        <v>125</v>
      </c>
      <c r="AG36" s="100" t="s">
        <v>125</v>
      </c>
      <c r="AH36" s="100" t="s">
        <v>125</v>
      </c>
      <c r="AI36" s="100" t="s">
        <v>125</v>
      </c>
      <c r="AJ36" s="100" t="s">
        <v>125</v>
      </c>
      <c r="AK36" s="100" t="s">
        <v>125</v>
      </c>
      <c r="AL36" s="100" t="s">
        <v>125</v>
      </c>
      <c r="AM36" s="100" t="s">
        <v>125</v>
      </c>
      <c r="AN36" s="100" t="s">
        <v>125</v>
      </c>
      <c r="AO36" s="100" t="s">
        <v>125</v>
      </c>
      <c r="AP36" s="100" t="s">
        <v>125</v>
      </c>
      <c r="AQ36" s="100" t="s">
        <v>125</v>
      </c>
      <c r="AR36" s="100" t="s">
        <v>125</v>
      </c>
    </row>
    <row r="37" spans="1:44" ht="76.5" customHeight="1" x14ac:dyDescent="0.2">
      <c r="A37" s="49" t="s">
        <v>476</v>
      </c>
      <c r="B37" s="48" t="s">
        <v>477</v>
      </c>
      <c r="C37" s="48" t="s">
        <v>478</v>
      </c>
      <c r="D37" s="91" t="s">
        <v>35</v>
      </c>
      <c r="E37" s="103" t="s">
        <v>126</v>
      </c>
      <c r="F37" s="103" t="s">
        <v>479</v>
      </c>
      <c r="G37" s="100" t="s">
        <v>126</v>
      </c>
      <c r="H37" s="100" t="s">
        <v>126</v>
      </c>
      <c r="I37" s="100" t="s">
        <v>126</v>
      </c>
      <c r="J37" s="100" t="s">
        <v>126</v>
      </c>
      <c r="K37" s="100" t="s">
        <v>126</v>
      </c>
      <c r="L37" s="100" t="s">
        <v>126</v>
      </c>
      <c r="M37" s="100" t="s">
        <v>126</v>
      </c>
      <c r="N37" s="100" t="s">
        <v>126</v>
      </c>
      <c r="O37" s="100" t="s">
        <v>126</v>
      </c>
      <c r="P37" s="100" t="s">
        <v>126</v>
      </c>
      <c r="Q37" s="100" t="s">
        <v>126</v>
      </c>
      <c r="R37" s="100" t="s">
        <v>126</v>
      </c>
      <c r="S37" s="100" t="s">
        <v>126</v>
      </c>
      <c r="T37" s="100" t="s">
        <v>126</v>
      </c>
      <c r="U37" s="100" t="s">
        <v>126</v>
      </c>
      <c r="V37" s="100" t="s">
        <v>126</v>
      </c>
      <c r="W37" s="100" t="s">
        <v>126</v>
      </c>
      <c r="X37" s="100" t="s">
        <v>126</v>
      </c>
      <c r="Y37" s="100" t="s">
        <v>126</v>
      </c>
      <c r="Z37" s="100" t="s">
        <v>126</v>
      </c>
      <c r="AA37" s="100" t="s">
        <v>126</v>
      </c>
      <c r="AB37" s="100" t="s">
        <v>126</v>
      </c>
      <c r="AC37" s="100" t="s">
        <v>126</v>
      </c>
      <c r="AD37" s="100" t="s">
        <v>126</v>
      </c>
      <c r="AE37" s="100" t="s">
        <v>126</v>
      </c>
      <c r="AF37" s="100" t="s">
        <v>126</v>
      </c>
      <c r="AG37" s="100" t="s">
        <v>126</v>
      </c>
      <c r="AH37" s="100" t="s">
        <v>126</v>
      </c>
      <c r="AI37" s="100" t="s">
        <v>126</v>
      </c>
      <c r="AJ37" s="100" t="s">
        <v>126</v>
      </c>
      <c r="AK37" s="100" t="s">
        <v>126</v>
      </c>
      <c r="AL37" s="100" t="s">
        <v>126</v>
      </c>
      <c r="AM37" s="100" t="s">
        <v>126</v>
      </c>
      <c r="AN37" s="100" t="s">
        <v>126</v>
      </c>
      <c r="AO37" s="100" t="s">
        <v>126</v>
      </c>
      <c r="AP37" s="100" t="s">
        <v>126</v>
      </c>
      <c r="AQ37" s="100" t="s">
        <v>126</v>
      </c>
      <c r="AR37" s="100" t="s">
        <v>126</v>
      </c>
    </row>
    <row r="38" spans="1:44" ht="260.25" customHeight="1" x14ac:dyDescent="0.2">
      <c r="A38" s="49" t="s">
        <v>480</v>
      </c>
      <c r="B38" s="25" t="s">
        <v>481</v>
      </c>
      <c r="C38" s="48" t="s">
        <v>482</v>
      </c>
      <c r="D38" s="57" t="s">
        <v>42</v>
      </c>
      <c r="E38" s="100" t="s">
        <v>390</v>
      </c>
      <c r="F38" s="100" t="s">
        <v>390</v>
      </c>
      <c r="G38" s="100" t="s">
        <v>391</v>
      </c>
      <c r="H38" s="100" t="s">
        <v>390</v>
      </c>
      <c r="I38" s="100" t="s">
        <v>390</v>
      </c>
      <c r="J38" s="100" t="s">
        <v>391</v>
      </c>
      <c r="K38" s="100" t="s">
        <v>390</v>
      </c>
      <c r="L38" s="100" t="s">
        <v>390</v>
      </c>
      <c r="M38" s="100" t="s">
        <v>391</v>
      </c>
      <c r="N38" s="100" t="s">
        <v>390</v>
      </c>
      <c r="O38" s="100" t="s">
        <v>390</v>
      </c>
      <c r="P38" s="100" t="s">
        <v>390</v>
      </c>
      <c r="Q38" s="100" t="s">
        <v>391</v>
      </c>
      <c r="R38" s="100" t="s">
        <v>390</v>
      </c>
      <c r="S38" s="100" t="s">
        <v>390</v>
      </c>
      <c r="T38" s="100" t="s">
        <v>390</v>
      </c>
      <c r="U38" s="100" t="s">
        <v>391</v>
      </c>
      <c r="V38" s="100" t="s">
        <v>390</v>
      </c>
      <c r="W38" s="100" t="s">
        <v>390</v>
      </c>
      <c r="X38" s="100" t="s">
        <v>390</v>
      </c>
      <c r="Y38" s="100" t="s">
        <v>390</v>
      </c>
      <c r="Z38" s="100" t="s">
        <v>390</v>
      </c>
      <c r="AA38" s="100" t="s">
        <v>390</v>
      </c>
      <c r="AB38" s="100" t="s">
        <v>391</v>
      </c>
      <c r="AC38" s="100" t="s">
        <v>391</v>
      </c>
      <c r="AD38" s="100" t="s">
        <v>391</v>
      </c>
      <c r="AE38" s="100" t="s">
        <v>390</v>
      </c>
      <c r="AF38" s="100" t="s">
        <v>391</v>
      </c>
      <c r="AG38" s="100" t="s">
        <v>390</v>
      </c>
      <c r="AH38" s="100" t="s">
        <v>390</v>
      </c>
      <c r="AI38" s="100" t="s">
        <v>390</v>
      </c>
      <c r="AJ38" s="100" t="s">
        <v>390</v>
      </c>
      <c r="AK38" s="100" t="s">
        <v>390</v>
      </c>
      <c r="AL38" s="100" t="s">
        <v>391</v>
      </c>
      <c r="AM38" s="100" t="s">
        <v>390</v>
      </c>
      <c r="AN38" s="100" t="s">
        <v>390</v>
      </c>
      <c r="AO38" s="100" t="s">
        <v>390</v>
      </c>
      <c r="AP38" s="100" t="s">
        <v>390</v>
      </c>
      <c r="AQ38" s="100" t="s">
        <v>390</v>
      </c>
      <c r="AR38" s="100" t="s">
        <v>390</v>
      </c>
    </row>
    <row r="39" spans="1:44" ht="85.5" x14ac:dyDescent="0.2">
      <c r="A39" s="49" t="s">
        <v>483</v>
      </c>
      <c r="B39" s="25" t="s">
        <v>484</v>
      </c>
      <c r="C39" s="48" t="s">
        <v>485</v>
      </c>
      <c r="D39" s="32" t="s">
        <v>35</v>
      </c>
      <c r="E39" s="101" t="s">
        <v>395</v>
      </c>
      <c r="F39" s="101" t="s">
        <v>395</v>
      </c>
      <c r="G39" s="101" t="s">
        <v>395</v>
      </c>
      <c r="H39" s="101" t="s">
        <v>395</v>
      </c>
      <c r="I39" s="101" t="s">
        <v>395</v>
      </c>
      <c r="J39" s="101" t="s">
        <v>395</v>
      </c>
      <c r="K39" s="101" t="s">
        <v>395</v>
      </c>
      <c r="L39" s="101" t="s">
        <v>395</v>
      </c>
      <c r="M39" s="101" t="s">
        <v>395</v>
      </c>
      <c r="N39" s="101" t="s">
        <v>395</v>
      </c>
      <c r="O39" s="101" t="s">
        <v>395</v>
      </c>
      <c r="P39" s="101" t="s">
        <v>395</v>
      </c>
      <c r="Q39" s="101" t="s">
        <v>395</v>
      </c>
      <c r="R39" s="101" t="s">
        <v>395</v>
      </c>
      <c r="S39" s="101" t="s">
        <v>395</v>
      </c>
      <c r="T39" s="101" t="s">
        <v>395</v>
      </c>
      <c r="U39" s="101" t="s">
        <v>395</v>
      </c>
      <c r="V39" s="101" t="s">
        <v>395</v>
      </c>
      <c r="W39" s="101" t="s">
        <v>395</v>
      </c>
      <c r="X39" s="101" t="s">
        <v>395</v>
      </c>
      <c r="Y39" s="101" t="s">
        <v>395</v>
      </c>
      <c r="Z39" s="101" t="s">
        <v>395</v>
      </c>
      <c r="AA39" s="101" t="s">
        <v>395</v>
      </c>
      <c r="AB39" s="101" t="s">
        <v>395</v>
      </c>
      <c r="AC39" s="101" t="s">
        <v>395</v>
      </c>
      <c r="AD39" s="101" t="s">
        <v>395</v>
      </c>
      <c r="AE39" s="101" t="s">
        <v>395</v>
      </c>
      <c r="AF39" s="101" t="s">
        <v>395</v>
      </c>
      <c r="AG39" s="101" t="s">
        <v>395</v>
      </c>
      <c r="AH39" s="101" t="s">
        <v>395</v>
      </c>
      <c r="AI39" s="101" t="s">
        <v>395</v>
      </c>
      <c r="AJ39" s="101" t="s">
        <v>395</v>
      </c>
      <c r="AK39" s="101" t="s">
        <v>395</v>
      </c>
      <c r="AL39" s="101" t="s">
        <v>395</v>
      </c>
      <c r="AM39" s="101" t="s">
        <v>395</v>
      </c>
      <c r="AN39" s="101" t="s">
        <v>395</v>
      </c>
      <c r="AO39" s="101" t="s">
        <v>395</v>
      </c>
      <c r="AP39" s="101" t="s">
        <v>395</v>
      </c>
      <c r="AQ39" s="101" t="s">
        <v>395</v>
      </c>
      <c r="AR39" s="101" t="s">
        <v>395</v>
      </c>
    </row>
    <row r="40" spans="1:44" ht="117.75" customHeight="1" x14ac:dyDescent="0.2">
      <c r="A40" s="49" t="s">
        <v>486</v>
      </c>
      <c r="B40" s="25" t="s">
        <v>487</v>
      </c>
      <c r="C40" s="48" t="s">
        <v>488</v>
      </c>
      <c r="D40" s="32" t="s">
        <v>35</v>
      </c>
      <c r="E40" s="100" t="s">
        <v>489</v>
      </c>
      <c r="F40" s="100" t="s">
        <v>490</v>
      </c>
      <c r="G40" s="100" t="s">
        <v>126</v>
      </c>
      <c r="H40" s="100" t="s">
        <v>491</v>
      </c>
      <c r="I40" s="100" t="s">
        <v>492</v>
      </c>
      <c r="J40" s="100" t="s">
        <v>126</v>
      </c>
      <c r="K40" s="100" t="s">
        <v>493</v>
      </c>
      <c r="L40" s="100" t="s">
        <v>494</v>
      </c>
      <c r="M40" s="100" t="s">
        <v>126</v>
      </c>
      <c r="N40" s="100" t="s">
        <v>495</v>
      </c>
      <c r="O40" s="100" t="s">
        <v>496</v>
      </c>
      <c r="P40" s="100" t="s">
        <v>497</v>
      </c>
      <c r="Q40" s="100" t="s">
        <v>126</v>
      </c>
      <c r="R40" s="100" t="s">
        <v>498</v>
      </c>
      <c r="S40" s="100" t="s">
        <v>499</v>
      </c>
      <c r="T40" s="100" t="s">
        <v>500</v>
      </c>
      <c r="U40" s="100" t="s">
        <v>406</v>
      </c>
      <c r="V40" s="100" t="s">
        <v>501</v>
      </c>
      <c r="W40" s="100" t="s">
        <v>502</v>
      </c>
      <c r="X40" s="100" t="s">
        <v>503</v>
      </c>
      <c r="Y40" s="100" t="s">
        <v>504</v>
      </c>
      <c r="Z40" s="100" t="s">
        <v>505</v>
      </c>
      <c r="AA40" s="100" t="s">
        <v>506</v>
      </c>
      <c r="AB40" s="100" t="s">
        <v>126</v>
      </c>
      <c r="AC40" s="100" t="s">
        <v>126</v>
      </c>
      <c r="AD40" s="100" t="s">
        <v>507</v>
      </c>
      <c r="AE40" s="100" t="s">
        <v>508</v>
      </c>
      <c r="AF40" s="100" t="s">
        <v>126</v>
      </c>
      <c r="AG40" s="100" t="s">
        <v>509</v>
      </c>
      <c r="AH40" s="100" t="s">
        <v>510</v>
      </c>
      <c r="AI40" s="100" t="s">
        <v>511</v>
      </c>
      <c r="AJ40" s="100" t="s">
        <v>512</v>
      </c>
      <c r="AK40" s="100" t="s">
        <v>513</v>
      </c>
      <c r="AL40" s="100" t="s">
        <v>126</v>
      </c>
      <c r="AM40" s="100" t="s">
        <v>514</v>
      </c>
      <c r="AN40" s="100" t="s">
        <v>515</v>
      </c>
      <c r="AO40" s="100" t="s">
        <v>516</v>
      </c>
      <c r="AP40" s="100" t="s">
        <v>517</v>
      </c>
      <c r="AQ40" s="100" t="s">
        <v>518</v>
      </c>
      <c r="AR40" s="100" t="s">
        <v>519</v>
      </c>
    </row>
    <row r="41" spans="1:44" ht="104.25" customHeight="1" x14ac:dyDescent="0.2">
      <c r="A41" s="49" t="s">
        <v>520</v>
      </c>
      <c r="B41" s="25" t="s">
        <v>521</v>
      </c>
      <c r="C41" s="48" t="s">
        <v>522</v>
      </c>
      <c r="D41" s="32" t="s">
        <v>35</v>
      </c>
      <c r="E41" s="100" t="s">
        <v>523</v>
      </c>
      <c r="F41" s="100" t="s">
        <v>524</v>
      </c>
      <c r="G41" s="100" t="s">
        <v>126</v>
      </c>
      <c r="H41" s="100" t="s">
        <v>525</v>
      </c>
      <c r="I41" s="100" t="s">
        <v>526</v>
      </c>
      <c r="J41" s="100" t="s">
        <v>126</v>
      </c>
      <c r="K41" s="100" t="s">
        <v>527</v>
      </c>
      <c r="L41" s="100" t="s">
        <v>528</v>
      </c>
      <c r="M41" s="100" t="s">
        <v>126</v>
      </c>
      <c r="N41" s="100" t="s">
        <v>529</v>
      </c>
      <c r="O41" s="100" t="s">
        <v>530</v>
      </c>
      <c r="P41" s="100" t="s">
        <v>531</v>
      </c>
      <c r="Q41" s="100" t="s">
        <v>126</v>
      </c>
      <c r="R41" s="100" t="s">
        <v>532</v>
      </c>
      <c r="S41" s="100" t="s">
        <v>533</v>
      </c>
      <c r="T41" s="100" t="s">
        <v>534</v>
      </c>
      <c r="U41" s="100" t="s">
        <v>126</v>
      </c>
      <c r="V41" s="100" t="s">
        <v>535</v>
      </c>
      <c r="W41" s="100" t="s">
        <v>536</v>
      </c>
      <c r="X41" s="100" t="s">
        <v>537</v>
      </c>
      <c r="Y41" s="100" t="s">
        <v>538</v>
      </c>
      <c r="Z41" s="100" t="s">
        <v>539</v>
      </c>
      <c r="AA41" s="100" t="s">
        <v>540</v>
      </c>
      <c r="AB41" s="100" t="s">
        <v>126</v>
      </c>
      <c r="AC41" s="100" t="s">
        <v>126</v>
      </c>
      <c r="AD41" s="100" t="s">
        <v>541</v>
      </c>
      <c r="AE41" s="100" t="s">
        <v>542</v>
      </c>
      <c r="AF41" s="100" t="s">
        <v>126</v>
      </c>
      <c r="AG41" s="100" t="s">
        <v>543</v>
      </c>
      <c r="AH41" s="100" t="s">
        <v>544</v>
      </c>
      <c r="AI41" s="100" t="s">
        <v>545</v>
      </c>
      <c r="AJ41" s="100" t="s">
        <v>546</v>
      </c>
      <c r="AK41" s="100" t="s">
        <v>547</v>
      </c>
      <c r="AL41" s="100" t="s">
        <v>126</v>
      </c>
      <c r="AM41" s="100" t="s">
        <v>548</v>
      </c>
      <c r="AN41" s="100" t="s">
        <v>549</v>
      </c>
      <c r="AO41" s="100" t="s">
        <v>550</v>
      </c>
      <c r="AP41" s="100" t="s">
        <v>551</v>
      </c>
      <c r="AQ41" s="100" t="s">
        <v>552</v>
      </c>
      <c r="AR41" s="100" t="s">
        <v>553</v>
      </c>
    </row>
    <row r="42" spans="1:44" ht="106.5" customHeight="1" thickBot="1" x14ac:dyDescent="0.25">
      <c r="A42" s="56" t="s">
        <v>554</v>
      </c>
      <c r="B42" s="53" t="s">
        <v>555</v>
      </c>
      <c r="C42" s="53" t="s">
        <v>556</v>
      </c>
      <c r="D42" s="88" t="s">
        <v>46</v>
      </c>
      <c r="E42" s="105">
        <v>45695</v>
      </c>
      <c r="F42" s="105">
        <v>45695</v>
      </c>
      <c r="G42" s="105" t="s">
        <v>125</v>
      </c>
      <c r="H42" s="105">
        <v>45695</v>
      </c>
      <c r="I42" s="105">
        <v>45695</v>
      </c>
      <c r="J42" s="105" t="s">
        <v>125</v>
      </c>
      <c r="K42" s="105">
        <v>45695</v>
      </c>
      <c r="L42" s="105">
        <v>45695</v>
      </c>
      <c r="M42" s="105" t="s">
        <v>125</v>
      </c>
      <c r="N42" s="105">
        <v>45695</v>
      </c>
      <c r="O42" s="105">
        <v>45695</v>
      </c>
      <c r="P42" s="105">
        <v>45695</v>
      </c>
      <c r="Q42" s="105" t="s">
        <v>125</v>
      </c>
      <c r="R42" s="105">
        <v>45695</v>
      </c>
      <c r="S42" s="105">
        <v>45695</v>
      </c>
      <c r="T42" s="105">
        <v>45695</v>
      </c>
      <c r="U42" s="105" t="s">
        <v>125</v>
      </c>
      <c r="V42" s="105">
        <v>45695</v>
      </c>
      <c r="W42" s="105">
        <v>45695</v>
      </c>
      <c r="X42" s="105">
        <v>45695</v>
      </c>
      <c r="Y42" s="105">
        <v>45695</v>
      </c>
      <c r="Z42" s="105">
        <v>45695</v>
      </c>
      <c r="AA42" s="105">
        <v>45695</v>
      </c>
      <c r="AB42" s="105" t="s">
        <v>125</v>
      </c>
      <c r="AC42" s="105" t="s">
        <v>125</v>
      </c>
      <c r="AD42" s="105">
        <v>45695</v>
      </c>
      <c r="AE42" s="105">
        <v>45695</v>
      </c>
      <c r="AF42" s="105" t="s">
        <v>125</v>
      </c>
      <c r="AG42" s="105">
        <v>45695</v>
      </c>
      <c r="AH42" s="105">
        <v>45695</v>
      </c>
      <c r="AI42" s="105">
        <v>45695</v>
      </c>
      <c r="AJ42" s="105">
        <v>45695</v>
      </c>
      <c r="AK42" s="105">
        <v>45695</v>
      </c>
      <c r="AL42" s="105" t="s">
        <v>125</v>
      </c>
      <c r="AM42" s="105">
        <v>45695</v>
      </c>
      <c r="AN42" s="105">
        <v>45695</v>
      </c>
      <c r="AO42" s="105">
        <v>45695</v>
      </c>
      <c r="AP42" s="105">
        <v>45695</v>
      </c>
      <c r="AQ42" s="105">
        <v>45695</v>
      </c>
      <c r="AR42" s="105">
        <v>45695</v>
      </c>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DA135"/>
  <sheetViews>
    <sheetView showGridLines="0" topLeftCell="CT40" zoomScale="85" zoomScaleNormal="85" workbookViewId="0">
      <selection activeCell="AS22" sqref="AS1:AS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20" width="90.7109375" style="76" customWidth="1"/>
    <col min="21"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IF('I_State&amp;Prog_Info'!F15="","[Program 2]",'I_State&amp;Prog_Info'!F15)</f>
        <v>County Mental Health Plans (MHP) 41-56</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IF('I_State&amp;Prog_Info'!F17="","(Placeholder for plan type)",'I_State&amp;Prog_Info'!F17)</f>
        <v>PIHP</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IF('I_State&amp;Prog_Info'!F59="","(Placeholder for providers)",'I_State&amp;Prog_Info'!F59)</f>
        <v>Adult behavioral health, 
Pediatric behavioral health, 
Adult specialist, 
Pediatric specialist,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IF('I_State&amp;Prog_Info'!F39="","(Placeholder for separate analysis and results document)",'I_State&amp;Prog_Info'!F39)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IF('I_State&amp;Prog_Info'!F40="","(Placeholder for separate analysis and results document)",'I_State&amp;Prog_Info'!F40)</f>
        <v>Please see the attached document titled “Birdseye View_FY23-24_BH SMHS DMC ODS Network Certification Summary.” For the methodology used to analyze standards set in 42 CFR 438.68, see the document titled “DHCS BH SMHS Methodology Description.”</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IF('I_State&amp;Prog_Info'!F41="","(Placeholder for separate analysis and results document)",'I_State&amp;Prog_Info'!F41)</f>
        <v>11/01/2023 to 08/30/2024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557</v>
      </c>
      <c r="F14" s="100" t="s">
        <v>281</v>
      </c>
      <c r="G14" s="100" t="s">
        <v>282</v>
      </c>
      <c r="H14" s="100" t="s">
        <v>282</v>
      </c>
      <c r="I14" s="100" t="s">
        <v>282</v>
      </c>
      <c r="J14" s="100" t="s">
        <v>282</v>
      </c>
      <c r="K14" s="100" t="s">
        <v>283</v>
      </c>
      <c r="L14" s="100" t="s">
        <v>284</v>
      </c>
      <c r="M14" s="100" t="s">
        <v>285</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t="s">
        <v>558</v>
      </c>
      <c r="F15" s="100" t="s">
        <v>290</v>
      </c>
      <c r="G15" s="100" t="s">
        <v>559</v>
      </c>
      <c r="H15" s="100" t="s">
        <v>560</v>
      </c>
      <c r="I15" s="100" t="s">
        <v>561</v>
      </c>
      <c r="J15" s="100" t="s">
        <v>562</v>
      </c>
      <c r="K15" s="100" t="s">
        <v>295</v>
      </c>
      <c r="L15" s="100" t="s">
        <v>563</v>
      </c>
      <c r="M15" s="163" t="s">
        <v>564</v>
      </c>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304</v>
      </c>
      <c r="F16" s="101" t="s">
        <v>305</v>
      </c>
      <c r="G16" s="101" t="s">
        <v>305</v>
      </c>
      <c r="H16" s="101" t="s">
        <v>305</v>
      </c>
      <c r="I16" s="101" t="s">
        <v>304</v>
      </c>
      <c r="J16" s="101" t="s">
        <v>304</v>
      </c>
      <c r="K16" s="101" t="s">
        <v>304</v>
      </c>
      <c r="L16" s="101" t="s">
        <v>307</v>
      </c>
      <c r="M16" s="101" t="s">
        <v>307</v>
      </c>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312</v>
      </c>
      <c r="H17" s="101" t="s">
        <v>313</v>
      </c>
      <c r="I17" s="101" t="s">
        <v>312</v>
      </c>
      <c r="J17" s="101" t="s">
        <v>313</v>
      </c>
      <c r="K17" s="101" t="s">
        <v>311</v>
      </c>
      <c r="L17" s="101" t="s">
        <v>311</v>
      </c>
      <c r="M17" s="101" t="s">
        <v>311</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t="s">
        <v>317</v>
      </c>
      <c r="F18" s="102" t="s">
        <v>317</v>
      </c>
      <c r="G18" s="102" t="s">
        <v>317</v>
      </c>
      <c r="H18" s="102" t="s">
        <v>317</v>
      </c>
      <c r="I18" s="102" t="s">
        <v>317</v>
      </c>
      <c r="J18" s="102" t="s">
        <v>317</v>
      </c>
      <c r="K18" s="102" t="s">
        <v>317</v>
      </c>
      <c r="L18" s="102" t="s">
        <v>317</v>
      </c>
      <c r="M18" s="102" t="s">
        <v>317</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332</v>
      </c>
      <c r="F23" s="96" t="s">
        <v>333</v>
      </c>
      <c r="G23" s="69" t="s">
        <v>333</v>
      </c>
      <c r="H23" s="69" t="s">
        <v>333</v>
      </c>
      <c r="I23" s="69" t="s">
        <v>333</v>
      </c>
      <c r="J23" s="69" t="s">
        <v>333</v>
      </c>
      <c r="K23" s="69" t="s">
        <v>333</v>
      </c>
      <c r="L23" s="69" t="s">
        <v>333</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333</v>
      </c>
      <c r="G24" s="97" t="s">
        <v>333</v>
      </c>
      <c r="H24" s="97" t="s">
        <v>333</v>
      </c>
      <c r="I24" s="97" t="s">
        <v>333</v>
      </c>
      <c r="J24" s="97" t="s">
        <v>333</v>
      </c>
      <c r="K24" s="97" t="s">
        <v>333</v>
      </c>
      <c r="L24" s="97" t="s">
        <v>333</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San Mateo MHP</v>
      </c>
      <c r="F29" s="5" t="str">
        <f>IF(F30&lt;&gt;"",F30,"[Plan 2]")</f>
        <v>Santa Barbara MHP</v>
      </c>
      <c r="G29" s="5" t="str">
        <f>IF(G30&lt;&gt;"",G30,"[Plan 3]")</f>
        <v>Santa Clara MHP</v>
      </c>
      <c r="H29" s="5" t="str">
        <f>IF(H30&lt;&gt;"",H30,"[Plan 4]")</f>
        <v>Santa Cruz MHP</v>
      </c>
      <c r="I29" s="5" t="str">
        <f>IF(I30&lt;&gt;"",I30,"[Plan 5]")</f>
        <v>Shasta MHP</v>
      </c>
      <c r="J29" s="5" t="str">
        <f>IF(J30&lt;&gt;"",J30,"[Plan 6]")</f>
        <v>Siskiyou MHP</v>
      </c>
      <c r="K29" s="5" t="str">
        <f>IF(K30&lt;&gt;"",K30,"[Plan 7]")</f>
        <v>Solano MHP</v>
      </c>
      <c r="L29" s="5" t="str">
        <f>IF(L30&lt;&gt;"",L30,"[Plan 8]")</f>
        <v>Sonoma MHP</v>
      </c>
      <c r="M29" s="5" t="str">
        <f>IF(M30&lt;&gt;"",M30,"[Plan 9]")</f>
        <v>Stanislaus MHP</v>
      </c>
      <c r="N29" s="5" t="str">
        <f>IF(N30&lt;&gt;"",N30,"[Plan 10]")</f>
        <v>Sutter/Yuba MHP</v>
      </c>
      <c r="O29" s="5" t="str">
        <f>IF(O30&lt;&gt;"",O30,"[Plan 11]")</f>
        <v>Tehama MHP</v>
      </c>
      <c r="P29" s="5" t="str">
        <f>IF(P30&lt;&gt;"",P30,"[Plan 12]")</f>
        <v>Trinity MHP</v>
      </c>
      <c r="Q29" s="5" t="str">
        <f>IF(Q30&lt;&gt;"",Q30,"[Plan 13]")</f>
        <v>Tulare MHP</v>
      </c>
      <c r="R29" s="5" t="str">
        <f>IF(R30&lt;&gt;"",R30,"[Plan 14]")</f>
        <v>Tuolumne MHP</v>
      </c>
      <c r="S29" s="5" t="str">
        <f>IF(S30&lt;&gt;"",S30,"[Plan 15]")</f>
        <v>Ventura MHP</v>
      </c>
      <c r="T29" s="5" t="str">
        <f>IF(T30&lt;&gt;"",T30,"[Plan 16]")</f>
        <v>Yolo MHP</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t="s">
        <v>565</v>
      </c>
      <c r="F30" s="103" t="s">
        <v>566</v>
      </c>
      <c r="G30" s="100" t="s">
        <v>567</v>
      </c>
      <c r="H30" s="100" t="s">
        <v>568</v>
      </c>
      <c r="I30" s="100" t="s">
        <v>569</v>
      </c>
      <c r="J30" s="100" t="s">
        <v>570</v>
      </c>
      <c r="K30" s="100" t="s">
        <v>571</v>
      </c>
      <c r="L30" s="100" t="s">
        <v>572</v>
      </c>
      <c r="M30" s="100" t="s">
        <v>573</v>
      </c>
      <c r="N30" s="100" t="s">
        <v>574</v>
      </c>
      <c r="O30" s="100" t="s">
        <v>575</v>
      </c>
      <c r="P30" s="100" t="s">
        <v>576</v>
      </c>
      <c r="Q30" s="100" t="s">
        <v>577</v>
      </c>
      <c r="R30" s="100" t="s">
        <v>578</v>
      </c>
      <c r="S30" s="100" t="s">
        <v>579</v>
      </c>
      <c r="T30" s="100" t="s">
        <v>580</v>
      </c>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6.5" x14ac:dyDescent="0.2">
      <c r="A31" s="49" t="s">
        <v>387</v>
      </c>
      <c r="B31" s="25" t="s">
        <v>388</v>
      </c>
      <c r="C31" s="48" t="s">
        <v>389</v>
      </c>
      <c r="D31" s="57" t="s">
        <v>42</v>
      </c>
      <c r="E31" s="100" t="s">
        <v>390</v>
      </c>
      <c r="F31" s="100" t="s">
        <v>390</v>
      </c>
      <c r="G31" s="100" t="s">
        <v>390</v>
      </c>
      <c r="H31" s="100" t="s">
        <v>390</v>
      </c>
      <c r="I31" s="100" t="s">
        <v>390</v>
      </c>
      <c r="J31" s="100" t="s">
        <v>390</v>
      </c>
      <c r="K31" s="100" t="s">
        <v>390</v>
      </c>
      <c r="L31" s="100" t="s">
        <v>390</v>
      </c>
      <c r="M31" s="100" t="s">
        <v>390</v>
      </c>
      <c r="N31" s="100" t="s">
        <v>390</v>
      </c>
      <c r="O31" s="100" t="s">
        <v>390</v>
      </c>
      <c r="P31" s="100" t="s">
        <v>390</v>
      </c>
      <c r="Q31" s="100" t="s">
        <v>390</v>
      </c>
      <c r="R31" s="100" t="s">
        <v>390</v>
      </c>
      <c r="S31" s="100" t="s">
        <v>390</v>
      </c>
      <c r="T31" s="100" t="s">
        <v>390</v>
      </c>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85.5" x14ac:dyDescent="0.2">
      <c r="A32" s="49" t="s">
        <v>392</v>
      </c>
      <c r="B32" s="25" t="s">
        <v>393</v>
      </c>
      <c r="C32" s="75" t="s">
        <v>394</v>
      </c>
      <c r="D32" s="32" t="s">
        <v>35</v>
      </c>
      <c r="E32" s="101" t="s">
        <v>395</v>
      </c>
      <c r="F32" s="101" t="s">
        <v>395</v>
      </c>
      <c r="G32" s="101" t="s">
        <v>395</v>
      </c>
      <c r="H32" s="101" t="s">
        <v>395</v>
      </c>
      <c r="I32" s="101" t="s">
        <v>395</v>
      </c>
      <c r="J32" s="101" t="s">
        <v>395</v>
      </c>
      <c r="K32" s="101" t="s">
        <v>395</v>
      </c>
      <c r="L32" s="101" t="s">
        <v>395</v>
      </c>
      <c r="M32" s="101" t="s">
        <v>395</v>
      </c>
      <c r="N32" s="101" t="s">
        <v>395</v>
      </c>
      <c r="O32" s="101" t="s">
        <v>395</v>
      </c>
      <c r="P32" s="101" t="s">
        <v>395</v>
      </c>
      <c r="Q32" s="101" t="s">
        <v>395</v>
      </c>
      <c r="R32" s="101" t="s">
        <v>395</v>
      </c>
      <c r="S32" s="101" t="s">
        <v>395</v>
      </c>
      <c r="T32" s="101" t="s">
        <v>395</v>
      </c>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85.5" x14ac:dyDescent="0.2">
      <c r="A33" s="49" t="s">
        <v>396</v>
      </c>
      <c r="B33" s="48" t="s">
        <v>397</v>
      </c>
      <c r="C33" s="48" t="s">
        <v>398</v>
      </c>
      <c r="D33" s="32" t="s">
        <v>35</v>
      </c>
      <c r="E33" s="101" t="s">
        <v>581</v>
      </c>
      <c r="F33" s="101" t="s">
        <v>582</v>
      </c>
      <c r="G33" s="101" t="s">
        <v>583</v>
      </c>
      <c r="H33" s="101" t="s">
        <v>584</v>
      </c>
      <c r="I33" s="101" t="s">
        <v>585</v>
      </c>
      <c r="J33" s="101" t="s">
        <v>586</v>
      </c>
      <c r="K33" s="101" t="s">
        <v>587</v>
      </c>
      <c r="L33" s="101" t="s">
        <v>588</v>
      </c>
      <c r="M33" s="101" t="s">
        <v>589</v>
      </c>
      <c r="N33" s="101" t="s">
        <v>590</v>
      </c>
      <c r="O33" s="101" t="s">
        <v>591</v>
      </c>
      <c r="P33" s="101" t="s">
        <v>592</v>
      </c>
      <c r="Q33" s="101" t="s">
        <v>593</v>
      </c>
      <c r="R33" s="101" t="s">
        <v>594</v>
      </c>
      <c r="S33" s="101" t="s">
        <v>595</v>
      </c>
      <c r="T33" s="101" t="s">
        <v>596</v>
      </c>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t="s">
        <v>597</v>
      </c>
      <c r="F34" s="101" t="s">
        <v>598</v>
      </c>
      <c r="G34" s="101" t="s">
        <v>599</v>
      </c>
      <c r="H34" s="101" t="s">
        <v>600</v>
      </c>
      <c r="I34" s="101" t="s">
        <v>601</v>
      </c>
      <c r="J34" s="101" t="s">
        <v>602</v>
      </c>
      <c r="K34" s="101" t="s">
        <v>603</v>
      </c>
      <c r="L34" s="101" t="s">
        <v>604</v>
      </c>
      <c r="M34" s="101" t="s">
        <v>605</v>
      </c>
      <c r="N34" s="101" t="s">
        <v>606</v>
      </c>
      <c r="O34" s="101" t="s">
        <v>607</v>
      </c>
      <c r="P34" s="101" t="s">
        <v>608</v>
      </c>
      <c r="Q34" s="101" t="s">
        <v>609</v>
      </c>
      <c r="R34" s="101" t="s">
        <v>610</v>
      </c>
      <c r="S34" s="101" t="s">
        <v>611</v>
      </c>
      <c r="T34" s="101" t="s">
        <v>612</v>
      </c>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v>45695</v>
      </c>
      <c r="F35" s="104">
        <v>45695</v>
      </c>
      <c r="G35" s="104">
        <v>45695</v>
      </c>
      <c r="H35" s="104">
        <v>45695</v>
      </c>
      <c r="I35" s="104">
        <v>45695</v>
      </c>
      <c r="J35" s="104">
        <v>45695</v>
      </c>
      <c r="K35" s="104">
        <v>45695</v>
      </c>
      <c r="L35" s="104">
        <v>45695</v>
      </c>
      <c r="M35" s="104">
        <v>45695</v>
      </c>
      <c r="N35" s="104">
        <v>45695</v>
      </c>
      <c r="O35" s="104">
        <v>45695</v>
      </c>
      <c r="P35" s="104">
        <v>45695</v>
      </c>
      <c r="Q35" s="104">
        <v>45695</v>
      </c>
      <c r="R35" s="104">
        <v>45695</v>
      </c>
      <c r="S35" s="104">
        <v>45695</v>
      </c>
      <c r="T35" s="104">
        <v>45695</v>
      </c>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t="s">
        <v>125</v>
      </c>
      <c r="F36" s="103" t="s">
        <v>125</v>
      </c>
      <c r="G36" s="100" t="s">
        <v>125</v>
      </c>
      <c r="H36" s="100" t="s">
        <v>125</v>
      </c>
      <c r="I36" s="100" t="s">
        <v>125</v>
      </c>
      <c r="J36" s="100" t="s">
        <v>125</v>
      </c>
      <c r="K36" s="100" t="s">
        <v>125</v>
      </c>
      <c r="L36" s="100" t="s">
        <v>125</v>
      </c>
      <c r="M36" s="100" t="s">
        <v>125</v>
      </c>
      <c r="N36" s="100" t="s">
        <v>125</v>
      </c>
      <c r="O36" s="100" t="s">
        <v>125</v>
      </c>
      <c r="P36" s="100" t="s">
        <v>125</v>
      </c>
      <c r="Q36" s="100" t="s">
        <v>125</v>
      </c>
      <c r="R36" s="100" t="s">
        <v>125</v>
      </c>
      <c r="S36" s="100" t="s">
        <v>125</v>
      </c>
      <c r="T36" s="100" t="s">
        <v>125</v>
      </c>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t="s">
        <v>126</v>
      </c>
      <c r="F37" s="103" t="s">
        <v>126</v>
      </c>
      <c r="G37" s="100" t="s">
        <v>126</v>
      </c>
      <c r="H37" s="100" t="s">
        <v>126</v>
      </c>
      <c r="I37" s="100" t="s">
        <v>126</v>
      </c>
      <c r="J37" s="100" t="s">
        <v>126</v>
      </c>
      <c r="K37" s="100" t="s">
        <v>126</v>
      </c>
      <c r="L37" s="100" t="s">
        <v>126</v>
      </c>
      <c r="M37" s="100" t="s">
        <v>126</v>
      </c>
      <c r="N37" s="100" t="s">
        <v>126</v>
      </c>
      <c r="O37" s="100" t="s">
        <v>126</v>
      </c>
      <c r="P37" s="100" t="s">
        <v>126</v>
      </c>
      <c r="Q37" s="100" t="s">
        <v>126</v>
      </c>
      <c r="R37" s="100" t="s">
        <v>126</v>
      </c>
      <c r="S37" s="100" t="s">
        <v>126</v>
      </c>
      <c r="T37" s="100" t="s">
        <v>126</v>
      </c>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t="s">
        <v>390</v>
      </c>
      <c r="F38" s="100" t="s">
        <v>390</v>
      </c>
      <c r="G38" s="100" t="s">
        <v>390</v>
      </c>
      <c r="H38" s="100" t="s">
        <v>390</v>
      </c>
      <c r="I38" s="100" t="s">
        <v>390</v>
      </c>
      <c r="J38" s="100" t="s">
        <v>390</v>
      </c>
      <c r="K38" s="100" t="s">
        <v>390</v>
      </c>
      <c r="L38" s="100" t="s">
        <v>390</v>
      </c>
      <c r="M38" s="100" t="s">
        <v>390</v>
      </c>
      <c r="N38" s="100" t="s">
        <v>390</v>
      </c>
      <c r="O38" s="100" t="s">
        <v>390</v>
      </c>
      <c r="P38" s="100" t="s">
        <v>390</v>
      </c>
      <c r="Q38" s="100" t="s">
        <v>390</v>
      </c>
      <c r="R38" s="100" t="s">
        <v>390</v>
      </c>
      <c r="S38" s="100" t="s">
        <v>390</v>
      </c>
      <c r="T38" s="100" t="s">
        <v>390</v>
      </c>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t="s">
        <v>395</v>
      </c>
      <c r="F39" s="101" t="s">
        <v>395</v>
      </c>
      <c r="G39" s="101" t="s">
        <v>395</v>
      </c>
      <c r="H39" s="101" t="s">
        <v>395</v>
      </c>
      <c r="I39" s="101" t="s">
        <v>395</v>
      </c>
      <c r="J39" s="101" t="s">
        <v>395</v>
      </c>
      <c r="K39" s="101" t="s">
        <v>395</v>
      </c>
      <c r="L39" s="101" t="s">
        <v>395</v>
      </c>
      <c r="M39" s="101" t="s">
        <v>395</v>
      </c>
      <c r="N39" s="101" t="s">
        <v>395</v>
      </c>
      <c r="O39" s="101" t="s">
        <v>395</v>
      </c>
      <c r="P39" s="101" t="s">
        <v>395</v>
      </c>
      <c r="Q39" s="101" t="s">
        <v>395</v>
      </c>
      <c r="R39" s="101" t="s">
        <v>395</v>
      </c>
      <c r="S39" s="101" t="s">
        <v>395</v>
      </c>
      <c r="T39" s="101" t="s">
        <v>395</v>
      </c>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t="s">
        <v>613</v>
      </c>
      <c r="F40" s="100" t="s">
        <v>614</v>
      </c>
      <c r="G40" s="100" t="s">
        <v>615</v>
      </c>
      <c r="H40" s="100" t="s">
        <v>616</v>
      </c>
      <c r="I40" s="100" t="s">
        <v>617</v>
      </c>
      <c r="J40" s="100" t="s">
        <v>618</v>
      </c>
      <c r="K40" s="100" t="s">
        <v>619</v>
      </c>
      <c r="L40" s="100" t="s">
        <v>620</v>
      </c>
      <c r="M40" s="100" t="s">
        <v>621</v>
      </c>
      <c r="N40" s="100" t="s">
        <v>622</v>
      </c>
      <c r="O40" s="100" t="s">
        <v>623</v>
      </c>
      <c r="P40" s="100" t="s">
        <v>624</v>
      </c>
      <c r="Q40" s="100" t="s">
        <v>625</v>
      </c>
      <c r="R40" s="100" t="s">
        <v>626</v>
      </c>
      <c r="S40" s="100" t="s">
        <v>627</v>
      </c>
      <c r="T40" s="100" t="s">
        <v>628</v>
      </c>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t="s">
        <v>629</v>
      </c>
      <c r="F41" s="100" t="s">
        <v>630</v>
      </c>
      <c r="G41" s="100" t="s">
        <v>631</v>
      </c>
      <c r="H41" s="100" t="s">
        <v>632</v>
      </c>
      <c r="I41" s="100" t="s">
        <v>633</v>
      </c>
      <c r="J41" s="100" t="s">
        <v>634</v>
      </c>
      <c r="K41" s="100" t="s">
        <v>635</v>
      </c>
      <c r="L41" s="100" t="s">
        <v>636</v>
      </c>
      <c r="M41" s="100" t="s">
        <v>637</v>
      </c>
      <c r="N41" s="100" t="s">
        <v>638</v>
      </c>
      <c r="O41" s="100" t="s">
        <v>639</v>
      </c>
      <c r="P41" s="100" t="s">
        <v>640</v>
      </c>
      <c r="Q41" s="100" t="s">
        <v>641</v>
      </c>
      <c r="R41" s="100" t="s">
        <v>642</v>
      </c>
      <c r="S41" s="100" t="s">
        <v>643</v>
      </c>
      <c r="T41" s="100" t="s">
        <v>644</v>
      </c>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v>45695</v>
      </c>
      <c r="F42" s="105">
        <v>45695</v>
      </c>
      <c r="G42" s="105">
        <v>45695</v>
      </c>
      <c r="H42" s="105">
        <v>45695</v>
      </c>
      <c r="I42" s="105">
        <v>45695</v>
      </c>
      <c r="J42" s="105">
        <v>45695</v>
      </c>
      <c r="K42" s="105">
        <v>45695</v>
      </c>
      <c r="L42" s="105">
        <v>45695</v>
      </c>
      <c r="M42" s="105">
        <v>45695</v>
      </c>
      <c r="N42" s="105">
        <v>45695</v>
      </c>
      <c r="O42" s="105">
        <v>45695</v>
      </c>
      <c r="P42" s="105">
        <v>45695</v>
      </c>
      <c r="Q42" s="105">
        <v>45695</v>
      </c>
      <c r="R42" s="105">
        <v>45695</v>
      </c>
      <c r="S42" s="105">
        <v>45695</v>
      </c>
      <c r="T42" s="105">
        <v>45695</v>
      </c>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34" width="90.7109375" style="76" customWidth="1"/>
    <col min="35"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IF('I_State&amp;Prog_Info'!G15="","[Program 3]",'I_State&amp;Prog_Info'!G15)</f>
        <v>Drug Medi-Cal Organized Delivery System (DMC-ODS)</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IF('I_State&amp;Prog_Info'!G17="","(Placeholder for plan type)",'I_State&amp;Prog_Info'!G17)</f>
        <v>PIHP</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IF('I_State&amp;Prog_Info'!G59="","(Placeholder for providers)",'I_State&amp;Prog_Info'!G59)</f>
        <v>Adult behavioral health, 
Pediatric behavioral health,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IF('I_State&amp;Prog_Info'!G39="","(Placeholder for separate analysis and results document)",'I_State&amp;Prog_Info'!G39)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IF('I_State&amp;Prog_Info'!G40="","(Placeholder for separate analysis and results document)",'I_State&amp;Prog_Info'!G40)</f>
        <v>Please see the attached document titled “Birdseye View_FY23-24_BH SMHS DMC ODS Network Certification Summary.” For the methodology used to analyze standards set in 42 CFR 438.68, see the document titled “DHCS BH DMC-ODS Methodology Description.”</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IF('I_State&amp;Prog_Info'!G41="","(Placeholder for separate analysis and results document)",'I_State&amp;Prog_Info'!G41)</f>
        <v>11/01/2023 to 08/30/2024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281</v>
      </c>
      <c r="F14" s="100" t="s">
        <v>281</v>
      </c>
      <c r="G14" s="100" t="s">
        <v>645</v>
      </c>
      <c r="H14" s="100" t="s">
        <v>645</v>
      </c>
      <c r="I14" s="100" t="s">
        <v>645</v>
      </c>
      <c r="J14" s="100" t="s">
        <v>645</v>
      </c>
      <c r="K14" s="100" t="s">
        <v>283</v>
      </c>
      <c r="L14" s="100" t="s">
        <v>283</v>
      </c>
      <c r="M14" s="100" t="s">
        <v>646</v>
      </c>
      <c r="N14" s="100" t="s">
        <v>285</v>
      </c>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t="s">
        <v>289</v>
      </c>
      <c r="F15" s="100" t="s">
        <v>290</v>
      </c>
      <c r="G15" s="100" t="s">
        <v>647</v>
      </c>
      <c r="H15" s="100" t="s">
        <v>648</v>
      </c>
      <c r="I15" s="100" t="s">
        <v>649</v>
      </c>
      <c r="J15" s="100" t="s">
        <v>650</v>
      </c>
      <c r="K15" s="100" t="s">
        <v>651</v>
      </c>
      <c r="L15" s="100" t="s">
        <v>651</v>
      </c>
      <c r="M15" s="100" t="s">
        <v>299</v>
      </c>
      <c r="N15" s="100" t="s">
        <v>300</v>
      </c>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652</v>
      </c>
      <c r="F16" s="101" t="s">
        <v>653</v>
      </c>
      <c r="G16" s="101" t="s">
        <v>654</v>
      </c>
      <c r="H16" s="101" t="s">
        <v>655</v>
      </c>
      <c r="I16" s="101" t="s">
        <v>656</v>
      </c>
      <c r="J16" s="101" t="s">
        <v>657</v>
      </c>
      <c r="K16" s="101" t="s">
        <v>658</v>
      </c>
      <c r="L16" s="101" t="s">
        <v>659</v>
      </c>
      <c r="M16" s="101" t="s">
        <v>307</v>
      </c>
      <c r="N16" s="101" t="s">
        <v>307</v>
      </c>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311</v>
      </c>
      <c r="H17" s="101" t="s">
        <v>311</v>
      </c>
      <c r="I17" s="101" t="s">
        <v>311</v>
      </c>
      <c r="J17" s="101" t="s">
        <v>311</v>
      </c>
      <c r="K17" s="101" t="s">
        <v>311</v>
      </c>
      <c r="L17" s="101" t="s">
        <v>311</v>
      </c>
      <c r="M17" s="101" t="s">
        <v>311</v>
      </c>
      <c r="N17" s="101" t="s">
        <v>311</v>
      </c>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t="s">
        <v>317</v>
      </c>
      <c r="F18" s="102" t="s">
        <v>317</v>
      </c>
      <c r="G18" s="102" t="s">
        <v>317</v>
      </c>
      <c r="H18" s="102" t="s">
        <v>317</v>
      </c>
      <c r="I18" s="102" t="s">
        <v>317</v>
      </c>
      <c r="J18" s="102" t="s">
        <v>317</v>
      </c>
      <c r="K18" s="102" t="s">
        <v>317</v>
      </c>
      <c r="L18" s="102" t="s">
        <v>317</v>
      </c>
      <c r="M18" s="102" t="s">
        <v>317</v>
      </c>
      <c r="N18" s="102" t="s">
        <v>317</v>
      </c>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332</v>
      </c>
      <c r="F23" s="96" t="s">
        <v>333</v>
      </c>
      <c r="G23" s="69" t="s">
        <v>333</v>
      </c>
      <c r="H23" s="69" t="s">
        <v>333</v>
      </c>
      <c r="I23" s="69" t="s">
        <v>333</v>
      </c>
      <c r="J23" s="69" t="s">
        <v>333</v>
      </c>
      <c r="K23" s="69" t="s">
        <v>333</v>
      </c>
      <c r="L23" s="69" t="s">
        <v>333</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333</v>
      </c>
      <c r="G24" s="97" t="s">
        <v>333</v>
      </c>
      <c r="H24" s="97" t="s">
        <v>333</v>
      </c>
      <c r="I24" s="97" t="s">
        <v>333</v>
      </c>
      <c r="J24" s="97" t="s">
        <v>333</v>
      </c>
      <c r="K24" s="97" t="s">
        <v>333</v>
      </c>
      <c r="L24" s="97" t="s">
        <v>333</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Alameda DMC-ODS</v>
      </c>
      <c r="F29" s="5" t="str">
        <f>IF(F30&lt;&gt;"",F30,"[Plan 2]")</f>
        <v xml:space="preserve">Contra Costa DMC-ODS </v>
      </c>
      <c r="G29" s="5" t="str">
        <f>IF(G30&lt;&gt;"",G30,"[Plan 3]")</f>
        <v>El Dorado DMC-ODS</v>
      </c>
      <c r="H29" s="5" t="str">
        <f>IF(H30&lt;&gt;"",H30,"[Plan 4]")</f>
        <v>Fresno DMC-ODS</v>
      </c>
      <c r="I29" s="5" t="str">
        <f>IF(I30&lt;&gt;"",I30,"[Plan 5]")</f>
        <v>Imperial DMC-ODS</v>
      </c>
      <c r="J29" s="5" t="str">
        <f>IF(J30&lt;&gt;"",J30,"[Plan 6]")</f>
        <v>Kern DMC-ODS</v>
      </c>
      <c r="K29" s="5" t="str">
        <f>IF(K30&lt;&gt;"",K30,"[Plan 7]")</f>
        <v>Los Angeles DMC-ODS</v>
      </c>
      <c r="L29" s="5" t="str">
        <f>IF(L30&lt;&gt;"",L30,"[Plan 8]")</f>
        <v>Marin DMC-ODS</v>
      </c>
      <c r="M29" s="5" t="str">
        <f>IF(M30&lt;&gt;"",M30,"[Plan 9]")</f>
        <v>Merced DMC-ODS</v>
      </c>
      <c r="N29" s="5" t="str">
        <f>IF(N30&lt;&gt;"",N30,"[Plan 10]")</f>
        <v>Monterey DMC-ODS</v>
      </c>
      <c r="O29" s="5" t="str">
        <f>IF(O30&lt;&gt;"",O30,"[Plan 11]")</f>
        <v>Napa DMC-ODS</v>
      </c>
      <c r="P29" s="5" t="str">
        <f>IF(P30&lt;&gt;"",P30,"[Plan 12]")</f>
        <v>Nevada DMC-ODS</v>
      </c>
      <c r="Q29" s="5" t="str">
        <f>IF(Q30&lt;&gt;"",Q30,"[Plan 13]")</f>
        <v>Orange DMC-ODS</v>
      </c>
      <c r="R29" s="5" t="str">
        <f>IF(R30&lt;&gt;"",R30,"[Plan 14]")</f>
        <v>Regional Model - Partnership Health Plan of California (PHC):
1) Humboldt County
2) Lassen Count
3) Mendocino County
4) Modoc County
5) Shasta County
6) Siskiyou County
7) Solano County</v>
      </c>
      <c r="S29" s="5" t="str">
        <f>IF(S30&lt;&gt;"",S30,"[Plan 15]")</f>
        <v>Placer DMC-ODS</v>
      </c>
      <c r="T29" s="5" t="str">
        <f>IF(T30&lt;&gt;"",T30,"[Plan 16]")</f>
        <v>Riverside DMC-ODS</v>
      </c>
      <c r="U29" s="5" t="str">
        <f>IF(U30&lt;&gt;"",U30,"[Plan 17]")</f>
        <v>Sacramento DMC-ODS</v>
      </c>
      <c r="V29" s="5" t="str">
        <f>IF(V30&lt;&gt;"",V30,"[Plan 18]")</f>
        <v>San Benito DMC-ODS</v>
      </c>
      <c r="W29" s="5" t="str">
        <f>IF(W30&lt;&gt;"",W30,"[Plan 19]")</f>
        <v>San Bernardino DMC-ODS</v>
      </c>
      <c r="X29" s="5" t="str">
        <f>IF(X30&lt;&gt;"",X30,"[Plan 20]")</f>
        <v>San Diego DMC-ODS</v>
      </c>
      <c r="Y29" s="5" t="str">
        <f>IF(Y30&lt;&gt;"",Y30,"[Plan 21]")</f>
        <v>San Francisco DMC-ODS</v>
      </c>
      <c r="Z29" s="5" t="str">
        <f>IF(Z30&lt;&gt;"",Z30,"[Plan 22]")</f>
        <v>San Joaquin DMC-ODS</v>
      </c>
      <c r="AA29" s="5" t="str">
        <f>IF(AA30&lt;&gt;"",AA30,"[Plan 23]")</f>
        <v>San Luis Obispo DMC-ODS</v>
      </c>
      <c r="AB29" s="5" t="str">
        <f>IF(AB30&lt;&gt;"",AB30,"[Plan 24]")</f>
        <v>San Mateo DMC-ODS</v>
      </c>
      <c r="AC29" s="5" t="str">
        <f>IF(AC30&lt;&gt;"",AC30,"[Plan 25]")</f>
        <v>Santa Barbara DMC-ODS</v>
      </c>
      <c r="AD29" s="5" t="str">
        <f>IF(AD30&lt;&gt;"",AD30,"[Plan 26]")</f>
        <v>Santa Clara DMC-ODS</v>
      </c>
      <c r="AE29" s="5" t="str">
        <f>IF(AE30&lt;&gt;"",AE30,"[Plan 27]")</f>
        <v>Santa Cruz DMC-ODS</v>
      </c>
      <c r="AF29" s="5" t="str">
        <f>IF(AF30&lt;&gt;"",AF30,"[Plan 28]")</f>
        <v>Stanislaus DMC-ODS</v>
      </c>
      <c r="AG29" s="5" t="str">
        <f>IF(AG30&lt;&gt;"",AG30,"[Plan 29]")</f>
        <v>Tulare DMC-ODS</v>
      </c>
      <c r="AH29" s="5" t="str">
        <f>IF(AH30&lt;&gt;"",AH30,"[Plan 30]")</f>
        <v>Ventura DMC-ODS</v>
      </c>
      <c r="AI29" s="5" t="str">
        <f>IF(AI30&lt;&gt;"",AI30,"[Plan 31]")</f>
        <v xml:space="preserve">Yolo DMC-ODS </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t="s">
        <v>660</v>
      </c>
      <c r="F30" s="103" t="s">
        <v>661</v>
      </c>
      <c r="G30" s="100" t="s">
        <v>662</v>
      </c>
      <c r="H30" s="100" t="s">
        <v>663</v>
      </c>
      <c r="I30" s="100" t="s">
        <v>664</v>
      </c>
      <c r="J30" s="100" t="s">
        <v>665</v>
      </c>
      <c r="K30" s="100" t="s">
        <v>666</v>
      </c>
      <c r="L30" s="100" t="s">
        <v>667</v>
      </c>
      <c r="M30" s="100" t="s">
        <v>668</v>
      </c>
      <c r="N30" s="100" t="s">
        <v>669</v>
      </c>
      <c r="O30" s="100" t="s">
        <v>670</v>
      </c>
      <c r="P30" s="100" t="s">
        <v>671</v>
      </c>
      <c r="Q30" s="100" t="s">
        <v>672</v>
      </c>
      <c r="R30" s="100" t="s">
        <v>673</v>
      </c>
      <c r="S30" s="100" t="s">
        <v>674</v>
      </c>
      <c r="T30" s="100" t="s">
        <v>675</v>
      </c>
      <c r="U30" s="100" t="s">
        <v>676</v>
      </c>
      <c r="V30" s="100" t="s">
        <v>677</v>
      </c>
      <c r="W30" s="100" t="s">
        <v>678</v>
      </c>
      <c r="X30" s="100" t="s">
        <v>679</v>
      </c>
      <c r="Y30" s="100" t="s">
        <v>680</v>
      </c>
      <c r="Z30" s="100" t="s">
        <v>681</v>
      </c>
      <c r="AA30" s="100" t="s">
        <v>682</v>
      </c>
      <c r="AB30" s="100" t="s">
        <v>683</v>
      </c>
      <c r="AC30" s="100" t="s">
        <v>684</v>
      </c>
      <c r="AD30" s="100" t="s">
        <v>685</v>
      </c>
      <c r="AE30" s="100" t="s">
        <v>686</v>
      </c>
      <c r="AF30" s="100" t="s">
        <v>687</v>
      </c>
      <c r="AG30" s="100" t="s">
        <v>688</v>
      </c>
      <c r="AH30" s="100" t="s">
        <v>689</v>
      </c>
      <c r="AI30" s="100" t="s">
        <v>690</v>
      </c>
      <c r="AJ30" s="100"/>
      <c r="AK30" s="100"/>
      <c r="AL30" s="100"/>
      <c r="AM30" s="100"/>
      <c r="AN30" s="100"/>
      <c r="AO30" s="100"/>
      <c r="AP30" s="100"/>
      <c r="AQ30" s="100"/>
      <c r="AR30" s="100"/>
    </row>
    <row r="31" spans="1:104" ht="257.25" customHeight="1" x14ac:dyDescent="0.2">
      <c r="A31" s="49" t="s">
        <v>387</v>
      </c>
      <c r="B31" s="25" t="s">
        <v>388</v>
      </c>
      <c r="C31" s="48" t="s">
        <v>389</v>
      </c>
      <c r="D31" s="57" t="s">
        <v>42</v>
      </c>
      <c r="E31" s="100" t="s">
        <v>390</v>
      </c>
      <c r="F31" s="100" t="s">
        <v>391</v>
      </c>
      <c r="G31" s="100" t="s">
        <v>390</v>
      </c>
      <c r="H31" s="100" t="s">
        <v>390</v>
      </c>
      <c r="I31" s="100" t="s">
        <v>390</v>
      </c>
      <c r="J31" s="100" t="s">
        <v>391</v>
      </c>
      <c r="K31" s="100" t="s">
        <v>390</v>
      </c>
      <c r="L31" s="100" t="s">
        <v>390</v>
      </c>
      <c r="M31" s="100" t="s">
        <v>390</v>
      </c>
      <c r="N31" s="100" t="s">
        <v>390</v>
      </c>
      <c r="O31" s="100" t="s">
        <v>390</v>
      </c>
      <c r="P31" s="100" t="s">
        <v>390</v>
      </c>
      <c r="Q31" s="100" t="s">
        <v>390</v>
      </c>
      <c r="R31" s="100" t="s">
        <v>390</v>
      </c>
      <c r="S31" s="100" t="s">
        <v>390</v>
      </c>
      <c r="T31" s="100" t="s">
        <v>390</v>
      </c>
      <c r="U31" s="100" t="s">
        <v>390</v>
      </c>
      <c r="V31" s="100" t="s">
        <v>390</v>
      </c>
      <c r="W31" s="100" t="s">
        <v>390</v>
      </c>
      <c r="X31" s="100" t="s">
        <v>390</v>
      </c>
      <c r="Y31" s="100" t="s">
        <v>390</v>
      </c>
      <c r="Z31" s="100" t="s">
        <v>390</v>
      </c>
      <c r="AA31" s="100" t="s">
        <v>390</v>
      </c>
      <c r="AB31" s="100" t="s">
        <v>391</v>
      </c>
      <c r="AC31" s="100" t="s">
        <v>391</v>
      </c>
      <c r="AD31" s="100" t="s">
        <v>390</v>
      </c>
      <c r="AE31" s="100" t="s">
        <v>390</v>
      </c>
      <c r="AF31" s="100" t="s">
        <v>390</v>
      </c>
      <c r="AG31" s="100" t="s">
        <v>390</v>
      </c>
      <c r="AH31" s="100" t="s">
        <v>390</v>
      </c>
      <c r="AI31" s="100" t="s">
        <v>390</v>
      </c>
      <c r="AJ31" s="100"/>
      <c r="AK31" s="100"/>
      <c r="AL31" s="100"/>
      <c r="AM31" s="100"/>
      <c r="AN31" s="100"/>
      <c r="AO31" s="100"/>
      <c r="AP31" s="100"/>
      <c r="AQ31" s="100"/>
      <c r="AR31" s="100"/>
    </row>
    <row r="32" spans="1:104" ht="184.5" customHeight="1" x14ac:dyDescent="0.2">
      <c r="A32" s="49" t="s">
        <v>392</v>
      </c>
      <c r="B32" s="25" t="s">
        <v>393</v>
      </c>
      <c r="C32" s="75" t="s">
        <v>394</v>
      </c>
      <c r="D32" s="32" t="s">
        <v>35</v>
      </c>
      <c r="E32" s="101" t="s">
        <v>691</v>
      </c>
      <c r="F32" s="101" t="s">
        <v>691</v>
      </c>
      <c r="G32" s="101" t="s">
        <v>691</v>
      </c>
      <c r="H32" s="101" t="s">
        <v>691</v>
      </c>
      <c r="I32" s="101" t="s">
        <v>691</v>
      </c>
      <c r="J32" s="101" t="s">
        <v>691</v>
      </c>
      <c r="K32" s="101" t="s">
        <v>691</v>
      </c>
      <c r="L32" s="101" t="s">
        <v>691</v>
      </c>
      <c r="M32" s="101" t="s">
        <v>691</v>
      </c>
      <c r="N32" s="101" t="s">
        <v>691</v>
      </c>
      <c r="O32" s="101" t="s">
        <v>691</v>
      </c>
      <c r="P32" s="101" t="s">
        <v>691</v>
      </c>
      <c r="Q32" s="101" t="s">
        <v>691</v>
      </c>
      <c r="R32" s="101" t="s">
        <v>691</v>
      </c>
      <c r="S32" s="101" t="s">
        <v>691</v>
      </c>
      <c r="T32" s="101" t="s">
        <v>691</v>
      </c>
      <c r="U32" s="101" t="s">
        <v>691</v>
      </c>
      <c r="V32" s="101" t="s">
        <v>691</v>
      </c>
      <c r="W32" s="101" t="s">
        <v>691</v>
      </c>
      <c r="X32" s="101" t="s">
        <v>691</v>
      </c>
      <c r="Y32" s="101" t="s">
        <v>691</v>
      </c>
      <c r="Z32" s="101" t="s">
        <v>691</v>
      </c>
      <c r="AA32" s="101" t="s">
        <v>691</v>
      </c>
      <c r="AB32" s="101" t="s">
        <v>691</v>
      </c>
      <c r="AC32" s="101" t="s">
        <v>691</v>
      </c>
      <c r="AD32" s="101" t="s">
        <v>691</v>
      </c>
      <c r="AE32" s="101" t="s">
        <v>691</v>
      </c>
      <c r="AF32" s="101" t="s">
        <v>691</v>
      </c>
      <c r="AG32" s="101" t="s">
        <v>691</v>
      </c>
      <c r="AH32" s="101" t="s">
        <v>691</v>
      </c>
      <c r="AI32" s="101" t="s">
        <v>691</v>
      </c>
      <c r="AJ32" s="101"/>
      <c r="AK32" s="101"/>
      <c r="AL32" s="101"/>
      <c r="AM32" s="101"/>
      <c r="AN32" s="101"/>
      <c r="AO32" s="101"/>
      <c r="AP32" s="101"/>
      <c r="AQ32" s="101"/>
      <c r="AR32" s="101"/>
    </row>
    <row r="33" spans="1:44" ht="184.5" customHeight="1" x14ac:dyDescent="0.2">
      <c r="A33" s="49" t="s">
        <v>396</v>
      </c>
      <c r="B33" s="48" t="s">
        <v>397</v>
      </c>
      <c r="C33" s="48" t="s">
        <v>398</v>
      </c>
      <c r="D33" s="32" t="s">
        <v>35</v>
      </c>
      <c r="E33" s="101" t="s">
        <v>692</v>
      </c>
      <c r="F33" s="101" t="s">
        <v>126</v>
      </c>
      <c r="G33" s="101" t="s">
        <v>693</v>
      </c>
      <c r="H33" s="101" t="s">
        <v>694</v>
      </c>
      <c r="I33" s="101" t="s">
        <v>695</v>
      </c>
      <c r="J33" s="101" t="s">
        <v>696</v>
      </c>
      <c r="K33" s="101" t="s">
        <v>697</v>
      </c>
      <c r="L33" s="101" t="s">
        <v>698</v>
      </c>
      <c r="M33" s="101" t="s">
        <v>699</v>
      </c>
      <c r="N33" s="101" t="s">
        <v>700</v>
      </c>
      <c r="O33" s="101" t="s">
        <v>701</v>
      </c>
      <c r="P33" s="101" t="s">
        <v>702</v>
      </c>
      <c r="Q33" s="101" t="s">
        <v>703</v>
      </c>
      <c r="R33" s="101" t="s">
        <v>704</v>
      </c>
      <c r="S33" s="101" t="s">
        <v>705</v>
      </c>
      <c r="T33" s="101" t="s">
        <v>706</v>
      </c>
      <c r="U33" s="101" t="s">
        <v>707</v>
      </c>
      <c r="V33" s="101" t="s">
        <v>708</v>
      </c>
      <c r="W33" s="101" t="s">
        <v>709</v>
      </c>
      <c r="X33" s="101" t="s">
        <v>710</v>
      </c>
      <c r="Y33" s="101" t="s">
        <v>711</v>
      </c>
      <c r="Z33" s="101" t="s">
        <v>712</v>
      </c>
      <c r="AA33" s="101" t="s">
        <v>713</v>
      </c>
      <c r="AB33" s="101" t="s">
        <v>126</v>
      </c>
      <c r="AC33" s="101" t="s">
        <v>126</v>
      </c>
      <c r="AD33" s="101" t="s">
        <v>714</v>
      </c>
      <c r="AE33" s="101" t="s">
        <v>715</v>
      </c>
      <c r="AF33" s="101" t="s">
        <v>716</v>
      </c>
      <c r="AG33" s="101" t="s">
        <v>717</v>
      </c>
      <c r="AH33" s="101" t="s">
        <v>718</v>
      </c>
      <c r="AI33" s="101" t="s">
        <v>719</v>
      </c>
      <c r="AJ33" s="101"/>
      <c r="AK33" s="101"/>
      <c r="AL33" s="101"/>
      <c r="AM33" s="101"/>
      <c r="AN33" s="101"/>
      <c r="AO33" s="101"/>
      <c r="AP33" s="101"/>
      <c r="AQ33" s="101"/>
      <c r="AR33" s="101"/>
    </row>
    <row r="34" spans="1:44" ht="105" customHeight="1" x14ac:dyDescent="0.2">
      <c r="A34" s="49" t="s">
        <v>433</v>
      </c>
      <c r="B34" s="48" t="s">
        <v>434</v>
      </c>
      <c r="C34" s="48" t="s">
        <v>435</v>
      </c>
      <c r="D34" s="32" t="s">
        <v>35</v>
      </c>
      <c r="E34" s="101" t="s">
        <v>720</v>
      </c>
      <c r="F34" s="101" t="s">
        <v>126</v>
      </c>
      <c r="G34" s="101" t="s">
        <v>721</v>
      </c>
      <c r="H34" s="101" t="s">
        <v>722</v>
      </c>
      <c r="I34" s="101" t="s">
        <v>723</v>
      </c>
      <c r="J34" s="101" t="s">
        <v>724</v>
      </c>
      <c r="K34" s="101" t="s">
        <v>725</v>
      </c>
      <c r="L34" s="101" t="s">
        <v>726</v>
      </c>
      <c r="M34" s="101" t="s">
        <v>727</v>
      </c>
      <c r="N34" s="101" t="s">
        <v>728</v>
      </c>
      <c r="O34" s="101" t="s">
        <v>729</v>
      </c>
      <c r="P34" s="101" t="s">
        <v>730</v>
      </c>
      <c r="Q34" s="101" t="s">
        <v>731</v>
      </c>
      <c r="R34" s="101" t="s">
        <v>732</v>
      </c>
      <c r="S34" s="101" t="s">
        <v>733</v>
      </c>
      <c r="T34" s="101" t="s">
        <v>734</v>
      </c>
      <c r="U34" s="101" t="s">
        <v>735</v>
      </c>
      <c r="V34" s="101" t="s">
        <v>736</v>
      </c>
      <c r="W34" s="101" t="s">
        <v>737</v>
      </c>
      <c r="X34" s="101" t="s">
        <v>738</v>
      </c>
      <c r="Y34" s="101" t="s">
        <v>739</v>
      </c>
      <c r="Z34" s="101" t="s">
        <v>740</v>
      </c>
      <c r="AA34" s="101" t="s">
        <v>741</v>
      </c>
      <c r="AB34" s="101" t="s">
        <v>126</v>
      </c>
      <c r="AC34" s="101" t="s">
        <v>126</v>
      </c>
      <c r="AD34" s="101" t="s">
        <v>742</v>
      </c>
      <c r="AE34" s="101" t="s">
        <v>743</v>
      </c>
      <c r="AF34" s="101" t="s">
        <v>744</v>
      </c>
      <c r="AG34" s="101" t="s">
        <v>745</v>
      </c>
      <c r="AH34" s="101" t="s">
        <v>746</v>
      </c>
      <c r="AI34" s="101" t="s">
        <v>747</v>
      </c>
      <c r="AJ34" s="101"/>
      <c r="AK34" s="101"/>
      <c r="AL34" s="101"/>
      <c r="AM34" s="101"/>
      <c r="AN34" s="101"/>
      <c r="AO34" s="101"/>
      <c r="AP34" s="101"/>
      <c r="AQ34" s="101"/>
      <c r="AR34" s="101"/>
    </row>
    <row r="35" spans="1:44" ht="106.5" customHeight="1" x14ac:dyDescent="0.2">
      <c r="A35" s="49" t="s">
        <v>469</v>
      </c>
      <c r="B35" s="48" t="s">
        <v>470</v>
      </c>
      <c r="C35" s="48" t="s">
        <v>471</v>
      </c>
      <c r="D35" s="89" t="s">
        <v>46</v>
      </c>
      <c r="E35" s="104">
        <v>45695</v>
      </c>
      <c r="F35" s="104" t="s">
        <v>126</v>
      </c>
      <c r="G35" s="104">
        <v>45695</v>
      </c>
      <c r="H35" s="104">
        <v>45695</v>
      </c>
      <c r="I35" s="104">
        <v>45695</v>
      </c>
      <c r="J35" s="104" t="s">
        <v>125</v>
      </c>
      <c r="K35" s="104">
        <v>45695</v>
      </c>
      <c r="L35" s="104">
        <v>45695</v>
      </c>
      <c r="M35" s="104">
        <v>45695</v>
      </c>
      <c r="N35" s="104">
        <v>45695</v>
      </c>
      <c r="O35" s="104">
        <v>45695</v>
      </c>
      <c r="P35" s="104">
        <v>45695</v>
      </c>
      <c r="Q35" s="104">
        <v>45695</v>
      </c>
      <c r="R35" s="104">
        <v>45695</v>
      </c>
      <c r="S35" s="104">
        <v>45695</v>
      </c>
      <c r="T35" s="104">
        <v>45695</v>
      </c>
      <c r="U35" s="104">
        <v>45695</v>
      </c>
      <c r="V35" s="104">
        <v>45695</v>
      </c>
      <c r="W35" s="104">
        <v>45695</v>
      </c>
      <c r="X35" s="104">
        <v>45695</v>
      </c>
      <c r="Y35" s="104">
        <v>45695</v>
      </c>
      <c r="Z35" s="104">
        <v>45695</v>
      </c>
      <c r="AA35" s="104">
        <v>45695</v>
      </c>
      <c r="AB35" s="104" t="s">
        <v>125</v>
      </c>
      <c r="AC35" s="104" t="s">
        <v>125</v>
      </c>
      <c r="AD35" s="104">
        <v>45695</v>
      </c>
      <c r="AE35" s="104">
        <v>45695</v>
      </c>
      <c r="AF35" s="104">
        <v>45695</v>
      </c>
      <c r="AG35" s="104">
        <v>45695</v>
      </c>
      <c r="AH35" s="104">
        <v>45695</v>
      </c>
      <c r="AI35" s="104">
        <v>45695</v>
      </c>
      <c r="AJ35" s="104"/>
      <c r="AK35" s="104"/>
      <c r="AL35" s="104"/>
      <c r="AM35" s="104"/>
      <c r="AN35" s="104"/>
      <c r="AO35" s="104"/>
      <c r="AP35" s="104"/>
      <c r="AQ35" s="104"/>
      <c r="AR35" s="104"/>
    </row>
    <row r="36" spans="1:44" ht="51.75" customHeight="1" x14ac:dyDescent="0.2">
      <c r="A36" s="49" t="s">
        <v>472</v>
      </c>
      <c r="B36" s="48" t="s">
        <v>473</v>
      </c>
      <c r="C36" s="48" t="s">
        <v>474</v>
      </c>
      <c r="D36" s="82" t="s">
        <v>35</v>
      </c>
      <c r="E36" s="103" t="s">
        <v>748</v>
      </c>
      <c r="F36" s="103" t="s">
        <v>749</v>
      </c>
      <c r="G36" s="100" t="s">
        <v>125</v>
      </c>
      <c r="H36" s="100" t="s">
        <v>750</v>
      </c>
      <c r="I36" s="100" t="s">
        <v>125</v>
      </c>
      <c r="J36" s="100" t="s">
        <v>125</v>
      </c>
      <c r="K36" s="100" t="s">
        <v>125</v>
      </c>
      <c r="L36" s="100" t="s">
        <v>125</v>
      </c>
      <c r="M36" s="100" t="s">
        <v>749</v>
      </c>
      <c r="N36" s="100" t="s">
        <v>749</v>
      </c>
      <c r="O36" s="100" t="s">
        <v>125</v>
      </c>
      <c r="P36" s="100" t="s">
        <v>125</v>
      </c>
      <c r="Q36" s="100" t="s">
        <v>125</v>
      </c>
      <c r="R36" s="100" t="s">
        <v>125</v>
      </c>
      <c r="S36" s="100" t="s">
        <v>748</v>
      </c>
      <c r="T36" s="100" t="s">
        <v>125</v>
      </c>
      <c r="U36" s="100" t="s">
        <v>125</v>
      </c>
      <c r="V36" s="100" t="s">
        <v>125</v>
      </c>
      <c r="W36" s="100" t="s">
        <v>125</v>
      </c>
      <c r="X36" s="100" t="s">
        <v>751</v>
      </c>
      <c r="Y36" s="100" t="s">
        <v>125</v>
      </c>
      <c r="Z36" s="100" t="s">
        <v>125</v>
      </c>
      <c r="AA36" s="100" t="s">
        <v>125</v>
      </c>
      <c r="AB36" s="100" t="s">
        <v>749</v>
      </c>
      <c r="AC36" s="100" t="s">
        <v>125</v>
      </c>
      <c r="AD36" s="100" t="s">
        <v>748</v>
      </c>
      <c r="AE36" s="100" t="s">
        <v>125</v>
      </c>
      <c r="AF36" s="100" t="s">
        <v>752</v>
      </c>
      <c r="AG36" s="100" t="s">
        <v>753</v>
      </c>
      <c r="AH36" s="100" t="s">
        <v>753</v>
      </c>
      <c r="AI36" s="100" t="s">
        <v>754</v>
      </c>
      <c r="AJ36" s="100"/>
      <c r="AK36" s="100"/>
      <c r="AL36" s="100"/>
      <c r="AM36" s="100"/>
      <c r="AN36" s="100"/>
      <c r="AO36" s="100"/>
      <c r="AP36" s="100"/>
      <c r="AQ36" s="100"/>
      <c r="AR36" s="100"/>
    </row>
    <row r="37" spans="1:44" ht="76.5" customHeight="1" x14ac:dyDescent="0.2">
      <c r="A37" s="49" t="s">
        <v>476</v>
      </c>
      <c r="B37" s="48" t="s">
        <v>477</v>
      </c>
      <c r="C37" s="48" t="s">
        <v>478</v>
      </c>
      <c r="D37" s="91" t="s">
        <v>35</v>
      </c>
      <c r="E37" s="103" t="s">
        <v>755</v>
      </c>
      <c r="F37" s="103" t="s">
        <v>756</v>
      </c>
      <c r="G37" s="100" t="s">
        <v>126</v>
      </c>
      <c r="H37" s="100" t="s">
        <v>757</v>
      </c>
      <c r="I37" s="100" t="s">
        <v>126</v>
      </c>
      <c r="J37" s="100" t="s">
        <v>126</v>
      </c>
      <c r="K37" s="100" t="s">
        <v>126</v>
      </c>
      <c r="L37" s="100" t="s">
        <v>126</v>
      </c>
      <c r="M37" s="100" t="s">
        <v>758</v>
      </c>
      <c r="N37" s="100" t="s">
        <v>758</v>
      </c>
      <c r="O37" s="100" t="s">
        <v>126</v>
      </c>
      <c r="P37" s="100" t="s">
        <v>126</v>
      </c>
      <c r="Q37" s="100" t="s">
        <v>126</v>
      </c>
      <c r="R37" s="100" t="s">
        <v>126</v>
      </c>
      <c r="S37" s="100" t="s">
        <v>759</v>
      </c>
      <c r="T37" s="100" t="s">
        <v>126</v>
      </c>
      <c r="U37" s="100" t="s">
        <v>126</v>
      </c>
      <c r="V37" s="100" t="s">
        <v>126</v>
      </c>
      <c r="W37" s="100" t="s">
        <v>126</v>
      </c>
      <c r="X37" s="100" t="s">
        <v>758</v>
      </c>
      <c r="Y37" s="100" t="s">
        <v>126</v>
      </c>
      <c r="Z37" s="100" t="s">
        <v>126</v>
      </c>
      <c r="AA37" s="100" t="s">
        <v>126</v>
      </c>
      <c r="AB37" s="100" t="s">
        <v>757</v>
      </c>
      <c r="AC37" s="100" t="s">
        <v>126</v>
      </c>
      <c r="AD37" s="100" t="s">
        <v>758</v>
      </c>
      <c r="AE37" s="100" t="s">
        <v>126</v>
      </c>
      <c r="AF37" s="100" t="s">
        <v>758</v>
      </c>
      <c r="AG37" s="100" t="s">
        <v>758</v>
      </c>
      <c r="AH37" s="100" t="s">
        <v>758</v>
      </c>
      <c r="AI37" s="100" t="s">
        <v>758</v>
      </c>
      <c r="AJ37" s="100"/>
      <c r="AK37" s="100"/>
      <c r="AL37" s="100"/>
      <c r="AM37" s="100"/>
      <c r="AN37" s="100"/>
      <c r="AO37" s="100"/>
      <c r="AP37" s="100"/>
      <c r="AQ37" s="100"/>
      <c r="AR37" s="100"/>
    </row>
    <row r="38" spans="1:44" ht="260.25" customHeight="1" x14ac:dyDescent="0.2">
      <c r="A38" s="49" t="s">
        <v>480</v>
      </c>
      <c r="B38" s="25" t="s">
        <v>481</v>
      </c>
      <c r="C38" s="48" t="s">
        <v>482</v>
      </c>
      <c r="D38" s="57" t="s">
        <v>42</v>
      </c>
      <c r="E38" s="100" t="s">
        <v>390</v>
      </c>
      <c r="F38" s="100" t="s">
        <v>391</v>
      </c>
      <c r="G38" s="100" t="s">
        <v>390</v>
      </c>
      <c r="H38" s="100" t="s">
        <v>390</v>
      </c>
      <c r="I38" s="100" t="s">
        <v>390</v>
      </c>
      <c r="J38" s="100" t="s">
        <v>391</v>
      </c>
      <c r="K38" s="100" t="s">
        <v>390</v>
      </c>
      <c r="L38" s="100" t="s">
        <v>390</v>
      </c>
      <c r="M38" s="100" t="s">
        <v>390</v>
      </c>
      <c r="N38" s="100" t="s">
        <v>390</v>
      </c>
      <c r="O38" s="100" t="s">
        <v>390</v>
      </c>
      <c r="P38" s="100" t="s">
        <v>390</v>
      </c>
      <c r="Q38" s="100" t="s">
        <v>390</v>
      </c>
      <c r="R38" s="100" t="s">
        <v>390</v>
      </c>
      <c r="S38" s="100" t="s">
        <v>390</v>
      </c>
      <c r="T38" s="100" t="s">
        <v>390</v>
      </c>
      <c r="U38" s="100" t="s">
        <v>390</v>
      </c>
      <c r="V38" s="100" t="s">
        <v>390</v>
      </c>
      <c r="W38" s="100" t="s">
        <v>390</v>
      </c>
      <c r="X38" s="100" t="s">
        <v>390</v>
      </c>
      <c r="Y38" s="100" t="s">
        <v>390</v>
      </c>
      <c r="Z38" s="100" t="s">
        <v>390</v>
      </c>
      <c r="AA38" s="100" t="s">
        <v>390</v>
      </c>
      <c r="AB38" s="100" t="s">
        <v>391</v>
      </c>
      <c r="AC38" s="100" t="s">
        <v>391</v>
      </c>
      <c r="AD38" s="100" t="s">
        <v>390</v>
      </c>
      <c r="AE38" s="100" t="s">
        <v>390</v>
      </c>
      <c r="AF38" s="100" t="s">
        <v>390</v>
      </c>
      <c r="AG38" s="100" t="s">
        <v>390</v>
      </c>
      <c r="AH38" s="100" t="s">
        <v>390</v>
      </c>
      <c r="AI38" s="100" t="s">
        <v>390</v>
      </c>
      <c r="AJ38" s="100"/>
      <c r="AK38" s="100"/>
      <c r="AL38" s="100"/>
      <c r="AM38" s="100"/>
      <c r="AN38" s="100"/>
      <c r="AO38" s="100"/>
      <c r="AP38" s="100"/>
      <c r="AQ38" s="100"/>
      <c r="AR38" s="100"/>
    </row>
    <row r="39" spans="1:44" ht="85.5" x14ac:dyDescent="0.2">
      <c r="A39" s="49" t="s">
        <v>483</v>
      </c>
      <c r="B39" s="25" t="s">
        <v>484</v>
      </c>
      <c r="C39" s="48" t="s">
        <v>485</v>
      </c>
      <c r="D39" s="32" t="s">
        <v>35</v>
      </c>
      <c r="E39" s="101" t="s">
        <v>760</v>
      </c>
      <c r="F39" s="101" t="s">
        <v>760</v>
      </c>
      <c r="G39" s="101" t="s">
        <v>760</v>
      </c>
      <c r="H39" s="101" t="s">
        <v>760</v>
      </c>
      <c r="I39" s="101" t="s">
        <v>760</v>
      </c>
      <c r="J39" s="101" t="s">
        <v>760</v>
      </c>
      <c r="K39" s="101" t="s">
        <v>760</v>
      </c>
      <c r="L39" s="101" t="s">
        <v>760</v>
      </c>
      <c r="M39" s="101" t="s">
        <v>760</v>
      </c>
      <c r="N39" s="101" t="s">
        <v>760</v>
      </c>
      <c r="O39" s="101" t="s">
        <v>760</v>
      </c>
      <c r="P39" s="101" t="s">
        <v>760</v>
      </c>
      <c r="Q39" s="101" t="s">
        <v>760</v>
      </c>
      <c r="R39" s="101" t="s">
        <v>760</v>
      </c>
      <c r="S39" s="101" t="s">
        <v>760</v>
      </c>
      <c r="T39" s="101" t="s">
        <v>760</v>
      </c>
      <c r="U39" s="101" t="s">
        <v>760</v>
      </c>
      <c r="V39" s="101" t="s">
        <v>760</v>
      </c>
      <c r="W39" s="101" t="s">
        <v>760</v>
      </c>
      <c r="X39" s="101" t="s">
        <v>760</v>
      </c>
      <c r="Y39" s="101" t="s">
        <v>760</v>
      </c>
      <c r="Z39" s="101" t="s">
        <v>760</v>
      </c>
      <c r="AA39" s="101" t="s">
        <v>760</v>
      </c>
      <c r="AB39" s="101" t="s">
        <v>760</v>
      </c>
      <c r="AC39" s="101" t="s">
        <v>760</v>
      </c>
      <c r="AD39" s="101" t="s">
        <v>760</v>
      </c>
      <c r="AE39" s="101" t="s">
        <v>760</v>
      </c>
      <c r="AF39" s="101" t="s">
        <v>760</v>
      </c>
      <c r="AG39" s="101" t="s">
        <v>760</v>
      </c>
      <c r="AH39" s="101" t="s">
        <v>760</v>
      </c>
      <c r="AI39" s="101" t="s">
        <v>760</v>
      </c>
      <c r="AJ39" s="101"/>
      <c r="AK39" s="101"/>
      <c r="AL39" s="101"/>
      <c r="AM39" s="101"/>
      <c r="AN39" s="101"/>
      <c r="AO39" s="101"/>
      <c r="AP39" s="101"/>
      <c r="AQ39" s="101"/>
      <c r="AR39" s="101"/>
    </row>
    <row r="40" spans="1:44" ht="117.75" customHeight="1" x14ac:dyDescent="0.2">
      <c r="A40" s="49" t="s">
        <v>486</v>
      </c>
      <c r="B40" s="25" t="s">
        <v>487</v>
      </c>
      <c r="C40" s="48" t="s">
        <v>488</v>
      </c>
      <c r="D40" s="32" t="s">
        <v>35</v>
      </c>
      <c r="E40" s="100" t="s">
        <v>761</v>
      </c>
      <c r="F40" s="100" t="s">
        <v>126</v>
      </c>
      <c r="G40" s="100" t="s">
        <v>762</v>
      </c>
      <c r="H40" s="100" t="s">
        <v>763</v>
      </c>
      <c r="I40" s="100" t="s">
        <v>764</v>
      </c>
      <c r="J40" s="100" t="s">
        <v>126</v>
      </c>
      <c r="K40" s="100" t="s">
        <v>765</v>
      </c>
      <c r="L40" s="100" t="s">
        <v>766</v>
      </c>
      <c r="M40" s="100" t="s">
        <v>767</v>
      </c>
      <c r="N40" s="100" t="s">
        <v>768</v>
      </c>
      <c r="O40" s="100" t="s">
        <v>769</v>
      </c>
      <c r="P40" s="100" t="s">
        <v>770</v>
      </c>
      <c r="Q40" s="100" t="s">
        <v>771</v>
      </c>
      <c r="R40" s="100" t="s">
        <v>772</v>
      </c>
      <c r="S40" s="100" t="s">
        <v>773</v>
      </c>
      <c r="T40" s="100" t="s">
        <v>774</v>
      </c>
      <c r="U40" s="100" t="s">
        <v>775</v>
      </c>
      <c r="V40" s="100" t="s">
        <v>776</v>
      </c>
      <c r="W40" s="100" t="s">
        <v>777</v>
      </c>
      <c r="X40" s="100" t="s">
        <v>778</v>
      </c>
      <c r="Y40" s="100" t="s">
        <v>779</v>
      </c>
      <c r="Z40" s="100" t="s">
        <v>780</v>
      </c>
      <c r="AA40" s="100" t="s">
        <v>781</v>
      </c>
      <c r="AB40" s="100" t="s">
        <v>126</v>
      </c>
      <c r="AC40" s="100" t="s">
        <v>126</v>
      </c>
      <c r="AD40" s="100" t="s">
        <v>782</v>
      </c>
      <c r="AE40" s="100" t="s">
        <v>783</v>
      </c>
      <c r="AF40" s="100" t="s">
        <v>784</v>
      </c>
      <c r="AG40" s="100" t="s">
        <v>785</v>
      </c>
      <c r="AH40" s="100" t="s">
        <v>786</v>
      </c>
      <c r="AI40" s="100" t="s">
        <v>787</v>
      </c>
      <c r="AJ40" s="100"/>
      <c r="AK40" s="100"/>
      <c r="AL40" s="100"/>
      <c r="AM40" s="100"/>
      <c r="AN40" s="100"/>
      <c r="AO40" s="100"/>
      <c r="AP40" s="100"/>
      <c r="AQ40" s="100"/>
      <c r="AR40" s="100"/>
    </row>
    <row r="41" spans="1:44" ht="104.25" customHeight="1" x14ac:dyDescent="0.2">
      <c r="A41" s="49" t="s">
        <v>520</v>
      </c>
      <c r="B41" s="25" t="s">
        <v>521</v>
      </c>
      <c r="C41" s="48" t="s">
        <v>522</v>
      </c>
      <c r="D41" s="32" t="s">
        <v>35</v>
      </c>
      <c r="E41" s="100" t="s">
        <v>788</v>
      </c>
      <c r="F41" s="100" t="s">
        <v>126</v>
      </c>
      <c r="G41" s="100" t="s">
        <v>789</v>
      </c>
      <c r="H41" s="100" t="s">
        <v>790</v>
      </c>
      <c r="I41" s="100" t="s">
        <v>791</v>
      </c>
      <c r="J41" s="100" t="s">
        <v>126</v>
      </c>
      <c r="K41" s="100" t="s">
        <v>792</v>
      </c>
      <c r="L41" s="100" t="s">
        <v>793</v>
      </c>
      <c r="M41" s="100" t="s">
        <v>794</v>
      </c>
      <c r="N41" s="100" t="s">
        <v>795</v>
      </c>
      <c r="O41" s="100" t="s">
        <v>796</v>
      </c>
      <c r="P41" s="100" t="s">
        <v>797</v>
      </c>
      <c r="Q41" s="100" t="s">
        <v>798</v>
      </c>
      <c r="R41" s="100" t="s">
        <v>799</v>
      </c>
      <c r="S41" s="100" t="s">
        <v>800</v>
      </c>
      <c r="T41" s="100" t="s">
        <v>801</v>
      </c>
      <c r="U41" s="100" t="s">
        <v>802</v>
      </c>
      <c r="V41" s="100" t="s">
        <v>803</v>
      </c>
      <c r="W41" s="100" t="s">
        <v>804</v>
      </c>
      <c r="X41" s="100" t="s">
        <v>805</v>
      </c>
      <c r="Y41" s="100" t="s">
        <v>806</v>
      </c>
      <c r="Z41" s="100" t="s">
        <v>807</v>
      </c>
      <c r="AA41" s="100" t="s">
        <v>808</v>
      </c>
      <c r="AB41" s="100" t="s">
        <v>126</v>
      </c>
      <c r="AC41" s="100" t="s">
        <v>126</v>
      </c>
      <c r="AD41" s="100" t="s">
        <v>809</v>
      </c>
      <c r="AE41" s="100" t="s">
        <v>810</v>
      </c>
      <c r="AF41" s="100" t="s">
        <v>811</v>
      </c>
      <c r="AG41" s="100" t="s">
        <v>812</v>
      </c>
      <c r="AH41" s="100" t="s">
        <v>813</v>
      </c>
      <c r="AI41" s="100" t="s">
        <v>814</v>
      </c>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v>45695</v>
      </c>
      <c r="F42" s="105" t="s">
        <v>125</v>
      </c>
      <c r="G42" s="105">
        <v>45695</v>
      </c>
      <c r="H42" s="105">
        <v>45695</v>
      </c>
      <c r="I42" s="105">
        <v>45695</v>
      </c>
      <c r="J42" s="105" t="s">
        <v>125</v>
      </c>
      <c r="K42" s="105">
        <v>45695</v>
      </c>
      <c r="L42" s="105">
        <v>45695</v>
      </c>
      <c r="M42" s="105">
        <v>45695</v>
      </c>
      <c r="N42" s="105">
        <v>45695</v>
      </c>
      <c r="O42" s="105">
        <v>45695</v>
      </c>
      <c r="P42" s="105">
        <v>45695</v>
      </c>
      <c r="Q42" s="105">
        <v>45695</v>
      </c>
      <c r="R42" s="105">
        <v>45695</v>
      </c>
      <c r="S42" s="105">
        <v>45695</v>
      </c>
      <c r="T42" s="105">
        <v>45695</v>
      </c>
      <c r="U42" s="105">
        <v>45695</v>
      </c>
      <c r="V42" s="105">
        <v>45695</v>
      </c>
      <c r="W42" s="105">
        <v>45695</v>
      </c>
      <c r="X42" s="105">
        <v>45695</v>
      </c>
      <c r="Y42" s="105">
        <v>45695</v>
      </c>
      <c r="Z42" s="105">
        <v>45695</v>
      </c>
      <c r="AA42" s="105">
        <v>45695</v>
      </c>
      <c r="AB42" s="105" t="s">
        <v>125</v>
      </c>
      <c r="AC42" s="105" t="s">
        <v>125</v>
      </c>
      <c r="AD42" s="105">
        <v>45695</v>
      </c>
      <c r="AE42" s="105">
        <v>45695</v>
      </c>
      <c r="AF42" s="105">
        <v>45695</v>
      </c>
      <c r="AG42" s="105">
        <v>45695</v>
      </c>
      <c r="AH42" s="105">
        <v>45695</v>
      </c>
      <c r="AI42" s="105">
        <v>45695</v>
      </c>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DA135"/>
  <sheetViews>
    <sheetView showGridLines="0" topLeftCell="CV7" zoomScale="85" zoomScaleNormal="85" workbookViewId="0">
      <selection activeCell="DA7"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7" width="24.85546875" style="76" customWidth="1"/>
    <col min="8" max="8" width="27.7109375" style="76" customWidth="1"/>
    <col min="9" max="12" width="24.85546875" style="76" customWidth="1"/>
    <col min="13" max="37" width="20.5703125" style="76" customWidth="1"/>
    <col min="38" max="38" width="36.7109375" style="76" customWidth="1"/>
    <col min="39" max="39" width="35.140625" style="76" customWidth="1"/>
    <col min="40" max="40" width="61" style="76" customWidth="1"/>
    <col min="41" max="41" width="104.85546875" style="76" customWidth="1"/>
    <col min="42"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IF('I_State&amp;Prog_Info'!H15="","[Program 4]",'I_State&amp;Prog_Info'!H15)</f>
        <v>Medi-Cal Managed Care</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1" customHeight="1" x14ac:dyDescent="0.2">
      <c r="A4" s="196" t="s">
        <v>168</v>
      </c>
      <c r="B4" s="197"/>
      <c r="C4" s="92" t="str">
        <f>IF('I_State&amp;Prog_Info'!H17="","(Placeholder for plan type)",'I_State&amp;Prog_Info'!H17)</f>
        <v>MCO</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IF('I_State&amp;Prog_Info'!H59="","(Placeholder for providers)",'I_State&amp;Prog_Info'!H59)</f>
        <v>Adult primary care, 
Pediatric primary care, 
OB/GYN, 
Adult behavioral health, 
Pediatric behavioral health, 
Adult specialist, 
Pediatric specialist, 
Hospital, 
LTSS,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IF('I_State&amp;Prog_Info'!H39="","(Placeholder for separate analysis and results document)",'I_State&amp;Prog_Info'!H39)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IF('I_State&amp;Prog_Info'!H40="","(Placeholder for separate analysis and results document)",'I_State&amp;Prog_Info'!H40)</f>
        <v xml:space="preserve">Fort the methodology conducted to analyze 42 CFR 438.68 &amp; 42 CFR 438.206 see document "2023 ANC Analysis Methods"; For the plan specific results by county see document "2023 ANC MCP Results"; and for the Alternative Access Standards (AAS) Request Exceptions granted see document "2023 ANC Alternative Access Standards Requests"
</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IF('I_State&amp;Prog_Info'!H41="","(Placeholder for separate analysis and results document)",'I_State&amp;Prog_Info'!H41)</f>
        <v>11/01/2023 - 10/31/2024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282</v>
      </c>
      <c r="F14" s="100" t="s">
        <v>282</v>
      </c>
      <c r="G14" s="100" t="s">
        <v>282</v>
      </c>
      <c r="H14" s="100" t="s">
        <v>281</v>
      </c>
      <c r="I14" s="100" t="s">
        <v>281</v>
      </c>
      <c r="J14" s="100" t="s">
        <v>281</v>
      </c>
      <c r="K14" s="100" t="s">
        <v>281</v>
      </c>
      <c r="L14" s="100" t="s">
        <v>281</v>
      </c>
      <c r="M14" s="100" t="s">
        <v>281</v>
      </c>
      <c r="N14" s="100" t="s">
        <v>281</v>
      </c>
      <c r="O14" s="100" t="s">
        <v>281</v>
      </c>
      <c r="P14" s="100" t="s">
        <v>281</v>
      </c>
      <c r="Q14" s="100" t="s">
        <v>281</v>
      </c>
      <c r="R14" s="100" t="s">
        <v>281</v>
      </c>
      <c r="S14" s="100" t="s">
        <v>281</v>
      </c>
      <c r="T14" s="100" t="s">
        <v>281</v>
      </c>
      <c r="U14" s="100" t="s">
        <v>281</v>
      </c>
      <c r="V14" s="100" t="s">
        <v>281</v>
      </c>
      <c r="W14" s="100" t="s">
        <v>283</v>
      </c>
      <c r="X14" s="100" t="s">
        <v>283</v>
      </c>
      <c r="Y14" s="100" t="s">
        <v>283</v>
      </c>
      <c r="Z14" s="100" t="s">
        <v>283</v>
      </c>
      <c r="AA14" s="100" t="s">
        <v>283</v>
      </c>
      <c r="AB14" s="100" t="s">
        <v>283</v>
      </c>
      <c r="AC14" s="100" t="s">
        <v>283</v>
      </c>
      <c r="AD14" s="100" t="s">
        <v>283</v>
      </c>
      <c r="AE14" s="100" t="s">
        <v>283</v>
      </c>
      <c r="AF14" s="100" t="s">
        <v>283</v>
      </c>
      <c r="AG14" s="100" t="s">
        <v>283</v>
      </c>
      <c r="AH14" s="100" t="s">
        <v>283</v>
      </c>
      <c r="AI14" s="100" t="s">
        <v>283</v>
      </c>
      <c r="AJ14" s="100" t="s">
        <v>283</v>
      </c>
      <c r="AK14" s="100" t="s">
        <v>283</v>
      </c>
      <c r="AL14" s="100" t="s">
        <v>283</v>
      </c>
      <c r="AM14" s="100" t="s">
        <v>815</v>
      </c>
      <c r="AN14" s="100" t="s">
        <v>816</v>
      </c>
      <c r="AO14" s="100" t="s">
        <v>816</v>
      </c>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57" x14ac:dyDescent="0.2">
      <c r="A15" s="73" t="s">
        <v>286</v>
      </c>
      <c r="B15" s="48" t="s">
        <v>287</v>
      </c>
      <c r="C15" s="25" t="s">
        <v>288</v>
      </c>
      <c r="D15" s="58" t="s">
        <v>35</v>
      </c>
      <c r="E15" s="122" t="s">
        <v>817</v>
      </c>
      <c r="F15" s="122" t="s">
        <v>818</v>
      </c>
      <c r="G15" s="122" t="s">
        <v>819</v>
      </c>
      <c r="H15" s="122" t="s">
        <v>820</v>
      </c>
      <c r="I15" s="122" t="s">
        <v>821</v>
      </c>
      <c r="J15" s="122" t="s">
        <v>822</v>
      </c>
      <c r="K15" s="122" t="s">
        <v>823</v>
      </c>
      <c r="L15" s="122" t="s">
        <v>824</v>
      </c>
      <c r="M15" s="100" t="s">
        <v>820</v>
      </c>
      <c r="N15" s="100" t="s">
        <v>825</v>
      </c>
      <c r="O15" s="100" t="s">
        <v>822</v>
      </c>
      <c r="P15" s="100" t="s">
        <v>826</v>
      </c>
      <c r="Q15" s="100" t="s">
        <v>827</v>
      </c>
      <c r="R15" s="100" t="s">
        <v>828</v>
      </c>
      <c r="S15" s="100" t="s">
        <v>825</v>
      </c>
      <c r="T15" s="100" t="s">
        <v>829</v>
      </c>
      <c r="U15" s="100" t="s">
        <v>823</v>
      </c>
      <c r="V15" s="100" t="s">
        <v>827</v>
      </c>
      <c r="W15" s="100" t="s">
        <v>830</v>
      </c>
      <c r="X15" s="100" t="s">
        <v>831</v>
      </c>
      <c r="Y15" s="100" t="s">
        <v>832</v>
      </c>
      <c r="Z15" s="100" t="s">
        <v>831</v>
      </c>
      <c r="AA15" s="100" t="s">
        <v>833</v>
      </c>
      <c r="AB15" s="100" t="s">
        <v>834</v>
      </c>
      <c r="AC15" s="100" t="s">
        <v>832</v>
      </c>
      <c r="AD15" s="100" t="s">
        <v>835</v>
      </c>
      <c r="AE15" s="100" t="s">
        <v>835</v>
      </c>
      <c r="AF15" s="100" t="s">
        <v>836</v>
      </c>
      <c r="AG15" s="100" t="s">
        <v>837</v>
      </c>
      <c r="AH15" s="100" t="s">
        <v>835</v>
      </c>
      <c r="AI15" s="100" t="s">
        <v>835</v>
      </c>
      <c r="AJ15" s="100" t="s">
        <v>836</v>
      </c>
      <c r="AK15" s="100" t="s">
        <v>837</v>
      </c>
      <c r="AL15" s="100" t="s">
        <v>838</v>
      </c>
      <c r="AM15" s="100" t="s">
        <v>839</v>
      </c>
      <c r="AN15" s="100" t="s">
        <v>840</v>
      </c>
      <c r="AO15" s="100" t="s">
        <v>841</v>
      </c>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842</v>
      </c>
      <c r="F16" s="123" t="s">
        <v>843</v>
      </c>
      <c r="G16" s="101" t="s">
        <v>844</v>
      </c>
      <c r="H16" s="101" t="s">
        <v>843</v>
      </c>
      <c r="I16" s="101" t="s">
        <v>845</v>
      </c>
      <c r="J16" s="123" t="s">
        <v>845</v>
      </c>
      <c r="K16" s="123" t="s">
        <v>845</v>
      </c>
      <c r="L16" s="123" t="s">
        <v>845</v>
      </c>
      <c r="M16" s="101" t="s">
        <v>846</v>
      </c>
      <c r="N16" s="101" t="s">
        <v>847</v>
      </c>
      <c r="O16" s="101" t="s">
        <v>847</v>
      </c>
      <c r="P16" s="101" t="s">
        <v>847</v>
      </c>
      <c r="Q16" s="101" t="s">
        <v>847</v>
      </c>
      <c r="R16" s="101" t="s">
        <v>110</v>
      </c>
      <c r="S16" s="101" t="s">
        <v>848</v>
      </c>
      <c r="T16" s="101" t="s">
        <v>848</v>
      </c>
      <c r="U16" s="101" t="s">
        <v>848</v>
      </c>
      <c r="V16" s="101" t="s">
        <v>848</v>
      </c>
      <c r="W16" s="101" t="s">
        <v>843</v>
      </c>
      <c r="X16" s="101" t="s">
        <v>845</v>
      </c>
      <c r="Y16" s="101" t="s">
        <v>846</v>
      </c>
      <c r="Z16" s="101" t="s">
        <v>847</v>
      </c>
      <c r="AA16" s="101" t="s">
        <v>849</v>
      </c>
      <c r="AB16" s="101" t="s">
        <v>849</v>
      </c>
      <c r="AC16" s="101" t="s">
        <v>848</v>
      </c>
      <c r="AD16" s="101" t="s">
        <v>850</v>
      </c>
      <c r="AE16" s="101" t="s">
        <v>850</v>
      </c>
      <c r="AF16" s="101" t="s">
        <v>850</v>
      </c>
      <c r="AG16" s="101" t="s">
        <v>850</v>
      </c>
      <c r="AH16" s="101" t="s">
        <v>851</v>
      </c>
      <c r="AI16" s="101" t="s">
        <v>851</v>
      </c>
      <c r="AJ16" s="101" t="s">
        <v>851</v>
      </c>
      <c r="AK16" s="101" t="s">
        <v>851</v>
      </c>
      <c r="AL16" s="101" t="s">
        <v>852</v>
      </c>
      <c r="AM16" s="101" t="s">
        <v>853</v>
      </c>
      <c r="AN16" s="101" t="s">
        <v>854</v>
      </c>
      <c r="AO16" s="101" t="s">
        <v>855</v>
      </c>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311</v>
      </c>
      <c r="H17" s="101" t="s">
        <v>311</v>
      </c>
      <c r="I17" s="101" t="s">
        <v>311</v>
      </c>
      <c r="J17" s="101" t="s">
        <v>311</v>
      </c>
      <c r="K17" s="101" t="s">
        <v>311</v>
      </c>
      <c r="L17" s="101" t="s">
        <v>311</v>
      </c>
      <c r="M17" s="101" t="s">
        <v>311</v>
      </c>
      <c r="N17" s="101" t="s">
        <v>311</v>
      </c>
      <c r="O17" s="101" t="s">
        <v>311</v>
      </c>
      <c r="P17" s="101" t="s">
        <v>311</v>
      </c>
      <c r="Q17" s="101" t="s">
        <v>311</v>
      </c>
      <c r="R17" s="101" t="s">
        <v>311</v>
      </c>
      <c r="S17" s="101" t="s">
        <v>311</v>
      </c>
      <c r="T17" s="101" t="s">
        <v>311</v>
      </c>
      <c r="U17" s="101" t="s">
        <v>311</v>
      </c>
      <c r="V17" s="101" t="s">
        <v>311</v>
      </c>
      <c r="W17" s="101" t="s">
        <v>311</v>
      </c>
      <c r="X17" s="101" t="s">
        <v>856</v>
      </c>
      <c r="Y17" s="101" t="s">
        <v>856</v>
      </c>
      <c r="Z17" s="101" t="s">
        <v>856</v>
      </c>
      <c r="AA17" s="101" t="s">
        <v>856</v>
      </c>
      <c r="AB17" s="101" t="s">
        <v>857</v>
      </c>
      <c r="AC17" s="101" t="s">
        <v>311</v>
      </c>
      <c r="AD17" s="101" t="s">
        <v>311</v>
      </c>
      <c r="AE17" s="101" t="s">
        <v>311</v>
      </c>
      <c r="AF17" s="101" t="s">
        <v>311</v>
      </c>
      <c r="AG17" s="101" t="s">
        <v>311</v>
      </c>
      <c r="AH17" s="101" t="s">
        <v>311</v>
      </c>
      <c r="AI17" s="101" t="s">
        <v>311</v>
      </c>
      <c r="AJ17" s="101" t="s">
        <v>311</v>
      </c>
      <c r="AK17" s="101" t="s">
        <v>311</v>
      </c>
      <c r="AL17" s="101" t="s">
        <v>311</v>
      </c>
      <c r="AM17" s="101" t="s">
        <v>312</v>
      </c>
      <c r="AN17" s="101" t="s">
        <v>311</v>
      </c>
      <c r="AO17" s="101" t="s">
        <v>311</v>
      </c>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t="s">
        <v>317</v>
      </c>
      <c r="F18" s="102" t="s">
        <v>317</v>
      </c>
      <c r="G18" s="102" t="s">
        <v>317</v>
      </c>
      <c r="H18" s="102" t="s">
        <v>317</v>
      </c>
      <c r="I18" s="102" t="s">
        <v>858</v>
      </c>
      <c r="J18" s="102" t="s">
        <v>859</v>
      </c>
      <c r="K18" s="102" t="s">
        <v>860</v>
      </c>
      <c r="L18" s="102" t="s">
        <v>861</v>
      </c>
      <c r="M18" s="102" t="s">
        <v>317</v>
      </c>
      <c r="N18" s="102" t="s">
        <v>858</v>
      </c>
      <c r="O18" s="102" t="s">
        <v>859</v>
      </c>
      <c r="P18" s="102" t="s">
        <v>860</v>
      </c>
      <c r="Q18" s="102" t="s">
        <v>861</v>
      </c>
      <c r="R18" s="102" t="s">
        <v>317</v>
      </c>
      <c r="S18" s="102" t="s">
        <v>858</v>
      </c>
      <c r="T18" s="102" t="s">
        <v>859</v>
      </c>
      <c r="U18" s="102" t="s">
        <v>860</v>
      </c>
      <c r="V18" s="102" t="s">
        <v>861</v>
      </c>
      <c r="W18" s="102" t="s">
        <v>317</v>
      </c>
      <c r="X18" s="102" t="s">
        <v>317</v>
      </c>
      <c r="Y18" s="102" t="s">
        <v>317</v>
      </c>
      <c r="Z18" s="102" t="s">
        <v>317</v>
      </c>
      <c r="AA18" s="102" t="s">
        <v>317</v>
      </c>
      <c r="AB18" s="102" t="s">
        <v>317</v>
      </c>
      <c r="AC18" s="102" t="s">
        <v>317</v>
      </c>
      <c r="AD18" s="102" t="s">
        <v>858</v>
      </c>
      <c r="AE18" s="102" t="s">
        <v>859</v>
      </c>
      <c r="AF18" s="102" t="s">
        <v>860</v>
      </c>
      <c r="AG18" s="102" t="s">
        <v>861</v>
      </c>
      <c r="AH18" s="102" t="s">
        <v>858</v>
      </c>
      <c r="AI18" s="102" t="s">
        <v>859</v>
      </c>
      <c r="AJ18" s="102" t="s">
        <v>860</v>
      </c>
      <c r="AK18" s="102" t="s">
        <v>861</v>
      </c>
      <c r="AL18" s="102" t="s">
        <v>317</v>
      </c>
      <c r="AM18" s="102" t="s">
        <v>317</v>
      </c>
      <c r="AN18" s="102" t="s">
        <v>317</v>
      </c>
      <c r="AO18" s="102" t="s">
        <v>317</v>
      </c>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862</v>
      </c>
      <c r="F23" s="96" t="s">
        <v>863</v>
      </c>
      <c r="G23" s="69" t="s">
        <v>333</v>
      </c>
      <c r="H23" s="69" t="s">
        <v>333</v>
      </c>
      <c r="I23" s="69" t="s">
        <v>333</v>
      </c>
      <c r="J23" s="69" t="s">
        <v>864</v>
      </c>
      <c r="K23" s="69" t="s">
        <v>333</v>
      </c>
      <c r="L23" s="122" t="s">
        <v>865</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337</v>
      </c>
      <c r="G24" s="97" t="s">
        <v>333</v>
      </c>
      <c r="H24" s="97" t="s">
        <v>333</v>
      </c>
      <c r="I24" s="97" t="s">
        <v>333</v>
      </c>
      <c r="J24" s="97" t="s">
        <v>337</v>
      </c>
      <c r="K24" s="97" t="s">
        <v>333</v>
      </c>
      <c r="L24" s="97"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x14ac:dyDescent="0.2">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Aetna Better Health of California (Aetna)</v>
      </c>
      <c r="F29" s="5" t="str">
        <f>IF(F30&lt;&gt;"",F30,"[Plan 2]")</f>
        <v>AIDS Health Foundation (AHF)</v>
      </c>
      <c r="G29" s="5" t="str">
        <f>IF(G30&lt;&gt;"",G30,"[Plan 3]")</f>
        <v>Alameda Alliance for Health (AAH)</v>
      </c>
      <c r="H29" s="5" t="str">
        <f>IF(H30&lt;&gt;"",H30,"[Plan 4]")</f>
        <v>Anthem Blue Cross Partnership Plan (Anthem)</v>
      </c>
      <c r="I29" s="5" t="str">
        <f>IF(I30&lt;&gt;"",I30,"[Plan 5]")</f>
        <v>Blue Shield of CA Promise Health Plan (BSP)</v>
      </c>
      <c r="J29" s="5" t="str">
        <f>IF(J30&lt;&gt;"",J30,"[Plan 6]")</f>
        <v>California Health and Wellness (CHW)</v>
      </c>
      <c r="K29" s="5" t="str">
        <f>IF(K30&lt;&gt;"",K30,"[Plan 7]")</f>
        <v>CalOptima</v>
      </c>
      <c r="L29" s="5" t="str">
        <f>IF(L30&lt;&gt;"",L30,"[Plan 8]")</f>
        <v>CalViva Health (CalViva)</v>
      </c>
      <c r="M29" s="5" t="str">
        <f>IF(M30&lt;&gt;"",M30,"[Plan 9]")</f>
        <v>CenCal Health (CenCal)</v>
      </c>
      <c r="N29" s="5" t="str">
        <f>IF(N30&lt;&gt;"",N30,"[Plan 10]")</f>
        <v>Central California Alliance for Health (CCAH)</v>
      </c>
      <c r="O29" s="5" t="str">
        <f>IF(O30&lt;&gt;"",O30,"[Plan 11]")</f>
        <v>Community Health Group Partnership Plan (CHG)</v>
      </c>
      <c r="P29" s="5" t="str">
        <f>IF(P30&lt;&gt;"",P30,"[Plan 12]")</f>
        <v>Contra Costa Health Plan (CCHP)</v>
      </c>
      <c r="Q29" s="5" t="str">
        <f>IF(Q30&lt;&gt;"",Q30,"[Plan 13]")</f>
        <v>Gold Coast Health Plan (GCHP)</v>
      </c>
      <c r="R29" s="5" t="str">
        <f>IF(R30&lt;&gt;"",R30,"[Plan 14]")</f>
        <v>Health Net Community Solutions, Inc. (Health Net)</v>
      </c>
      <c r="S29" s="5" t="str">
        <f>IF(S30&lt;&gt;"",S30,"[Plan 15]")</f>
        <v>Health Plan of San Joaquin (HPSJ)</v>
      </c>
      <c r="T29" s="5" t="str">
        <f>IF(T30&lt;&gt;"",T30,"[Plan 16]")</f>
        <v>Health Plan of San Mateo (HPSM)</v>
      </c>
      <c r="U29" s="5" t="str">
        <f>IF(U30&lt;&gt;"",U30,"[Plan 17]")</f>
        <v>Inland Empire Health Plan (IEHP)</v>
      </c>
      <c r="V29" s="5" t="str">
        <f>IF(V30&lt;&gt;"",V30,"[Plan 18]")</f>
        <v>Kern Health Systems (KHS)</v>
      </c>
      <c r="W29" s="5" t="str">
        <f>IF(W30&lt;&gt;"",W30,"[Plan 19]")</f>
        <v>KP Cal LLC NorCal &amp; SoCal (Kaiser)</v>
      </c>
      <c r="X29" s="5" t="str">
        <f>IF(X30&lt;&gt;"",X30,"[Plan 20]")</f>
        <v>L.A. Care Health Plan (L.A. Care)</v>
      </c>
      <c r="Y29" s="5" t="str">
        <f>IF(Y30&lt;&gt;"",Y30,"[Plan 21]")</f>
        <v>Molina Healthcare of California Partner Plan, Inc. (Molina)</v>
      </c>
      <c r="Z29" s="5" t="str">
        <f>IF(Z30&lt;&gt;"",Z30,"[Plan 22]")</f>
        <v>Partnership Health Plan of California (Partnership)</v>
      </c>
      <c r="AA29" s="5" t="str">
        <f>IF(AA30&lt;&gt;"",AA30,"[Plan 23]")</f>
        <v>San Francisco Health Plan (SFHP)</v>
      </c>
      <c r="AB29" s="5" t="str">
        <f>IF(AB30&lt;&gt;"",AB30,"[Plan 24]")</f>
        <v>Santa Clara Family Health Plan (SCFHP)</v>
      </c>
      <c r="AC29" s="5" t="str">
        <f>IF(AC30&lt;&gt;"",AC30,"[Plan 25]")</f>
        <v>SCAN Health Plan (SCAN)</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t="s">
        <v>866</v>
      </c>
      <c r="F30" s="103" t="s">
        <v>867</v>
      </c>
      <c r="G30" s="100" t="s">
        <v>868</v>
      </c>
      <c r="H30" s="100" t="s">
        <v>869</v>
      </c>
      <c r="I30" s="100" t="s">
        <v>870</v>
      </c>
      <c r="J30" s="100" t="s">
        <v>871</v>
      </c>
      <c r="K30" s="100" t="s">
        <v>872</v>
      </c>
      <c r="L30" s="100" t="s">
        <v>873</v>
      </c>
      <c r="M30" s="100" t="s">
        <v>874</v>
      </c>
      <c r="N30" s="100" t="s">
        <v>875</v>
      </c>
      <c r="O30" s="100" t="s">
        <v>876</v>
      </c>
      <c r="P30" s="100" t="s">
        <v>877</v>
      </c>
      <c r="Q30" s="100" t="s">
        <v>878</v>
      </c>
      <c r="R30" s="100" t="s">
        <v>879</v>
      </c>
      <c r="S30" s="100" t="s">
        <v>880</v>
      </c>
      <c r="T30" s="100" t="s">
        <v>881</v>
      </c>
      <c r="U30" s="100" t="s">
        <v>882</v>
      </c>
      <c r="V30" s="100" t="s">
        <v>883</v>
      </c>
      <c r="W30" s="100" t="s">
        <v>884</v>
      </c>
      <c r="X30" s="100" t="s">
        <v>885</v>
      </c>
      <c r="Y30" s="100" t="s">
        <v>886</v>
      </c>
      <c r="Z30" s="100" t="s">
        <v>887</v>
      </c>
      <c r="AA30" s="100" t="s">
        <v>888</v>
      </c>
      <c r="AB30" s="100" t="s">
        <v>889</v>
      </c>
      <c r="AC30" s="100" t="s">
        <v>890</v>
      </c>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t="s">
        <v>391</v>
      </c>
      <c r="F31" s="100" t="s">
        <v>391</v>
      </c>
      <c r="G31" s="100" t="s">
        <v>391</v>
      </c>
      <c r="H31" s="100" t="s">
        <v>390</v>
      </c>
      <c r="I31" s="100" t="s">
        <v>391</v>
      </c>
      <c r="J31" s="100" t="s">
        <v>391</v>
      </c>
      <c r="K31" s="100" t="s">
        <v>391</v>
      </c>
      <c r="L31" s="100" t="s">
        <v>391</v>
      </c>
      <c r="M31" s="100" t="s">
        <v>391</v>
      </c>
      <c r="N31" s="100" t="s">
        <v>391</v>
      </c>
      <c r="O31" s="100" t="s">
        <v>390</v>
      </c>
      <c r="P31" s="100" t="s">
        <v>391</v>
      </c>
      <c r="Q31" s="100" t="s">
        <v>391</v>
      </c>
      <c r="R31" s="100" t="s">
        <v>391</v>
      </c>
      <c r="S31" s="100" t="s">
        <v>391</v>
      </c>
      <c r="T31" s="100" t="s">
        <v>391</v>
      </c>
      <c r="U31" s="100" t="s">
        <v>390</v>
      </c>
      <c r="V31" s="100" t="s">
        <v>391</v>
      </c>
      <c r="W31" s="100" t="s">
        <v>391</v>
      </c>
      <c r="X31" s="100" t="s">
        <v>390</v>
      </c>
      <c r="Y31" s="100" t="s">
        <v>390</v>
      </c>
      <c r="Z31" s="100" t="s">
        <v>391</v>
      </c>
      <c r="AA31" s="100" t="s">
        <v>391</v>
      </c>
      <c r="AB31" s="100" t="s">
        <v>391</v>
      </c>
      <c r="AC31" s="100" t="s">
        <v>391</v>
      </c>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t="s">
        <v>891</v>
      </c>
      <c r="F32" s="101" t="s">
        <v>892</v>
      </c>
      <c r="G32" s="101" t="s">
        <v>891</v>
      </c>
      <c r="H32" s="101" t="s">
        <v>893</v>
      </c>
      <c r="I32" s="101" t="s">
        <v>891</v>
      </c>
      <c r="J32" s="101" t="s">
        <v>891</v>
      </c>
      <c r="K32" s="101" t="s">
        <v>891</v>
      </c>
      <c r="L32" s="101" t="s">
        <v>891</v>
      </c>
      <c r="M32" s="101" t="s">
        <v>891</v>
      </c>
      <c r="N32" s="101" t="s">
        <v>891</v>
      </c>
      <c r="O32" s="101" t="s">
        <v>893</v>
      </c>
      <c r="P32" s="101" t="s">
        <v>891</v>
      </c>
      <c r="Q32" s="101" t="s">
        <v>891</v>
      </c>
      <c r="R32" s="101" t="s">
        <v>891</v>
      </c>
      <c r="S32" s="101" t="s">
        <v>891</v>
      </c>
      <c r="T32" s="101" t="s">
        <v>891</v>
      </c>
      <c r="U32" s="101" t="s">
        <v>893</v>
      </c>
      <c r="V32" s="101" t="s">
        <v>891</v>
      </c>
      <c r="W32" s="101" t="s">
        <v>894</v>
      </c>
      <c r="X32" s="101" t="s">
        <v>893</v>
      </c>
      <c r="Y32" s="101" t="s">
        <v>893</v>
      </c>
      <c r="Z32" s="101" t="s">
        <v>891</v>
      </c>
      <c r="AA32" s="101" t="s">
        <v>895</v>
      </c>
      <c r="AB32" s="101" t="s">
        <v>891</v>
      </c>
      <c r="AC32" s="101" t="s">
        <v>896</v>
      </c>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t="s">
        <v>126</v>
      </c>
      <c r="F33" s="101" t="s">
        <v>126</v>
      </c>
      <c r="G33" s="101" t="s">
        <v>126</v>
      </c>
      <c r="H33" s="101" t="s">
        <v>897</v>
      </c>
      <c r="I33" s="101" t="s">
        <v>126</v>
      </c>
      <c r="J33" s="101" t="s">
        <v>126</v>
      </c>
      <c r="K33" s="101" t="s">
        <v>126</v>
      </c>
      <c r="L33" s="101" t="s">
        <v>126</v>
      </c>
      <c r="M33" s="101" t="s">
        <v>126</v>
      </c>
      <c r="N33" s="101" t="s">
        <v>126</v>
      </c>
      <c r="O33" s="101" t="s">
        <v>897</v>
      </c>
      <c r="P33" s="101" t="s">
        <v>126</v>
      </c>
      <c r="Q33" s="101" t="s">
        <v>126</v>
      </c>
      <c r="R33" s="101" t="s">
        <v>126</v>
      </c>
      <c r="S33" s="101" t="s">
        <v>126</v>
      </c>
      <c r="T33" s="101" t="s">
        <v>126</v>
      </c>
      <c r="U33" s="101" t="s">
        <v>897</v>
      </c>
      <c r="V33" s="101" t="s">
        <v>126</v>
      </c>
      <c r="W33" s="101" t="s">
        <v>126</v>
      </c>
      <c r="X33" s="101" t="s">
        <v>897</v>
      </c>
      <c r="Y33" s="101" t="s">
        <v>897</v>
      </c>
      <c r="Z33" s="101" t="s">
        <v>126</v>
      </c>
      <c r="AA33" s="101" t="s">
        <v>126</v>
      </c>
      <c r="AB33" s="101" t="s">
        <v>126</v>
      </c>
      <c r="AC33" s="101" t="s">
        <v>126</v>
      </c>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t="s">
        <v>126</v>
      </c>
      <c r="F34" s="101" t="s">
        <v>126</v>
      </c>
      <c r="G34" s="101" t="s">
        <v>126</v>
      </c>
      <c r="H34" s="101" t="s">
        <v>898</v>
      </c>
      <c r="I34" s="101" t="s">
        <v>126</v>
      </c>
      <c r="J34" s="101" t="s">
        <v>126</v>
      </c>
      <c r="K34" s="101" t="s">
        <v>126</v>
      </c>
      <c r="L34" s="101" t="s">
        <v>126</v>
      </c>
      <c r="M34" s="101" t="s">
        <v>126</v>
      </c>
      <c r="N34" s="101" t="s">
        <v>126</v>
      </c>
      <c r="O34" s="101" t="s">
        <v>898</v>
      </c>
      <c r="P34" s="101" t="s">
        <v>126</v>
      </c>
      <c r="Q34" s="101" t="s">
        <v>126</v>
      </c>
      <c r="R34" s="101" t="s">
        <v>126</v>
      </c>
      <c r="S34" s="101" t="s">
        <v>126</v>
      </c>
      <c r="T34" s="101" t="s">
        <v>126</v>
      </c>
      <c r="U34" s="101" t="s">
        <v>898</v>
      </c>
      <c r="V34" s="101" t="s">
        <v>126</v>
      </c>
      <c r="W34" s="101" t="s">
        <v>126</v>
      </c>
      <c r="X34" s="101" t="s">
        <v>898</v>
      </c>
      <c r="Y34" s="101" t="s">
        <v>898</v>
      </c>
      <c r="Z34" s="101" t="s">
        <v>126</v>
      </c>
      <c r="AA34" s="101" t="s">
        <v>126</v>
      </c>
      <c r="AB34" s="101" t="s">
        <v>126</v>
      </c>
      <c r="AC34" s="101" t="s">
        <v>126</v>
      </c>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t="s">
        <v>126</v>
      </c>
      <c r="F35" s="104" t="s">
        <v>126</v>
      </c>
      <c r="G35" s="104" t="s">
        <v>126</v>
      </c>
      <c r="H35" s="104" t="s">
        <v>126</v>
      </c>
      <c r="I35" s="104" t="s">
        <v>126</v>
      </c>
      <c r="J35" s="104" t="s">
        <v>126</v>
      </c>
      <c r="K35" s="104" t="s">
        <v>126</v>
      </c>
      <c r="L35" s="104" t="s">
        <v>126</v>
      </c>
      <c r="M35" s="104" t="s">
        <v>126</v>
      </c>
      <c r="N35" s="104" t="s">
        <v>126</v>
      </c>
      <c r="O35" s="104" t="s">
        <v>126</v>
      </c>
      <c r="P35" s="104" t="s">
        <v>126</v>
      </c>
      <c r="Q35" s="104" t="s">
        <v>126</v>
      </c>
      <c r="R35" s="104" t="s">
        <v>126</v>
      </c>
      <c r="S35" s="104" t="s">
        <v>126</v>
      </c>
      <c r="T35" s="104" t="s">
        <v>126</v>
      </c>
      <c r="U35" s="104" t="s">
        <v>126</v>
      </c>
      <c r="V35" s="104" t="s">
        <v>126</v>
      </c>
      <c r="W35" s="104" t="s">
        <v>126</v>
      </c>
      <c r="X35" s="104" t="s">
        <v>126</v>
      </c>
      <c r="Y35" s="104" t="s">
        <v>126</v>
      </c>
      <c r="Z35" s="104" t="s">
        <v>126</v>
      </c>
      <c r="AA35" s="104" t="s">
        <v>126</v>
      </c>
      <c r="AB35" s="104" t="s">
        <v>126</v>
      </c>
      <c r="AC35" s="104" t="s">
        <v>126</v>
      </c>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t="s">
        <v>899</v>
      </c>
      <c r="F36" s="103" t="s">
        <v>900</v>
      </c>
      <c r="G36" s="100" t="s">
        <v>899</v>
      </c>
      <c r="H36" s="100" t="s">
        <v>899</v>
      </c>
      <c r="I36" s="100" t="s">
        <v>899</v>
      </c>
      <c r="J36" s="100" t="s">
        <v>899</v>
      </c>
      <c r="K36" s="100" t="s">
        <v>899</v>
      </c>
      <c r="L36" s="100" t="s">
        <v>899</v>
      </c>
      <c r="M36" s="100" t="s">
        <v>899</v>
      </c>
      <c r="N36" s="100" t="s">
        <v>899</v>
      </c>
      <c r="O36" s="100" t="s">
        <v>899</v>
      </c>
      <c r="P36" s="100" t="s">
        <v>899</v>
      </c>
      <c r="Q36" s="100" t="s">
        <v>899</v>
      </c>
      <c r="R36" s="100" t="s">
        <v>899</v>
      </c>
      <c r="S36" s="100" t="s">
        <v>899</v>
      </c>
      <c r="T36" s="100" t="s">
        <v>899</v>
      </c>
      <c r="U36" s="100" t="s">
        <v>899</v>
      </c>
      <c r="V36" s="100" t="s">
        <v>899</v>
      </c>
      <c r="W36" s="100" t="s">
        <v>901</v>
      </c>
      <c r="X36" s="100" t="s">
        <v>899</v>
      </c>
      <c r="Y36" s="100" t="s">
        <v>899</v>
      </c>
      <c r="Z36" s="100" t="s">
        <v>899</v>
      </c>
      <c r="AA36" s="100" t="s">
        <v>126</v>
      </c>
      <c r="AB36" s="100" t="s">
        <v>899</v>
      </c>
      <c r="AC36" s="100" t="s">
        <v>902</v>
      </c>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t="s">
        <v>903</v>
      </c>
      <c r="F37" s="103" t="s">
        <v>904</v>
      </c>
      <c r="G37" s="100" t="s">
        <v>903</v>
      </c>
      <c r="H37" s="100" t="s">
        <v>903</v>
      </c>
      <c r="I37" s="100" t="s">
        <v>903</v>
      </c>
      <c r="J37" s="100" t="s">
        <v>903</v>
      </c>
      <c r="K37" s="100" t="s">
        <v>903</v>
      </c>
      <c r="L37" s="100" t="s">
        <v>903</v>
      </c>
      <c r="M37" s="100" t="s">
        <v>903</v>
      </c>
      <c r="N37" s="100" t="s">
        <v>903</v>
      </c>
      <c r="O37" s="100" t="s">
        <v>903</v>
      </c>
      <c r="P37" s="100" t="s">
        <v>903</v>
      </c>
      <c r="Q37" s="100" t="s">
        <v>903</v>
      </c>
      <c r="R37" s="100" t="s">
        <v>903</v>
      </c>
      <c r="S37" s="100" t="s">
        <v>903</v>
      </c>
      <c r="T37" s="100" t="s">
        <v>903</v>
      </c>
      <c r="U37" s="100" t="s">
        <v>903</v>
      </c>
      <c r="V37" s="100" t="s">
        <v>903</v>
      </c>
      <c r="W37" s="100" t="s">
        <v>905</v>
      </c>
      <c r="X37" s="100" t="s">
        <v>903</v>
      </c>
      <c r="Y37" s="100" t="s">
        <v>903</v>
      </c>
      <c r="Z37" s="100" t="s">
        <v>903</v>
      </c>
      <c r="AA37" s="100" t="s">
        <v>126</v>
      </c>
      <c r="AB37" s="100" t="s">
        <v>903</v>
      </c>
      <c r="AC37" s="100" t="s">
        <v>906</v>
      </c>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t="s">
        <v>391</v>
      </c>
      <c r="F38" s="100" t="s">
        <v>391</v>
      </c>
      <c r="G38" s="100" t="s">
        <v>391</v>
      </c>
      <c r="H38" s="100" t="s">
        <v>391</v>
      </c>
      <c r="I38" s="100" t="s">
        <v>391</v>
      </c>
      <c r="J38" s="100" t="s">
        <v>391</v>
      </c>
      <c r="K38" s="100" t="s">
        <v>391</v>
      </c>
      <c r="L38" s="100" t="s">
        <v>391</v>
      </c>
      <c r="M38" s="100" t="s">
        <v>391</v>
      </c>
      <c r="N38" s="100" t="s">
        <v>391</v>
      </c>
      <c r="O38" s="100" t="s">
        <v>391</v>
      </c>
      <c r="P38" s="100" t="s">
        <v>391</v>
      </c>
      <c r="Q38" s="100" t="s">
        <v>391</v>
      </c>
      <c r="R38" s="100" t="s">
        <v>391</v>
      </c>
      <c r="S38" s="100" t="s">
        <v>391</v>
      </c>
      <c r="T38" s="100" t="s">
        <v>391</v>
      </c>
      <c r="U38" s="100" t="s">
        <v>391</v>
      </c>
      <c r="V38" s="100" t="s">
        <v>391</v>
      </c>
      <c r="W38" s="100" t="s">
        <v>391</v>
      </c>
      <c r="X38" s="100" t="s">
        <v>391</v>
      </c>
      <c r="Y38" s="100" t="s">
        <v>391</v>
      </c>
      <c r="Z38" s="100" t="s">
        <v>391</v>
      </c>
      <c r="AA38" s="100" t="s">
        <v>391</v>
      </c>
      <c r="AB38" s="100" t="s">
        <v>391</v>
      </c>
      <c r="AC38" s="100" t="s">
        <v>391</v>
      </c>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t="s">
        <v>907</v>
      </c>
      <c r="F39" s="101" t="s">
        <v>907</v>
      </c>
      <c r="G39" s="101" t="s">
        <v>907</v>
      </c>
      <c r="H39" s="101" t="s">
        <v>907</v>
      </c>
      <c r="I39" s="101" t="s">
        <v>907</v>
      </c>
      <c r="J39" s="101" t="s">
        <v>907</v>
      </c>
      <c r="K39" s="101" t="s">
        <v>907</v>
      </c>
      <c r="L39" s="101" t="s">
        <v>907</v>
      </c>
      <c r="M39" s="101" t="s">
        <v>907</v>
      </c>
      <c r="N39" s="101" t="s">
        <v>907</v>
      </c>
      <c r="O39" s="101" t="s">
        <v>907</v>
      </c>
      <c r="P39" s="101" t="s">
        <v>907</v>
      </c>
      <c r="Q39" s="101" t="s">
        <v>907</v>
      </c>
      <c r="R39" s="101" t="s">
        <v>907</v>
      </c>
      <c r="S39" s="101" t="s">
        <v>907</v>
      </c>
      <c r="T39" s="101" t="s">
        <v>907</v>
      </c>
      <c r="U39" s="101" t="s">
        <v>907</v>
      </c>
      <c r="V39" s="101" t="s">
        <v>907</v>
      </c>
      <c r="W39" s="101" t="s">
        <v>907</v>
      </c>
      <c r="X39" s="101" t="s">
        <v>907</v>
      </c>
      <c r="Y39" s="101" t="s">
        <v>907</v>
      </c>
      <c r="Z39" s="101" t="s">
        <v>907</v>
      </c>
      <c r="AA39" s="101" t="s">
        <v>907</v>
      </c>
      <c r="AB39" s="101" t="s">
        <v>907</v>
      </c>
      <c r="AC39" s="101" t="s">
        <v>908</v>
      </c>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t="s">
        <v>126</v>
      </c>
      <c r="F40" s="100" t="s">
        <v>126</v>
      </c>
      <c r="G40" s="100" t="s">
        <v>126</v>
      </c>
      <c r="H40" s="100" t="s">
        <v>126</v>
      </c>
      <c r="I40" s="100" t="s">
        <v>126</v>
      </c>
      <c r="J40" s="100" t="s">
        <v>126</v>
      </c>
      <c r="K40" s="100" t="s">
        <v>126</v>
      </c>
      <c r="L40" s="100" t="s">
        <v>126</v>
      </c>
      <c r="M40" s="100" t="s">
        <v>126</v>
      </c>
      <c r="N40" s="100" t="s">
        <v>126</v>
      </c>
      <c r="O40" s="100" t="s">
        <v>126</v>
      </c>
      <c r="P40" s="100" t="s">
        <v>126</v>
      </c>
      <c r="Q40" s="100" t="s">
        <v>126</v>
      </c>
      <c r="R40" s="100" t="s">
        <v>126</v>
      </c>
      <c r="S40" s="100" t="s">
        <v>126</v>
      </c>
      <c r="T40" s="100" t="s">
        <v>126</v>
      </c>
      <c r="U40" s="100" t="s">
        <v>126</v>
      </c>
      <c r="V40" s="100" t="s">
        <v>126</v>
      </c>
      <c r="W40" s="100" t="s">
        <v>126</v>
      </c>
      <c r="X40" s="100" t="s">
        <v>126</v>
      </c>
      <c r="Y40" s="100" t="s">
        <v>126</v>
      </c>
      <c r="Z40" s="100" t="s">
        <v>126</v>
      </c>
      <c r="AA40" s="100" t="s">
        <v>126</v>
      </c>
      <c r="AB40" s="100" t="s">
        <v>126</v>
      </c>
      <c r="AC40" s="100" t="s">
        <v>126</v>
      </c>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t="s">
        <v>126</v>
      </c>
      <c r="F41" s="100" t="s">
        <v>126</v>
      </c>
      <c r="G41" s="100" t="s">
        <v>126</v>
      </c>
      <c r="H41" s="100" t="s">
        <v>126</v>
      </c>
      <c r="I41" s="100" t="s">
        <v>126</v>
      </c>
      <c r="J41" s="100" t="s">
        <v>126</v>
      </c>
      <c r="K41" s="100" t="s">
        <v>126</v>
      </c>
      <c r="L41" s="100" t="s">
        <v>126</v>
      </c>
      <c r="M41" s="100" t="s">
        <v>126</v>
      </c>
      <c r="N41" s="100" t="s">
        <v>126</v>
      </c>
      <c r="O41" s="100" t="s">
        <v>126</v>
      </c>
      <c r="P41" s="100" t="s">
        <v>126</v>
      </c>
      <c r="Q41" s="100" t="s">
        <v>126</v>
      </c>
      <c r="R41" s="100" t="s">
        <v>126</v>
      </c>
      <c r="S41" s="100" t="s">
        <v>126</v>
      </c>
      <c r="T41" s="100" t="s">
        <v>126</v>
      </c>
      <c r="U41" s="100" t="s">
        <v>126</v>
      </c>
      <c r="V41" s="100" t="s">
        <v>126</v>
      </c>
      <c r="W41" s="100" t="s">
        <v>126</v>
      </c>
      <c r="X41" s="100" t="s">
        <v>126</v>
      </c>
      <c r="Y41" s="100" t="s">
        <v>126</v>
      </c>
      <c r="Z41" s="100" t="s">
        <v>126</v>
      </c>
      <c r="AA41" s="100" t="s">
        <v>126</v>
      </c>
      <c r="AB41" s="100" t="s">
        <v>126</v>
      </c>
      <c r="AC41" s="100" t="s">
        <v>126</v>
      </c>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t="s">
        <v>126</v>
      </c>
      <c r="F42" s="105" t="s">
        <v>126</v>
      </c>
      <c r="G42" s="105" t="s">
        <v>126</v>
      </c>
      <c r="H42" s="105" t="s">
        <v>126</v>
      </c>
      <c r="I42" s="105" t="s">
        <v>126</v>
      </c>
      <c r="J42" s="105" t="s">
        <v>126</v>
      </c>
      <c r="K42" s="105" t="s">
        <v>126</v>
      </c>
      <c r="L42" s="105" t="s">
        <v>126</v>
      </c>
      <c r="M42" s="105" t="s">
        <v>126</v>
      </c>
      <c r="N42" s="105" t="s">
        <v>126</v>
      </c>
      <c r="O42" s="105" t="s">
        <v>126</v>
      </c>
      <c r="P42" s="105" t="s">
        <v>126</v>
      </c>
      <c r="Q42" s="105" t="s">
        <v>126</v>
      </c>
      <c r="R42" s="105" t="s">
        <v>126</v>
      </c>
      <c r="S42" s="105" t="s">
        <v>126</v>
      </c>
      <c r="T42" s="105" t="s">
        <v>126</v>
      </c>
      <c r="U42" s="105" t="s">
        <v>126</v>
      </c>
      <c r="V42" s="105" t="s">
        <v>126</v>
      </c>
      <c r="W42" s="105" t="s">
        <v>126</v>
      </c>
      <c r="X42" s="105" t="s">
        <v>126</v>
      </c>
      <c r="Y42" s="105" t="s">
        <v>126</v>
      </c>
      <c r="Z42" s="105" t="s">
        <v>126</v>
      </c>
      <c r="AA42" s="105" t="s">
        <v>126</v>
      </c>
      <c r="AB42" s="105" t="s">
        <v>126</v>
      </c>
      <c r="AC42" s="105" t="s">
        <v>126</v>
      </c>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xr:uid="{18D86A26-FBE8-414E-AB15-4F9343D2974D}">
          <x14:formula1>
            <xm:f>'Set Values'!$K$3:$K$10</xm:f>
          </x14:formula1>
          <xm:sqref>E23:L23</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IF('I_State&amp;Prog_Info'!I15="","[Program 5]",'I_State&amp;Prog_Info'!I15)</f>
        <v>[Program 5]</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IF('I_State&amp;Prog_Info'!I17="","(Placeholder for plan type)",'I_State&amp;Prog_Info'!I17)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IF('I_State&amp;Prog_Info'!I59="","(Placeholder for providers)",'I_State&amp;Prog_Info'!I59)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IF('I_State&amp;Prog_Info'!I39="","(Placeholder for separate analysis and results document)",'I_State&amp;Prog_Info'!I39)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IF('I_State&amp;Prog_Info'!I40="","(Placeholder for separate analysis and results document)",'I_State&amp;Prog_Info'!I40)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IF('I_State&amp;Prog_Info'!I41="","(Placeholder for separate analysis and results document)",'I_State&amp;Prog_Info'!I41)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DA135"/>
  <sheetViews>
    <sheetView showGridLines="0" topLeftCell="A37"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IF('I_State&amp;Prog_Info'!J15="","[Program 6]",'I_State&amp;Prog_Info'!J15)</f>
        <v>[Program 6]</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IF('I_State&amp;Prog_Info'!J17="","(Placeholder for plan type)",'I_State&amp;Prog_Info'!J17)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IF('I_State&amp;Prog_Info'!J59="","(Placeholder for providers)",'I_State&amp;Prog_Info'!J59)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IF('I_State&amp;Prog_Info'!J40="","(Placeholder for separate analysis and results document)",'I_State&amp;Prog_Info'!J40)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IF('I_State&amp;Prog_Info'!J41="","(Placeholder for separate analysis and results document)",'I_State&amp;Prog_Info'!J41)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IF('I_State&amp;Prog_Info'!K15="","[Program 7]",'I_State&amp;Prog_Info'!K15)</f>
        <v>[Program 7]</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IF('I_State&amp;Prog_Info'!K17="","(Placeholder for plan type)",'I_State&amp;Prog_Info'!K17)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IF('I_State&amp;Prog_Info'!K59="","(Placeholder for providers)",'I_State&amp;Prog_Info'!K59)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IF('I_State&amp;Prog_Info'!K40="","(Placeholder for separate analysis and results document)",'I_State&amp;Prog_Info'!K40)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IF('I_State&amp;Prog_Info'!K41="","(Placeholder for separate analysis and results document)",'I_State&amp;Prog_Info'!K41)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DHCSDOC-1752074943-2442</_dlc_DocId>
    <_dlc_DocIdUrl xmlns="69bc34b3-1921-46c7-8c7a-d18363374b4b">
      <Url>https://dhcscagovauthoring/formsandpubs/_layouts/15/DocIdRedir.aspx?ID=DHCSDOC-1752074943-2442</Url>
      <Description>DHCSDOC-1752074943-2442</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Publication_x0020_Type xmlns="69bc34b3-1921-46c7-8c7a-d18363374b4b" xsi:nil="true"/>
    <TaxCatchAll xmlns="69bc34b3-1921-46c7-8c7a-d18363374b4b">
      <Value>48</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8BAF1A7-5222-4119-B3EF-F28FACC4F0F8}"/>
</file>

<file path=customXml/itemProps2.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3.xml><?xml version="1.0" encoding="utf-8"?>
<ds:datastoreItem xmlns:ds="http://schemas.openxmlformats.org/officeDocument/2006/customXml" ds:itemID="{D3D8E59B-BF42-402C-8054-ADAE42B327B5}">
  <ds:schemaRefs>
    <ds:schemaRef ds:uri="http://www.w3.org/XML/1998/namespace"/>
    <ds:schemaRef ds:uri="http://purl.org/dc/terms/"/>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256ebb23-e2e5-4f05-b4bd-7bb9d2bf8c44"/>
  </ds:schemaRefs>
</ds:datastoreItem>
</file>

<file path=customXml/itemProps4.xml><?xml version="1.0" encoding="utf-8"?>
<ds:datastoreItem xmlns:ds="http://schemas.openxmlformats.org/officeDocument/2006/customXml" ds:itemID="{D8FF8E70-D824-41AE-A9E7-4E38DFDEB964}"/>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2023-BH-MC-NAAAR-ANC</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Her, Bao@DHCS</cp:lastModifiedBy>
  <cp:revision/>
  <dcterms:created xsi:type="dcterms:W3CDTF">2020-07-01T16:29:44Z</dcterms:created>
  <dcterms:modified xsi:type="dcterms:W3CDTF">2024-11-27T20:20:41Z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d973e05e-1423-415a-8e33-7a96ae527561</vt:lpwstr>
  </property>
  <property fmtid="{D5CDD505-2E9C-101B-9397-08002B2CF9AE}" pid="4" name="Division">
    <vt:lpwstr>48;#Office of Compliance|df3a80cf-a038-4ff0-82ec-a84c6bd32647</vt:lpwstr>
  </property>
</Properties>
</file>