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KPoveda\Desktop\"/>
    </mc:Choice>
  </mc:AlternateContent>
  <xr:revisionPtr revIDLastSave="0" documentId="13_ncr:1_{0488CE0E-7E87-4914-B8BD-A3A39572ECC4}" xr6:coauthVersionLast="47" xr6:coauthVersionMax="47" xr10:uidLastSave="{00000000-0000-0000-0000-000000000000}"/>
  <bookViews>
    <workbookView xWindow="-108" yWindow="-108" windowWidth="23256" windowHeight="12576" activeTab="5" xr2:uid="{6505AC9F-066A-4411-AB78-ADD84965DEC9}"/>
  </bookViews>
  <sheets>
    <sheet name="Historic Data" sheetId="20" r:id="rId1"/>
    <sheet name="WOW" sheetId="24" r:id="rId2"/>
    <sheet name="WW" sheetId="25" r:id="rId3"/>
    <sheet name="Summary" sheetId="21" r:id="rId4"/>
    <sheet name="DSHP Analysis" sheetId="27" r:id="rId5"/>
    <sheet name="HRSN Analysis" sheetId="26" r:id="rId6"/>
    <sheet name="Dropdown" sheetId="14" state="hidden" r:id="rId7"/>
  </sheets>
  <externalReferences>
    <externalReference r:id="rId8"/>
    <externalReference r:id="rId9"/>
    <externalReference r:id="rId10"/>
    <externalReference r:id="rId11"/>
  </externalReferences>
  <definedNames>
    <definedName name="__123Graph_A" hidden="1">[1]General!$AC$35:$AO$35</definedName>
    <definedName name="__123Graph_AAUTHS" hidden="1">[1]General!$AC$57:$AC$65</definedName>
    <definedName name="__123Graph_AIPIBNR" hidden="1">[1]General!$AF$49:$AO$49</definedName>
    <definedName name="__123Graph_ATOTAL" hidden="1">[1]General!$AC$10:$AO$10</definedName>
    <definedName name="__123Graph_ATYPEA" hidden="1">[1]General!$AC$10:$AO$10</definedName>
    <definedName name="__123Graph_ATYPED" hidden="1">[1]General!$AC$15:$AO$15</definedName>
    <definedName name="__123Graph_ATYPEE" hidden="1">[1]General!$AC$20:$AO$20</definedName>
    <definedName name="__123Graph_ATYPEI" hidden="1">[1]General!$AC$25:$AO$25</definedName>
    <definedName name="__123Graph_ATYPEM" hidden="1">[1]General!$AC$30:$AO$30</definedName>
    <definedName name="__123Graph_ATYPEP" hidden="1">[1]General!$AC$35:$AO$35</definedName>
    <definedName name="__123Graph_ATYPER" hidden="1">[1]General!$AC$40:$AO$40</definedName>
    <definedName name="__123Graph_ATYPESUM" hidden="1">[1]General!$AC$45:$AO$45</definedName>
    <definedName name="__123Graph_B" hidden="1">[1]General!$AC$14:$AO$14</definedName>
    <definedName name="__123Graph_BAUTHS" hidden="1">[1]General!$AE$57:$AE$65</definedName>
    <definedName name="__123Graph_BTOTAL" hidden="1">[1]General!$AC$15:$AO$15</definedName>
    <definedName name="__123Graph_BTYPED" hidden="1">[1]General!$AC$14:$AO$14</definedName>
    <definedName name="__123Graph_BTYPEE" hidden="1">[1]General!$AC$14:$AO$14</definedName>
    <definedName name="__123Graph_BTYPEI" hidden="1">[1]General!$AC$14:$AO$14</definedName>
    <definedName name="__123Graph_BTYPEM" hidden="1">[1]General!$AC$14:$AO$14</definedName>
    <definedName name="__123Graph_BTYPEP" hidden="1">[1]General!$AC$14:$AO$14</definedName>
    <definedName name="__123Graph_BTYPER" hidden="1">[1]General!$AC$14:$AO$14</definedName>
    <definedName name="__123Graph_BTYPESUM" hidden="1">[1]General!$AC$14:$AO$14</definedName>
    <definedName name="__123Graph_C" hidden="1">#REF!</definedName>
    <definedName name="__123Graph_CAUTHS" hidden="1">[1]General!$AF$57:$AF$65</definedName>
    <definedName name="__123Graph_CTOTAL" hidden="1">[1]General!$AC$20:$AO$20</definedName>
    <definedName name="__123Graph_D" hidden="1">#REF!</definedName>
    <definedName name="__123Graph_DAUTHS" hidden="1">[1]General!$AG$57:$AG$65</definedName>
    <definedName name="__123Graph_DIPIBNR" hidden="1">[1]General!$AF$51:$AO$51</definedName>
    <definedName name="__123Graph_DTOTAL" hidden="1">[1]General!$AC$25:$AO$25</definedName>
    <definedName name="__123Graph_EAUTHS" hidden="1">[1]General!$AH$57:$AH$65</definedName>
    <definedName name="__123Graph_ETOTAL" hidden="1">[1]General!$AC$35:$AO$35</definedName>
    <definedName name="__123Graph_FAUTHS" hidden="1">[1]General!$AI$57:$AI$65</definedName>
    <definedName name="__123Graph_FTOTAL" hidden="1">[1]General!$AC$40:$AO$40</definedName>
    <definedName name="__123Graph_LBL_A" hidden="1">[1]General!$AC$35:$AO$35</definedName>
    <definedName name="__123Graph_LBL_AIPIBNR" hidden="1">[1]General!$AF$49:$AO$49</definedName>
    <definedName name="__123Graph_LBL_ATYPEA" hidden="1">[1]General!$AC$10:$AO$10</definedName>
    <definedName name="__123Graph_LBL_ATYPED" hidden="1">[1]General!$AC$15:$AO$15</definedName>
    <definedName name="__123Graph_LBL_ATYPEE" hidden="1">[1]General!$AC$20:$AO$20</definedName>
    <definedName name="__123Graph_LBL_ATYPEI" hidden="1">[1]General!$AC$25:$AO$25</definedName>
    <definedName name="__123Graph_LBL_ATYPEM" hidden="1">[1]General!$AC$30:$AO$30</definedName>
    <definedName name="__123Graph_LBL_ATYPEP" hidden="1">[1]General!$AC$35:$AO$35</definedName>
    <definedName name="__123Graph_LBL_ATYPER" hidden="1">[1]General!$AC$40:$AO$40</definedName>
    <definedName name="__123Graph_LBL_ATYPESUM" hidden="1">[1]General!$AC$45:$AO$45</definedName>
    <definedName name="__123Graph_LBL_B" hidden="1">[1]General!$AC$15:$AO$15</definedName>
    <definedName name="__123Graph_LBL_BTYPED" hidden="1">[1]General!$AC$15:$AO$15</definedName>
    <definedName name="__123Graph_LBL_BTYPEE" hidden="1">[1]General!$AC$15:$AO$15</definedName>
    <definedName name="__123Graph_LBL_BTYPEI" hidden="1">[1]General!$AC$15:$AO$15</definedName>
    <definedName name="__123Graph_LBL_BTYPEM" hidden="1">[1]General!$AC$15:$AO$15</definedName>
    <definedName name="__123Graph_LBL_BTYPEP" hidden="1">[1]General!$AC$15:$AO$15</definedName>
    <definedName name="__123Graph_LBL_BTYPER" hidden="1">[1]General!$AC$15:$AO$15</definedName>
    <definedName name="__123Graph_LBL_BTYPESUM" hidden="1">[1]General!$AC$15:$AO$15</definedName>
    <definedName name="__123Graph_LBL_DIPIBNR" hidden="1">[1]General!$AF$51:$AO$51</definedName>
    <definedName name="__123Graph_X" hidden="1">#REF!</definedName>
    <definedName name="__123Graph_XAUTHS" hidden="1">[1]General!$AA$57:$AA$65</definedName>
    <definedName name="__123Graph_XIPIBNR" hidden="1">[1]General!$AF$5:$AO$5</definedName>
    <definedName name="__123Graph_XTOTAL" hidden="1">[1]General!$AC$6:$AO$6</definedName>
    <definedName name="_Fill" localSheetId="0" hidden="1">#REF!</definedName>
    <definedName name="_Fill" localSheetId="3" hidden="1">#REF!</definedName>
    <definedName name="_Fill" hidden="1">#REF!</definedName>
    <definedName name="_Key1" localSheetId="0" hidden="1">#REF!</definedName>
    <definedName name="_Key1" localSheetId="3" hidden="1">#REF!</definedName>
    <definedName name="_Key1" hidden="1">#REF!</definedName>
    <definedName name="_Key2" hidden="1">#REF!</definedName>
    <definedName name="_Order1" hidden="1">0</definedName>
    <definedName name="_Order2" hidden="1">0</definedName>
    <definedName name="_Sort" hidden="1">#REF!</definedName>
    <definedName name="_UC2" localSheetId="5" hidden="1">{#N/A,#N/A,FALSE,"trend"}</definedName>
    <definedName name="_UC2" hidden="1">{#N/A,#N/A,FALSE,"trend"}</definedName>
    <definedName name="_UC3" localSheetId="5" hidden="1">{#N/A,#N/A,FALSE,"trend"}</definedName>
    <definedName name="_UC3" hidden="1">{#N/A,#N/A,FALSE,"trend"}</definedName>
    <definedName name="aaaa" localSheetId="5" hidden="1">{#N/A,#N/A,FALSE,"trend"}</definedName>
    <definedName name="aaaa" hidden="1">{#N/A,#N/A,FALSE,"trend"}</definedName>
    <definedName name="AccessDatabase" hidden="1">"G:\1_Intellectual Capital\Claims Probability Distributions\Version 2 (New NC)\RateRanges_4.mdb"</definedName>
    <definedName name="adfa" localSheetId="5" hidden="1">{#N/A,#N/A,FALSE,"trend"}</definedName>
    <definedName name="adfa" hidden="1">{#N/A,#N/A,FALSE,"trend"}</definedName>
    <definedName name="fafa" localSheetId="5" hidden="1">{#N/A,#N/A,FALSE,"trend"}</definedName>
    <definedName name="fafa" hidden="1">{#N/A,#N/A,FALSE,"trend"}</definedName>
    <definedName name="other" localSheetId="5" hidden="1">{#N/A,#N/A,FALSE,"trend"}</definedName>
    <definedName name="other" hidden="1">{#N/A,#N/A,FALSE,"trend"}</definedName>
    <definedName name="otherUC" localSheetId="5" hidden="1">{#N/A,#N/A,FALSE,"trend"}</definedName>
    <definedName name="otherUC" hidden="1">{#N/A,#N/A,FALSE,"trend"}</definedName>
    <definedName name="PHP" localSheetId="5" hidden="1">{#N/A,#N/A,FALSE,"trend"}</definedName>
    <definedName name="PHP" hidden="1">{#N/A,#N/A,FALSE,"trend"}</definedName>
    <definedName name="phys" localSheetId="5" hidden="1">{#N/A,#N/A,FALSE,"trend"}</definedName>
    <definedName name="phys" hidden="1">{#N/A,#N/A,FALSE,"trend"}</definedName>
    <definedName name="physician" localSheetId="5" hidden="1">{#N/A,#N/A,FALSE,"trend"}</definedName>
    <definedName name="physician" hidden="1">{#N/A,#N/A,FALSE,"trend"}</definedName>
    <definedName name="PopCache_GL_INTERFACE_REFERENCE7" hidden="1">[2]PopCache!$A$1:$A$2</definedName>
    <definedName name="TitleRegion1.a2.i76.3">WW!$D$74</definedName>
    <definedName name="TitleRegion1.a2.k53.2">WOW!$A$2</definedName>
    <definedName name="TitleRegion1.a3.g174.4">Summary!$A$3</definedName>
    <definedName name="TitleRegion1.a4.g62.1">'Historic Data'!$A$4</definedName>
    <definedName name="TitleRegion1.b3.c13.5">'DSHP Analysis'!$B$3</definedName>
    <definedName name="TitleRegion1.b3.e7.6">'HRSN Analysis'!$B$3</definedName>
    <definedName name="Uti_1000" localSheetId="5" hidden="1">{#N/A,#N/A,FALSE,"trend"}</definedName>
    <definedName name="Uti_1000" hidden="1">{#N/A,#N/A,FALSE,"trend"}</definedName>
    <definedName name="Util_1000" localSheetId="5" hidden="1">{#N/A,#N/A,FALSE,"trend"}</definedName>
    <definedName name="Util_1000" hidden="1">{#N/A,#N/A,FALSE,"trend"}</definedName>
    <definedName name="Utilization" localSheetId="5" hidden="1">{#N/A,#N/A,FALSE,"trend"}</definedName>
    <definedName name="Utilization" hidden="1">{#N/A,#N/A,FALSE,"trend"}</definedName>
    <definedName name="wrn.EligibleTables." localSheetId="5" hidden="1">{"Table3",#N/A,FALSE,"C";"Table2",#N/A,FALSE,"C";"Table1",#N/A,FALSE,"C"}</definedName>
    <definedName name="wrn.EligibleTables." hidden="1">{"Table3",#N/A,FALSE,"C";"Table2",#N/A,FALSE,"C";"Table1",#N/A,FALSE,"C"}</definedName>
    <definedName name="wrn.financials." localSheetId="5" hidden="1">{#N/A,#N/A,FALSE,"Combined";#N/A,#N/A,FALSE,"LA Combined";#N/A,#N/A,FALSE,"Los Angeles";#N/A,#N/A,FALSE,"FHills";#N/A,#N/A,FALSE,"Molina";#N/A,#N/A,FALSE,"Universal";#N/A,#N/A,FALSE,"LA Dental";#N/A,#N/A,FALSE,"San Bernardino";#N/A,#N/A,FALSE,"RS dental";#N/A,#N/A,FALSE,"San Diego";#N/A,#N/A,FALSE,"Sacramento";#N/A,#N/A,FALSE,"Contra Costa";#N/A,#N/A,FALSE,"Fresno"}</definedName>
    <definedName name="wrn.financials." hidden="1">{#N/A,#N/A,FALSE,"Combined";#N/A,#N/A,FALSE,"LA Combined";#N/A,#N/A,FALSE,"Los Angeles";#N/A,#N/A,FALSE,"FHills";#N/A,#N/A,FALSE,"Molina";#N/A,#N/A,FALSE,"Universal";#N/A,#N/A,FALSE,"LA Dental";#N/A,#N/A,FALSE,"San Bernardino";#N/A,#N/A,FALSE,"RS dental";#N/A,#N/A,FALSE,"San Diego";#N/A,#N/A,FALSE,"Sacramento";#N/A,#N/A,FALSE,"Contra Costa";#N/A,#N/A,FALSE,"Fresno"}</definedName>
    <definedName name="wrn.kairen." localSheetId="5" hidden="1">{#N/A,#N/A,FALSE,"Non Medicare Results UC";#N/A,#N/A,FALSE,"Non Medicare Projection UC";#N/A,#N/A,FALSE,"Non Medicare Results BOB";#N/A,#N/A,FALSE,"Non Medicare Projection BOB";#N/A,#N/A,FALSE,"Medicare Risk Results UC";#N/A,#N/A,FALSE,"Medicare Risk Projection UC";#N/A,#N/A,FALSE,"Medicare Risk Results BOB";#N/A,#N/A,FALSE,"Medicare Risk Projection BOB";#N/A,#N/A,FALSE,"Medicare Cost Results UC";#N/A,#N/A,FALSE,"Medicare Cost Projection UC";#N/A,#N/A,FALSE,"Medicare Cost Results BOB";#N/A,#N/A,FALSE,"Medicare Cost Projection BOB";#N/A,#N/A,FALSE,"pmpm";#N/A,#N/A,FALSE,"Enrollment by Tier";#N/A,#N/A,FALSE,"Mnthly Mmbershp UC Actives";#N/A,#N/A,FALSE,"Mnthly Mmbershp UC Medicare";#N/A,#N/A,FALSE,"Mnthly Mmbershp BOB Actives";#N/A,#N/A,FALSE,"out_drug";#N/A,#N/A,FALSE,"area_adj";#N/A,#N/A,FALSE,"util_s";#N/A,#N/A,FALSE,"util_p";#N/A,#N/A,FALSE,"Care_Mg";#N/A,#N/A,FALSE,"Large Claims Non Medicare";#N/A,#N/A,FALSE,"Large Claims Medicare";#N/A,#N/A,FALSE,"rx_nmed_uc";#N/A,#N/A,FALSE,"mo_nmed";#N/A,#N/A,FALSE,"rx_med_uc";#N/A,#N/A,FALSE,"mo_med_uc";#N/A,#N/A,FALSE,"rx_diag_uc";#N/A,#N/A,FALSE,"rx_diag_med_uc";#N/A,#N/A,FALSE,"HEDIS";#N/A,#N/A,FALSE,"GHAA"}</definedName>
    <definedName name="wrn.kairen." hidden="1">{#N/A,#N/A,FALSE,"Non Medicare Results UC";#N/A,#N/A,FALSE,"Non Medicare Projection UC";#N/A,#N/A,FALSE,"Non Medicare Results BOB";#N/A,#N/A,FALSE,"Non Medicare Projection BOB";#N/A,#N/A,FALSE,"Medicare Risk Results UC";#N/A,#N/A,FALSE,"Medicare Risk Projection UC";#N/A,#N/A,FALSE,"Medicare Risk Results BOB";#N/A,#N/A,FALSE,"Medicare Risk Projection BOB";#N/A,#N/A,FALSE,"Medicare Cost Results UC";#N/A,#N/A,FALSE,"Medicare Cost Projection UC";#N/A,#N/A,FALSE,"Medicare Cost Results BOB";#N/A,#N/A,FALSE,"Medicare Cost Projection BOB";#N/A,#N/A,FALSE,"pmpm";#N/A,#N/A,FALSE,"Enrollment by Tier";#N/A,#N/A,FALSE,"Mnthly Mmbershp UC Actives";#N/A,#N/A,FALSE,"Mnthly Mmbershp UC Medicare";#N/A,#N/A,FALSE,"Mnthly Mmbershp BOB Actives";#N/A,#N/A,FALSE,"out_drug";#N/A,#N/A,FALSE,"area_adj";#N/A,#N/A,FALSE,"util_s";#N/A,#N/A,FALSE,"util_p";#N/A,#N/A,FALSE,"Care_Mg";#N/A,#N/A,FALSE,"Large Claims Non Medicare";#N/A,#N/A,FALSE,"Large Claims Medicare";#N/A,#N/A,FALSE,"rx_nmed_uc";#N/A,#N/A,FALSE,"mo_nmed";#N/A,#N/A,FALSE,"rx_med_uc";#N/A,#N/A,FALSE,"mo_med_uc";#N/A,#N/A,FALSE,"rx_diag_uc";#N/A,#N/A,FALSE,"rx_diag_med_uc";#N/A,#N/A,FALSE,"HEDIS";#N/A,#N/A,FALSE,"GHAA"}</definedName>
    <definedName name="wrn.renewal." localSheetId="5" hidden="1">{#N/A,#N/A,FALSE,"Non Medicare Results UC";#N/A,#N/A,FALSE,"Non Medicare Projection UC";#N/A,#N/A,FALSE,"Non Medicare Results BOB";#N/A,#N/A,FALSE,"Non Medicare Projection BOB";#N/A,#N/A,FALSE,"Medicare Risk Results UC";#N/A,#N/A,FALSE,"Medicare Risk Projection UC";#N/A,#N/A,FALSE,"Medicare Risk Results BOB";#N/A,#N/A,FALSE,"Medicare Risk Projection BOB";#N/A,#N/A,FALSE,"Medicare Cost Results UC";#N/A,#N/A,FALSE,"Medicare Cost Projection UC";#N/A,#N/A,FALSE,"Medicare Cost Results BOB";#N/A,#N/A,FALSE,"Medicare Cost Projection BOB";#N/A,#N/A,FALSE,"pmpm";#N/A,#N/A,FALSE,"Trend";#N/A,#N/A,FALSE,"Enrollment by Tier";#N/A,#N/A,FALSE,"Mnthly Mmbershp UC Actives";#N/A,#N/A,FALSE,"Mnthly Mmbershp UC Medicare";#N/A,#N/A,FALSE,"Mnthly Mmbershp BOB Actives";#N/A,#N/A,FALSE,"out_drug";#N/A,#N/A,FALSE,"area_adj";#N/A,#N/A,FALSE,"util_s";#N/A,#N/A,FALSE,"util_p";#N/A,#N/A,FALSE,"Care_Mg";#N/A,#N/A,FALSE,"Large Claims Non Medicare";#N/A,#N/A,FALSE,"Large Claims Medicare";#N/A,#N/A,FALSE,"UC med ctr";#N/A,#N/A,FALSE,"other phys";#N/A,#N/A,FALSE,"util_admit nmed";#N/A,#N/A,FALSE,"util_admit medr";#N/A,#N/A,FALSE,"util_admit_medc";#N/A,#N/A,FALSE,"util_clms nmed";#N/A,#N/A,FALSE,"util_clms medr";#N/A,#N/A,FALSE,"util_clms_medc";#N/A,#N/A,FALSE,"cap_nmed";#N/A,#N/A,FALSE,"cap_med";#N/A,#N/A,FALSE,"cap_medc";#N/A,#N/A,FALSE,"rx_nmed_uc";#N/A,#N/A,FALSE,"mo_nmed";#N/A,#N/A,FALSE,"rx_med_uc";#N/A,#N/A,FALSE,"mo_med_uc";#N/A,#N/A,FALSE,"rx_diag_uc";#N/A,#N/A,FALSE,"rx_diag_med_uc";#N/A,#N/A,FALSE,"GHAA";#N/A,#N/A,FALSE,"HEDIS"}</definedName>
    <definedName name="wrn.renewal." hidden="1">{#N/A,#N/A,FALSE,"Non Medicare Results UC";#N/A,#N/A,FALSE,"Non Medicare Projection UC";#N/A,#N/A,FALSE,"Non Medicare Results BOB";#N/A,#N/A,FALSE,"Non Medicare Projection BOB";#N/A,#N/A,FALSE,"Medicare Risk Results UC";#N/A,#N/A,FALSE,"Medicare Risk Projection UC";#N/A,#N/A,FALSE,"Medicare Risk Results BOB";#N/A,#N/A,FALSE,"Medicare Risk Projection BOB";#N/A,#N/A,FALSE,"Medicare Cost Results UC";#N/A,#N/A,FALSE,"Medicare Cost Projection UC";#N/A,#N/A,FALSE,"Medicare Cost Results BOB";#N/A,#N/A,FALSE,"Medicare Cost Projection BOB";#N/A,#N/A,FALSE,"pmpm";#N/A,#N/A,FALSE,"Trend";#N/A,#N/A,FALSE,"Enrollment by Tier";#N/A,#N/A,FALSE,"Mnthly Mmbershp UC Actives";#N/A,#N/A,FALSE,"Mnthly Mmbershp UC Medicare";#N/A,#N/A,FALSE,"Mnthly Mmbershp BOB Actives";#N/A,#N/A,FALSE,"out_drug";#N/A,#N/A,FALSE,"area_adj";#N/A,#N/A,FALSE,"util_s";#N/A,#N/A,FALSE,"util_p";#N/A,#N/A,FALSE,"Care_Mg";#N/A,#N/A,FALSE,"Large Claims Non Medicare";#N/A,#N/A,FALSE,"Large Claims Medicare";#N/A,#N/A,FALSE,"UC med ctr";#N/A,#N/A,FALSE,"other phys";#N/A,#N/A,FALSE,"util_admit nmed";#N/A,#N/A,FALSE,"util_admit medr";#N/A,#N/A,FALSE,"util_admit_medc";#N/A,#N/A,FALSE,"util_clms nmed";#N/A,#N/A,FALSE,"util_clms medr";#N/A,#N/A,FALSE,"util_clms_medc";#N/A,#N/A,FALSE,"cap_nmed";#N/A,#N/A,FALSE,"cap_med";#N/A,#N/A,FALSE,"cap_medc";#N/A,#N/A,FALSE,"rx_nmed_uc";#N/A,#N/A,FALSE,"mo_nmed";#N/A,#N/A,FALSE,"rx_med_uc";#N/A,#N/A,FALSE,"mo_med_uc";#N/A,#N/A,FALSE,"rx_diag_uc";#N/A,#N/A,FALSE,"rx_diag_med_uc";#N/A,#N/A,FALSE,"GHAA";#N/A,#N/A,FALSE,"HEDIS"}</definedName>
    <definedName name="wrn.util." localSheetId="5" hidden="1">{#N/A,#N/A,FALSE,"trend"}</definedName>
    <definedName name="wrn.util." hidden="1">{#N/A,#N/A,FALSE,"trend"}</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1" i="21" l="1"/>
  <c r="B20" i="21" l="1"/>
  <c r="C173" i="21" l="1"/>
  <c r="D173" i="21"/>
  <c r="E173" i="21"/>
  <c r="F173" i="21"/>
  <c r="B173" i="21"/>
  <c r="G173" i="21" l="1"/>
  <c r="D52" i="25"/>
  <c r="E52" i="25"/>
  <c r="F52" i="25"/>
  <c r="G52" i="25"/>
  <c r="H52" i="25"/>
  <c r="I52" i="25" l="1"/>
  <c r="F160" i="21"/>
  <c r="F161" i="21" s="1"/>
  <c r="E160" i="21"/>
  <c r="E161" i="21" s="1"/>
  <c r="D160" i="21"/>
  <c r="D161" i="21" s="1"/>
  <c r="C160" i="21"/>
  <c r="C161" i="21" s="1"/>
  <c r="B160" i="21"/>
  <c r="B161" i="21" s="1"/>
  <c r="F154" i="21"/>
  <c r="F155" i="21" s="1"/>
  <c r="E154" i="21"/>
  <c r="E155" i="21" s="1"/>
  <c r="D154" i="21"/>
  <c r="D155" i="21" s="1"/>
  <c r="B154" i="21"/>
  <c r="B155" i="21" s="1"/>
  <c r="C154" i="21"/>
  <c r="C155" i="21" s="1"/>
  <c r="I45" i="25"/>
  <c r="K45" i="24"/>
  <c r="F163" i="21" l="1"/>
  <c r="E163" i="21"/>
  <c r="D163" i="21"/>
  <c r="G160" i="21"/>
  <c r="C163" i="21"/>
  <c r="G155" i="21"/>
  <c r="G161" i="21"/>
  <c r="G154" i="21"/>
  <c r="B163" i="21"/>
  <c r="B26" i="21"/>
  <c r="I76" i="25"/>
  <c r="G163" i="21" l="1"/>
  <c r="G26" i="21"/>
  <c r="C7" i="27" s="1"/>
  <c r="C8" i="27" s="1"/>
  <c r="C10" i="27" s="1"/>
  <c r="E5" i="26" l="1"/>
  <c r="G20" i="20" l="1"/>
  <c r="C25" i="21" l="1"/>
  <c r="D25" i="21"/>
  <c r="E25" i="21"/>
  <c r="F25" i="21"/>
  <c r="B25" i="21"/>
  <c r="C24" i="21"/>
  <c r="D24" i="21"/>
  <c r="E24" i="21"/>
  <c r="F24" i="21"/>
  <c r="B24" i="21"/>
  <c r="C23" i="21"/>
  <c r="D23" i="21"/>
  <c r="E23" i="21"/>
  <c r="F23" i="21"/>
  <c r="B23" i="21"/>
  <c r="C21" i="21"/>
  <c r="D21" i="21"/>
  <c r="E21" i="21"/>
  <c r="F21" i="21"/>
  <c r="B21" i="21"/>
  <c r="C20" i="21"/>
  <c r="D20" i="21"/>
  <c r="E20" i="21"/>
  <c r="F20" i="21"/>
  <c r="I56" i="25"/>
  <c r="I60" i="25"/>
  <c r="B28" i="21" l="1"/>
  <c r="E28" i="21"/>
  <c r="C28" i="21"/>
  <c r="F28" i="21"/>
  <c r="D28" i="21"/>
  <c r="F138" i="21"/>
  <c r="F139" i="21" s="1"/>
  <c r="H41" i="25"/>
  <c r="F144" i="21" s="1"/>
  <c r="F145" i="21" s="1"/>
  <c r="G41" i="25"/>
  <c r="E144" i="21" s="1"/>
  <c r="E145" i="21" s="1"/>
  <c r="F41" i="25"/>
  <c r="D144" i="21" s="1"/>
  <c r="D145" i="21" s="1"/>
  <c r="E41" i="25"/>
  <c r="C144" i="21" s="1"/>
  <c r="C145" i="21" s="1"/>
  <c r="D41" i="25"/>
  <c r="B144" i="21" s="1"/>
  <c r="B145" i="21" s="1"/>
  <c r="J41" i="24"/>
  <c r="I41" i="24"/>
  <c r="E138" i="21" s="1"/>
  <c r="E139" i="21" s="1"/>
  <c r="H41" i="24"/>
  <c r="D138" i="21" s="1"/>
  <c r="D139" i="21" s="1"/>
  <c r="G41" i="24"/>
  <c r="C138" i="21" s="1"/>
  <c r="C139" i="21" s="1"/>
  <c r="F41" i="24"/>
  <c r="K41" i="24" l="1"/>
  <c r="B138" i="21"/>
  <c r="B139" i="21" s="1"/>
  <c r="B147" i="21" s="1"/>
  <c r="F147" i="21"/>
  <c r="D147" i="21"/>
  <c r="C147" i="21"/>
  <c r="G145" i="21"/>
  <c r="E147" i="21"/>
  <c r="G144" i="21"/>
  <c r="I41" i="25"/>
  <c r="G139" i="21" l="1"/>
  <c r="G147" i="21" s="1"/>
  <c r="G138" i="21"/>
  <c r="C172" i="21" l="1"/>
  <c r="D172" i="21"/>
  <c r="E172" i="21"/>
  <c r="F172" i="21"/>
  <c r="C171" i="21"/>
  <c r="D171" i="21"/>
  <c r="D174" i="21" s="1"/>
  <c r="E171" i="21"/>
  <c r="E174" i="21" s="1"/>
  <c r="F171" i="21"/>
  <c r="F174" i="21" s="1"/>
  <c r="B172" i="21"/>
  <c r="B171" i="21"/>
  <c r="C174" i="21" l="1"/>
  <c r="B174" i="21"/>
  <c r="I72" i="25"/>
  <c r="I68" i="25"/>
  <c r="G21" i="21"/>
  <c r="G25" i="21"/>
  <c r="G24" i="21"/>
  <c r="G174" i="21" l="1"/>
  <c r="C10" i="21"/>
  <c r="D10" i="21"/>
  <c r="E10" i="21"/>
  <c r="F10" i="21"/>
  <c r="B10" i="21"/>
  <c r="C9" i="21"/>
  <c r="D9" i="21"/>
  <c r="E9" i="21"/>
  <c r="F9" i="21"/>
  <c r="B9" i="21"/>
  <c r="H9" i="24"/>
  <c r="G23" i="21" l="1"/>
  <c r="E12" i="21"/>
  <c r="C12" i="21"/>
  <c r="F12" i="21"/>
  <c r="D12" i="21"/>
  <c r="B12" i="21"/>
  <c r="G12" i="21" l="1"/>
  <c r="K53" i="24" l="1"/>
  <c r="K49" i="24"/>
  <c r="G10" i="21"/>
  <c r="F9" i="25"/>
  <c r="A31" i="25"/>
  <c r="A25" i="25"/>
  <c r="A19" i="25"/>
  <c r="A13" i="25"/>
  <c r="E9" i="25"/>
  <c r="D9" i="25"/>
  <c r="A7" i="25"/>
  <c r="F34" i="24"/>
  <c r="D34" i="25" s="1"/>
  <c r="E34" i="24"/>
  <c r="B34" i="25"/>
  <c r="F33" i="24"/>
  <c r="E33" i="24"/>
  <c r="B28" i="24"/>
  <c r="D28" i="24" s="1"/>
  <c r="B27" i="24"/>
  <c r="B22" i="24"/>
  <c r="D22" i="24" s="1"/>
  <c r="F22" i="24" s="1"/>
  <c r="F21" i="24"/>
  <c r="G21" i="24" s="1"/>
  <c r="B21" i="24"/>
  <c r="D21" i="24" s="1"/>
  <c r="B16" i="24"/>
  <c r="D16" i="24" s="1"/>
  <c r="B15" i="24"/>
  <c r="B10" i="24"/>
  <c r="D10" i="24" s="1"/>
  <c r="F10" i="24" s="1"/>
  <c r="F11" i="24" s="1"/>
  <c r="B53" i="21" s="1"/>
  <c r="B9" i="24"/>
  <c r="D9" i="24" s="1"/>
  <c r="B9" i="25" s="1"/>
  <c r="G31" i="20"/>
  <c r="G30" i="20"/>
  <c r="G21" i="20"/>
  <c r="G33" i="24" l="1"/>
  <c r="H33" i="24" s="1"/>
  <c r="I33" i="24" s="1"/>
  <c r="D22" i="25"/>
  <c r="G22" i="24"/>
  <c r="H22" i="24" s="1"/>
  <c r="G34" i="24"/>
  <c r="H34" i="24" s="1"/>
  <c r="I64" i="25"/>
  <c r="F35" i="24"/>
  <c r="B121" i="21" s="1"/>
  <c r="B122" i="21" s="1"/>
  <c r="B33" i="25"/>
  <c r="D27" i="24"/>
  <c r="B27" i="25" s="1"/>
  <c r="B10" i="25"/>
  <c r="D10" i="25"/>
  <c r="D11" i="25" s="1"/>
  <c r="B59" i="21" s="1"/>
  <c r="I9" i="24"/>
  <c r="G9" i="25" s="1"/>
  <c r="B21" i="25"/>
  <c r="B22" i="25"/>
  <c r="D15" i="24"/>
  <c r="F15" i="24" s="1"/>
  <c r="G15" i="24" s="1"/>
  <c r="B28" i="25"/>
  <c r="F28" i="24"/>
  <c r="G28" i="24" s="1"/>
  <c r="H28" i="24" s="1"/>
  <c r="F16" i="24"/>
  <c r="G16" i="24" s="1"/>
  <c r="B16" i="25"/>
  <c r="E21" i="25"/>
  <c r="H21" i="24"/>
  <c r="D21" i="25"/>
  <c r="D33" i="25"/>
  <c r="D35" i="25" s="1"/>
  <c r="B127" i="21" s="1"/>
  <c r="B128" i="21" s="1"/>
  <c r="F23" i="24"/>
  <c r="B87" i="21" s="1"/>
  <c r="B88" i="21" s="1"/>
  <c r="G10" i="24"/>
  <c r="G55" i="20"/>
  <c r="G45" i="20"/>
  <c r="G35" i="20"/>
  <c r="G25" i="20"/>
  <c r="G15" i="20"/>
  <c r="G5" i="20"/>
  <c r="A62" i="20"/>
  <c r="G61" i="20"/>
  <c r="F61" i="20"/>
  <c r="E61" i="20"/>
  <c r="D61" i="20"/>
  <c r="C61" i="20"/>
  <c r="G60" i="20"/>
  <c r="F60" i="20"/>
  <c r="E60" i="20"/>
  <c r="D60" i="20"/>
  <c r="C60" i="20"/>
  <c r="F57" i="20"/>
  <c r="E57" i="20"/>
  <c r="D57" i="20"/>
  <c r="C57" i="20"/>
  <c r="B57" i="20"/>
  <c r="A52" i="20"/>
  <c r="G51" i="20"/>
  <c r="F51" i="20"/>
  <c r="E51" i="20"/>
  <c r="D51" i="20"/>
  <c r="C51" i="20"/>
  <c r="G50" i="20"/>
  <c r="F50" i="20"/>
  <c r="E50" i="20"/>
  <c r="D50" i="20"/>
  <c r="C50" i="20"/>
  <c r="F47" i="20"/>
  <c r="G52" i="20" s="1"/>
  <c r="E47" i="20"/>
  <c r="D47" i="20"/>
  <c r="C47" i="20"/>
  <c r="B47" i="20"/>
  <c r="A42" i="20"/>
  <c r="G41" i="20"/>
  <c r="F41" i="20"/>
  <c r="E41" i="20"/>
  <c r="D41" i="20"/>
  <c r="C41" i="20"/>
  <c r="G40" i="20"/>
  <c r="F40" i="20"/>
  <c r="E40" i="20"/>
  <c r="D40" i="20"/>
  <c r="C40" i="20"/>
  <c r="F37" i="20"/>
  <c r="E37" i="20"/>
  <c r="D37" i="20"/>
  <c r="C37" i="20"/>
  <c r="B37" i="20"/>
  <c r="A32" i="20"/>
  <c r="F31" i="20"/>
  <c r="E31" i="20"/>
  <c r="D31" i="20"/>
  <c r="C31" i="20"/>
  <c r="F30" i="20"/>
  <c r="E30" i="20"/>
  <c r="D30" i="20"/>
  <c r="C30" i="20"/>
  <c r="F27" i="20"/>
  <c r="E27" i="20"/>
  <c r="D27" i="20"/>
  <c r="C27" i="20"/>
  <c r="B27" i="20"/>
  <c r="G62" i="20" l="1"/>
  <c r="F32" i="20"/>
  <c r="G32" i="20"/>
  <c r="C52" i="20"/>
  <c r="C62" i="20"/>
  <c r="D23" i="25"/>
  <c r="B93" i="21" s="1"/>
  <c r="E34" i="25"/>
  <c r="B130" i="21"/>
  <c r="F27" i="24"/>
  <c r="G27" i="24" s="1"/>
  <c r="D15" i="25"/>
  <c r="F34" i="25"/>
  <c r="B15" i="25"/>
  <c r="J9" i="24"/>
  <c r="H9" i="25" s="1"/>
  <c r="H23" i="24"/>
  <c r="D87" i="21" s="1"/>
  <c r="D88" i="21" s="1"/>
  <c r="E22" i="25"/>
  <c r="E23" i="25" s="1"/>
  <c r="C93" i="21" s="1"/>
  <c r="C94" i="21" s="1"/>
  <c r="H15" i="24"/>
  <c r="E15" i="25"/>
  <c r="F21" i="25"/>
  <c r="I21" i="24"/>
  <c r="D16" i="25"/>
  <c r="G17" i="24"/>
  <c r="C70" i="21" s="1"/>
  <c r="D28" i="25"/>
  <c r="G23" i="24"/>
  <c r="C87" i="21" s="1"/>
  <c r="C88" i="21" s="1"/>
  <c r="E33" i="25"/>
  <c r="G35" i="24"/>
  <c r="C121" i="21" s="1"/>
  <c r="C122" i="21" s="1"/>
  <c r="F17" i="24"/>
  <c r="B70" i="21" s="1"/>
  <c r="H10" i="24"/>
  <c r="H11" i="24" s="1"/>
  <c r="D53" i="21" s="1"/>
  <c r="G11" i="24"/>
  <c r="C53" i="21" s="1"/>
  <c r="E10" i="25"/>
  <c r="E11" i="25" s="1"/>
  <c r="C59" i="21" s="1"/>
  <c r="D62" i="20"/>
  <c r="E62" i="20"/>
  <c r="D52" i="20"/>
  <c r="E52" i="20"/>
  <c r="C42" i="20"/>
  <c r="E42" i="20"/>
  <c r="G42" i="20"/>
  <c r="D42" i="20"/>
  <c r="C32" i="20"/>
  <c r="E32" i="20"/>
  <c r="F52" i="20"/>
  <c r="F62" i="20"/>
  <c r="D32" i="20"/>
  <c r="F42" i="20"/>
  <c r="D11" i="20"/>
  <c r="B46" i="21"/>
  <c r="C96" i="21" l="1"/>
  <c r="B94" i="21"/>
  <c r="E35" i="25"/>
  <c r="C127" i="21" s="1"/>
  <c r="H27" i="24"/>
  <c r="I27" i="24" s="1"/>
  <c r="E27" i="25"/>
  <c r="I34" i="24"/>
  <c r="G34" i="25" s="1"/>
  <c r="F29" i="24"/>
  <c r="B104" i="21" s="1"/>
  <c r="D17" i="25"/>
  <c r="B76" i="21" s="1"/>
  <c r="D27" i="25"/>
  <c r="D29" i="25" s="1"/>
  <c r="B110" i="21" s="1"/>
  <c r="G21" i="25"/>
  <c r="J21" i="24"/>
  <c r="H35" i="24"/>
  <c r="D121" i="21" s="1"/>
  <c r="F33" i="25"/>
  <c r="F35" i="25" s="1"/>
  <c r="D127" i="21" s="1"/>
  <c r="D128" i="21" s="1"/>
  <c r="F15" i="25"/>
  <c r="I15" i="24"/>
  <c r="E28" i="25"/>
  <c r="G29" i="24"/>
  <c r="C104" i="21" s="1"/>
  <c r="C105" i="21" s="1"/>
  <c r="F10" i="25"/>
  <c r="F11" i="25" s="1"/>
  <c r="D59" i="21" s="1"/>
  <c r="I10" i="24"/>
  <c r="E16" i="25"/>
  <c r="E17" i="25" s="1"/>
  <c r="C76" i="21" s="1"/>
  <c r="H16" i="24"/>
  <c r="H17" i="24" s="1"/>
  <c r="D70" i="21" s="1"/>
  <c r="F22" i="25"/>
  <c r="F23" i="25" s="1"/>
  <c r="D93" i="21" s="1"/>
  <c r="D94" i="21" s="1"/>
  <c r="D96" i="21" s="1"/>
  <c r="I22" i="24"/>
  <c r="D122" i="21" l="1"/>
  <c r="C128" i="21"/>
  <c r="B111" i="21"/>
  <c r="B105" i="21"/>
  <c r="B96" i="21"/>
  <c r="J34" i="24"/>
  <c r="H34" i="25" s="1"/>
  <c r="E29" i="25"/>
  <c r="C110" i="21" s="1"/>
  <c r="C111" i="21" s="1"/>
  <c r="C113" i="21" s="1"/>
  <c r="G10" i="25"/>
  <c r="G11" i="25" s="1"/>
  <c r="E59" i="21" s="1"/>
  <c r="J10" i="24"/>
  <c r="I11" i="24"/>
  <c r="E53" i="21" s="1"/>
  <c r="I28" i="24"/>
  <c r="F28" i="25"/>
  <c r="I35" i="24"/>
  <c r="E121" i="21" s="1"/>
  <c r="E122" i="21" s="1"/>
  <c r="G33" i="25"/>
  <c r="G35" i="25" s="1"/>
  <c r="E127" i="21" s="1"/>
  <c r="E128" i="21" s="1"/>
  <c r="J33" i="24"/>
  <c r="H21" i="25"/>
  <c r="J22" i="24"/>
  <c r="H22" i="25" s="1"/>
  <c r="G22" i="25"/>
  <c r="G23" i="25" s="1"/>
  <c r="E93" i="21" s="1"/>
  <c r="E94" i="21" s="1"/>
  <c r="I23" i="24"/>
  <c r="E87" i="21" s="1"/>
  <c r="F27" i="25"/>
  <c r="H29" i="24"/>
  <c r="D104" i="21" s="1"/>
  <c r="D105" i="21" s="1"/>
  <c r="I16" i="24"/>
  <c r="I17" i="24" s="1"/>
  <c r="E70" i="21" s="1"/>
  <c r="F16" i="25"/>
  <c r="F17" i="25" s="1"/>
  <c r="D76" i="21" s="1"/>
  <c r="J15" i="24"/>
  <c r="G15" i="25"/>
  <c r="F20" i="20"/>
  <c r="C20" i="20"/>
  <c r="B17" i="20"/>
  <c r="B113" i="21" l="1"/>
  <c r="C130" i="21"/>
  <c r="E130" i="21"/>
  <c r="E88" i="21"/>
  <c r="D130" i="21"/>
  <c r="F29" i="25"/>
  <c r="D110" i="21" s="1"/>
  <c r="D111" i="21" s="1"/>
  <c r="J27" i="24"/>
  <c r="I29" i="24"/>
  <c r="E104" i="21" s="1"/>
  <c r="E105" i="21" s="1"/>
  <c r="G27" i="25"/>
  <c r="J23" i="24"/>
  <c r="H10" i="25"/>
  <c r="H11" i="25" s="1"/>
  <c r="J11" i="24"/>
  <c r="H23" i="25"/>
  <c r="G28" i="25"/>
  <c r="J28" i="24"/>
  <c r="H28" i="25" s="1"/>
  <c r="J35" i="24"/>
  <c r="H33" i="25"/>
  <c r="H35" i="25" s="1"/>
  <c r="H15" i="25"/>
  <c r="G16" i="25"/>
  <c r="G17" i="25" s="1"/>
  <c r="E76" i="21" s="1"/>
  <c r="J16" i="24"/>
  <c r="H16" i="25" s="1"/>
  <c r="G172" i="21"/>
  <c r="I35" i="25" l="1"/>
  <c r="F127" i="21"/>
  <c r="K35" i="24"/>
  <c r="F121" i="21"/>
  <c r="D113" i="21"/>
  <c r="I23" i="25"/>
  <c r="F93" i="21"/>
  <c r="K11" i="24"/>
  <c r="F53" i="21"/>
  <c r="K23" i="24"/>
  <c r="F87" i="21"/>
  <c r="E96" i="21"/>
  <c r="I11" i="25"/>
  <c r="F59" i="21"/>
  <c r="H17" i="25"/>
  <c r="J17" i="24"/>
  <c r="G29" i="25"/>
  <c r="E110" i="21" s="1"/>
  <c r="J29" i="24"/>
  <c r="H27" i="25"/>
  <c r="H29" i="25" s="1"/>
  <c r="F110" i="21" s="1"/>
  <c r="F111" i="21" s="1"/>
  <c r="G171" i="21"/>
  <c r="C77" i="21"/>
  <c r="I17" i="25" l="1"/>
  <c r="F76" i="21"/>
  <c r="E111" i="21"/>
  <c r="G110" i="21"/>
  <c r="F122" i="21"/>
  <c r="G121" i="21"/>
  <c r="F128" i="21"/>
  <c r="G128" i="21" s="1"/>
  <c r="G127" i="21"/>
  <c r="F94" i="21"/>
  <c r="G94" i="21" s="1"/>
  <c r="G93" i="21"/>
  <c r="K29" i="24"/>
  <c r="F104" i="21"/>
  <c r="K17" i="24"/>
  <c r="F70" i="21"/>
  <c r="F88" i="21"/>
  <c r="G87" i="21"/>
  <c r="I29" i="25"/>
  <c r="B77" i="21"/>
  <c r="F130" i="21" l="1"/>
  <c r="G122" i="21"/>
  <c r="G130" i="21" s="1"/>
  <c r="F96" i="21"/>
  <c r="G88" i="21"/>
  <c r="G96" i="21" s="1"/>
  <c r="F105" i="21"/>
  <c r="G104" i="21"/>
  <c r="G111" i="21"/>
  <c r="E113" i="21"/>
  <c r="F77" i="21"/>
  <c r="E77" i="21"/>
  <c r="A22" i="20"/>
  <c r="F21" i="20"/>
  <c r="E21" i="20"/>
  <c r="D21" i="20"/>
  <c r="C21" i="20"/>
  <c r="E20" i="20"/>
  <c r="D20" i="20"/>
  <c r="F17" i="20"/>
  <c r="E17" i="20"/>
  <c r="D17" i="20"/>
  <c r="C17" i="20"/>
  <c r="C22" i="20" s="1"/>
  <c r="G20" i="21"/>
  <c r="B40" i="21" s="1"/>
  <c r="G9" i="21"/>
  <c r="G22" i="20" l="1"/>
  <c r="F113" i="21"/>
  <c r="G105" i="21"/>
  <c r="G113" i="21" s="1"/>
  <c r="D77" i="21"/>
  <c r="G77" i="21" s="1"/>
  <c r="G76" i="21"/>
  <c r="D22" i="20"/>
  <c r="E22" i="20"/>
  <c r="F22" i="20"/>
  <c r="C71" i="21" l="1"/>
  <c r="C79" i="21" s="1"/>
  <c r="B71" i="21" l="1"/>
  <c r="G11" i="20"/>
  <c r="G10" i="20"/>
  <c r="B79" i="21" l="1"/>
  <c r="E71" i="21"/>
  <c r="E79" i="21" s="1"/>
  <c r="F71" i="21"/>
  <c r="F79" i="21" s="1"/>
  <c r="F60" i="21"/>
  <c r="D60" i="21"/>
  <c r="E60" i="21"/>
  <c r="C60" i="21"/>
  <c r="D71" i="21" l="1"/>
  <c r="G70" i="21"/>
  <c r="B60" i="21"/>
  <c r="G60" i="21" s="1"/>
  <c r="G59" i="21"/>
  <c r="D79" i="21" l="1"/>
  <c r="G71" i="21"/>
  <c r="G79" i="21" s="1"/>
  <c r="A12" i="20"/>
  <c r="F11" i="20"/>
  <c r="E11" i="20"/>
  <c r="C11" i="20"/>
  <c r="F10" i="20"/>
  <c r="E10" i="20"/>
  <c r="D10" i="20"/>
  <c r="F7" i="20"/>
  <c r="E7" i="20"/>
  <c r="D7" i="20"/>
  <c r="C7" i="20"/>
  <c r="D12" i="20" l="1"/>
  <c r="C10" i="20"/>
  <c r="B7" i="20"/>
  <c r="C12" i="20" s="1"/>
  <c r="E12" i="20"/>
  <c r="F12" i="20"/>
  <c r="G12" i="20" l="1"/>
  <c r="B54" i="21" l="1"/>
  <c r="C54" i="21"/>
  <c r="C62" i="21" s="1"/>
  <c r="B62" i="21" l="1"/>
  <c r="D54" i="21" l="1"/>
  <c r="F54" i="21"/>
  <c r="F62" i="21" s="1"/>
  <c r="E54" i="21"/>
  <c r="E62" i="21" s="1"/>
  <c r="G53" i="21" l="1"/>
  <c r="D62" i="21"/>
  <c r="G54" i="21"/>
  <c r="G62" i="21" s="1"/>
  <c r="D30" i="21" l="1"/>
  <c r="F30" i="21"/>
  <c r="E30" i="21"/>
  <c r="C30" i="21"/>
  <c r="B30" i="21" l="1"/>
  <c r="G28" i="21"/>
  <c r="G30" i="21" s="1"/>
  <c r="B34" i="21" s="1"/>
  <c r="B37" i="21" s="1"/>
  <c r="B39" i="21" s="1"/>
  <c r="E6" i="2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Caitlyn Newhard</author>
  </authors>
  <commentList>
    <comment ref="E4" authorId="0" shapeId="0" xr:uid="{DC9CA941-E19D-4FB1-BB4D-759F916E1CEC}">
      <text>
        <r>
          <rPr>
            <b/>
            <sz val="9"/>
            <color indexed="81"/>
            <rFont val="Tahoma"/>
            <family val="2"/>
          </rPr>
          <t xml:space="preserve">To CMS: </t>
        </r>
        <r>
          <rPr>
            <sz val="9"/>
            <color indexed="81"/>
            <rFont val="Tahoma"/>
            <family val="2"/>
          </rPr>
          <t xml:space="preserve">We based this on 4 years since we expect HRSN expenditures to start in CY2023.
</t>
        </r>
      </text>
    </comment>
  </commentList>
</comments>
</file>

<file path=xl/sharedStrings.xml><?xml version="1.0" encoding="utf-8"?>
<sst xmlns="http://schemas.openxmlformats.org/spreadsheetml/2006/main" count="524" uniqueCount="143">
  <si>
    <t xml:space="preserve">TOTAL EXPENDITURES </t>
  </si>
  <si>
    <t xml:space="preserve">ELIGIBLE MEMBER MONTHS </t>
  </si>
  <si>
    <t xml:space="preserve">PMPM COST </t>
  </si>
  <si>
    <t xml:space="preserve">TREND RATES </t>
  </si>
  <si>
    <t>5-YEAR</t>
  </si>
  <si>
    <t>ANNUAL CHANGE</t>
  </si>
  <si>
    <t>AVERAGE</t>
  </si>
  <si>
    <t>TOTAL EXPENDITURE</t>
  </si>
  <si>
    <t>ELIGIBLE MEMBER MONTHS</t>
  </si>
  <si>
    <t>DEMONSTRATION WITHOUT WAIVER (WOW) BUDGET PROJECTION: COVERAGE COSTS FOR POPULATIONS</t>
  </si>
  <si>
    <t>TREND</t>
  </si>
  <si>
    <t>DEMONSTRATION YEARS (DY)</t>
  </si>
  <si>
    <t xml:space="preserve">TOTAL </t>
  </si>
  <si>
    <t>WOW</t>
  </si>
  <si>
    <t>Pop Type:</t>
  </si>
  <si>
    <t>Eligible Member Months</t>
  </si>
  <si>
    <t>PMPM Cost</t>
  </si>
  <si>
    <t>Total Expenditure</t>
  </si>
  <si>
    <t>Hypothetical</t>
  </si>
  <si>
    <t>DEMONSTRATION WITH WAIVER (WW) BUDGET PROJECTION: COVERAGE COSTS FOR POPULATIONS</t>
  </si>
  <si>
    <t>TOTAL WW</t>
  </si>
  <si>
    <t>ELIGIBILITY GROUP</t>
  </si>
  <si>
    <t>DEMO TREND RATE</t>
  </si>
  <si>
    <t>Budget Neutrality Summary</t>
  </si>
  <si>
    <t>Without-Waiver Total Expenditures</t>
  </si>
  <si>
    <t>Medicaid per capita</t>
  </si>
  <si>
    <t>TOTAL</t>
  </si>
  <si>
    <t>With-Waiver Total Expenditures</t>
  </si>
  <si>
    <t>(A) Total Savings</t>
  </si>
  <si>
    <t>Total Available Savings MIN(A,B)</t>
  </si>
  <si>
    <t>TOTAL VARIANCE</t>
  </si>
  <si>
    <t>(B) 15% of Projected Medicaid expenditures</t>
  </si>
  <si>
    <t>HISTORIC DATA</t>
  </si>
  <si>
    <t xml:space="preserve">HYPOTHETICALS VARIANCE </t>
  </si>
  <si>
    <t>Medicaid Aggregate - WW only</t>
  </si>
  <si>
    <t>HRSN Services (aggregate cap)</t>
  </si>
  <si>
    <t>-</t>
  </si>
  <si>
    <t>CAPPED HYPOTHETICAL ANALYSIS</t>
  </si>
  <si>
    <t>Carryforward savings 
(from prior demonstration period)</t>
  </si>
  <si>
    <t>Main</t>
  </si>
  <si>
    <t>Carryforward savings 
(from two prior demonstration periods ago)</t>
  </si>
  <si>
    <t>Estimated remaining carryforward savings from prior demonstration period</t>
  </si>
  <si>
    <t>Estimated remaining variance for demonstration extension period</t>
  </si>
  <si>
    <t>Total estimated carryforward savings for future demonstration extension period</t>
  </si>
  <si>
    <t>TOTAL (Without CNOMs)</t>
  </si>
  <si>
    <t>BN VARIANCE (Without CNOMs)</t>
  </si>
  <si>
    <t>Demonstration Extension BN Variance (Without CNOMs)</t>
  </si>
  <si>
    <t>CNOM</t>
  </si>
  <si>
    <t>Capped Hypothetical</t>
  </si>
  <si>
    <t>President's Buget MEGs Drop-down</t>
  </si>
  <si>
    <t>Population Status Drop-down</t>
  </si>
  <si>
    <t>Aged</t>
  </si>
  <si>
    <t>Blind / Disabled</t>
  </si>
  <si>
    <t>DSH Diversion</t>
  </si>
  <si>
    <t>All populations</t>
  </si>
  <si>
    <t>All adults</t>
  </si>
  <si>
    <t>Current adults + blind/disabled</t>
  </si>
  <si>
    <t>Aged + disabled + Current children + Current adults</t>
  </si>
  <si>
    <t>Aged + disabled</t>
  </si>
  <si>
    <t>Current children</t>
  </si>
  <si>
    <t>Current adults</t>
  </si>
  <si>
    <t>Current adults + children</t>
  </si>
  <si>
    <t>Expansion adults</t>
  </si>
  <si>
    <t>Medicaid Aggregate</t>
  </si>
  <si>
    <t>DSH Allotment</t>
  </si>
  <si>
    <t>DY 11 - 15</t>
  </si>
  <si>
    <t>2-YEAR</t>
  </si>
  <si>
    <t>3-YEAR</t>
  </si>
  <si>
    <t>Hypothetical Pop: CBAS</t>
  </si>
  <si>
    <t>Hypothetical Pop: OOS FFCY</t>
  </si>
  <si>
    <t>Hypothetical Pop: DMC-ODS: IMD</t>
  </si>
  <si>
    <t>Hypothetical Pop: IHS Chiropractic</t>
  </si>
  <si>
    <t>Hypothetical Pop: Recuperative Care</t>
  </si>
  <si>
    <t>Hypothetical Pop: Post-Hospitalization Housing</t>
  </si>
  <si>
    <t>ELIGIBILITY</t>
  </si>
  <si>
    <t>MONTHS</t>
  </si>
  <si>
    <t>GROUP</t>
  </si>
  <si>
    <t>RATE 1</t>
  </si>
  <si>
    <t xml:space="preserve"> OF AGING</t>
  </si>
  <si>
    <t>RATE 2</t>
  </si>
  <si>
    <t>CBAS</t>
  </si>
  <si>
    <t>OOS FFCY</t>
  </si>
  <si>
    <t>DMC-ODS: IMD</t>
  </si>
  <si>
    <t>IHS Chiropractic Services</t>
  </si>
  <si>
    <t>Asset Test Amendment</t>
  </si>
  <si>
    <t>Recuperative Care</t>
  </si>
  <si>
    <t>Short-Term Post-Hospitalization Housing</t>
  </si>
  <si>
    <t xml:space="preserve">Contingency Management </t>
  </si>
  <si>
    <t>IP UPL PH</t>
  </si>
  <si>
    <t>HYPOTHETICALS ANALYSIS 1: CBAS</t>
  </si>
  <si>
    <t>HYPOTHETICALS ANALYSIS 2: OOS FFCY</t>
  </si>
  <si>
    <t>HYPOTHETICALS ANALYSIS 4: IHS Chiropractic Services</t>
  </si>
  <si>
    <t>HYPOTHETICALS ANALYSIS 5: Asset Test Amendment</t>
  </si>
  <si>
    <t>DSH Allotment Diverted</t>
  </si>
  <si>
    <t>Expenditure</t>
  </si>
  <si>
    <t>DSH</t>
  </si>
  <si>
    <t>SNCP</t>
  </si>
  <si>
    <t>HRSN Services (capped aggregate)</t>
  </si>
  <si>
    <t>Justice Involved Initiative</t>
  </si>
  <si>
    <t>HYPOTHETICALS ANALYSIS 6: Justice Involved Initiative</t>
  </si>
  <si>
    <t>GPP</t>
  </si>
  <si>
    <t xml:space="preserve">PATH Supports - ECM/ILOS </t>
  </si>
  <si>
    <t>PATH Supports - ECM/ILOS</t>
  </si>
  <si>
    <t>DY 18 (CY 2022)</t>
  </si>
  <si>
    <t>DY 19 (CY 2023)</t>
  </si>
  <si>
    <t>DY 20 (CY 2024)</t>
  </si>
  <si>
    <t>DY 21 (CY 2025)</t>
  </si>
  <si>
    <t>DY 22 (CY 2026)</t>
  </si>
  <si>
    <t>DY11
(7/2015-6/2016)</t>
  </si>
  <si>
    <t>DY12
(7/2016-6/2017)</t>
  </si>
  <si>
    <t>DY13
(7/2017-6/2018)</t>
  </si>
  <si>
    <t>DY14
(7/2018-6/2019)</t>
  </si>
  <si>
    <t>DY15
(7/2019-6/2020)</t>
  </si>
  <si>
    <t>DY 15 (7/2019-6/2020)</t>
  </si>
  <si>
    <t>REBASING YEAR</t>
  </si>
  <si>
    <t>Rebasing Year: 
DY 15 (7/2019-6/2020)</t>
  </si>
  <si>
    <t>HRSN Analysis</t>
  </si>
  <si>
    <t>California's total Medicaid spending FFY 2023 - FFY 2026:</t>
  </si>
  <si>
    <t>3% of total Medicaid spending FFY 2023 - FFY 2026:</t>
  </si>
  <si>
    <t>California's proposed HRSN spending DY2 - DY5 (CY2023 - 2026):</t>
  </si>
  <si>
    <r>
      <t xml:space="preserve">California's prosposed HRSN spending does </t>
    </r>
    <r>
      <rPr>
        <b/>
        <u/>
        <sz val="10"/>
        <rFont val="Arial"/>
        <family val="2"/>
      </rPr>
      <t>NOT</t>
    </r>
    <r>
      <rPr>
        <sz val="10"/>
        <rFont val="Arial"/>
        <family val="2"/>
      </rPr>
      <t xml:space="preserve"> exceed 3% of total Medicaid spending:</t>
    </r>
  </si>
  <si>
    <t>$1,610,637,586  &lt;  $16,143,517,843</t>
  </si>
  <si>
    <t>DSHP</t>
  </si>
  <si>
    <t>UPL Diversion</t>
  </si>
  <si>
    <t xml:space="preserve">Pop Type: </t>
  </si>
  <si>
    <t>Justice Involved Initiative Infrastructure (aggregate)</t>
  </si>
  <si>
    <t>Justice Involved Initative Infrastructure (aggregate)</t>
  </si>
  <si>
    <t>HYPOTHETICALS ANALYSIS 3: DMC-ODS: IMD</t>
  </si>
  <si>
    <t xml:space="preserve">California and the DSHP cap </t>
  </si>
  <si>
    <t>Total Computable Medicaid Spend for FY 2021*</t>
  </si>
  <si>
    <t>California DSHP</t>
  </si>
  <si>
    <t>Average Annual DSHP Amount</t>
  </si>
  <si>
    <t>% of Total Computable Medicaid Spend</t>
  </si>
  <si>
    <t>* Amount pulled from the CMS-64, Line 11</t>
  </si>
  <si>
    <t>Transitional Rent</t>
  </si>
  <si>
    <t>Total CNOMs</t>
  </si>
  <si>
    <t>HYPOTHETICALS ANALYSIS 7: Justice Involved Initiative Infrastructure</t>
  </si>
  <si>
    <t>This tab provides demonstration without waiver budget projections, including coverage costs, for various populations.</t>
  </si>
  <si>
    <t>This tab provides demonstration with waiver budget projections, including coverage costs, for various populations.</t>
  </si>
  <si>
    <t>This tab provides a summary of budget neutrality, including wiwhout waiver and with waiver total expenditures.</t>
  </si>
  <si>
    <t>This tab provides an analysis of California's designated state health program (DSHP) cap.</t>
  </si>
  <si>
    <t>This tab provides an analysis of California's health-related social needs (HRSN) spending.</t>
  </si>
  <si>
    <t>This tab provides historic data from DY11 to DY15 on hypothetical populations.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</si>
</sst>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00_);_(&quot;$&quot;* \(#,##0.00\);_(&quot;$&quot;* &quot;-&quot;_);_(@_)"/>
    <numFmt numFmtId="167" formatCode="0.0%"/>
    <numFmt numFmtId="168" formatCode="&quot;$&quot;#,##0"/>
  </numFmts>
  <fonts count="24"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b/>
      <u/>
      <sz val="10"/>
      <name val="Arial"/>
      <family val="2"/>
    </font>
    <font>
      <sz val="11"/>
      <color indexed="8"/>
      <name val="Calibri"/>
      <family val="2"/>
    </font>
    <font>
      <sz val="8"/>
      <name val="Arial"/>
      <family val="2"/>
    </font>
    <font>
      <sz val="12"/>
      <color theme="1"/>
      <name val="Calibri"/>
      <family val="2"/>
      <scheme val="minor"/>
    </font>
    <font>
      <sz val="8"/>
      <name val="Arial"/>
      <family val="2"/>
    </font>
    <font>
      <sz val="9"/>
      <color indexed="81"/>
      <name val="Tahoma"/>
      <family val="2"/>
    </font>
    <font>
      <b/>
      <sz val="9"/>
      <color indexed="81"/>
      <name val="Tahoma"/>
      <family val="2"/>
    </font>
    <font>
      <b/>
      <u/>
      <sz val="14"/>
      <name val="Arial"/>
      <family val="2"/>
    </font>
    <font>
      <b/>
      <sz val="10"/>
      <color theme="1"/>
      <name val="Arial"/>
      <family val="2"/>
    </font>
    <font>
      <sz val="8"/>
      <color rgb="FFFF0000"/>
      <name val="Arial"/>
      <family val="2"/>
    </font>
    <font>
      <b/>
      <sz val="12"/>
      <color theme="1"/>
      <name val="Arial"/>
      <family val="2"/>
    </font>
    <font>
      <sz val="10"/>
      <color theme="0"/>
      <name val="Arial"/>
      <family val="2"/>
    </font>
    <font>
      <b/>
      <u/>
      <sz val="12"/>
      <name val="Arial"/>
      <family val="2"/>
    </font>
    <font>
      <b/>
      <sz val="12"/>
      <name val="Arial"/>
      <family val="2"/>
    </font>
    <font>
      <sz val="12"/>
      <name val="Arial"/>
      <family val="2"/>
    </font>
    <font>
      <b/>
      <i/>
      <sz val="12"/>
      <name val="Arial"/>
      <family val="2"/>
    </font>
    <font>
      <sz val="12"/>
      <color rgb="FFFF0000"/>
      <name val="Arial"/>
      <family val="2"/>
    </font>
    <font>
      <b/>
      <sz val="12"/>
      <color theme="1"/>
      <name val="Calibri"/>
      <family val="2"/>
      <scheme val="minor"/>
    </font>
    <font>
      <i/>
      <sz val="12"/>
      <color theme="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ck">
        <color indexed="64"/>
      </top>
      <bottom style="thick">
        <color indexed="64"/>
      </bottom>
      <diagonal/>
    </border>
    <border>
      <left style="medium">
        <color indexed="64"/>
      </left>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8">
    <xf numFmtId="0" fontId="0"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3" fillId="0" borderId="0"/>
    <xf numFmtId="0" fontId="2" fillId="0" borderId="0"/>
    <xf numFmtId="9" fontId="3" fillId="0" borderId="0" applyFont="0" applyFill="0" applyBorder="0" applyAlignment="0" applyProtection="0"/>
    <xf numFmtId="43" fontId="6" fillId="0" borderId="0" applyFont="0" applyFill="0" applyBorder="0" applyAlignment="0" applyProtection="0"/>
    <xf numFmtId="0" fontId="3" fillId="0" borderId="0"/>
    <xf numFmtId="44" fontId="6" fillId="0" borderId="0" applyFont="0" applyFill="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0" fontId="7" fillId="0" borderId="0"/>
    <xf numFmtId="9" fontId="3" fillId="0" borderId="0" applyFont="0" applyFill="0" applyBorder="0" applyAlignment="0" applyProtection="0"/>
    <xf numFmtId="0" fontId="3" fillId="0" borderId="0"/>
    <xf numFmtId="0" fontId="1" fillId="0" borderId="0"/>
    <xf numFmtId="9" fontId="8" fillId="0" borderId="0" applyFont="0" applyFill="0" applyBorder="0" applyAlignment="0" applyProtection="0"/>
  </cellStyleXfs>
  <cellXfs count="432">
    <xf numFmtId="0" fontId="0" fillId="0" borderId="0" xfId="0"/>
    <xf numFmtId="0" fontId="4" fillId="3" borderId="24" xfId="0" applyFont="1" applyFill="1" applyBorder="1"/>
    <xf numFmtId="0" fontId="3" fillId="0" borderId="24" xfId="0" applyFont="1" applyBorder="1"/>
    <xf numFmtId="0" fontId="0" fillId="0" borderId="24" xfId="0" applyBorder="1"/>
    <xf numFmtId="0" fontId="3" fillId="0" borderId="24" xfId="0" applyFont="1" applyFill="1" applyBorder="1"/>
    <xf numFmtId="0" fontId="7" fillId="0" borderId="0" xfId="8" applyFont="1"/>
    <xf numFmtId="0" fontId="3" fillId="0" borderId="0" xfId="8"/>
    <xf numFmtId="0" fontId="14" fillId="0" borderId="0" xfId="8" applyFont="1" applyAlignment="1">
      <alignment horizontal="left"/>
    </xf>
    <xf numFmtId="0" fontId="14" fillId="0" borderId="0" xfId="8" applyFont="1"/>
    <xf numFmtId="164" fontId="0" fillId="0" borderId="0" xfId="2" applyNumberFormat="1" applyFont="1" applyAlignment="1"/>
    <xf numFmtId="164" fontId="3" fillId="0" borderId="0" xfId="8" applyNumberFormat="1"/>
    <xf numFmtId="44" fontId="0" fillId="0" borderId="0" xfId="2" applyFont="1" applyAlignment="1"/>
    <xf numFmtId="2" fontId="3" fillId="0" borderId="0" xfId="8" applyNumberFormat="1"/>
    <xf numFmtId="0" fontId="3" fillId="0" borderId="0" xfId="8" applyFont="1" applyFill="1"/>
    <xf numFmtId="165" fontId="3" fillId="0" borderId="0" xfId="1" applyNumberFormat="1" applyFont="1" applyFill="1" applyBorder="1"/>
    <xf numFmtId="166" fontId="3" fillId="0" borderId="0" xfId="1" applyNumberFormat="1" applyFont="1" applyFill="1" applyBorder="1"/>
    <xf numFmtId="42" fontId="3" fillId="0" borderId="0" xfId="1" applyNumberFormat="1" applyFont="1" applyFill="1" applyBorder="1"/>
    <xf numFmtId="42" fontId="3" fillId="0" borderId="0" xfId="8" applyNumberFormat="1" applyFont="1" applyFill="1"/>
    <xf numFmtId="0" fontId="7" fillId="0" borderId="0" xfId="8" applyFont="1" applyFill="1" applyAlignment="1">
      <alignment horizontal="left"/>
    </xf>
    <xf numFmtId="0" fontId="7" fillId="0" borderId="0" xfId="8" applyFont="1" applyFill="1"/>
    <xf numFmtId="0" fontId="3" fillId="0" borderId="0" xfId="8" applyFill="1" applyProtection="1">
      <protection locked="0"/>
    </xf>
    <xf numFmtId="0" fontId="4" fillId="0" borderId="0" xfId="8" applyFont="1" applyFill="1" applyProtection="1">
      <protection locked="0"/>
    </xf>
    <xf numFmtId="0" fontId="4" fillId="0" borderId="0" xfId="8" applyFont="1" applyFill="1" applyAlignment="1" applyProtection="1">
      <alignment horizontal="center"/>
      <protection locked="0"/>
    </xf>
    <xf numFmtId="164" fontId="3" fillId="0" borderId="0" xfId="2" applyNumberFormat="1" applyFill="1" applyProtection="1">
      <protection locked="0"/>
    </xf>
    <xf numFmtId="10" fontId="3" fillId="0" borderId="0" xfId="3" applyNumberFormat="1" applyFill="1" applyProtection="1">
      <protection locked="0"/>
    </xf>
    <xf numFmtId="0" fontId="3" fillId="0" borderId="0" xfId="8" applyFont="1" applyFill="1" applyBorder="1"/>
    <xf numFmtId="164" fontId="3" fillId="0" borderId="0" xfId="2" applyNumberFormat="1" applyFont="1" applyFill="1" applyBorder="1"/>
    <xf numFmtId="0" fontId="3" fillId="0" borderId="3" xfId="8" applyBorder="1"/>
    <xf numFmtId="0" fontId="3" fillId="0" borderId="0" xfId="8" applyBorder="1"/>
    <xf numFmtId="0" fontId="0" fillId="0" borderId="0" xfId="0" applyFill="1"/>
    <xf numFmtId="0" fontId="15" fillId="2" borderId="29" xfId="0" applyFont="1" applyFill="1" applyBorder="1" applyAlignment="1">
      <alignment horizontal="center" vertical="center"/>
    </xf>
    <xf numFmtId="0" fontId="15" fillId="2" borderId="27" xfId="0" applyFont="1" applyFill="1" applyBorder="1" applyAlignment="1">
      <alignment horizontal="center" vertical="center"/>
    </xf>
    <xf numFmtId="0" fontId="15" fillId="2" borderId="30" xfId="0" applyFont="1" applyFill="1" applyBorder="1" applyAlignment="1">
      <alignment horizontal="center" vertical="center"/>
    </xf>
    <xf numFmtId="0" fontId="0" fillId="0" borderId="13" xfId="0" applyBorder="1" applyAlignment="1">
      <alignment horizontal="right"/>
    </xf>
    <xf numFmtId="0" fontId="0" fillId="0" borderId="28" xfId="0" applyBorder="1" applyAlignment="1">
      <alignment horizontal="right"/>
    </xf>
    <xf numFmtId="0" fontId="3" fillId="0" borderId="13" xfId="0" applyFont="1" applyBorder="1" applyAlignment="1">
      <alignment horizontal="right"/>
    </xf>
    <xf numFmtId="0" fontId="0" fillId="0" borderId="34" xfId="0" applyBorder="1" applyAlignment="1">
      <alignment horizontal="right" wrapText="1"/>
    </xf>
    <xf numFmtId="0" fontId="16" fillId="0" borderId="0" xfId="0" applyFont="1"/>
    <xf numFmtId="0" fontId="16" fillId="0" borderId="0" xfId="8" applyFont="1" applyFill="1" applyProtection="1"/>
    <xf numFmtId="0" fontId="0" fillId="0" borderId="0" xfId="0" applyProtection="1"/>
    <xf numFmtId="10" fontId="0" fillId="0" borderId="0" xfId="3" applyNumberFormat="1" applyFont="1" applyProtection="1"/>
    <xf numFmtId="0" fontId="16" fillId="0" borderId="0" xfId="0" applyFont="1" applyProtection="1"/>
    <xf numFmtId="0" fontId="12" fillId="0" borderId="0" xfId="0" applyFont="1" applyAlignment="1" applyProtection="1">
      <alignment vertical="center"/>
    </xf>
    <xf numFmtId="0" fontId="12" fillId="0" borderId="0" xfId="0" applyFont="1" applyAlignment="1" applyProtection="1">
      <alignment horizontal="center" vertical="center"/>
    </xf>
    <xf numFmtId="0" fontId="16" fillId="0" borderId="0" xfId="8" applyFont="1" applyFill="1" applyAlignment="1"/>
    <xf numFmtId="0" fontId="16" fillId="0" borderId="0" xfId="8" applyFont="1" applyFill="1" applyAlignment="1" applyProtection="1"/>
    <xf numFmtId="0" fontId="4" fillId="0" borderId="0" xfId="8" applyFont="1" applyFill="1" applyAlignment="1" applyProtection="1"/>
    <xf numFmtId="0" fontId="4" fillId="0" borderId="0" xfId="8" applyFont="1" applyFill="1" applyProtection="1"/>
    <xf numFmtId="0" fontId="4" fillId="0" borderId="4" xfId="8" applyFont="1" applyFill="1" applyBorder="1" applyProtection="1"/>
    <xf numFmtId="0" fontId="12" fillId="0" borderId="0" xfId="8" applyFont="1" applyFill="1" applyAlignment="1" applyProtection="1">
      <alignment horizontal="center"/>
    </xf>
    <xf numFmtId="0" fontId="3" fillId="0" borderId="0" xfId="8" applyFill="1" applyProtection="1"/>
    <xf numFmtId="0" fontId="4" fillId="0" borderId="5" xfId="8" applyFont="1" applyFill="1" applyBorder="1" applyAlignment="1" applyProtection="1">
      <alignment horizontal="center"/>
    </xf>
    <xf numFmtId="0" fontId="13" fillId="0" borderId="0" xfId="8" applyFont="1" applyFill="1" applyBorder="1" applyAlignment="1" applyProtection="1"/>
    <xf numFmtId="164" fontId="19" fillId="0" borderId="0" xfId="2" applyNumberFormat="1" applyFont="1" applyFill="1" applyBorder="1" applyProtection="1"/>
    <xf numFmtId="165" fontId="19" fillId="0" borderId="0" xfId="1" applyNumberFormat="1" applyFont="1" applyFill="1" applyBorder="1" applyProtection="1"/>
    <xf numFmtId="0" fontId="19" fillId="0" borderId="7" xfId="8" applyFont="1" applyFill="1" applyBorder="1" applyProtection="1"/>
    <xf numFmtId="0" fontId="19" fillId="0" borderId="18" xfId="8" applyFont="1" applyFill="1" applyBorder="1" applyProtection="1"/>
    <xf numFmtId="0" fontId="19" fillId="0" borderId="20" xfId="8" applyFont="1" applyFill="1" applyBorder="1" applyProtection="1"/>
    <xf numFmtId="0" fontId="19" fillId="0" borderId="13" xfId="8" applyFont="1" applyFill="1" applyBorder="1" applyProtection="1"/>
    <xf numFmtId="0" fontId="19" fillId="0" borderId="0" xfId="8" applyFont="1" applyFill="1" applyProtection="1"/>
    <xf numFmtId="0" fontId="19" fillId="0" borderId="0" xfId="8" applyFont="1" applyFill="1" applyProtection="1">
      <protection locked="0"/>
    </xf>
    <xf numFmtId="0" fontId="12" fillId="0" borderId="0" xfId="8" applyFont="1" applyFill="1" applyAlignment="1" applyProtection="1">
      <alignment horizontal="center"/>
      <protection locked="0"/>
    </xf>
    <xf numFmtId="0" fontId="17" fillId="0" borderId="1" xfId="8" applyFont="1" applyFill="1" applyBorder="1" applyAlignment="1" applyProtection="1">
      <alignment horizontal="left"/>
      <protection locked="0"/>
    </xf>
    <xf numFmtId="0" fontId="18" fillId="0" borderId="3" xfId="8" applyFont="1" applyFill="1" applyBorder="1" applyAlignment="1" applyProtection="1">
      <alignment horizontal="left"/>
      <protection locked="0"/>
    </xf>
    <xf numFmtId="0" fontId="18" fillId="0" borderId="3" xfId="8" applyFont="1" applyFill="1" applyBorder="1" applyAlignment="1" applyProtection="1">
      <alignment wrapText="1"/>
      <protection locked="0"/>
    </xf>
    <xf numFmtId="0" fontId="18" fillId="0" borderId="17" xfId="8" applyFont="1" applyFill="1" applyBorder="1" applyProtection="1">
      <protection locked="0"/>
    </xf>
    <xf numFmtId="0" fontId="18" fillId="0" borderId="2" xfId="8" applyFont="1" applyBorder="1" applyAlignment="1" applyProtection="1">
      <alignment horizontal="center" wrapText="1"/>
      <protection locked="0"/>
    </xf>
    <xf numFmtId="164" fontId="19" fillId="0" borderId="0" xfId="2" applyNumberFormat="1" applyFont="1" applyFill="1" applyProtection="1">
      <protection locked="0"/>
    </xf>
    <xf numFmtId="164" fontId="19" fillId="0" borderId="0" xfId="2" applyNumberFormat="1" applyFont="1" applyFill="1" applyBorder="1" applyProtection="1">
      <protection locked="0"/>
    </xf>
    <xf numFmtId="165" fontId="19" fillId="0" borderId="0" xfId="1" applyNumberFormat="1" applyFont="1" applyFill="1" applyProtection="1">
      <protection locked="0"/>
    </xf>
    <xf numFmtId="165" fontId="19" fillId="0" borderId="0" xfId="1" applyNumberFormat="1" applyFont="1" applyFill="1" applyBorder="1" applyProtection="1">
      <protection locked="0"/>
    </xf>
    <xf numFmtId="44" fontId="19" fillId="0" borderId="0" xfId="2" applyFont="1" applyFill="1" applyProtection="1">
      <protection locked="0"/>
    </xf>
    <xf numFmtId="0" fontId="18" fillId="0" borderId="6" xfId="8" applyFont="1" applyFill="1" applyBorder="1" applyAlignment="1" applyProtection="1">
      <alignment horizontal="center"/>
      <protection locked="0"/>
    </xf>
    <xf numFmtId="164" fontId="19" fillId="0" borderId="7" xfId="2" applyNumberFormat="1" applyFont="1" applyFill="1" applyBorder="1" applyAlignment="1" applyProtection="1">
      <alignment horizontal="center"/>
      <protection locked="0"/>
    </xf>
    <xf numFmtId="0" fontId="19" fillId="0" borderId="3" xfId="8" applyFont="1" applyFill="1" applyBorder="1" applyAlignment="1" applyProtection="1">
      <alignment horizontal="center"/>
      <protection locked="0"/>
    </xf>
    <xf numFmtId="0" fontId="19" fillId="0" borderId="3" xfId="8" applyFont="1" applyFill="1" applyBorder="1" applyAlignment="1" applyProtection="1">
      <alignment horizontal="center" wrapText="1"/>
      <protection locked="0"/>
    </xf>
    <xf numFmtId="0" fontId="19" fillId="0" borderId="4" xfId="8" applyFont="1" applyFill="1" applyBorder="1" applyAlignment="1" applyProtection="1">
      <alignment horizontal="center" wrapText="1"/>
      <protection locked="0"/>
    </xf>
    <xf numFmtId="0" fontId="18" fillId="0" borderId="13" xfId="8" applyFont="1" applyFill="1" applyBorder="1" applyAlignment="1" applyProtection="1">
      <alignment horizontal="center"/>
      <protection locked="0"/>
    </xf>
    <xf numFmtId="0" fontId="18" fillId="0" borderId="19" xfId="8" applyFont="1" applyFill="1" applyBorder="1" applyAlignment="1" applyProtection="1">
      <alignment horizontal="center"/>
      <protection locked="0"/>
    </xf>
    <xf numFmtId="0" fontId="18" fillId="0" borderId="21" xfId="8" applyFont="1" applyFill="1" applyBorder="1" applyAlignment="1" applyProtection="1">
      <alignment horizontal="center"/>
      <protection locked="0"/>
    </xf>
    <xf numFmtId="10" fontId="19" fillId="0" borderId="0" xfId="3" applyNumberFormat="1" applyFont="1" applyFill="1" applyProtection="1">
      <protection locked="0"/>
    </xf>
    <xf numFmtId="10" fontId="19" fillId="0" borderId="7" xfId="3" applyNumberFormat="1" applyFont="1" applyFill="1" applyBorder="1" applyProtection="1">
      <protection locked="0"/>
    </xf>
    <xf numFmtId="0" fontId="19" fillId="0" borderId="0" xfId="3" applyNumberFormat="1" applyFont="1" applyFill="1" applyProtection="1">
      <protection locked="0"/>
    </xf>
    <xf numFmtId="10" fontId="19" fillId="0" borderId="5" xfId="3" applyNumberFormat="1" applyFont="1" applyFill="1" applyBorder="1" applyProtection="1">
      <protection locked="0"/>
    </xf>
    <xf numFmtId="10" fontId="19" fillId="0" borderId="12" xfId="3" applyNumberFormat="1" applyFont="1" applyFill="1" applyBorder="1" applyProtection="1">
      <protection locked="0"/>
    </xf>
    <xf numFmtId="0" fontId="19" fillId="0" borderId="0" xfId="2" applyNumberFormat="1" applyFont="1" applyFill="1" applyProtection="1">
      <protection locked="0"/>
    </xf>
    <xf numFmtId="0" fontId="18" fillId="0" borderId="0" xfId="8" applyFont="1" applyFill="1" applyAlignment="1" applyProtection="1">
      <alignment horizontal="center"/>
      <protection locked="0"/>
    </xf>
    <xf numFmtId="0" fontId="18" fillId="0" borderId="0" xfId="8" applyFont="1" applyFill="1" applyAlignment="1" applyProtection="1">
      <alignment horizontal="center"/>
    </xf>
    <xf numFmtId="0" fontId="18" fillId="0" borderId="0" xfId="8" applyFont="1" applyFill="1" applyProtection="1"/>
    <xf numFmtId="0" fontId="18" fillId="0" borderId="2" xfId="8" applyFont="1" applyFill="1" applyBorder="1" applyAlignment="1" applyProtection="1">
      <alignment horizontal="center" wrapText="1"/>
    </xf>
    <xf numFmtId="0" fontId="19" fillId="0" borderId="2" xfId="8" applyFont="1" applyFill="1" applyBorder="1" applyProtection="1"/>
    <xf numFmtId="0" fontId="19" fillId="0" borderId="6" xfId="8" applyFont="1" applyFill="1" applyBorder="1" applyProtection="1"/>
    <xf numFmtId="0" fontId="18" fillId="0" borderId="5" xfId="8" applyFont="1" applyFill="1" applyBorder="1" applyAlignment="1" applyProtection="1">
      <alignment horizontal="center" wrapText="1"/>
    </xf>
    <xf numFmtId="0" fontId="18" fillId="0" borderId="2" xfId="8" applyFont="1" applyFill="1" applyBorder="1" applyProtection="1"/>
    <xf numFmtId="0" fontId="18" fillId="0" borderId="2" xfId="8" applyFont="1" applyFill="1" applyBorder="1" applyAlignment="1" applyProtection="1">
      <alignment horizontal="center"/>
    </xf>
    <xf numFmtId="0" fontId="19" fillId="0" borderId="1" xfId="8" applyFont="1" applyFill="1" applyBorder="1" applyProtection="1"/>
    <xf numFmtId="0" fontId="19" fillId="0" borderId="4" xfId="8" applyFont="1" applyFill="1" applyBorder="1" applyProtection="1"/>
    <xf numFmtId="0" fontId="19" fillId="0" borderId="5" xfId="8" applyFont="1" applyFill="1" applyBorder="1" applyProtection="1"/>
    <xf numFmtId="0" fontId="19" fillId="0" borderId="12" xfId="8" applyFont="1" applyFill="1" applyBorder="1" applyProtection="1"/>
    <xf numFmtId="165" fontId="19" fillId="0" borderId="3" xfId="1" applyNumberFormat="1" applyFont="1" applyFill="1" applyBorder="1" applyProtection="1"/>
    <xf numFmtId="164" fontId="19" fillId="0" borderId="10" xfId="2" applyNumberFormat="1" applyFont="1" applyFill="1" applyBorder="1" applyProtection="1"/>
    <xf numFmtId="44" fontId="19" fillId="0" borderId="0" xfId="2" applyFont="1" applyFill="1" applyBorder="1" applyProtection="1"/>
    <xf numFmtId="44" fontId="19" fillId="0" borderId="3" xfId="2" applyFont="1" applyFill="1" applyBorder="1" applyProtection="1"/>
    <xf numFmtId="10" fontId="19" fillId="0" borderId="11" xfId="8" applyNumberFormat="1" applyFont="1" applyFill="1" applyBorder="1" applyProtection="1"/>
    <xf numFmtId="0" fontId="19" fillId="0" borderId="11" xfId="8" applyFont="1" applyFill="1" applyBorder="1" applyProtection="1"/>
    <xf numFmtId="164" fontId="19" fillId="0" borderId="4" xfId="2" applyNumberFormat="1" applyFont="1" applyFill="1" applyBorder="1" applyProtection="1"/>
    <xf numFmtId="164" fontId="19" fillId="0" borderId="5" xfId="2" applyNumberFormat="1" applyFont="1" applyFill="1" applyBorder="1" applyProtection="1"/>
    <xf numFmtId="167" fontId="19" fillId="0" borderId="9" xfId="3" applyNumberFormat="1" applyFont="1" applyFill="1" applyBorder="1" applyAlignment="1" applyProtection="1">
      <alignment horizontal="center"/>
    </xf>
    <xf numFmtId="165" fontId="19" fillId="0" borderId="0" xfId="1" applyNumberFormat="1" applyFont="1" applyFill="1" applyBorder="1" applyAlignment="1" applyProtection="1">
      <alignment horizontal="center"/>
    </xf>
    <xf numFmtId="167" fontId="19" fillId="0" borderId="10" xfId="3" applyNumberFormat="1" applyFont="1" applyFill="1" applyBorder="1" applyAlignment="1" applyProtection="1">
      <alignment horizontal="center"/>
    </xf>
    <xf numFmtId="10" fontId="19" fillId="0" borderId="7" xfId="8" applyNumberFormat="1" applyFont="1" applyFill="1" applyBorder="1" applyProtection="1"/>
    <xf numFmtId="0" fontId="19" fillId="0" borderId="3" xfId="8" applyFont="1" applyFill="1" applyBorder="1" applyProtection="1"/>
    <xf numFmtId="0" fontId="19" fillId="0" borderId="0" xfId="8" applyFont="1" applyFill="1" applyBorder="1" applyProtection="1"/>
    <xf numFmtId="0" fontId="19" fillId="0" borderId="7" xfId="8" applyFont="1" applyFill="1" applyBorder="1" applyAlignment="1" applyProtection="1">
      <alignment horizontal="center"/>
    </xf>
    <xf numFmtId="10" fontId="19" fillId="0" borderId="10" xfId="8" applyNumberFormat="1" applyFont="1" applyFill="1" applyBorder="1" applyAlignment="1" applyProtection="1">
      <alignment horizontal="center"/>
    </xf>
    <xf numFmtId="10" fontId="19" fillId="0" borderId="0" xfId="8" applyNumberFormat="1" applyFont="1" applyFill="1" applyBorder="1" applyProtection="1"/>
    <xf numFmtId="10" fontId="19" fillId="0" borderId="6" xfId="8" applyNumberFormat="1" applyFont="1" applyFill="1" applyBorder="1" applyProtection="1"/>
    <xf numFmtId="0" fontId="19" fillId="0" borderId="9" xfId="8" applyFont="1" applyFill="1" applyBorder="1" applyProtection="1"/>
    <xf numFmtId="164" fontId="19" fillId="0" borderId="1" xfId="2" applyNumberFormat="1" applyFont="1" applyFill="1" applyBorder="1" applyProtection="1"/>
    <xf numFmtId="164" fontId="19" fillId="0" borderId="2" xfId="2" applyNumberFormat="1" applyFont="1" applyFill="1" applyBorder="1" applyProtection="1"/>
    <xf numFmtId="164" fontId="19" fillId="0" borderId="6" xfId="2" applyNumberFormat="1" applyFont="1" applyFill="1" applyBorder="1" applyProtection="1"/>
    <xf numFmtId="164" fontId="19" fillId="0" borderId="9" xfId="2" applyNumberFormat="1" applyFont="1" applyFill="1" applyBorder="1" applyProtection="1"/>
    <xf numFmtId="0" fontId="19" fillId="0" borderId="10" xfId="8" applyFont="1" applyFill="1" applyBorder="1" applyProtection="1"/>
    <xf numFmtId="164" fontId="19" fillId="0" borderId="3" xfId="2" applyNumberFormat="1" applyFont="1" applyFill="1" applyBorder="1" applyProtection="1"/>
    <xf numFmtId="164" fontId="19" fillId="0" borderId="7" xfId="2" applyNumberFormat="1" applyFont="1" applyFill="1" applyBorder="1" applyProtection="1"/>
    <xf numFmtId="10" fontId="19" fillId="0" borderId="12" xfId="8" applyNumberFormat="1" applyFont="1" applyFill="1" applyBorder="1" applyProtection="1"/>
    <xf numFmtId="164" fontId="19" fillId="0" borderId="6" xfId="2" applyNumberFormat="1" applyFont="1" applyBorder="1" applyAlignment="1" applyProtection="1">
      <alignment horizontal="center"/>
    </xf>
    <xf numFmtId="164" fontId="19" fillId="0" borderId="2" xfId="2" applyNumberFormat="1" applyFont="1" applyBorder="1" applyAlignment="1" applyProtection="1">
      <alignment horizontal="center"/>
    </xf>
    <xf numFmtId="164" fontId="19" fillId="0" borderId="9" xfId="2" applyNumberFormat="1" applyFont="1" applyBorder="1" applyAlignment="1" applyProtection="1">
      <alignment horizontal="center"/>
    </xf>
    <xf numFmtId="164" fontId="19" fillId="0" borderId="1" xfId="2" applyNumberFormat="1" applyFont="1" applyBorder="1" applyAlignment="1" applyProtection="1">
      <alignment horizontal="center"/>
    </xf>
    <xf numFmtId="0" fontId="19" fillId="0" borderId="2" xfId="8" applyFont="1" applyBorder="1" applyProtection="1"/>
    <xf numFmtId="0" fontId="19" fillId="0" borderId="6" xfId="8" applyFont="1" applyBorder="1" applyProtection="1"/>
    <xf numFmtId="164" fontId="19" fillId="0" borderId="3" xfId="2" applyNumberFormat="1" applyFont="1" applyBorder="1" applyAlignment="1" applyProtection="1">
      <alignment horizontal="center"/>
    </xf>
    <xf numFmtId="164" fontId="19" fillId="0" borderId="7" xfId="2" applyNumberFormat="1" applyFont="1" applyBorder="1" applyAlignment="1" applyProtection="1">
      <alignment horizontal="center"/>
    </xf>
    <xf numFmtId="164" fontId="19" fillId="0" borderId="10" xfId="2" applyNumberFormat="1" applyFont="1" applyBorder="1" applyAlignment="1" applyProtection="1">
      <alignment horizontal="center"/>
    </xf>
    <xf numFmtId="164" fontId="19" fillId="0" borderId="5" xfId="2" applyNumberFormat="1" applyFont="1" applyBorder="1" applyAlignment="1" applyProtection="1">
      <alignment horizontal="center"/>
    </xf>
    <xf numFmtId="0" fontId="19" fillId="0" borderId="5" xfId="8" applyFont="1" applyBorder="1" applyProtection="1"/>
    <xf numFmtId="0" fontId="19" fillId="0" borderId="12" xfId="8" applyFont="1" applyBorder="1" applyProtection="1"/>
    <xf numFmtId="0" fontId="19" fillId="0" borderId="14" xfId="8" applyFont="1" applyBorder="1" applyAlignment="1" applyProtection="1">
      <alignment horizontal="center"/>
    </xf>
    <xf numFmtId="0" fontId="19" fillId="0" borderId="5" xfId="8" applyFont="1" applyBorder="1" applyAlignment="1" applyProtection="1">
      <alignment horizontal="center"/>
    </xf>
    <xf numFmtId="0" fontId="19" fillId="0" borderId="12" xfId="8" applyFont="1" applyBorder="1" applyAlignment="1" applyProtection="1">
      <alignment horizontal="center"/>
    </xf>
    <xf numFmtId="0" fontId="19" fillId="0" borderId="0" xfId="8" applyFont="1" applyProtection="1"/>
    <xf numFmtId="0" fontId="19" fillId="0" borderId="0" xfId="8" applyFont="1"/>
    <xf numFmtId="0" fontId="18" fillId="0" borderId="1" xfId="8" applyFont="1" applyFill="1" applyBorder="1" applyProtection="1">
      <protection locked="0"/>
    </xf>
    <xf numFmtId="0" fontId="18" fillId="0" borderId="2" xfId="8" applyFont="1" applyFill="1" applyBorder="1" applyAlignment="1" applyProtection="1">
      <alignment horizontal="center" wrapText="1"/>
      <protection locked="0"/>
    </xf>
    <xf numFmtId="0" fontId="18" fillId="0" borderId="9" xfId="8" applyFont="1" applyFill="1" applyBorder="1" applyAlignment="1" applyProtection="1">
      <alignment horizontal="center"/>
      <protection locked="0"/>
    </xf>
    <xf numFmtId="0" fontId="19" fillId="0" borderId="2" xfId="8" applyFont="1" applyFill="1" applyBorder="1" applyProtection="1">
      <protection locked="0"/>
    </xf>
    <xf numFmtId="0" fontId="19" fillId="0" borderId="6" xfId="8" applyFont="1" applyFill="1" applyBorder="1" applyProtection="1">
      <protection locked="0"/>
    </xf>
    <xf numFmtId="0" fontId="18" fillId="0" borderId="3" xfId="8" applyFont="1" applyFill="1" applyBorder="1" applyProtection="1">
      <protection locked="0"/>
    </xf>
    <xf numFmtId="0" fontId="18" fillId="0" borderId="12" xfId="8" applyFont="1" applyFill="1" applyBorder="1" applyAlignment="1" applyProtection="1">
      <alignment horizontal="center"/>
      <protection locked="0"/>
    </xf>
    <xf numFmtId="0" fontId="18" fillId="0" borderId="5" xfId="8" applyFont="1" applyBorder="1" applyAlignment="1" applyProtection="1">
      <alignment horizontal="center" wrapText="1"/>
      <protection locked="0"/>
    </xf>
    <xf numFmtId="0" fontId="18" fillId="0" borderId="11" xfId="8" applyFont="1" applyFill="1" applyBorder="1" applyAlignment="1" applyProtection="1">
      <alignment horizontal="center"/>
      <protection locked="0"/>
    </xf>
    <xf numFmtId="0" fontId="18" fillId="0" borderId="5" xfId="8" applyFont="1" applyFill="1" applyBorder="1" applyAlignment="1" applyProtection="1">
      <alignment horizontal="center" wrapText="1"/>
      <protection locked="0"/>
    </xf>
    <xf numFmtId="0" fontId="18" fillId="0" borderId="4" xfId="8" applyFont="1" applyFill="1" applyBorder="1" applyProtection="1">
      <protection locked="0"/>
    </xf>
    <xf numFmtId="0" fontId="18" fillId="0" borderId="12" xfId="8" applyFont="1" applyFill="1" applyBorder="1" applyAlignment="1" applyProtection="1">
      <alignment horizontal="left"/>
      <protection locked="0"/>
    </xf>
    <xf numFmtId="0" fontId="19" fillId="0" borderId="3" xfId="8" applyFont="1" applyFill="1" applyBorder="1" applyAlignment="1" applyProtection="1">
      <alignment wrapText="1" shrinkToFit="1"/>
      <protection locked="0"/>
    </xf>
    <xf numFmtId="167" fontId="19" fillId="0" borderId="9" xfId="3" applyNumberFormat="1" applyFont="1" applyFill="1" applyBorder="1" applyProtection="1">
      <protection locked="0"/>
    </xf>
    <xf numFmtId="0" fontId="19" fillId="0" borderId="7" xfId="8" applyFont="1" applyFill="1" applyBorder="1" applyProtection="1">
      <protection locked="0"/>
    </xf>
    <xf numFmtId="10" fontId="19" fillId="0" borderId="10" xfId="8" applyNumberFormat="1" applyFont="1" applyFill="1" applyBorder="1" applyProtection="1">
      <protection locked="0"/>
    </xf>
    <xf numFmtId="165" fontId="19" fillId="0" borderId="3" xfId="1" applyNumberFormat="1" applyFont="1" applyFill="1" applyBorder="1" applyProtection="1">
      <protection locked="0"/>
    </xf>
    <xf numFmtId="165" fontId="19" fillId="0" borderId="7" xfId="1" applyNumberFormat="1" applyFont="1" applyFill="1" applyBorder="1" applyProtection="1">
      <protection locked="0"/>
    </xf>
    <xf numFmtId="0" fontId="19" fillId="0" borderId="3" xfId="8" applyFont="1" applyFill="1" applyBorder="1" applyAlignment="1" applyProtection="1">
      <alignment wrapText="1"/>
      <protection locked="0"/>
    </xf>
    <xf numFmtId="167" fontId="19" fillId="0" borderId="10" xfId="3" applyNumberFormat="1" applyFont="1" applyFill="1" applyBorder="1" applyProtection="1">
      <protection locked="0"/>
    </xf>
    <xf numFmtId="44" fontId="19" fillId="0" borderId="0" xfId="2" applyFont="1" applyFill="1" applyBorder="1" applyProtection="1">
      <protection locked="0"/>
    </xf>
    <xf numFmtId="44" fontId="19" fillId="0" borderId="3" xfId="2" applyFont="1" applyFill="1" applyBorder="1" applyProtection="1">
      <protection locked="0"/>
    </xf>
    <xf numFmtId="44" fontId="19" fillId="0" borderId="7" xfId="2" applyFont="1" applyFill="1" applyBorder="1" applyProtection="1">
      <protection locked="0"/>
    </xf>
    <xf numFmtId="0" fontId="19" fillId="0" borderId="4" xfId="8" applyFont="1" applyFill="1" applyBorder="1" applyAlignment="1" applyProtection="1">
      <alignment wrapText="1"/>
      <protection locked="0"/>
    </xf>
    <xf numFmtId="164" fontId="19" fillId="0" borderId="4" xfId="2" applyNumberFormat="1" applyFont="1" applyFill="1" applyBorder="1" applyProtection="1">
      <protection locked="0"/>
    </xf>
    <xf numFmtId="164" fontId="19" fillId="0" borderId="5" xfId="2" applyNumberFormat="1" applyFont="1" applyFill="1" applyBorder="1" applyProtection="1">
      <protection locked="0"/>
    </xf>
    <xf numFmtId="164" fontId="19" fillId="0" borderId="11" xfId="2" applyNumberFormat="1" applyFont="1" applyFill="1" applyBorder="1" applyProtection="1">
      <protection locked="0"/>
    </xf>
    <xf numFmtId="0" fontId="17" fillId="0" borderId="1" xfId="8" applyFont="1" applyFill="1" applyBorder="1" applyAlignment="1" applyProtection="1">
      <protection locked="0"/>
    </xf>
    <xf numFmtId="0" fontId="18" fillId="0" borderId="1" xfId="0" applyFont="1" applyBorder="1" applyAlignment="1" applyProtection="1">
      <alignment wrapText="1"/>
      <protection locked="0"/>
    </xf>
    <xf numFmtId="0" fontId="17" fillId="0" borderId="4" xfId="0" applyFont="1" applyBorder="1" applyProtection="1">
      <protection locked="0"/>
    </xf>
    <xf numFmtId="0" fontId="19" fillId="0" borderId="16" xfId="0" applyFont="1" applyBorder="1" applyAlignment="1" applyProtection="1">
      <alignment wrapText="1"/>
      <protection locked="0"/>
    </xf>
    <xf numFmtId="0" fontId="19" fillId="0" borderId="0" xfId="8" applyFont="1" applyProtection="1">
      <protection locked="0"/>
    </xf>
    <xf numFmtId="10" fontId="18" fillId="0" borderId="7" xfId="8" applyNumberFormat="1" applyFont="1" applyFill="1" applyBorder="1" applyProtection="1">
      <protection locked="0"/>
    </xf>
    <xf numFmtId="164" fontId="18" fillId="0" borderId="12" xfId="2" applyNumberFormat="1" applyFont="1" applyBorder="1" applyAlignment="1" applyProtection="1">
      <alignment horizontal="center"/>
      <protection locked="0"/>
    </xf>
    <xf numFmtId="165" fontId="19" fillId="0" borderId="0" xfId="1" applyNumberFormat="1" applyFont="1" applyFill="1" applyBorder="1" applyAlignment="1" applyProtection="1">
      <alignment horizontal="center"/>
      <protection locked="0"/>
    </xf>
    <xf numFmtId="164" fontId="19" fillId="0" borderId="12" xfId="2" applyNumberFormat="1" applyFont="1" applyFill="1" applyBorder="1" applyProtection="1">
      <protection locked="0"/>
    </xf>
    <xf numFmtId="164" fontId="19" fillId="0" borderId="16" xfId="2" applyNumberFormat="1" applyFont="1" applyBorder="1" applyAlignment="1" applyProtection="1">
      <alignment horizontal="center"/>
      <protection locked="0"/>
    </xf>
    <xf numFmtId="164" fontId="19" fillId="0" borderId="8" xfId="2" applyNumberFormat="1" applyFont="1" applyBorder="1" applyAlignment="1" applyProtection="1">
      <alignment horizontal="center"/>
      <protection locked="0"/>
    </xf>
    <xf numFmtId="164" fontId="19" fillId="0" borderId="15" xfId="2" applyNumberFormat="1" applyFont="1" applyBorder="1" applyAlignment="1" applyProtection="1">
      <alignment horizontal="center"/>
      <protection locked="0"/>
    </xf>
    <xf numFmtId="164" fontId="19" fillId="0" borderId="15" xfId="8" applyNumberFormat="1" applyFont="1" applyBorder="1" applyProtection="1">
      <protection locked="0"/>
    </xf>
    <xf numFmtId="0" fontId="18" fillId="0" borderId="0" xfId="8" applyFont="1" applyAlignment="1"/>
    <xf numFmtId="10" fontId="19" fillId="0" borderId="0" xfId="8" applyNumberFormat="1" applyFont="1"/>
    <xf numFmtId="0" fontId="19" fillId="0" borderId="1" xfId="8" applyFont="1" applyBorder="1"/>
    <xf numFmtId="0" fontId="18" fillId="0" borderId="2" xfId="8" applyFont="1" applyBorder="1" applyAlignment="1">
      <alignment horizontal="center"/>
    </xf>
    <xf numFmtId="10" fontId="18" fillId="0" borderId="9" xfId="8" applyNumberFormat="1" applyFont="1" applyBorder="1" applyAlignment="1">
      <alignment horizontal="center"/>
    </xf>
    <xf numFmtId="0" fontId="19" fillId="0" borderId="2" xfId="8" applyFont="1" applyBorder="1"/>
    <xf numFmtId="0" fontId="19" fillId="0" borderId="6" xfId="8" applyFont="1" applyBorder="1"/>
    <xf numFmtId="0" fontId="18" fillId="0" borderId="11" xfId="8" applyFont="1" applyBorder="1" applyAlignment="1">
      <alignment horizontal="center" wrapText="1"/>
    </xf>
    <xf numFmtId="0" fontId="18" fillId="0" borderId="8" xfId="8" applyFont="1" applyBorder="1" applyAlignment="1">
      <alignment wrapText="1"/>
    </xf>
    <xf numFmtId="0" fontId="18" fillId="0" borderId="8" xfId="8" applyFont="1" applyBorder="1" applyAlignment="1">
      <alignment horizontal="center" wrapText="1"/>
    </xf>
    <xf numFmtId="0" fontId="19" fillId="0" borderId="6" xfId="8" applyFont="1" applyFill="1" applyBorder="1"/>
    <xf numFmtId="10" fontId="18" fillId="0" borderId="1" xfId="8" applyNumberFormat="1" applyFont="1" applyFill="1" applyBorder="1" applyAlignment="1">
      <alignment horizontal="center" wrapText="1"/>
    </xf>
    <xf numFmtId="0" fontId="18" fillId="0" borderId="2" xfId="8" applyFont="1" applyFill="1" applyBorder="1" applyAlignment="1">
      <alignment horizontal="center"/>
    </xf>
    <xf numFmtId="0" fontId="18" fillId="0" borderId="6" xfId="8" applyFont="1" applyFill="1" applyBorder="1" applyAlignment="1">
      <alignment horizontal="center"/>
    </xf>
    <xf numFmtId="0" fontId="18" fillId="0" borderId="12" xfId="8" applyFont="1" applyFill="1" applyBorder="1" applyAlignment="1">
      <alignment horizontal="left"/>
    </xf>
    <xf numFmtId="10" fontId="18" fillId="0" borderId="4" xfId="8" applyNumberFormat="1" applyFont="1" applyFill="1" applyBorder="1" applyAlignment="1">
      <alignment horizontal="center" wrapText="1"/>
    </xf>
    <xf numFmtId="0" fontId="18" fillId="0" borderId="5" xfId="8" applyFont="1" applyFill="1" applyBorder="1" applyAlignment="1">
      <alignment horizontal="center"/>
    </xf>
    <xf numFmtId="0" fontId="18" fillId="0" borderId="12" xfId="8" applyFont="1" applyFill="1" applyBorder="1" applyAlignment="1">
      <alignment horizontal="center"/>
    </xf>
    <xf numFmtId="0" fontId="19" fillId="0" borderId="3" xfId="8" applyFont="1" applyFill="1" applyBorder="1" applyAlignment="1">
      <alignment wrapText="1"/>
    </xf>
    <xf numFmtId="165" fontId="19" fillId="0" borderId="0" xfId="1" applyNumberFormat="1" applyFont="1" applyFill="1" applyBorder="1"/>
    <xf numFmtId="167" fontId="19" fillId="0" borderId="10" xfId="3" applyNumberFormat="1" applyFont="1" applyFill="1" applyBorder="1" applyAlignment="1">
      <alignment horizontal="center"/>
    </xf>
    <xf numFmtId="165" fontId="19" fillId="0" borderId="3" xfId="1" applyNumberFormat="1" applyFont="1" applyFill="1" applyBorder="1"/>
    <xf numFmtId="164" fontId="19" fillId="0" borderId="7" xfId="2" applyNumberFormat="1" applyFont="1" applyFill="1" applyBorder="1"/>
    <xf numFmtId="44" fontId="19" fillId="0" borderId="0" xfId="2" applyFont="1" applyFill="1" applyBorder="1"/>
    <xf numFmtId="166" fontId="19" fillId="0" borderId="3" xfId="1" applyNumberFormat="1" applyFont="1" applyFill="1" applyBorder="1"/>
    <xf numFmtId="166" fontId="19" fillId="0" borderId="0" xfId="1" applyNumberFormat="1" applyFont="1" applyFill="1" applyBorder="1"/>
    <xf numFmtId="42" fontId="19" fillId="0" borderId="7" xfId="8" applyNumberFormat="1" applyFont="1" applyFill="1" applyBorder="1"/>
    <xf numFmtId="0" fontId="19" fillId="0" borderId="5" xfId="8" applyFont="1" applyFill="1" applyBorder="1"/>
    <xf numFmtId="10" fontId="19" fillId="0" borderId="11" xfId="8" applyNumberFormat="1" applyFont="1" applyFill="1" applyBorder="1"/>
    <xf numFmtId="42" fontId="19" fillId="0" borderId="4" xfId="1" applyNumberFormat="1" applyFont="1" applyFill="1" applyBorder="1"/>
    <xf numFmtId="42" fontId="19" fillId="0" borderId="5" xfId="1" applyNumberFormat="1" applyFont="1" applyFill="1" applyBorder="1"/>
    <xf numFmtId="0" fontId="19" fillId="0" borderId="0" xfId="8" applyFont="1" applyFill="1" applyAlignment="1">
      <alignment wrapText="1"/>
    </xf>
    <xf numFmtId="0" fontId="19" fillId="0" borderId="0" xfId="8" applyFont="1" applyFill="1"/>
    <xf numFmtId="10" fontId="19" fillId="0" borderId="0" xfId="8" applyNumberFormat="1" applyFont="1" applyFill="1"/>
    <xf numFmtId="0" fontId="19" fillId="0" borderId="0" xfId="8" applyFont="1" applyFill="1" applyBorder="1"/>
    <xf numFmtId="10" fontId="19" fillId="0" borderId="0" xfId="8" applyNumberFormat="1" applyFont="1" applyFill="1" applyBorder="1"/>
    <xf numFmtId="42" fontId="19" fillId="0" borderId="0" xfId="1" applyNumberFormat="1" applyFont="1" applyFill="1" applyBorder="1"/>
    <xf numFmtId="42" fontId="19" fillId="0" borderId="0" xfId="8" applyNumberFormat="1" applyFont="1" applyFill="1" applyBorder="1"/>
    <xf numFmtId="0" fontId="19" fillId="0" borderId="2" xfId="0" applyFont="1" applyBorder="1"/>
    <xf numFmtId="0" fontId="19" fillId="0" borderId="6" xfId="0" applyFont="1" applyBorder="1"/>
    <xf numFmtId="0" fontId="19" fillId="0" borderId="5" xfId="0" applyFont="1" applyBorder="1"/>
    <xf numFmtId="0" fontId="19" fillId="0" borderId="12" xfId="0" applyFont="1" applyBorder="1"/>
    <xf numFmtId="0" fontId="19" fillId="0" borderId="9" xfId="0" applyFont="1" applyBorder="1" applyAlignment="1">
      <alignment horizontal="center"/>
    </xf>
    <xf numFmtId="0" fontId="19" fillId="0" borderId="9" xfId="0" applyFont="1" applyBorder="1"/>
    <xf numFmtId="0" fontId="19" fillId="0" borderId="11" xfId="0" applyFont="1" applyBorder="1" applyAlignment="1">
      <alignment horizontal="center"/>
    </xf>
    <xf numFmtId="0" fontId="19" fillId="0" borderId="10" xfId="0" applyFont="1" applyBorder="1"/>
    <xf numFmtId="0" fontId="19" fillId="0" borderId="3" xfId="0" applyFont="1" applyBorder="1" applyAlignment="1">
      <alignment horizontal="left" wrapText="1"/>
    </xf>
    <xf numFmtId="0" fontId="19" fillId="0" borderId="0" xfId="0" applyFont="1" applyBorder="1" applyAlignment="1">
      <alignment horizontal="left" wrapText="1"/>
    </xf>
    <xf numFmtId="0" fontId="19" fillId="0" borderId="0" xfId="0" applyFont="1" applyBorder="1" applyAlignment="1">
      <alignment horizontal="center"/>
    </xf>
    <xf numFmtId="164" fontId="19" fillId="0" borderId="0" xfId="0" applyNumberFormat="1" applyFont="1" applyBorder="1" applyAlignment="1">
      <alignment horizontal="center"/>
    </xf>
    <xf numFmtId="164" fontId="19" fillId="0" borderId="0" xfId="1" applyNumberFormat="1" applyFont="1" applyBorder="1" applyProtection="1"/>
    <xf numFmtId="0" fontId="19" fillId="0" borderId="6" xfId="0" applyFont="1" applyFill="1" applyBorder="1" applyAlignment="1">
      <alignment horizontal="left" wrapText="1"/>
    </xf>
    <xf numFmtId="0" fontId="19" fillId="0" borderId="9" xfId="0" applyFont="1" applyFill="1" applyBorder="1" applyAlignment="1">
      <alignment horizontal="center"/>
    </xf>
    <xf numFmtId="164" fontId="19" fillId="0" borderId="2" xfId="0" applyNumberFormat="1" applyFont="1" applyFill="1" applyBorder="1" applyAlignment="1">
      <alignment horizontal="center"/>
    </xf>
    <xf numFmtId="164" fontId="19" fillId="0" borderId="9" xfId="1" applyNumberFormat="1" applyFont="1" applyFill="1" applyBorder="1" applyProtection="1"/>
    <xf numFmtId="0" fontId="19" fillId="0" borderId="10" xfId="0" applyFont="1" applyFill="1" applyBorder="1" applyAlignment="1">
      <alignment horizontal="center"/>
    </xf>
    <xf numFmtId="164" fontId="19" fillId="0" borderId="0" xfId="0" applyNumberFormat="1" applyFont="1" applyFill="1" applyBorder="1" applyAlignment="1">
      <alignment horizontal="center"/>
    </xf>
    <xf numFmtId="164" fontId="19" fillId="0" borderId="10" xfId="1" applyNumberFormat="1" applyFont="1" applyFill="1" applyBorder="1" applyProtection="1"/>
    <xf numFmtId="0" fontId="19" fillId="0" borderId="12" xfId="0" applyFont="1" applyFill="1" applyBorder="1" applyAlignment="1">
      <alignment horizontal="left" wrapText="1"/>
    </xf>
    <xf numFmtId="0" fontId="19" fillId="0" borderId="11" xfId="0" applyFont="1" applyFill="1" applyBorder="1" applyAlignment="1">
      <alignment horizontal="center"/>
    </xf>
    <xf numFmtId="164" fontId="19" fillId="0" borderId="5" xfId="0" applyNumberFormat="1" applyFont="1" applyFill="1" applyBorder="1" applyAlignment="1">
      <alignment horizontal="center"/>
    </xf>
    <xf numFmtId="0" fontId="19" fillId="0" borderId="6" xfId="0" applyFont="1" applyBorder="1" applyAlignment="1">
      <alignment horizontal="left"/>
    </xf>
    <xf numFmtId="0" fontId="19" fillId="0" borderId="9" xfId="0" applyFont="1" applyFill="1" applyBorder="1"/>
    <xf numFmtId="0" fontId="19" fillId="0" borderId="7" xfId="0" applyFont="1" applyBorder="1" applyAlignment="1">
      <alignment horizontal="left"/>
    </xf>
    <xf numFmtId="0" fontId="19" fillId="0" borderId="10" xfId="0" applyFont="1" applyBorder="1" applyAlignment="1">
      <alignment horizontal="center"/>
    </xf>
    <xf numFmtId="0" fontId="19" fillId="0" borderId="10" xfId="0" applyFont="1" applyFill="1" applyBorder="1"/>
    <xf numFmtId="0" fontId="19" fillId="0" borderId="12" xfId="0" applyFont="1" applyBorder="1" applyAlignment="1">
      <alignment horizontal="left"/>
    </xf>
    <xf numFmtId="164" fontId="19" fillId="0" borderId="4" xfId="0" applyNumberFormat="1" applyFont="1" applyFill="1" applyBorder="1"/>
    <xf numFmtId="164" fontId="19" fillId="0" borderId="5" xfId="2" applyNumberFormat="1" applyFont="1" applyFill="1" applyBorder="1"/>
    <xf numFmtId="0" fontId="19" fillId="0" borderId="12" xfId="0" applyFont="1" applyFill="1" applyBorder="1"/>
    <xf numFmtId="10" fontId="18" fillId="0" borderId="9" xfId="8" applyNumberFormat="1" applyFont="1" applyFill="1" applyBorder="1" applyAlignment="1">
      <alignment horizontal="center" wrapText="1"/>
    </xf>
    <xf numFmtId="10" fontId="18" fillId="0" borderId="11" xfId="8" applyNumberFormat="1" applyFont="1" applyFill="1" applyBorder="1" applyAlignment="1">
      <alignment horizontal="center" wrapText="1"/>
    </xf>
    <xf numFmtId="10" fontId="19" fillId="0" borderId="11" xfId="8" applyNumberFormat="1" applyFont="1" applyFill="1" applyBorder="1" applyAlignment="1">
      <alignment horizontal="center"/>
    </xf>
    <xf numFmtId="164" fontId="19" fillId="0" borderId="16" xfId="1" applyNumberFormat="1" applyFont="1" applyFill="1" applyBorder="1"/>
    <xf numFmtId="10" fontId="18" fillId="0" borderId="9" xfId="8" applyNumberFormat="1" applyFont="1" applyBorder="1" applyAlignment="1">
      <alignment horizontal="center" wrapText="1"/>
    </xf>
    <xf numFmtId="0" fontId="18" fillId="0" borderId="6" xfId="8" applyFont="1" applyBorder="1" applyAlignment="1">
      <alignment horizontal="center"/>
    </xf>
    <xf numFmtId="10" fontId="18" fillId="0" borderId="11" xfId="8" applyNumberFormat="1" applyFont="1" applyBorder="1" applyAlignment="1">
      <alignment horizontal="center" wrapText="1"/>
    </xf>
    <xf numFmtId="0" fontId="18" fillId="0" borderId="5" xfId="8" applyFont="1" applyBorder="1" applyAlignment="1">
      <alignment horizontal="center"/>
    </xf>
    <xf numFmtId="0" fontId="18" fillId="0" borderId="12" xfId="8" applyFont="1" applyBorder="1" applyAlignment="1">
      <alignment horizontal="center"/>
    </xf>
    <xf numFmtId="10" fontId="19" fillId="0" borderId="11" xfId="8" applyNumberFormat="1" applyFont="1" applyBorder="1" applyAlignment="1">
      <alignment horizontal="center"/>
    </xf>
    <xf numFmtId="0" fontId="18" fillId="0" borderId="0" xfId="8" applyFont="1" applyAlignment="1" applyProtection="1">
      <protection locked="0"/>
    </xf>
    <xf numFmtId="0" fontId="18" fillId="0" borderId="1" xfId="8" applyFont="1" applyBorder="1" applyProtection="1">
      <protection locked="0"/>
    </xf>
    <xf numFmtId="0" fontId="18" fillId="0" borderId="6" xfId="8" applyFont="1" applyBorder="1" applyAlignment="1" applyProtection="1">
      <alignment horizontal="center" wrapText="1"/>
      <protection locked="0"/>
    </xf>
    <xf numFmtId="0" fontId="18" fillId="0" borderId="4" xfId="8" applyFont="1" applyBorder="1" applyAlignment="1" applyProtection="1">
      <alignment wrapText="1"/>
      <protection locked="0"/>
    </xf>
    <xf numFmtId="0" fontId="18" fillId="0" borderId="11" xfId="8" applyFont="1" applyBorder="1" applyAlignment="1" applyProtection="1">
      <alignment horizontal="center" wrapText="1"/>
      <protection locked="0"/>
    </xf>
    <xf numFmtId="0" fontId="17" fillId="0" borderId="6" xfId="0" applyFont="1" applyBorder="1" applyAlignment="1">
      <alignment horizontal="left"/>
    </xf>
    <xf numFmtId="0" fontId="19" fillId="0" borderId="15" xfId="0" applyFont="1" applyBorder="1" applyAlignment="1">
      <alignment horizontal="left" wrapText="1"/>
    </xf>
    <xf numFmtId="0" fontId="19" fillId="0" borderId="15" xfId="8" applyFont="1" applyFill="1" applyBorder="1" applyAlignment="1">
      <alignment horizontal="left" wrapText="1"/>
    </xf>
    <xf numFmtId="0" fontId="19" fillId="0" borderId="15" xfId="8" applyFont="1" applyBorder="1" applyAlignment="1">
      <alignment horizontal="left" wrapText="1"/>
    </xf>
    <xf numFmtId="0" fontId="19" fillId="0" borderId="0" xfId="8" applyFont="1" applyFill="1" applyAlignment="1" applyProtection="1">
      <alignment wrapText="1"/>
      <protection locked="0"/>
    </xf>
    <xf numFmtId="166" fontId="19" fillId="0" borderId="3" xfId="1" applyNumberFormat="1" applyFont="1" applyFill="1" applyBorder="1" applyProtection="1">
      <protection locked="0"/>
    </xf>
    <xf numFmtId="166" fontId="19" fillId="0" borderId="0" xfId="1" applyNumberFormat="1" applyFont="1" applyFill="1" applyBorder="1" applyProtection="1">
      <protection locked="0"/>
    </xf>
    <xf numFmtId="166" fontId="19" fillId="0" borderId="7" xfId="1" applyNumberFormat="1" applyFont="1" applyFill="1" applyBorder="1" applyProtection="1">
      <protection locked="0"/>
    </xf>
    <xf numFmtId="42" fontId="19" fillId="0" borderId="4" xfId="1" applyNumberFormat="1" applyFont="1" applyFill="1" applyBorder="1" applyProtection="1">
      <protection locked="0"/>
    </xf>
    <xf numFmtId="42" fontId="19" fillId="0" borderId="5" xfId="1" applyNumberFormat="1" applyFont="1" applyFill="1" applyBorder="1" applyProtection="1">
      <protection locked="0"/>
    </xf>
    <xf numFmtId="42" fontId="19" fillId="0" borderId="12" xfId="1" applyNumberFormat="1" applyFont="1" applyFill="1" applyBorder="1" applyProtection="1">
      <protection locked="0"/>
    </xf>
    <xf numFmtId="42" fontId="19" fillId="0" borderId="12" xfId="8" applyNumberFormat="1" applyFont="1" applyFill="1" applyBorder="1" applyProtection="1">
      <protection locked="0"/>
    </xf>
    <xf numFmtId="167" fontId="19" fillId="0" borderId="10" xfId="3" applyNumberFormat="1" applyFont="1" applyFill="1" applyBorder="1" applyAlignment="1" applyProtection="1">
      <alignment horizontal="center"/>
      <protection locked="0"/>
    </xf>
    <xf numFmtId="0" fontId="17" fillId="0" borderId="1" xfId="0" applyFont="1" applyBorder="1" applyAlignment="1" applyProtection="1">
      <alignment horizontal="left"/>
      <protection locked="0"/>
    </xf>
    <xf numFmtId="0" fontId="18" fillId="0" borderId="4" xfId="0" applyFont="1" applyBorder="1" applyProtection="1">
      <protection locked="0"/>
    </xf>
    <xf numFmtId="0" fontId="19" fillId="0" borderId="1" xfId="0" applyFont="1" applyBorder="1" applyAlignment="1" applyProtection="1">
      <alignment horizontal="left"/>
      <protection locked="0"/>
    </xf>
    <xf numFmtId="0" fontId="19" fillId="0" borderId="4" xfId="0" applyFont="1" applyBorder="1" applyAlignment="1" applyProtection="1">
      <alignment horizontal="left"/>
      <protection locked="0"/>
    </xf>
    <xf numFmtId="0" fontId="19" fillId="0" borderId="16" xfId="0" applyFont="1" applyBorder="1" applyAlignment="1" applyProtection="1">
      <alignment horizontal="left" wrapText="1"/>
      <protection locked="0"/>
    </xf>
    <xf numFmtId="0" fontId="18" fillId="0" borderId="12" xfId="0" applyFont="1" applyBorder="1" applyAlignment="1" applyProtection="1">
      <alignment horizontal="left"/>
      <protection locked="0"/>
    </xf>
    <xf numFmtId="164" fontId="19" fillId="0" borderId="11" xfId="1" applyNumberFormat="1" applyFont="1" applyBorder="1" applyProtection="1">
      <protection locked="0"/>
    </xf>
    <xf numFmtId="0" fontId="17" fillId="0" borderId="1" xfId="0" applyFont="1" applyFill="1" applyBorder="1" applyAlignment="1" applyProtection="1">
      <alignment horizontal="left"/>
      <protection locked="0"/>
    </xf>
    <xf numFmtId="0" fontId="17" fillId="0" borderId="3" xfId="0" applyFont="1" applyFill="1" applyBorder="1" applyAlignment="1" applyProtection="1">
      <alignment horizontal="left"/>
      <protection locked="0"/>
    </xf>
    <xf numFmtId="0" fontId="19" fillId="0" borderId="4" xfId="0" applyFont="1" applyFill="1" applyBorder="1" applyAlignment="1" applyProtection="1">
      <alignment horizontal="left"/>
      <protection locked="0"/>
    </xf>
    <xf numFmtId="0" fontId="18" fillId="0" borderId="7" xfId="0" applyFont="1" applyFill="1" applyBorder="1" applyAlignment="1" applyProtection="1">
      <alignment horizontal="left" wrapText="1"/>
      <protection locked="0"/>
    </xf>
    <xf numFmtId="164" fontId="19" fillId="0" borderId="5" xfId="0" applyNumberFormat="1" applyFont="1" applyFill="1" applyBorder="1" applyAlignment="1" applyProtection="1">
      <alignment horizontal="center"/>
      <protection locked="0"/>
    </xf>
    <xf numFmtId="164" fontId="19" fillId="0" borderId="11" xfId="1" applyNumberFormat="1" applyFont="1" applyFill="1" applyBorder="1" applyProtection="1">
      <protection locked="0"/>
    </xf>
    <xf numFmtId="0" fontId="19" fillId="0" borderId="3" xfId="0" applyFont="1" applyBorder="1" applyAlignment="1" applyProtection="1">
      <alignment horizontal="left"/>
      <protection locked="0"/>
    </xf>
    <xf numFmtId="164" fontId="19" fillId="0" borderId="1" xfId="0" applyNumberFormat="1" applyFont="1" applyFill="1" applyBorder="1" applyProtection="1">
      <protection locked="0"/>
    </xf>
    <xf numFmtId="164" fontId="19" fillId="0" borderId="2" xfId="2" applyNumberFormat="1" applyFont="1" applyFill="1" applyBorder="1" applyProtection="1">
      <protection locked="0"/>
    </xf>
    <xf numFmtId="164" fontId="19" fillId="0" borderId="6" xfId="2" applyNumberFormat="1" applyFont="1" applyFill="1" applyBorder="1" applyProtection="1">
      <protection locked="0"/>
    </xf>
    <xf numFmtId="164" fontId="19" fillId="0" borderId="3" xfId="0" applyNumberFormat="1" applyFont="1" applyFill="1" applyBorder="1" applyProtection="1">
      <protection locked="0"/>
    </xf>
    <xf numFmtId="164" fontId="19" fillId="0" borderId="7" xfId="2" applyNumberFormat="1" applyFont="1" applyFill="1" applyBorder="1" applyProtection="1">
      <protection locked="0"/>
    </xf>
    <xf numFmtId="164" fontId="19" fillId="0" borderId="16" xfId="0" applyNumberFormat="1" applyFont="1" applyFill="1" applyBorder="1" applyAlignment="1" applyProtection="1">
      <alignment horizontal="center"/>
      <protection locked="0"/>
    </xf>
    <xf numFmtId="164" fontId="19" fillId="0" borderId="8" xfId="0" applyNumberFormat="1" applyFont="1" applyFill="1" applyBorder="1" applyAlignment="1" applyProtection="1">
      <alignment horizontal="center"/>
      <protection locked="0"/>
    </xf>
    <xf numFmtId="164" fontId="19" fillId="0" borderId="15" xfId="0" applyNumberFormat="1" applyFont="1" applyFill="1" applyBorder="1" applyAlignment="1" applyProtection="1">
      <alignment horizontal="center"/>
      <protection locked="0"/>
    </xf>
    <xf numFmtId="164" fontId="19" fillId="0" borderId="15" xfId="1" applyNumberFormat="1" applyFont="1" applyFill="1" applyBorder="1" applyProtection="1">
      <protection locked="0"/>
    </xf>
    <xf numFmtId="0" fontId="19" fillId="0" borderId="16" xfId="8" applyFont="1" applyFill="1" applyBorder="1" applyAlignment="1" applyProtection="1">
      <alignment horizontal="left" wrapText="1"/>
      <protection locked="0"/>
    </xf>
    <xf numFmtId="0" fontId="17" fillId="0" borderId="1" xfId="8" applyFont="1" applyBorder="1" applyAlignment="1" applyProtection="1">
      <alignment horizontal="left"/>
      <protection locked="0"/>
    </xf>
    <xf numFmtId="0" fontId="18" fillId="0" borderId="4" xfId="8" applyFont="1" applyBorder="1" applyProtection="1">
      <protection locked="0"/>
    </xf>
    <xf numFmtId="0" fontId="19" fillId="0" borderId="16" xfId="8" applyFont="1" applyBorder="1" applyAlignment="1" applyProtection="1">
      <alignment horizontal="left" wrapText="1"/>
      <protection locked="0"/>
    </xf>
    <xf numFmtId="0" fontId="18" fillId="0" borderId="12" xfId="8" applyFont="1" applyBorder="1" applyAlignment="1" applyProtection="1">
      <alignment horizontal="left"/>
      <protection locked="0"/>
    </xf>
    <xf numFmtId="164" fontId="19" fillId="0" borderId="16" xfId="1" applyNumberFormat="1" applyFont="1" applyFill="1" applyBorder="1" applyProtection="1">
      <protection locked="0"/>
    </xf>
    <xf numFmtId="164" fontId="19" fillId="0" borderId="8" xfId="1" applyNumberFormat="1" applyFont="1" applyFill="1" applyBorder="1" applyProtection="1">
      <protection locked="0"/>
    </xf>
    <xf numFmtId="0" fontId="12" fillId="0" borderId="0" xfId="0" applyFont="1" applyAlignment="1" applyProtection="1">
      <alignment horizontal="center" vertical="center"/>
      <protection locked="0"/>
    </xf>
    <xf numFmtId="0" fontId="19" fillId="0" borderId="0" xfId="0" applyFont="1" applyProtection="1"/>
    <xf numFmtId="0" fontId="19" fillId="0" borderId="9" xfId="0" applyFont="1" applyBorder="1" applyProtection="1"/>
    <xf numFmtId="0" fontId="18" fillId="0" borderId="6" xfId="0" applyFont="1" applyBorder="1" applyAlignment="1" applyProtection="1">
      <alignment horizontal="center"/>
    </xf>
    <xf numFmtId="0" fontId="18" fillId="0" borderId="10" xfId="0" applyFont="1" applyBorder="1" applyAlignment="1" applyProtection="1">
      <alignment wrapText="1"/>
    </xf>
    <xf numFmtId="0" fontId="18" fillId="0" borderId="12" xfId="8" applyFont="1" applyFill="1" applyBorder="1" applyAlignment="1" applyProtection="1">
      <alignment horizontal="center" wrapText="1"/>
    </xf>
    <xf numFmtId="0" fontId="18" fillId="0" borderId="7" xfId="0" applyFont="1" applyBorder="1" applyAlignment="1" applyProtection="1">
      <alignment horizontal="center"/>
    </xf>
    <xf numFmtId="0" fontId="18" fillId="0" borderId="3" xfId="0" applyFont="1" applyBorder="1" applyAlignment="1" applyProtection="1">
      <alignment horizontal="center"/>
    </xf>
    <xf numFmtId="0" fontId="18" fillId="0" borderId="0" xfId="0" applyFont="1" applyAlignment="1" applyProtection="1">
      <alignment horizontal="center"/>
    </xf>
    <xf numFmtId="0" fontId="18" fillId="0" borderId="10" xfId="0" applyFont="1" applyBorder="1" applyProtection="1"/>
    <xf numFmtId="164" fontId="19" fillId="0" borderId="0" xfId="2" applyNumberFormat="1" applyFont="1" applyAlignment="1" applyProtection="1">
      <alignment horizontal="center"/>
    </xf>
    <xf numFmtId="164" fontId="19" fillId="0" borderId="8" xfId="0" applyNumberFormat="1" applyFont="1" applyBorder="1" applyProtection="1"/>
    <xf numFmtId="0" fontId="18" fillId="0" borderId="7" xfId="0" applyFont="1" applyBorder="1" applyProtection="1"/>
    <xf numFmtId="164" fontId="19" fillId="0" borderId="0" xfId="2" applyNumberFormat="1" applyFont="1" applyBorder="1" applyAlignment="1" applyProtection="1">
      <alignment horizontal="center"/>
    </xf>
    <xf numFmtId="0" fontId="19" fillId="0" borderId="0" xfId="0" applyFont="1" applyBorder="1" applyProtection="1"/>
    <xf numFmtId="0" fontId="19" fillId="0" borderId="10" xfId="0" applyFont="1" applyBorder="1" applyProtection="1"/>
    <xf numFmtId="164" fontId="19" fillId="0" borderId="8" xfId="2" applyNumberFormat="1" applyFont="1" applyBorder="1" applyProtection="1"/>
    <xf numFmtId="164" fontId="19" fillId="0" borderId="15" xfId="2" applyNumberFormat="1" applyFont="1" applyBorder="1" applyProtection="1"/>
    <xf numFmtId="0" fontId="18" fillId="0" borderId="2" xfId="0" applyFont="1" applyBorder="1" applyProtection="1"/>
    <xf numFmtId="164" fontId="19" fillId="0" borderId="2" xfId="0" applyNumberFormat="1" applyFont="1" applyBorder="1" applyProtection="1"/>
    <xf numFmtId="164" fontId="19" fillId="0" borderId="2" xfId="2" applyNumberFormat="1" applyFont="1" applyBorder="1" applyProtection="1"/>
    <xf numFmtId="0" fontId="18" fillId="0" borderId="0" xfId="0" applyFont="1" applyProtection="1"/>
    <xf numFmtId="164" fontId="19" fillId="0" borderId="0" xfId="0" applyNumberFormat="1" applyFont="1" applyProtection="1"/>
    <xf numFmtId="164" fontId="19" fillId="0" borderId="0" xfId="2" applyNumberFormat="1" applyFont="1" applyProtection="1"/>
    <xf numFmtId="0" fontId="21" fillId="0" borderId="0" xfId="0" applyFont="1" applyProtection="1"/>
    <xf numFmtId="0" fontId="18" fillId="0" borderId="2" xfId="0" applyFont="1" applyBorder="1" applyAlignment="1" applyProtection="1"/>
    <xf numFmtId="0" fontId="18" fillId="0" borderId="6" xfId="0" applyFont="1" applyBorder="1" applyAlignment="1" applyProtection="1"/>
    <xf numFmtId="0" fontId="19" fillId="0" borderId="0" xfId="0" applyFont="1" applyFill="1" applyProtection="1"/>
    <xf numFmtId="0" fontId="19" fillId="0" borderId="9" xfId="0" applyFont="1" applyFill="1" applyBorder="1" applyProtection="1"/>
    <xf numFmtId="0" fontId="18" fillId="0" borderId="2" xfId="0" applyFont="1" applyFill="1" applyBorder="1" applyAlignment="1" applyProtection="1"/>
    <xf numFmtId="0" fontId="18" fillId="0" borderId="6" xfId="0" applyFont="1" applyFill="1" applyBorder="1" applyAlignment="1" applyProtection="1"/>
    <xf numFmtId="0" fontId="18" fillId="0" borderId="10" xfId="0" applyFont="1" applyFill="1" applyBorder="1" applyAlignment="1" applyProtection="1">
      <alignment wrapText="1"/>
    </xf>
    <xf numFmtId="0" fontId="18" fillId="0" borderId="7" xfId="0" applyFont="1" applyFill="1" applyBorder="1" applyAlignment="1" applyProtection="1">
      <alignment horizontal="center"/>
    </xf>
    <xf numFmtId="164" fontId="19" fillId="0" borderId="8" xfId="0" applyNumberFormat="1" applyFont="1" applyFill="1" applyBorder="1" applyProtection="1"/>
    <xf numFmtId="164" fontId="19" fillId="0" borderId="8" xfId="2" applyNumberFormat="1" applyFont="1" applyFill="1" applyBorder="1" applyProtection="1"/>
    <xf numFmtId="164" fontId="19" fillId="0" borderId="15" xfId="2" applyNumberFormat="1" applyFont="1" applyFill="1" applyBorder="1" applyProtection="1"/>
    <xf numFmtId="0" fontId="19" fillId="0" borderId="2" xfId="0" applyFont="1" applyBorder="1" applyProtection="1"/>
    <xf numFmtId="0" fontId="19" fillId="0" borderId="6" xfId="0" applyFont="1" applyBorder="1" applyProtection="1"/>
    <xf numFmtId="0" fontId="18" fillId="0" borderId="20" xfId="0" applyFont="1" applyBorder="1" applyAlignment="1" applyProtection="1">
      <alignment horizontal="center"/>
    </xf>
    <xf numFmtId="0" fontId="18" fillId="0" borderId="13" xfId="0" applyFont="1" applyBorder="1" applyAlignment="1" applyProtection="1">
      <alignment horizontal="center"/>
    </xf>
    <xf numFmtId="0" fontId="18" fillId="0" borderId="21" xfId="0" applyFont="1" applyBorder="1" applyAlignment="1" applyProtection="1">
      <alignment horizontal="center"/>
    </xf>
    <xf numFmtId="0" fontId="18" fillId="0" borderId="10" xfId="0" applyFont="1" applyBorder="1" applyAlignment="1" applyProtection="1">
      <alignment horizontal="center"/>
    </xf>
    <xf numFmtId="0" fontId="18" fillId="0" borderId="1" xfId="0" applyFont="1" applyBorder="1" applyAlignment="1" applyProtection="1">
      <alignment horizontal="center"/>
    </xf>
    <xf numFmtId="0" fontId="18" fillId="0" borderId="2" xfId="0" applyFont="1" applyBorder="1" applyAlignment="1" applyProtection="1">
      <alignment horizontal="center"/>
    </xf>
    <xf numFmtId="0" fontId="17" fillId="0" borderId="0" xfId="0" applyFont="1" applyProtection="1">
      <protection locked="0"/>
    </xf>
    <xf numFmtId="0" fontId="17" fillId="0" borderId="10" xfId="0" applyFont="1" applyBorder="1" applyAlignment="1" applyProtection="1">
      <alignment wrapText="1"/>
      <protection locked="0"/>
    </xf>
    <xf numFmtId="0" fontId="17" fillId="0" borderId="7" xfId="0" applyFont="1" applyBorder="1" applyProtection="1">
      <protection locked="0"/>
    </xf>
    <xf numFmtId="0" fontId="18" fillId="0" borderId="10" xfId="0" applyFont="1" applyBorder="1" applyAlignment="1" applyProtection="1">
      <alignment wrapText="1"/>
      <protection locked="0"/>
    </xf>
    <xf numFmtId="0" fontId="18" fillId="0" borderId="1" xfId="0" applyFont="1" applyBorder="1" applyAlignment="1" applyProtection="1">
      <alignment horizontal="center"/>
      <protection locked="0"/>
    </xf>
    <xf numFmtId="0" fontId="18" fillId="0" borderId="12" xfId="8" applyFont="1" applyFill="1" applyBorder="1" applyAlignment="1" applyProtection="1">
      <alignment horizontal="center" wrapText="1"/>
      <protection locked="0"/>
    </xf>
    <xf numFmtId="0" fontId="18" fillId="0" borderId="6" xfId="0" applyFont="1" applyBorder="1" applyAlignment="1" applyProtection="1">
      <alignment horizontal="center"/>
      <protection locked="0"/>
    </xf>
    <xf numFmtId="164" fontId="19" fillId="0" borderId="0" xfId="2" applyNumberFormat="1" applyFont="1" applyAlignment="1" applyProtection="1">
      <alignment horizontal="center"/>
      <protection locked="0"/>
    </xf>
    <xf numFmtId="164" fontId="19" fillId="0" borderId="7" xfId="2" applyNumberFormat="1" applyFont="1" applyBorder="1" applyAlignment="1" applyProtection="1">
      <alignment horizontal="center"/>
      <protection locked="0"/>
    </xf>
    <xf numFmtId="0" fontId="18" fillId="0" borderId="14" xfId="0" applyFont="1" applyBorder="1" applyProtection="1">
      <protection locked="0"/>
    </xf>
    <xf numFmtId="164" fontId="19" fillId="0" borderId="8" xfId="0" applyNumberFormat="1" applyFont="1" applyBorder="1" applyProtection="1">
      <protection locked="0"/>
    </xf>
    <xf numFmtId="164" fontId="19" fillId="0" borderId="14" xfId="2" applyNumberFormat="1" applyFont="1" applyBorder="1" applyProtection="1">
      <protection locked="0"/>
    </xf>
    <xf numFmtId="164" fontId="19" fillId="0" borderId="3" xfId="2" applyNumberFormat="1" applyFont="1" applyFill="1" applyBorder="1" applyAlignment="1" applyProtection="1">
      <alignment horizontal="center"/>
      <protection locked="0"/>
    </xf>
    <xf numFmtId="164" fontId="19" fillId="0" borderId="0" xfId="2" applyNumberFormat="1" applyFont="1" applyFill="1" applyBorder="1" applyAlignment="1" applyProtection="1">
      <alignment horizontal="center"/>
      <protection locked="0"/>
    </xf>
    <xf numFmtId="164" fontId="19" fillId="0" borderId="3" xfId="2" applyNumberFormat="1" applyFont="1" applyBorder="1" applyAlignment="1" applyProtection="1">
      <alignment horizontal="center"/>
      <protection locked="0"/>
    </xf>
    <xf numFmtId="164" fontId="19" fillId="0" borderId="0" xfId="2" applyNumberFormat="1" applyFont="1" applyBorder="1" applyAlignment="1" applyProtection="1">
      <alignment horizontal="center"/>
      <protection locked="0"/>
    </xf>
    <xf numFmtId="0" fontId="18" fillId="0" borderId="10" xfId="0" applyFont="1" applyBorder="1" applyProtection="1">
      <protection locked="0"/>
    </xf>
    <xf numFmtId="0" fontId="20" fillId="0" borderId="10" xfId="0" applyFont="1" applyBorder="1" applyAlignment="1" applyProtection="1">
      <alignment horizontal="left" indent="1"/>
      <protection locked="0"/>
    </xf>
    <xf numFmtId="0" fontId="18" fillId="0" borderId="10" xfId="0" applyFont="1" applyFill="1" applyBorder="1" applyProtection="1">
      <protection locked="0"/>
    </xf>
    <xf numFmtId="164" fontId="19" fillId="0" borderId="10" xfId="0" applyNumberFormat="1" applyFont="1" applyBorder="1" applyProtection="1">
      <protection locked="0"/>
    </xf>
    <xf numFmtId="0" fontId="19" fillId="0" borderId="0" xfId="0" applyFont="1" applyProtection="1">
      <protection locked="0"/>
    </xf>
    <xf numFmtId="164" fontId="19" fillId="0" borderId="8" xfId="2" applyNumberFormat="1" applyFont="1" applyBorder="1" applyProtection="1">
      <protection locked="0"/>
    </xf>
    <xf numFmtId="164" fontId="19" fillId="0" borderId="15" xfId="2" applyNumberFormat="1" applyFont="1" applyBorder="1" applyProtection="1">
      <protection locked="0"/>
    </xf>
    <xf numFmtId="0" fontId="18" fillId="0" borderId="1" xfId="0" applyFont="1" applyBorder="1" applyProtection="1">
      <protection locked="0"/>
    </xf>
    <xf numFmtId="164" fontId="19" fillId="0" borderId="6" xfId="2" applyNumberFormat="1" applyFont="1" applyBorder="1" applyAlignment="1" applyProtection="1">
      <alignment horizontal="center"/>
      <protection locked="0"/>
    </xf>
    <xf numFmtId="164" fontId="19" fillId="0" borderId="6" xfId="2" applyNumberFormat="1" applyFont="1" applyFill="1" applyBorder="1" applyAlignment="1" applyProtection="1">
      <alignment horizontal="center"/>
      <protection locked="0"/>
    </xf>
    <xf numFmtId="0" fontId="18" fillId="0" borderId="3" xfId="0" applyFont="1" applyBorder="1" applyAlignment="1" applyProtection="1">
      <alignment wrapText="1"/>
      <protection locked="0"/>
    </xf>
    <xf numFmtId="164" fontId="19" fillId="0" borderId="12" xfId="2" applyNumberFormat="1" applyFont="1" applyBorder="1" applyAlignment="1" applyProtection="1">
      <alignment horizontal="center"/>
      <protection locked="0"/>
    </xf>
    <xf numFmtId="0" fontId="18" fillId="0" borderId="0" xfId="0" applyFont="1" applyAlignment="1" applyProtection="1">
      <alignment wrapText="1"/>
      <protection locked="0"/>
    </xf>
    <xf numFmtId="42" fontId="19" fillId="0" borderId="7" xfId="0" applyNumberFormat="1" applyFont="1" applyBorder="1" applyProtection="1">
      <protection locked="0"/>
    </xf>
    <xf numFmtId="0" fontId="18" fillId="0" borderId="0" xfId="0" applyFont="1" applyAlignment="1" applyProtection="1">
      <alignment vertical="top" wrapText="1"/>
      <protection locked="0"/>
    </xf>
    <xf numFmtId="0" fontId="18" fillId="0" borderId="23" xfId="0" applyFont="1" applyBorder="1" applyProtection="1">
      <protection locked="0"/>
    </xf>
    <xf numFmtId="164" fontId="19" fillId="0" borderId="22" xfId="2" applyNumberFormat="1" applyFont="1" applyBorder="1" applyAlignment="1" applyProtection="1">
      <alignment horizontal="center"/>
      <protection locked="0"/>
    </xf>
    <xf numFmtId="44" fontId="19" fillId="0" borderId="6" xfId="2" applyFont="1" applyBorder="1" applyProtection="1">
      <protection locked="0"/>
    </xf>
    <xf numFmtId="0" fontId="18" fillId="0" borderId="3" xfId="0" applyFont="1" applyBorder="1" applyProtection="1">
      <protection locked="0"/>
    </xf>
    <xf numFmtId="0" fontId="19" fillId="0" borderId="7" xfId="0" applyFont="1" applyBorder="1" applyProtection="1">
      <protection locked="0"/>
    </xf>
    <xf numFmtId="0" fontId="18" fillId="0" borderId="16" xfId="0" applyFont="1" applyBorder="1" applyProtection="1">
      <protection locked="0"/>
    </xf>
    <xf numFmtId="44" fontId="19" fillId="0" borderId="15" xfId="2" applyFont="1" applyBorder="1" applyProtection="1">
      <protection locked="0"/>
    </xf>
    <xf numFmtId="0" fontId="18" fillId="0" borderId="0" xfId="0" applyFont="1" applyProtection="1">
      <protection locked="0"/>
    </xf>
    <xf numFmtId="0" fontId="18" fillId="0" borderId="1" xfId="0" applyFont="1" applyBorder="1" applyAlignment="1" applyProtection="1">
      <protection locked="0"/>
    </xf>
    <xf numFmtId="164" fontId="19" fillId="0" borderId="14" xfId="2" applyNumberFormat="1" applyFont="1" applyBorder="1" applyAlignment="1" applyProtection="1">
      <alignment horizontal="center"/>
      <protection locked="0"/>
    </xf>
    <xf numFmtId="0" fontId="18" fillId="0" borderId="0" xfId="0" applyFont="1" applyFill="1" applyProtection="1">
      <protection locked="0"/>
    </xf>
    <xf numFmtId="0" fontId="17" fillId="0" borderId="0" xfId="0" applyFont="1" applyFill="1" applyProtection="1">
      <protection locked="0"/>
    </xf>
    <xf numFmtId="0" fontId="18" fillId="0" borderId="1" xfId="0" applyFont="1" applyFill="1" applyBorder="1" applyAlignment="1" applyProtection="1">
      <protection locked="0"/>
    </xf>
    <xf numFmtId="0" fontId="18" fillId="0" borderId="6" xfId="0" applyFont="1" applyFill="1" applyBorder="1" applyAlignment="1" applyProtection="1">
      <alignment horizontal="center"/>
      <protection locked="0"/>
    </xf>
    <xf numFmtId="164" fontId="19" fillId="0" borderId="8" xfId="2" applyNumberFormat="1" applyFont="1" applyFill="1" applyBorder="1" applyAlignment="1" applyProtection="1">
      <alignment horizontal="center"/>
      <protection locked="0"/>
    </xf>
    <xf numFmtId="164" fontId="19" fillId="0" borderId="8" xfId="0" applyNumberFormat="1" applyFont="1" applyFill="1" applyBorder="1" applyProtection="1">
      <protection locked="0"/>
    </xf>
    <xf numFmtId="164" fontId="19" fillId="0" borderId="8" xfId="2" applyNumberFormat="1" applyFont="1" applyFill="1" applyBorder="1" applyProtection="1">
      <protection locked="0"/>
    </xf>
    <xf numFmtId="164" fontId="19" fillId="0" borderId="15" xfId="2" applyNumberFormat="1" applyFont="1" applyFill="1" applyBorder="1" applyProtection="1">
      <protection locked="0"/>
    </xf>
    <xf numFmtId="164" fontId="19" fillId="0" borderId="14" xfId="2" applyNumberFormat="1" applyFont="1" applyFill="1" applyBorder="1" applyAlignment="1" applyProtection="1">
      <alignment horizontal="center"/>
      <protection locked="0"/>
    </xf>
    <xf numFmtId="0" fontId="18" fillId="0" borderId="14" xfId="0" applyFont="1" applyFill="1" applyBorder="1" applyProtection="1">
      <protection locked="0"/>
    </xf>
    <xf numFmtId="0" fontId="18" fillId="0" borderId="25" xfId="0" applyFont="1" applyBorder="1" applyAlignment="1" applyProtection="1">
      <alignment wrapText="1"/>
      <protection locked="0"/>
    </xf>
    <xf numFmtId="164" fontId="19" fillId="0" borderId="18" xfId="2" applyNumberFormat="1" applyFont="1" applyFill="1" applyBorder="1" applyAlignment="1" applyProtection="1">
      <alignment horizontal="center"/>
      <protection locked="0"/>
    </xf>
    <xf numFmtId="164" fontId="19" fillId="0" borderId="26" xfId="2" applyNumberFormat="1" applyFont="1" applyFill="1" applyBorder="1" applyAlignment="1" applyProtection="1">
      <alignment horizontal="center"/>
      <protection locked="0"/>
    </xf>
    <xf numFmtId="164" fontId="19" fillId="0" borderId="10" xfId="2" applyNumberFormat="1" applyFont="1" applyFill="1" applyBorder="1" applyAlignment="1" applyProtection="1">
      <alignment horizontal="center"/>
      <protection locked="0"/>
    </xf>
    <xf numFmtId="164" fontId="19" fillId="0" borderId="10" xfId="2" applyNumberFormat="1" applyFont="1" applyFill="1" applyBorder="1" applyProtection="1">
      <protection locked="0"/>
    </xf>
    <xf numFmtId="0" fontId="22" fillId="0" borderId="0" xfId="0" applyFont="1" applyProtection="1">
      <protection locked="0"/>
    </xf>
    <xf numFmtId="0" fontId="19" fillId="0" borderId="36" xfId="0" applyFont="1" applyBorder="1" applyAlignment="1" applyProtection="1">
      <alignment wrapText="1"/>
      <protection locked="0"/>
    </xf>
    <xf numFmtId="164" fontId="19" fillId="0" borderId="37" xfId="2" applyNumberFormat="1" applyFont="1" applyBorder="1" applyProtection="1">
      <protection locked="0"/>
    </xf>
    <xf numFmtId="0" fontId="19" fillId="0" borderId="38" xfId="0" applyFont="1" applyBorder="1" applyProtection="1"/>
    <xf numFmtId="0" fontId="19" fillId="0" borderId="39" xfId="0" applyFont="1" applyBorder="1" applyProtection="1"/>
    <xf numFmtId="0" fontId="19" fillId="0" borderId="40" xfId="0" applyFont="1" applyBorder="1" applyAlignment="1" applyProtection="1">
      <alignment wrapText="1"/>
      <protection locked="0"/>
    </xf>
    <xf numFmtId="164" fontId="19" fillId="0" borderId="41" xfId="2" applyNumberFormat="1" applyFont="1" applyBorder="1" applyProtection="1">
      <protection locked="0"/>
    </xf>
    <xf numFmtId="0" fontId="19" fillId="0" borderId="42" xfId="0" applyFont="1" applyBorder="1" applyAlignment="1" applyProtection="1">
      <alignment wrapText="1"/>
      <protection locked="0"/>
    </xf>
    <xf numFmtId="164" fontId="19" fillId="0" borderId="43" xfId="2" applyNumberFormat="1" applyFont="1" applyBorder="1" applyProtection="1">
      <protection locked="0"/>
    </xf>
    <xf numFmtId="0" fontId="22" fillId="0" borderId="36" xfId="0" applyFont="1" applyBorder="1" applyAlignment="1" applyProtection="1">
      <alignment wrapText="1"/>
      <protection locked="0"/>
    </xf>
    <xf numFmtId="10" fontId="22" fillId="0" borderId="37" xfId="3" applyNumberFormat="1" applyFont="1" applyBorder="1" applyProtection="1">
      <protection locked="0"/>
    </xf>
    <xf numFmtId="0" fontId="23" fillId="0" borderId="0" xfId="0" applyFont="1" applyProtection="1">
      <protection locked="0"/>
    </xf>
    <xf numFmtId="0" fontId="0" fillId="0" borderId="20" xfId="0" applyBorder="1" applyAlignment="1" applyProtection="1">
      <alignment horizontal="right"/>
      <protection locked="0"/>
    </xf>
    <xf numFmtId="0" fontId="0" fillId="0" borderId="31" xfId="0" applyBorder="1" applyAlignment="1" applyProtection="1">
      <alignment horizontal="right"/>
      <protection locked="0"/>
    </xf>
    <xf numFmtId="0" fontId="3" fillId="0" borderId="20" xfId="0" applyFont="1" applyBorder="1" applyAlignment="1" applyProtection="1">
      <alignment horizontal="right"/>
      <protection locked="0"/>
    </xf>
    <xf numFmtId="0" fontId="3" fillId="0" borderId="33" xfId="0" applyFont="1" applyBorder="1" applyAlignment="1" applyProtection="1">
      <alignment horizontal="right" wrapText="1"/>
      <protection locked="0"/>
    </xf>
    <xf numFmtId="168" fontId="0" fillId="0" borderId="21" xfId="0" applyNumberFormat="1" applyBorder="1" applyProtection="1">
      <protection locked="0"/>
    </xf>
    <xf numFmtId="168" fontId="0" fillId="0" borderId="32" xfId="0" applyNumberFormat="1" applyBorder="1" applyAlignment="1" applyProtection="1">
      <alignment horizontal="right"/>
      <protection locked="0"/>
    </xf>
    <xf numFmtId="168" fontId="3" fillId="0" borderId="35" xfId="0" applyNumberFormat="1" applyFont="1" applyBorder="1" applyAlignment="1" applyProtection="1">
      <alignment horizontal="right"/>
      <protection locked="0"/>
    </xf>
    <xf numFmtId="0" fontId="19" fillId="0" borderId="16" xfId="0" applyFont="1" applyBorder="1" applyAlignment="1" applyProtection="1">
      <alignment horizontal="left" wrapText="1"/>
      <protection locked="0"/>
    </xf>
    <xf numFmtId="0" fontId="19" fillId="0" borderId="15" xfId="0" applyFont="1" applyBorder="1" applyAlignment="1" applyProtection="1">
      <alignment horizontal="left" wrapText="1"/>
      <protection locked="0"/>
    </xf>
  </cellXfs>
  <cellStyles count="18">
    <cellStyle name="%" xfId="10" xr:uid="{00000000-0005-0000-0000-000000000000}"/>
    <cellStyle name="Comma" xfId="1" builtinId="3"/>
    <cellStyle name="Comma 2" xfId="11" xr:uid="{00000000-0005-0000-0000-000002000000}"/>
    <cellStyle name="Comma 3" xfId="7" xr:uid="{00000000-0005-0000-0000-000003000000}"/>
    <cellStyle name="Currency" xfId="2" builtinId="4"/>
    <cellStyle name="Currency 2" xfId="12" xr:uid="{00000000-0005-0000-0000-000005000000}"/>
    <cellStyle name="Currency 3" xfId="9" xr:uid="{00000000-0005-0000-0000-000006000000}"/>
    <cellStyle name="Normal" xfId="0" builtinId="0"/>
    <cellStyle name="Normal 2" xfId="13" xr:uid="{00000000-0005-0000-0000-000008000000}"/>
    <cellStyle name="Normal 2 2" xfId="8" xr:uid="{00000000-0005-0000-0000-000009000000}"/>
    <cellStyle name="Normal 2 2 2" xfId="15" xr:uid="{79BA50A5-8D9F-4C57-AC58-EBD07267435E}"/>
    <cellStyle name="Normal 3" xfId="4" xr:uid="{00000000-0005-0000-0000-00000A000000}"/>
    <cellStyle name="Normal 3 2 2" xfId="16" xr:uid="{C6DE24B8-0115-454F-8C86-0D950642358A}"/>
    <cellStyle name="Normal 4" xfId="5" xr:uid="{00000000-0005-0000-0000-00000B000000}"/>
    <cellStyle name="Percent" xfId="3" builtinId="5"/>
    <cellStyle name="Percent 2" xfId="14" xr:uid="{00000000-0005-0000-0000-00000D000000}"/>
    <cellStyle name="Percent 3" xfId="6" xr:uid="{00000000-0005-0000-0000-00000E000000}"/>
    <cellStyle name="Percent 5 2" xfId="17" xr:uid="{C323CA2C-DCD8-4C23-8B2B-6C64F4D672B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customXml" Target="../customXml/item6.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HS-CLU-BOS-081\File%20Services\PHXwpfs01\data1\FINANCE\ACCRUAL\2000DC\10_00dc\DCLa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HS-CLU-BOS-081\File%20Services\Mercer.com\us_data\JEUPLOADS\2014%20JE%20Uploads\01-January-2014\JE%20KW%20Medical%20011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athematica.Net\NDrive\Project\50890_1115_DSC\NJ1\1300_Budget%20Neutrality\13.5%20-%20State%20Reviews\State%20folders\California\State%20documents\Budget%20Neutrality%20Worksheet%20-%20CalAIM%20Most%20Recent%20Approved%20Workbook.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NVFQ/AppData/Local/Microsoft/Windows/INetCache/Content.Outlook/P08MUHQT/CalAIM%20BN%20Policy%20Workbook%2012.15.22%20-%20JI%20CNO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_x0000_ÿ"/>
      <sheetName val="Hospital "/>
      <sheetName val="Medical "/>
      <sheetName val="DCLag"/>
      <sheetName val="Control"/>
      <sheetName val="****"/>
      <sheetName val="Key"/>
      <sheetName val="2009 Oct Guidance SEC Format"/>
      <sheetName val="Q3 Forecast Scenarios Aud Com"/>
      <sheetName val="Schedule 1-E A"/>
      <sheetName val="Look_up"/>
      <sheetName val="&lt;Overview &amp; Legend&gt;"/>
    </sheetNames>
    <sheetDataSet>
      <sheetData sheetId="0" refreshError="1">
        <row r="5">
          <cell r="AF5" t="e">
            <v>#REF!</v>
          </cell>
          <cell r="AG5" t="e">
            <v>#REF!</v>
          </cell>
          <cell r="AH5" t="e">
            <v>#REF!</v>
          </cell>
          <cell r="AI5" t="e">
            <v>#REF!</v>
          </cell>
          <cell r="AJ5" t="e">
            <v>#REF!</v>
          </cell>
          <cell r="AK5" t="e">
            <v>#REF!</v>
          </cell>
          <cell r="AL5" t="e">
            <v>#REF!</v>
          </cell>
          <cell r="AM5" t="e">
            <v>#REF!</v>
          </cell>
          <cell r="AN5" t="e">
            <v>#REF!</v>
          </cell>
          <cell r="AO5" t="e">
            <v>#REF!</v>
          </cell>
        </row>
        <row r="6">
          <cell r="AC6" t="e">
            <v>#REF!</v>
          </cell>
          <cell r="AE6" t="e">
            <v>#REF!</v>
          </cell>
          <cell r="AG6" t="e">
            <v>#REF!</v>
          </cell>
          <cell r="AI6" t="e">
            <v>#REF!</v>
          </cell>
          <cell r="AK6" t="e">
            <v>#REF!</v>
          </cell>
          <cell r="AM6" t="e">
            <v>#REF!</v>
          </cell>
          <cell r="AO6" t="e">
            <v>#REF!</v>
          </cell>
        </row>
        <row r="10">
          <cell r="AC10" t="e">
            <v>#REF!</v>
          </cell>
          <cell r="AD10" t="e">
            <v>#REF!</v>
          </cell>
          <cell r="AE10" t="e">
            <v>#REF!</v>
          </cell>
          <cell r="AF10" t="e">
            <v>#REF!</v>
          </cell>
          <cell r="AG10" t="e">
            <v>#REF!</v>
          </cell>
          <cell r="AH10" t="e">
            <v>#REF!</v>
          </cell>
          <cell r="AI10" t="e">
            <v>#REF!</v>
          </cell>
          <cell r="AJ10" t="e">
            <v>#REF!</v>
          </cell>
          <cell r="AK10" t="e">
            <v>#REF!</v>
          </cell>
          <cell r="AL10" t="e">
            <v>#REF!</v>
          </cell>
          <cell r="AM10" t="e">
            <v>#REF!</v>
          </cell>
          <cell r="AN10" t="e">
            <v>#REF!</v>
          </cell>
          <cell r="AO10" t="e">
            <v>#REF!</v>
          </cell>
        </row>
        <row r="15">
          <cell r="AC15" t="e">
            <v>#REF!</v>
          </cell>
          <cell r="AD15" t="e">
            <v>#REF!</v>
          </cell>
          <cell r="AE15" t="e">
            <v>#REF!</v>
          </cell>
          <cell r="AF15" t="e">
            <v>#REF!</v>
          </cell>
          <cell r="AG15" t="e">
            <v>#REF!</v>
          </cell>
          <cell r="AH15" t="e">
            <v>#REF!</v>
          </cell>
          <cell r="AI15" t="e">
            <v>#REF!</v>
          </cell>
          <cell r="AJ15" t="e">
            <v>#REF!</v>
          </cell>
          <cell r="AK15" t="e">
            <v>#REF!</v>
          </cell>
          <cell r="AL15" t="e">
            <v>#REF!</v>
          </cell>
          <cell r="AM15" t="e">
            <v>#REF!</v>
          </cell>
          <cell r="AN15" t="e">
            <v>#REF!</v>
          </cell>
          <cell r="AO15" t="e">
            <v>#REF!</v>
          </cell>
        </row>
        <row r="20">
          <cell r="AC20" t="e">
            <v>#REF!</v>
          </cell>
          <cell r="AD20" t="e">
            <v>#REF!</v>
          </cell>
          <cell r="AE20" t="e">
            <v>#REF!</v>
          </cell>
          <cell r="AF20" t="e">
            <v>#REF!</v>
          </cell>
          <cell r="AG20" t="e">
            <v>#REF!</v>
          </cell>
          <cell r="AH20" t="e">
            <v>#REF!</v>
          </cell>
          <cell r="AI20" t="e">
            <v>#REF!</v>
          </cell>
          <cell r="AJ20" t="e">
            <v>#REF!</v>
          </cell>
          <cell r="AK20" t="e">
            <v>#REF!</v>
          </cell>
          <cell r="AL20" t="e">
            <v>#REF!</v>
          </cell>
          <cell r="AM20" t="e">
            <v>#REF!</v>
          </cell>
          <cell r="AN20" t="e">
            <v>#REF!</v>
          </cell>
          <cell r="AO20" t="e">
            <v>#REF!</v>
          </cell>
        </row>
        <row r="25">
          <cell r="AC25" t="e">
            <v>#REF!</v>
          </cell>
          <cell r="AD25" t="e">
            <v>#REF!</v>
          </cell>
          <cell r="AE25" t="e">
            <v>#REF!</v>
          </cell>
          <cell r="AF25" t="e">
            <v>#REF!</v>
          </cell>
          <cell r="AG25" t="e">
            <v>#REF!</v>
          </cell>
          <cell r="AH25" t="e">
            <v>#REF!</v>
          </cell>
          <cell r="AI25" t="e">
            <v>#REF!</v>
          </cell>
          <cell r="AJ25" t="e">
            <v>#REF!</v>
          </cell>
          <cell r="AK25" t="e">
            <v>#REF!</v>
          </cell>
          <cell r="AL25" t="e">
            <v>#REF!</v>
          </cell>
          <cell r="AM25" t="e">
            <v>#REF!</v>
          </cell>
          <cell r="AN25" t="e">
            <v>#REF!</v>
          </cell>
          <cell r="AO25" t="e">
            <v>#REF!</v>
          </cell>
        </row>
        <row r="30">
          <cell r="AC30" t="e">
            <v>#REF!</v>
          </cell>
          <cell r="AD30" t="e">
            <v>#REF!</v>
          </cell>
          <cell r="AE30" t="e">
            <v>#REF!</v>
          </cell>
          <cell r="AF30" t="e">
            <v>#REF!</v>
          </cell>
          <cell r="AG30" t="e">
            <v>#REF!</v>
          </cell>
          <cell r="AH30" t="e">
            <v>#REF!</v>
          </cell>
          <cell r="AI30" t="e">
            <v>#REF!</v>
          </cell>
          <cell r="AJ30" t="e">
            <v>#REF!</v>
          </cell>
          <cell r="AK30" t="e">
            <v>#REF!</v>
          </cell>
          <cell r="AL30" t="e">
            <v>#REF!</v>
          </cell>
          <cell r="AM30" t="e">
            <v>#REF!</v>
          </cell>
          <cell r="AN30" t="e">
            <v>#REF!</v>
          </cell>
          <cell r="AO30" t="e">
            <v>#REF!</v>
          </cell>
        </row>
        <row r="35">
          <cell r="AC35" t="e">
            <v>#REF!</v>
          </cell>
          <cell r="AD35" t="e">
            <v>#REF!</v>
          </cell>
          <cell r="AE35" t="e">
            <v>#REF!</v>
          </cell>
          <cell r="AF35" t="e">
            <v>#REF!</v>
          </cell>
          <cell r="AG35" t="e">
            <v>#REF!</v>
          </cell>
          <cell r="AH35" t="e">
            <v>#REF!</v>
          </cell>
          <cell r="AI35" t="e">
            <v>#REF!</v>
          </cell>
          <cell r="AJ35" t="e">
            <v>#REF!</v>
          </cell>
          <cell r="AK35" t="e">
            <v>#REF!</v>
          </cell>
          <cell r="AL35" t="e">
            <v>#REF!</v>
          </cell>
          <cell r="AM35" t="e">
            <v>#REF!</v>
          </cell>
          <cell r="AN35" t="e">
            <v>#REF!</v>
          </cell>
          <cell r="AO35" t="e">
            <v>#REF!</v>
          </cell>
        </row>
        <row r="40">
          <cell r="AC40" t="e">
            <v>#REF!</v>
          </cell>
          <cell r="AD40" t="e">
            <v>#REF!</v>
          </cell>
          <cell r="AE40" t="e">
            <v>#REF!</v>
          </cell>
          <cell r="AF40" t="e">
            <v>#REF!</v>
          </cell>
          <cell r="AG40" t="e">
            <v>#REF!</v>
          </cell>
          <cell r="AH40" t="e">
            <v>#REF!</v>
          </cell>
          <cell r="AI40" t="e">
            <v>#REF!</v>
          </cell>
          <cell r="AJ40" t="e">
            <v>#REF!</v>
          </cell>
          <cell r="AK40" t="e">
            <v>#REF!</v>
          </cell>
          <cell r="AL40" t="e">
            <v>#REF!</v>
          </cell>
          <cell r="AM40" t="e">
            <v>#REF!</v>
          </cell>
          <cell r="AN40" t="e">
            <v>#REF!</v>
          </cell>
          <cell r="AO40" t="e">
            <v>#REF!</v>
          </cell>
        </row>
        <row r="45">
          <cell r="AC45" t="e">
            <v>#REF!</v>
          </cell>
          <cell r="AD45" t="e">
            <v>#REF!</v>
          </cell>
          <cell r="AE45" t="e">
            <v>#REF!</v>
          </cell>
          <cell r="AF45" t="e">
            <v>#REF!</v>
          </cell>
          <cell r="AG45" t="e">
            <v>#REF!</v>
          </cell>
          <cell r="AH45" t="e">
            <v>#REF!</v>
          </cell>
          <cell r="AI45" t="e">
            <v>#REF!</v>
          </cell>
          <cell r="AJ45" t="e">
            <v>#REF!</v>
          </cell>
          <cell r="AK45" t="e">
            <v>#REF!</v>
          </cell>
          <cell r="AL45" t="e">
            <v>#REF!</v>
          </cell>
          <cell r="AM45" t="e">
            <v>#REF!</v>
          </cell>
          <cell r="AN45" t="e">
            <v>#REF!</v>
          </cell>
          <cell r="AO45" t="e">
            <v>#REF!</v>
          </cell>
        </row>
        <row r="49">
          <cell r="AF49" t="e">
            <v>#REF!</v>
          </cell>
          <cell r="AG49" t="e">
            <v>#REF!</v>
          </cell>
          <cell r="AH49" t="e">
            <v>#REF!</v>
          </cell>
          <cell r="AI49" t="e">
            <v>#REF!</v>
          </cell>
          <cell r="AJ49" t="e">
            <v>#REF!</v>
          </cell>
          <cell r="AK49" t="e">
            <v>#REF!</v>
          </cell>
          <cell r="AL49" t="e">
            <v>#REF!</v>
          </cell>
          <cell r="AM49" t="e">
            <v>#REF!</v>
          </cell>
          <cell r="AN49" t="e">
            <v>#REF!</v>
          </cell>
          <cell r="AO49" t="e">
            <v>#REF!</v>
          </cell>
        </row>
        <row r="51">
          <cell r="AF51">
            <v>226</v>
          </cell>
          <cell r="AG51">
            <v>208</v>
          </cell>
          <cell r="AH51">
            <v>206</v>
          </cell>
          <cell r="AI51">
            <v>236</v>
          </cell>
          <cell r="AJ51">
            <v>236</v>
          </cell>
          <cell r="AK51">
            <v>255</v>
          </cell>
          <cell r="AL51">
            <v>270</v>
          </cell>
          <cell r="AM51">
            <v>260</v>
          </cell>
          <cell r="AN51">
            <v>240</v>
          </cell>
          <cell r="AO51">
            <v>241</v>
          </cell>
        </row>
        <row r="57">
          <cell r="AA57" t="str">
            <v>JAN94</v>
          </cell>
          <cell r="AC57">
            <v>10241</v>
          </cell>
          <cell r="AE57">
            <v>2789</v>
          </cell>
          <cell r="AF57">
            <v>2731</v>
          </cell>
          <cell r="AG57">
            <v>1205</v>
          </cell>
          <cell r="AH57">
            <v>5982</v>
          </cell>
          <cell r="AI57">
            <v>10147</v>
          </cell>
        </row>
        <row r="58">
          <cell r="AA58" t="str">
            <v>FEB94</v>
          </cell>
          <cell r="AC58">
            <v>9328</v>
          </cell>
          <cell r="AE58">
            <v>1973</v>
          </cell>
          <cell r="AF58">
            <v>2040</v>
          </cell>
          <cell r="AG58">
            <v>880</v>
          </cell>
          <cell r="AH58">
            <v>3808</v>
          </cell>
          <cell r="AI58">
            <v>9716</v>
          </cell>
        </row>
        <row r="59">
          <cell r="AA59" t="str">
            <v>MAR94</v>
          </cell>
          <cell r="AC59">
            <v>9893</v>
          </cell>
          <cell r="AE59">
            <v>2368</v>
          </cell>
          <cell r="AF59">
            <v>2443</v>
          </cell>
          <cell r="AG59">
            <v>879</v>
          </cell>
          <cell r="AH59">
            <v>6234</v>
          </cell>
          <cell r="AI59">
            <v>10920</v>
          </cell>
        </row>
        <row r="60">
          <cell r="AA60" t="str">
            <v>APR94</v>
          </cell>
          <cell r="AC60">
            <v>8820</v>
          </cell>
          <cell r="AE60">
            <v>1666</v>
          </cell>
          <cell r="AF60">
            <v>2093</v>
          </cell>
          <cell r="AG60">
            <v>884</v>
          </cell>
          <cell r="AH60">
            <v>5321</v>
          </cell>
          <cell r="AI60">
            <v>9095</v>
          </cell>
        </row>
        <row r="61">
          <cell r="AA61" t="str">
            <v>MAY94</v>
          </cell>
          <cell r="AC61">
            <v>9511</v>
          </cell>
          <cell r="AE61">
            <v>2634</v>
          </cell>
          <cell r="AF61">
            <v>2544</v>
          </cell>
          <cell r="AG61">
            <v>1031</v>
          </cell>
          <cell r="AH61">
            <v>4468</v>
          </cell>
          <cell r="AI61">
            <v>9335</v>
          </cell>
        </row>
        <row r="62">
          <cell r="AA62" t="str">
            <v>JUN 94</v>
          </cell>
          <cell r="AC62">
            <v>7869</v>
          </cell>
          <cell r="AE62">
            <v>1816</v>
          </cell>
          <cell r="AF62">
            <v>1926</v>
          </cell>
          <cell r="AG62">
            <v>822</v>
          </cell>
          <cell r="AH62">
            <v>3867</v>
          </cell>
          <cell r="AI62">
            <v>6315</v>
          </cell>
        </row>
        <row r="63">
          <cell r="AA63" t="str">
            <v>JUL 94</v>
          </cell>
          <cell r="AC63">
            <v>7126</v>
          </cell>
          <cell r="AE63">
            <v>2482</v>
          </cell>
          <cell r="AF63">
            <v>1711</v>
          </cell>
          <cell r="AG63">
            <v>593</v>
          </cell>
          <cell r="AH63">
            <v>4096</v>
          </cell>
          <cell r="AI63">
            <v>9250</v>
          </cell>
        </row>
        <row r="64">
          <cell r="AA64" t="str">
            <v>AUG 94</v>
          </cell>
          <cell r="AC64">
            <v>10416</v>
          </cell>
          <cell r="AE64">
            <v>2093</v>
          </cell>
          <cell r="AF64">
            <v>1949</v>
          </cell>
          <cell r="AG64">
            <v>1068</v>
          </cell>
          <cell r="AH64">
            <v>3154</v>
          </cell>
          <cell r="AI64">
            <v>16101</v>
          </cell>
        </row>
        <row r="65">
          <cell r="AA65" t="str">
            <v>SEP94</v>
          </cell>
          <cell r="AC65">
            <v>4620</v>
          </cell>
          <cell r="AE65">
            <v>1280</v>
          </cell>
          <cell r="AF65">
            <v>1188</v>
          </cell>
          <cell r="AG65">
            <v>464</v>
          </cell>
          <cell r="AH65">
            <v>201</v>
          </cell>
          <cell r="AI65">
            <v>7083</v>
          </cell>
        </row>
      </sheetData>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pCache"/>
      <sheetName val="BneWorkBookProperties"/>
      <sheetName val="KW300-LAE ADJ"/>
      <sheetName val="KW400-Northstar Med"/>
      <sheetName val="KW400A-Northstar IBNR"/>
      <sheetName val="KW400B-Northstar Subcap"/>
      <sheetName val="KW400C-Northstar Incentives"/>
      <sheetName val="KW400D-Northstar Misc"/>
      <sheetName val="KW413-KS Adj"/>
      <sheetName val="KW416-Medstar Med"/>
      <sheetName val="KW416A-Medstar IBNR"/>
      <sheetName val="KW600-CA Med"/>
      <sheetName val="KW600B-CA IBNR"/>
      <sheetName val="KW801-MVP Med"/>
      <sheetName val="KW801A-MVP IBNR"/>
      <sheetName val="KW803A-Reinsurance"/>
      <sheetName val="KW804-APG Recoup"/>
      <sheetName val="KW806-Emblem Med"/>
      <sheetName val="KW806A-Emblem IBNR"/>
      <sheetName val="KW806B-Emblem Realign"/>
      <sheetName val="KW807-FL IBNR"/>
      <sheetName val="KW810-Total Med"/>
      <sheetName val="KW810B-Total IBNR"/>
      <sheetName val="KW811-Greene Reinv"/>
      <sheetName val="KH811A - Greene Reinv"/>
      <sheetName val="BneLog"/>
      <sheetName val="KW814A-LA IBNR"/>
      <sheetName val="KW814B-LA"/>
      <sheetName val="KW816-FCA Med"/>
      <sheetName val="KW816A-FCA PDR"/>
      <sheetName val="KW816B-FCA IBNR"/>
      <sheetName val="KW901-MBHP Med"/>
      <sheetName val="KW901A-MBHP Med"/>
      <sheetName val="KW901B-MBHP IBNR"/>
      <sheetName val="KW901D-MBHP Med"/>
      <sheetName val="KW301-AZ Malpractice"/>
      <sheetName val="KW302-Erie"/>
      <sheetName val="KW303-SW6 Incentive"/>
      <sheetName val="KW304-PA Misc"/>
      <sheetName val="KW305-PA Misc"/>
      <sheetName val="KW306-PA reclass"/>
      <sheetName val="Copy this (11)"/>
      <sheetName val="KW801B-MVP Med"/>
      <sheetName val="KW810A-Total Med"/>
    </sheetNames>
    <sheetDataSet>
      <sheetData sheetId="0">
        <row r="1">
          <cell r="A1" t="str">
            <v>No</v>
          </cell>
        </row>
        <row r="2">
          <cell r="A2" t="str">
            <v>Yes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ic Data"/>
      <sheetName val="WOW"/>
      <sheetName val="WW"/>
      <sheetName val="DSH"/>
      <sheetName val="Summary"/>
      <sheetName val="Dropdown"/>
      <sheetName val="Asset Test"/>
      <sheetName val="ESRI_MAPINFO_SHEET"/>
    </sheetNames>
    <sheetDataSet>
      <sheetData sheetId="0">
        <row r="37">
          <cell r="F37">
            <v>68097471</v>
          </cell>
        </row>
        <row r="38">
          <cell r="F38">
            <v>6.9191188172024773</v>
          </cell>
        </row>
        <row r="42">
          <cell r="G42">
            <v>9.6000000000000529E-3</v>
          </cell>
        </row>
        <row r="43">
          <cell r="G43">
            <v>-2.0999999999999908E-3</v>
          </cell>
        </row>
        <row r="47">
          <cell r="F47">
            <v>1428</v>
          </cell>
        </row>
        <row r="48">
          <cell r="F48">
            <v>338.95518207282913</v>
          </cell>
        </row>
        <row r="52">
          <cell r="G52">
            <v>0.2730999999999999</v>
          </cell>
        </row>
        <row r="53">
          <cell r="G53">
            <v>2.8399999999999981E-2</v>
          </cell>
        </row>
        <row r="57">
          <cell r="F57">
            <v>67912</v>
          </cell>
        </row>
        <row r="58">
          <cell r="F58">
            <v>2890.7348333137002</v>
          </cell>
        </row>
        <row r="62">
          <cell r="G62">
            <v>2.0472999999999999</v>
          </cell>
        </row>
        <row r="63">
          <cell r="G63">
            <v>-5.4499999999999993E-2</v>
          </cell>
        </row>
        <row r="67">
          <cell r="F67">
            <v>842.5</v>
          </cell>
        </row>
        <row r="68">
          <cell r="F68">
            <v>466.82195845697328</v>
          </cell>
        </row>
        <row r="72">
          <cell r="G72">
            <v>-3.1100000000000017E-2</v>
          </cell>
        </row>
        <row r="73">
          <cell r="G73">
            <v>6.8699999999999983E-2</v>
          </cell>
        </row>
      </sheetData>
      <sheetData sheetId="1" refreshError="1"/>
      <sheetData sheetId="2" refreshError="1"/>
      <sheetData sheetId="3" refreshError="1"/>
      <sheetData sheetId="4" refreshError="1"/>
      <sheetData sheetId="5" refreshError="1"/>
      <sheetData sheetId="6">
        <row r="5">
          <cell r="B5">
            <v>0.02</v>
          </cell>
        </row>
        <row r="6">
          <cell r="B6">
            <v>4.4999999999999998E-2</v>
          </cell>
          <cell r="C6">
            <v>980.94</v>
          </cell>
        </row>
      </sheetData>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ic Data"/>
      <sheetName val="WOW"/>
      <sheetName val="WW"/>
      <sheetName val="Summary"/>
      <sheetName val="HRSN Analysis"/>
      <sheetName val="Pop_status"/>
      <sheetName val="Dropdown"/>
    </sheetNames>
    <sheetDataSet>
      <sheetData sheetId="0"/>
      <sheetData sheetId="1"/>
      <sheetData sheetId="2"/>
      <sheetData sheetId="3">
        <row r="144">
          <cell r="G144">
            <v>1610637585.9099998</v>
          </cell>
        </row>
      </sheetData>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1ECCC-34A4-448F-BA5B-04A3F9186B4F}">
  <sheetPr>
    <pageSetUpPr fitToPage="1"/>
  </sheetPr>
  <dimension ref="A1:Q63"/>
  <sheetViews>
    <sheetView zoomScale="85" zoomScaleNormal="85" workbookViewId="0">
      <selection activeCell="D5" sqref="D5"/>
    </sheetView>
  </sheetViews>
  <sheetFormatPr defaultColWidth="0" defaultRowHeight="15" zeroHeight="1" x14ac:dyDescent="0.25"/>
  <cols>
    <col min="1" max="1" width="43.109375" style="60" bestFit="1" customWidth="1"/>
    <col min="2" max="2" width="19.109375" style="60" customWidth="1"/>
    <col min="3" max="3" width="22.44140625" style="60" customWidth="1"/>
    <col min="4" max="4" width="27" style="60" customWidth="1"/>
    <col min="5" max="5" width="22.44140625" style="60" customWidth="1"/>
    <col min="6" max="6" width="24.109375" style="60" customWidth="1"/>
    <col min="7" max="7" width="21.88671875" style="60" customWidth="1"/>
    <col min="8" max="8" width="13.5546875" style="20" hidden="1" customWidth="1"/>
    <col min="9" max="9" width="32.33203125" style="20" hidden="1" customWidth="1"/>
    <col min="10" max="10" width="15.5546875" style="20" hidden="1" customWidth="1"/>
    <col min="11" max="11" width="12" style="20" hidden="1" customWidth="1"/>
    <col min="12" max="15" width="12.44140625" style="20" hidden="1" customWidth="1"/>
    <col min="16" max="17" width="13.44140625" style="20" hidden="1" customWidth="1"/>
    <col min="18" max="16384" width="8.88671875" style="20" hidden="1"/>
  </cols>
  <sheetData>
    <row r="1" spans="1:9" ht="12.75" customHeight="1" x14ac:dyDescent="0.3">
      <c r="A1" s="38" t="s">
        <v>142</v>
      </c>
      <c r="B1" s="47"/>
      <c r="C1" s="47"/>
      <c r="D1" s="49"/>
      <c r="E1" s="50"/>
      <c r="F1" s="47"/>
      <c r="G1" s="47"/>
      <c r="H1" s="21"/>
    </row>
    <row r="2" spans="1:9" ht="17.399999999999999" x14ac:dyDescent="0.3">
      <c r="A2" s="52"/>
      <c r="B2" s="52"/>
      <c r="C2" s="47"/>
      <c r="D2" s="61" t="s">
        <v>32</v>
      </c>
      <c r="E2" s="47"/>
      <c r="F2" s="47"/>
      <c r="G2" s="47"/>
      <c r="H2" s="21"/>
    </row>
    <row r="3" spans="1:9" ht="13.8" thickBot="1" x14ac:dyDescent="0.3">
      <c r="A3" s="48"/>
      <c r="B3" s="51"/>
      <c r="C3" s="51"/>
      <c r="D3" s="51"/>
      <c r="E3" s="51"/>
      <c r="F3" s="51"/>
      <c r="G3" s="51"/>
      <c r="H3" s="22"/>
      <c r="I3" s="21"/>
    </row>
    <row r="4" spans="1:9" ht="31.2" x14ac:dyDescent="0.3">
      <c r="A4" s="62" t="s">
        <v>68</v>
      </c>
      <c r="B4" s="66" t="s">
        <v>108</v>
      </c>
      <c r="C4" s="66" t="s">
        <v>109</v>
      </c>
      <c r="D4" s="66" t="s">
        <v>110</v>
      </c>
      <c r="E4" s="66" t="s">
        <v>111</v>
      </c>
      <c r="F4" s="66" t="s">
        <v>112</v>
      </c>
      <c r="G4" s="72" t="s">
        <v>65</v>
      </c>
      <c r="H4" s="22"/>
    </row>
    <row r="5" spans="1:9" ht="15.6" x14ac:dyDescent="0.3">
      <c r="A5" s="63" t="s">
        <v>0</v>
      </c>
      <c r="B5" s="67">
        <v>457338766</v>
      </c>
      <c r="C5" s="68">
        <v>476796683</v>
      </c>
      <c r="D5" s="68">
        <v>472083570</v>
      </c>
      <c r="E5" s="68">
        <v>460631822</v>
      </c>
      <c r="F5" s="68">
        <v>471174493</v>
      </c>
      <c r="G5" s="73">
        <f>SUM(B5:F5)</f>
        <v>2338025334</v>
      </c>
      <c r="H5" s="23"/>
    </row>
    <row r="6" spans="1:9" ht="15.6" x14ac:dyDescent="0.3">
      <c r="A6" s="64" t="s">
        <v>1</v>
      </c>
      <c r="B6" s="69">
        <v>65540440</v>
      </c>
      <c r="C6" s="70">
        <v>69792998</v>
      </c>
      <c r="D6" s="70">
        <v>70609460</v>
      </c>
      <c r="E6" s="70">
        <v>69373314</v>
      </c>
      <c r="F6" s="70">
        <v>68097471</v>
      </c>
      <c r="G6" s="55"/>
    </row>
    <row r="7" spans="1:9" ht="21.75" customHeight="1" x14ac:dyDescent="0.3">
      <c r="A7" s="64" t="s">
        <v>2</v>
      </c>
      <c r="B7" s="71">
        <f>+B5/B6</f>
        <v>6.9779630103185148</v>
      </c>
      <c r="C7" s="71">
        <f>+C5/C6</f>
        <v>6.8315833488052773</v>
      </c>
      <c r="D7" s="71">
        <f>+D5/D6</f>
        <v>6.6858402542662132</v>
      </c>
      <c r="E7" s="71">
        <f>+E5/E6</f>
        <v>6.6398993422744663</v>
      </c>
      <c r="F7" s="71">
        <f>+F5/F6</f>
        <v>6.9191188172024773</v>
      </c>
      <c r="G7" s="55"/>
    </row>
    <row r="8" spans="1:9" ht="15.6" x14ac:dyDescent="0.3">
      <c r="A8" s="65" t="s">
        <v>3</v>
      </c>
      <c r="B8" s="56"/>
      <c r="C8" s="56"/>
      <c r="D8" s="56"/>
      <c r="E8" s="56"/>
      <c r="F8" s="56"/>
      <c r="G8" s="78" t="s">
        <v>4</v>
      </c>
      <c r="H8" s="22"/>
    </row>
    <row r="9" spans="1:9" ht="15.6" x14ac:dyDescent="0.3">
      <c r="A9" s="57"/>
      <c r="B9" s="58"/>
      <c r="C9" s="77" t="s">
        <v>5</v>
      </c>
      <c r="D9" s="58"/>
      <c r="E9" s="58"/>
      <c r="F9" s="58"/>
      <c r="G9" s="79" t="s">
        <v>6</v>
      </c>
      <c r="H9" s="22"/>
    </row>
    <row r="10" spans="1:9" x14ac:dyDescent="0.25">
      <c r="A10" s="74" t="s">
        <v>7</v>
      </c>
      <c r="B10" s="80"/>
      <c r="C10" s="80">
        <f>+C5/B5-1</f>
        <v>4.2545960339605227E-2</v>
      </c>
      <c r="D10" s="80">
        <f>+D5/C5-1</f>
        <v>-9.8849534152485319E-3</v>
      </c>
      <c r="E10" s="80">
        <f>+E5/D5-1</f>
        <v>-2.4257882984574097E-2</v>
      </c>
      <c r="F10" s="80">
        <f>+F5/E5-1</f>
        <v>2.2887413540439328E-2</v>
      </c>
      <c r="G10" s="81">
        <f>+ROUND((F5/B5)^(1/4),4)-1</f>
        <v>7.5000000000000622E-3</v>
      </c>
      <c r="H10" s="24"/>
    </row>
    <row r="11" spans="1:9" x14ac:dyDescent="0.25">
      <c r="A11" s="75" t="s">
        <v>8</v>
      </c>
      <c r="B11" s="80"/>
      <c r="C11" s="80">
        <f t="shared" ref="C11:E12" si="0">+C6/B6-1</f>
        <v>6.4884489637237808E-2</v>
      </c>
      <c r="D11" s="82">
        <f>+D6/C6-1</f>
        <v>1.1698336844621515E-2</v>
      </c>
      <c r="E11" s="80">
        <f t="shared" si="0"/>
        <v>-1.7506804329051606E-2</v>
      </c>
      <c r="F11" s="80">
        <f>+F6/E6-1</f>
        <v>-1.8390976680168425E-2</v>
      </c>
      <c r="G11" s="81">
        <f t="shared" ref="G11:G12" si="1">+ROUND((F6/B6)^(1/4),4)-1</f>
        <v>9.6000000000000529E-3</v>
      </c>
      <c r="H11" s="24"/>
    </row>
    <row r="12" spans="1:9" ht="15.6" thickBot="1" x14ac:dyDescent="0.3">
      <c r="A12" s="76" t="str">
        <f>+A7</f>
        <v xml:space="preserve">PMPM COST </v>
      </c>
      <c r="B12" s="83"/>
      <c r="C12" s="83">
        <f t="shared" si="0"/>
        <v>-2.0977420100505184E-2</v>
      </c>
      <c r="D12" s="83">
        <f t="shared" si="0"/>
        <v>-2.1333721203087075E-2</v>
      </c>
      <c r="E12" s="83">
        <f t="shared" si="0"/>
        <v>-6.8713744637305396E-3</v>
      </c>
      <c r="F12" s="83">
        <f>+F7/E7-1</f>
        <v>4.2051763217296756E-2</v>
      </c>
      <c r="G12" s="84">
        <f t="shared" si="1"/>
        <v>-2.0999999999999908E-3</v>
      </c>
      <c r="H12" s="24"/>
    </row>
    <row r="13" spans="1:9" ht="15.6" hidden="1" thickBot="1" x14ac:dyDescent="0.3"/>
    <row r="14" spans="1:9" ht="31.2" x14ac:dyDescent="0.3">
      <c r="A14" s="62" t="s">
        <v>69</v>
      </c>
      <c r="B14" s="66" t="s">
        <v>108</v>
      </c>
      <c r="C14" s="66" t="s">
        <v>109</v>
      </c>
      <c r="D14" s="66" t="s">
        <v>110</v>
      </c>
      <c r="E14" s="66" t="s">
        <v>111</v>
      </c>
      <c r="F14" s="66" t="s">
        <v>112</v>
      </c>
      <c r="G14" s="72" t="s">
        <v>65</v>
      </c>
    </row>
    <row r="15" spans="1:9" ht="15.6" x14ac:dyDescent="0.3">
      <c r="A15" s="63" t="s">
        <v>0</v>
      </c>
      <c r="B15" s="68">
        <v>0</v>
      </c>
      <c r="C15" s="68">
        <v>0</v>
      </c>
      <c r="D15" s="68">
        <v>282348</v>
      </c>
      <c r="E15" s="68">
        <v>464587</v>
      </c>
      <c r="F15" s="68">
        <v>484028</v>
      </c>
      <c r="G15" s="73">
        <f>SUM(B15:F15)</f>
        <v>1230963</v>
      </c>
    </row>
    <row r="16" spans="1:9" ht="15.6" x14ac:dyDescent="0.3">
      <c r="A16" s="64" t="s">
        <v>1</v>
      </c>
      <c r="B16" s="54">
        <v>0</v>
      </c>
      <c r="C16" s="54">
        <v>0</v>
      </c>
      <c r="D16" s="70">
        <v>881</v>
      </c>
      <c r="E16" s="70">
        <v>1367</v>
      </c>
      <c r="F16" s="70">
        <v>1428</v>
      </c>
      <c r="G16" s="55"/>
    </row>
    <row r="17" spans="1:8" ht="22.5" customHeight="1" x14ac:dyDescent="0.3">
      <c r="A17" s="64" t="s">
        <v>2</v>
      </c>
      <c r="B17" s="85" t="e">
        <f>+B15/B16</f>
        <v>#DIV/0!</v>
      </c>
      <c r="C17" s="71" t="e">
        <f>+C15/C16</f>
        <v>#DIV/0!</v>
      </c>
      <c r="D17" s="71">
        <f>+D15/D16</f>
        <v>320.48581157775254</v>
      </c>
      <c r="E17" s="71">
        <f>+E15/E16</f>
        <v>339.85881492318947</v>
      </c>
      <c r="F17" s="71">
        <f>+F15/F16</f>
        <v>338.95518207282913</v>
      </c>
      <c r="G17" s="55"/>
    </row>
    <row r="18" spans="1:8" ht="15.6" x14ac:dyDescent="0.3">
      <c r="A18" s="65" t="s">
        <v>3</v>
      </c>
      <c r="B18" s="56"/>
      <c r="C18" s="56"/>
      <c r="D18" s="56"/>
      <c r="E18" s="56"/>
      <c r="F18" s="56"/>
      <c r="G18" s="78" t="s">
        <v>66</v>
      </c>
    </row>
    <row r="19" spans="1:8" ht="15.6" x14ac:dyDescent="0.3">
      <c r="A19" s="57"/>
      <c r="B19" s="58"/>
      <c r="C19" s="77" t="s">
        <v>5</v>
      </c>
      <c r="D19" s="58"/>
      <c r="E19" s="58"/>
      <c r="F19" s="58"/>
      <c r="G19" s="79" t="s">
        <v>6</v>
      </c>
    </row>
    <row r="20" spans="1:8" x14ac:dyDescent="0.25">
      <c r="A20" s="74" t="s">
        <v>7</v>
      </c>
      <c r="B20" s="80"/>
      <c r="C20" s="82" t="e">
        <f>+C15/B15-1</f>
        <v>#DIV/0!</v>
      </c>
      <c r="D20" s="80" t="e">
        <f>+D15/C15-1</f>
        <v>#DIV/0!</v>
      </c>
      <c r="E20" s="80">
        <f>+E15/D15-1</f>
        <v>0.64544108688568724</v>
      </c>
      <c r="F20" s="80">
        <f>+F15/E15-1</f>
        <v>4.1845768392141824E-2</v>
      </c>
      <c r="G20" s="81">
        <f>+ROUND((F15/D15)^(1/2),4)-1</f>
        <v>0.30929999999999991</v>
      </c>
    </row>
    <row r="21" spans="1:8" x14ac:dyDescent="0.25">
      <c r="A21" s="75" t="s">
        <v>8</v>
      </c>
      <c r="B21" s="80"/>
      <c r="C21" s="80" t="e">
        <f t="shared" ref="C21:C22" si="2">+C16/B16-1</f>
        <v>#DIV/0!</v>
      </c>
      <c r="D21" s="80" t="e">
        <f t="shared" ref="D21:D22" si="3">+D16/C16-1</f>
        <v>#DIV/0!</v>
      </c>
      <c r="E21" s="80">
        <f t="shared" ref="E21:E22" si="4">+E16/D16-1</f>
        <v>0.55164585698070367</v>
      </c>
      <c r="F21" s="80">
        <f>+F16/E16-1</f>
        <v>4.4623262618873394E-2</v>
      </c>
      <c r="G21" s="81">
        <f>+ROUND((F16/D16)^(1/2),4)-1</f>
        <v>0.2730999999999999</v>
      </c>
    </row>
    <row r="22" spans="1:8" ht="15.6" thickBot="1" x14ac:dyDescent="0.3">
      <c r="A22" s="76" t="str">
        <f>+A17</f>
        <v xml:space="preserve">PMPM COST </v>
      </c>
      <c r="B22" s="83"/>
      <c r="C22" s="83" t="e">
        <f t="shared" si="2"/>
        <v>#DIV/0!</v>
      </c>
      <c r="D22" s="83" t="e">
        <f t="shared" si="3"/>
        <v>#DIV/0!</v>
      </c>
      <c r="E22" s="83">
        <f t="shared" si="4"/>
        <v>6.0448864335252761E-2</v>
      </c>
      <c r="F22" s="83">
        <f>+F17/E17-1</f>
        <v>-2.6588477646654063E-3</v>
      </c>
      <c r="G22" s="84">
        <f>+ROUND((F17/D17)^(1/2),4)-1</f>
        <v>2.8399999999999981E-2</v>
      </c>
    </row>
    <row r="23" spans="1:8" ht="15.6" hidden="1" thickBot="1" x14ac:dyDescent="0.3"/>
    <row r="24" spans="1:8" ht="31.2" x14ac:dyDescent="0.3">
      <c r="A24" s="62" t="s">
        <v>70</v>
      </c>
      <c r="B24" s="66" t="s">
        <v>108</v>
      </c>
      <c r="C24" s="66" t="s">
        <v>109</v>
      </c>
      <c r="D24" s="66" t="s">
        <v>110</v>
      </c>
      <c r="E24" s="66" t="s">
        <v>111</v>
      </c>
      <c r="F24" s="66" t="s">
        <v>112</v>
      </c>
      <c r="G24" s="72" t="s">
        <v>65</v>
      </c>
      <c r="H24" s="22"/>
    </row>
    <row r="25" spans="1:8" ht="15.6" x14ac:dyDescent="0.3">
      <c r="A25" s="63" t="s">
        <v>0</v>
      </c>
      <c r="B25" s="68">
        <v>0</v>
      </c>
      <c r="C25" s="68">
        <v>8207306</v>
      </c>
      <c r="D25" s="68">
        <v>83952450</v>
      </c>
      <c r="E25" s="68">
        <v>135597407</v>
      </c>
      <c r="F25" s="68">
        <v>196315584</v>
      </c>
      <c r="G25" s="73">
        <f>SUM(B25:F25)</f>
        <v>424072747</v>
      </c>
      <c r="H25" s="23"/>
    </row>
    <row r="26" spans="1:8" ht="15.6" x14ac:dyDescent="0.3">
      <c r="A26" s="64" t="s">
        <v>1</v>
      </c>
      <c r="B26" s="70">
        <v>0</v>
      </c>
      <c r="C26" s="70">
        <v>2400</v>
      </c>
      <c r="D26" s="70">
        <v>32245</v>
      </c>
      <c r="E26" s="70">
        <v>54605</v>
      </c>
      <c r="F26" s="70">
        <v>67912</v>
      </c>
      <c r="G26" s="55"/>
    </row>
    <row r="27" spans="1:8" ht="21.75" customHeight="1" x14ac:dyDescent="0.3">
      <c r="A27" s="64" t="s">
        <v>2</v>
      </c>
      <c r="B27" s="71" t="e">
        <f>+B25/B26</f>
        <v>#DIV/0!</v>
      </c>
      <c r="C27" s="71">
        <f>+C25/C26</f>
        <v>3419.7108333333335</v>
      </c>
      <c r="D27" s="71">
        <f>+D25/D26</f>
        <v>2603.5804000620251</v>
      </c>
      <c r="E27" s="71">
        <f>+E25/E26</f>
        <v>2483.2415895980221</v>
      </c>
      <c r="F27" s="71">
        <f>+F25/F26</f>
        <v>2890.7348333137002</v>
      </c>
      <c r="G27" s="55"/>
    </row>
    <row r="28" spans="1:8" ht="15.6" x14ac:dyDescent="0.3">
      <c r="A28" s="65" t="s">
        <v>3</v>
      </c>
      <c r="B28" s="56"/>
      <c r="C28" s="56"/>
      <c r="D28" s="56"/>
      <c r="E28" s="56"/>
      <c r="F28" s="56"/>
      <c r="G28" s="78" t="s">
        <v>67</v>
      </c>
      <c r="H28" s="22"/>
    </row>
    <row r="29" spans="1:8" ht="15.6" x14ac:dyDescent="0.3">
      <c r="A29" s="57"/>
      <c r="B29" s="58"/>
      <c r="C29" s="77" t="s">
        <v>5</v>
      </c>
      <c r="D29" s="58"/>
      <c r="E29" s="58"/>
      <c r="F29" s="58"/>
      <c r="G29" s="79" t="s">
        <v>6</v>
      </c>
      <c r="H29" s="22"/>
    </row>
    <row r="30" spans="1:8" x14ac:dyDescent="0.25">
      <c r="A30" s="74" t="s">
        <v>7</v>
      </c>
      <c r="B30" s="80"/>
      <c r="C30" s="80" t="e">
        <f>+C25/B25-1</f>
        <v>#DIV/0!</v>
      </c>
      <c r="D30" s="80">
        <f>+D25/C25-1</f>
        <v>9.2289898780428068</v>
      </c>
      <c r="E30" s="80">
        <f>+E25/D25-1</f>
        <v>0.61516914634415087</v>
      </c>
      <c r="F30" s="80">
        <f>+F25/E25-1</f>
        <v>0.44778272935558427</v>
      </c>
      <c r="G30" s="81">
        <f>+ROUND((F25/C25)^(1/3),4)-1</f>
        <v>1.8813</v>
      </c>
      <c r="H30" s="24"/>
    </row>
    <row r="31" spans="1:8" x14ac:dyDescent="0.25">
      <c r="A31" s="75" t="s">
        <v>8</v>
      </c>
      <c r="B31" s="80"/>
      <c r="C31" s="80" t="e">
        <f t="shared" ref="C31:C32" si="5">+C26/B26-1</f>
        <v>#DIV/0!</v>
      </c>
      <c r="D31" s="82">
        <f>+D26/C26-1</f>
        <v>12.435416666666667</v>
      </c>
      <c r="E31" s="80">
        <f t="shared" ref="E31:E32" si="6">+E26/D26-1</f>
        <v>0.69344084354163438</v>
      </c>
      <c r="F31" s="80">
        <f>+F26/E26-1</f>
        <v>0.24369563226810742</v>
      </c>
      <c r="G31" s="81">
        <f>+ROUND((F26/C26)^(1/3),4)-1</f>
        <v>2.0472999999999999</v>
      </c>
      <c r="H31" s="24"/>
    </row>
    <row r="32" spans="1:8" ht="15.6" thickBot="1" x14ac:dyDescent="0.3">
      <c r="A32" s="76" t="str">
        <f>+A27</f>
        <v xml:space="preserve">PMPM COST </v>
      </c>
      <c r="B32" s="83"/>
      <c r="C32" s="83" t="e">
        <f t="shared" si="5"/>
        <v>#DIV/0!</v>
      </c>
      <c r="D32" s="83">
        <f t="shared" ref="D32" si="7">+D27/C27-1</f>
        <v>-0.23865480827096497</v>
      </c>
      <c r="E32" s="83">
        <f t="shared" si="6"/>
        <v>-4.6220508673800231E-2</v>
      </c>
      <c r="F32" s="83">
        <f>+F27/E27-1</f>
        <v>0.16409730145573209</v>
      </c>
      <c r="G32" s="84">
        <f>+ROUND((F27/C27)^(1/3),4)-1</f>
        <v>-5.4499999999999993E-2</v>
      </c>
      <c r="H32" s="24"/>
    </row>
    <row r="33" spans="1:8" ht="15.6" hidden="1" thickBot="1" x14ac:dyDescent="0.3"/>
    <row r="34" spans="1:8" ht="31.2" x14ac:dyDescent="0.3">
      <c r="A34" s="62" t="s">
        <v>71</v>
      </c>
      <c r="B34" s="66" t="s">
        <v>108</v>
      </c>
      <c r="C34" s="66" t="s">
        <v>109</v>
      </c>
      <c r="D34" s="66" t="s">
        <v>110</v>
      </c>
      <c r="E34" s="66" t="s">
        <v>111</v>
      </c>
      <c r="F34" s="66" t="s">
        <v>112</v>
      </c>
      <c r="G34" s="72" t="s">
        <v>65</v>
      </c>
    </row>
    <row r="35" spans="1:8" ht="15.6" x14ac:dyDescent="0.3">
      <c r="A35" s="63" t="s">
        <v>0</v>
      </c>
      <c r="B35" s="68">
        <v>342169</v>
      </c>
      <c r="C35" s="68">
        <v>288466</v>
      </c>
      <c r="D35" s="68">
        <v>323951</v>
      </c>
      <c r="E35" s="68">
        <v>384741</v>
      </c>
      <c r="F35" s="68">
        <v>393298</v>
      </c>
      <c r="G35" s="73">
        <f>SUM(B35:F35)</f>
        <v>1732625</v>
      </c>
    </row>
    <row r="36" spans="1:8" ht="15.6" x14ac:dyDescent="0.3">
      <c r="A36" s="64" t="s">
        <v>1</v>
      </c>
      <c r="B36" s="70">
        <v>956</v>
      </c>
      <c r="C36" s="70">
        <v>763</v>
      </c>
      <c r="D36" s="70">
        <v>788</v>
      </c>
      <c r="E36" s="70">
        <v>873</v>
      </c>
      <c r="F36" s="70">
        <v>843</v>
      </c>
      <c r="G36" s="55"/>
    </row>
    <row r="37" spans="1:8" ht="22.5" customHeight="1" x14ac:dyDescent="0.3">
      <c r="A37" s="64" t="s">
        <v>2</v>
      </c>
      <c r="B37" s="71">
        <f>+B35/B36</f>
        <v>357.91736401673643</v>
      </c>
      <c r="C37" s="71">
        <f>+C35/C36</f>
        <v>378.06815203145476</v>
      </c>
      <c r="D37" s="71">
        <f>+D35/D36</f>
        <v>411.10532994923858</v>
      </c>
      <c r="E37" s="71">
        <f>+E35/E36</f>
        <v>440.71134020618558</v>
      </c>
      <c r="F37" s="71">
        <f>+F35/F36</f>
        <v>466.54567022538555</v>
      </c>
      <c r="G37" s="55"/>
    </row>
    <row r="38" spans="1:8" ht="15.6" x14ac:dyDescent="0.3">
      <c r="A38" s="65" t="s">
        <v>3</v>
      </c>
      <c r="B38" s="56"/>
      <c r="C38" s="56"/>
      <c r="D38" s="56"/>
      <c r="E38" s="56"/>
      <c r="F38" s="56"/>
      <c r="G38" s="78" t="s">
        <v>4</v>
      </c>
    </row>
    <row r="39" spans="1:8" ht="15.6" x14ac:dyDescent="0.3">
      <c r="A39" s="57"/>
      <c r="B39" s="58"/>
      <c r="C39" s="77" t="s">
        <v>5</v>
      </c>
      <c r="D39" s="58"/>
      <c r="E39" s="58"/>
      <c r="F39" s="58"/>
      <c r="G39" s="79" t="s">
        <v>6</v>
      </c>
    </row>
    <row r="40" spans="1:8" x14ac:dyDescent="0.25">
      <c r="A40" s="74" t="s">
        <v>7</v>
      </c>
      <c r="B40" s="80"/>
      <c r="C40" s="80">
        <f>+C35/B35-1</f>
        <v>-0.15694875923885565</v>
      </c>
      <c r="D40" s="80">
        <f>+D35/C35-1</f>
        <v>0.1230127640692491</v>
      </c>
      <c r="E40" s="80">
        <f>+E35/D35-1</f>
        <v>0.18765183623449233</v>
      </c>
      <c r="F40" s="80">
        <f>+F35/E35-1</f>
        <v>2.2240936110266452E-2</v>
      </c>
      <c r="G40" s="81">
        <f>+ROUND((F35/B35)^(1/4),4)-1</f>
        <v>3.5400000000000098E-2</v>
      </c>
    </row>
    <row r="41" spans="1:8" x14ac:dyDescent="0.25">
      <c r="A41" s="75" t="s">
        <v>8</v>
      </c>
      <c r="B41" s="80"/>
      <c r="C41" s="80">
        <f t="shared" ref="C41:C42" si="8">+C36/B36-1</f>
        <v>-0.20188284518828448</v>
      </c>
      <c r="D41" s="80">
        <f t="shared" ref="D41:D42" si="9">+D36/C36-1</f>
        <v>3.2765399737876733E-2</v>
      </c>
      <c r="E41" s="80">
        <f t="shared" ref="E41:E42" si="10">+E36/D36-1</f>
        <v>0.10786802030456855</v>
      </c>
      <c r="F41" s="80">
        <f>+F36/E36-1</f>
        <v>-3.4364261168384869E-2</v>
      </c>
      <c r="G41" s="81">
        <f t="shared" ref="G41:G42" si="11">+ROUND((F36/B36)^(1/4),4)-1</f>
        <v>-3.1000000000000028E-2</v>
      </c>
    </row>
    <row r="42" spans="1:8" ht="15.6" thickBot="1" x14ac:dyDescent="0.3">
      <c r="A42" s="76" t="str">
        <f>+A37</f>
        <v xml:space="preserve">PMPM COST </v>
      </c>
      <c r="B42" s="83"/>
      <c r="C42" s="83">
        <f t="shared" si="8"/>
        <v>5.6300112932704982E-2</v>
      </c>
      <c r="D42" s="83">
        <f t="shared" si="9"/>
        <v>8.7384186528981056E-2</v>
      </c>
      <c r="E42" s="83">
        <f t="shared" si="10"/>
        <v>7.2015632248316086E-2</v>
      </c>
      <c r="F42" s="83">
        <f>+F37/E37-1</f>
        <v>5.8619617110631683E-2</v>
      </c>
      <c r="G42" s="84">
        <f t="shared" si="11"/>
        <v>6.8500000000000005E-2</v>
      </c>
    </row>
    <row r="43" spans="1:8" ht="15.6" hidden="1" thickBot="1" x14ac:dyDescent="0.3"/>
    <row r="44" spans="1:8" ht="31.2" x14ac:dyDescent="0.3">
      <c r="A44" s="62" t="s">
        <v>72</v>
      </c>
      <c r="B44" s="66" t="s">
        <v>108</v>
      </c>
      <c r="C44" s="66" t="s">
        <v>109</v>
      </c>
      <c r="D44" s="66" t="s">
        <v>110</v>
      </c>
      <c r="E44" s="66" t="s">
        <v>111</v>
      </c>
      <c r="F44" s="66" t="s">
        <v>112</v>
      </c>
      <c r="G44" s="72" t="s">
        <v>65</v>
      </c>
      <c r="H44" s="22"/>
    </row>
    <row r="45" spans="1:8" ht="15.6" x14ac:dyDescent="0.3">
      <c r="A45" s="63" t="s">
        <v>0</v>
      </c>
      <c r="B45" s="68">
        <v>0</v>
      </c>
      <c r="C45" s="68">
        <v>0</v>
      </c>
      <c r="D45" s="68">
        <v>0</v>
      </c>
      <c r="E45" s="68">
        <v>0</v>
      </c>
      <c r="F45" s="68">
        <v>47988000</v>
      </c>
      <c r="G45" s="73">
        <f>SUM(B45:F45)</f>
        <v>47988000</v>
      </c>
      <c r="H45" s="23"/>
    </row>
    <row r="46" spans="1:8" ht="15.6" x14ac:dyDescent="0.3">
      <c r="A46" s="64" t="s">
        <v>1</v>
      </c>
      <c r="B46" s="70">
        <v>0</v>
      </c>
      <c r="C46" s="70">
        <v>0</v>
      </c>
      <c r="D46" s="70">
        <v>0</v>
      </c>
      <c r="E46" s="70">
        <v>0</v>
      </c>
      <c r="F46" s="70">
        <v>109907230</v>
      </c>
      <c r="G46" s="55"/>
    </row>
    <row r="47" spans="1:8" ht="21.75" customHeight="1" x14ac:dyDescent="0.3">
      <c r="A47" s="64" t="s">
        <v>2</v>
      </c>
      <c r="B47" s="71" t="e">
        <f>+B45/B46</f>
        <v>#DIV/0!</v>
      </c>
      <c r="C47" s="71" t="e">
        <f>+C45/C46</f>
        <v>#DIV/0!</v>
      </c>
      <c r="D47" s="71" t="e">
        <f>+D45/D46</f>
        <v>#DIV/0!</v>
      </c>
      <c r="E47" s="71" t="e">
        <f>+E45/E46</f>
        <v>#DIV/0!</v>
      </c>
      <c r="F47" s="71">
        <f>+F45/F46</f>
        <v>0.43662277722766735</v>
      </c>
      <c r="G47" s="55"/>
    </row>
    <row r="48" spans="1:8" ht="15.6" x14ac:dyDescent="0.3">
      <c r="A48" s="65" t="s">
        <v>3</v>
      </c>
      <c r="B48" s="56"/>
      <c r="C48" s="56"/>
      <c r="D48" s="56"/>
      <c r="E48" s="56"/>
      <c r="F48" s="56"/>
      <c r="G48" s="78" t="s">
        <v>4</v>
      </c>
      <c r="H48" s="22"/>
    </row>
    <row r="49" spans="1:8" ht="15.6" x14ac:dyDescent="0.3">
      <c r="A49" s="57"/>
      <c r="B49" s="58"/>
      <c r="C49" s="77" t="s">
        <v>5</v>
      </c>
      <c r="D49" s="58"/>
      <c r="E49" s="58"/>
      <c r="F49" s="58"/>
      <c r="G49" s="79" t="s">
        <v>6</v>
      </c>
      <c r="H49" s="22"/>
    </row>
    <row r="50" spans="1:8" x14ac:dyDescent="0.25">
      <c r="A50" s="74" t="s">
        <v>7</v>
      </c>
      <c r="B50" s="80"/>
      <c r="C50" s="80" t="e">
        <f>+C45/B45-1</f>
        <v>#DIV/0!</v>
      </c>
      <c r="D50" s="80" t="e">
        <f>+D45/C45-1</f>
        <v>#DIV/0!</v>
      </c>
      <c r="E50" s="80" t="e">
        <f>+E45/D45-1</f>
        <v>#DIV/0!</v>
      </c>
      <c r="F50" s="80" t="e">
        <f>+F45/E45-1</f>
        <v>#DIV/0!</v>
      </c>
      <c r="G50" s="81" t="e">
        <f>+ROUND((F45/B45)^(1/4),4)-1</f>
        <v>#DIV/0!</v>
      </c>
      <c r="H50" s="24"/>
    </row>
    <row r="51" spans="1:8" x14ac:dyDescent="0.25">
      <c r="A51" s="75" t="s">
        <v>8</v>
      </c>
      <c r="B51" s="80"/>
      <c r="C51" s="80" t="e">
        <f t="shared" ref="C51:C52" si="12">+C46/B46-1</f>
        <v>#DIV/0!</v>
      </c>
      <c r="D51" s="82" t="e">
        <f>+D46/C46-1</f>
        <v>#DIV/0!</v>
      </c>
      <c r="E51" s="80" t="e">
        <f t="shared" ref="E51:E52" si="13">+E46/D46-1</f>
        <v>#DIV/0!</v>
      </c>
      <c r="F51" s="80" t="e">
        <f>+F46/E46-1</f>
        <v>#DIV/0!</v>
      </c>
      <c r="G51" s="81" t="e">
        <f t="shared" ref="G51:G52" si="14">+ROUND((F46/B46)^(1/4),4)-1</f>
        <v>#DIV/0!</v>
      </c>
      <c r="H51" s="24"/>
    </row>
    <row r="52" spans="1:8" ht="15.6" thickBot="1" x14ac:dyDescent="0.3">
      <c r="A52" s="76" t="str">
        <f>+A47</f>
        <v xml:space="preserve">PMPM COST </v>
      </c>
      <c r="B52" s="83"/>
      <c r="C52" s="83" t="e">
        <f t="shared" si="12"/>
        <v>#DIV/0!</v>
      </c>
      <c r="D52" s="83" t="e">
        <f t="shared" ref="D52" si="15">+D47/C47-1</f>
        <v>#DIV/0!</v>
      </c>
      <c r="E52" s="83" t="e">
        <f t="shared" si="13"/>
        <v>#DIV/0!</v>
      </c>
      <c r="F52" s="83" t="e">
        <f>+F47/E47-1</f>
        <v>#DIV/0!</v>
      </c>
      <c r="G52" s="84" t="e">
        <f t="shared" si="14"/>
        <v>#DIV/0!</v>
      </c>
      <c r="H52" s="24"/>
    </row>
    <row r="53" spans="1:8" ht="15.6" hidden="1" thickBot="1" x14ac:dyDescent="0.3">
      <c r="A53" s="59"/>
      <c r="B53" s="59"/>
      <c r="C53" s="59"/>
      <c r="D53" s="59"/>
      <c r="E53" s="59"/>
      <c r="F53" s="59"/>
      <c r="G53" s="59"/>
    </row>
    <row r="54" spans="1:8" ht="31.2" x14ac:dyDescent="0.3">
      <c r="A54" s="62" t="s">
        <v>73</v>
      </c>
      <c r="B54" s="66" t="s">
        <v>108</v>
      </c>
      <c r="C54" s="66" t="s">
        <v>109</v>
      </c>
      <c r="D54" s="66" t="s">
        <v>110</v>
      </c>
      <c r="E54" s="66" t="s">
        <v>111</v>
      </c>
      <c r="F54" s="66" t="s">
        <v>112</v>
      </c>
      <c r="G54" s="72" t="s">
        <v>65</v>
      </c>
    </row>
    <row r="55" spans="1:8" ht="15.6" x14ac:dyDescent="0.3">
      <c r="A55" s="63" t="s">
        <v>0</v>
      </c>
      <c r="B55" s="68">
        <v>0</v>
      </c>
      <c r="C55" s="68">
        <v>0</v>
      </c>
      <c r="D55" s="68">
        <v>0</v>
      </c>
      <c r="E55" s="68">
        <v>0</v>
      </c>
      <c r="F55" s="68">
        <v>8184000</v>
      </c>
      <c r="G55" s="73">
        <f>SUM(B55:F55)</f>
        <v>8184000</v>
      </c>
    </row>
    <row r="56" spans="1:8" ht="15.6" x14ac:dyDescent="0.3">
      <c r="A56" s="64" t="s">
        <v>1</v>
      </c>
      <c r="B56" s="70">
        <v>0</v>
      </c>
      <c r="C56" s="70">
        <v>0</v>
      </c>
      <c r="D56" s="70">
        <v>0</v>
      </c>
      <c r="E56" s="70">
        <v>0</v>
      </c>
      <c r="F56" s="70">
        <v>109907230</v>
      </c>
      <c r="G56" s="55"/>
    </row>
    <row r="57" spans="1:8" ht="22.5" customHeight="1" x14ac:dyDescent="0.3">
      <c r="A57" s="64" t="s">
        <v>2</v>
      </c>
      <c r="B57" s="85" t="e">
        <f>+B55/B56</f>
        <v>#DIV/0!</v>
      </c>
      <c r="C57" s="71" t="e">
        <f>+C55/C56</f>
        <v>#DIV/0!</v>
      </c>
      <c r="D57" s="71" t="e">
        <f>+D55/D56</f>
        <v>#DIV/0!</v>
      </c>
      <c r="E57" s="71" t="e">
        <f>+E55/E56</f>
        <v>#DIV/0!</v>
      </c>
      <c r="F57" s="71">
        <f>+F55/F56</f>
        <v>7.4462799217121567E-2</v>
      </c>
      <c r="G57" s="55"/>
    </row>
    <row r="58" spans="1:8" ht="15.6" x14ac:dyDescent="0.3">
      <c r="A58" s="65" t="s">
        <v>3</v>
      </c>
      <c r="B58" s="56"/>
      <c r="C58" s="56"/>
      <c r="D58" s="56"/>
      <c r="E58" s="56"/>
      <c r="F58" s="56"/>
      <c r="G58" s="78" t="s">
        <v>4</v>
      </c>
    </row>
    <row r="59" spans="1:8" ht="15.6" x14ac:dyDescent="0.3">
      <c r="A59" s="57"/>
      <c r="B59" s="58"/>
      <c r="C59" s="77" t="s">
        <v>5</v>
      </c>
      <c r="D59" s="58"/>
      <c r="E59" s="58"/>
      <c r="F59" s="58"/>
      <c r="G59" s="79" t="s">
        <v>6</v>
      </c>
    </row>
    <row r="60" spans="1:8" x14ac:dyDescent="0.25">
      <c r="A60" s="74" t="s">
        <v>7</v>
      </c>
      <c r="B60" s="80"/>
      <c r="C60" s="82" t="e">
        <f>+C55/B55-1</f>
        <v>#DIV/0!</v>
      </c>
      <c r="D60" s="80" t="e">
        <f>+D55/C55-1</f>
        <v>#DIV/0!</v>
      </c>
      <c r="E60" s="80" t="e">
        <f>+E55/D55-1</f>
        <v>#DIV/0!</v>
      </c>
      <c r="F60" s="82" t="e">
        <f>+F55/E55-1</f>
        <v>#DIV/0!</v>
      </c>
      <c r="G60" s="81" t="e">
        <f>+ROUND((F55/B55)^(1/4),4)-1</f>
        <v>#DIV/0!</v>
      </c>
    </row>
    <row r="61" spans="1:8" x14ac:dyDescent="0.25">
      <c r="A61" s="75" t="s">
        <v>8</v>
      </c>
      <c r="B61" s="80"/>
      <c r="C61" s="80" t="e">
        <f t="shared" ref="C61:C62" si="16">+C56/B56-1</f>
        <v>#DIV/0!</v>
      </c>
      <c r="D61" s="80" t="e">
        <f t="shared" ref="D61:D62" si="17">+D56/C56-1</f>
        <v>#DIV/0!</v>
      </c>
      <c r="E61" s="80" t="e">
        <f t="shared" ref="E61:E62" si="18">+E56/D56-1</f>
        <v>#DIV/0!</v>
      </c>
      <c r="F61" s="80" t="e">
        <f>+F56/E56-1</f>
        <v>#DIV/0!</v>
      </c>
      <c r="G61" s="81" t="e">
        <f t="shared" ref="G61:G62" si="19">+ROUND((F56/B56)^(1/4),4)-1</f>
        <v>#DIV/0!</v>
      </c>
    </row>
    <row r="62" spans="1:8" ht="15.6" thickBot="1" x14ac:dyDescent="0.3">
      <c r="A62" s="76" t="str">
        <f>+A57</f>
        <v xml:space="preserve">PMPM COST </v>
      </c>
      <c r="B62" s="83"/>
      <c r="C62" s="83" t="e">
        <f t="shared" si="16"/>
        <v>#DIV/0!</v>
      </c>
      <c r="D62" s="83" t="e">
        <f t="shared" si="17"/>
        <v>#DIV/0!</v>
      </c>
      <c r="E62" s="83" t="e">
        <f t="shared" si="18"/>
        <v>#DIV/0!</v>
      </c>
      <c r="F62" s="83" t="e">
        <f>+F57/E57-1</f>
        <v>#DIV/0!</v>
      </c>
      <c r="G62" s="84" t="e">
        <f t="shared" si="19"/>
        <v>#DIV/0!</v>
      </c>
    </row>
    <row r="63" spans="1:8" hidden="1" x14ac:dyDescent="0.25">
      <c r="A63" s="59"/>
      <c r="B63" s="59"/>
      <c r="C63" s="59"/>
      <c r="D63" s="59"/>
      <c r="E63" s="59"/>
      <c r="F63" s="59"/>
      <c r="G63" s="59"/>
    </row>
  </sheetData>
  <sheetProtection sheet="1" objects="1" scenarios="1" selectLockedCells="1"/>
  <phoneticPr fontId="9" type="noConversion"/>
  <printOptions horizontalCentered="1" verticalCentered="1" headings="1" gridLines="1"/>
  <pageMargins left="0.4" right="0.4" top="1" bottom="1" header="0.5" footer="0.5"/>
  <pageSetup scale="64" orientation="landscape" r:id="rId1"/>
  <headerFooter alignWithMargins="0">
    <oddHeader>&amp;CInterim Section 1115 Demonstration Application Budget Neutrality Table Shell</oddHeader>
    <oddFooter>&amp;C&amp;A&amp;RPage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2CA2A-AD9D-4033-8587-2B5326A8113A}">
  <dimension ref="A1:X54"/>
  <sheetViews>
    <sheetView zoomScale="85" zoomScaleNormal="85" workbookViewId="0">
      <pane ySplit="5" topLeftCell="A31" activePane="bottomLeft" state="frozen"/>
      <selection activeCell="D23" sqref="D23"/>
      <selection pane="bottomLeft" activeCell="A2" sqref="A2"/>
    </sheetView>
  </sheetViews>
  <sheetFormatPr defaultColWidth="0" defaultRowHeight="15" zeroHeight="1" x14ac:dyDescent="0.25"/>
  <cols>
    <col min="1" max="1" width="26.5546875" style="174" customWidth="1"/>
    <col min="2" max="2" width="18.5546875" style="142" bestFit="1" customWidth="1"/>
    <col min="3" max="3" width="10.88671875" style="142" customWidth="1"/>
    <col min="4" max="4" width="14.44140625" style="142" customWidth="1"/>
    <col min="5" max="5" width="12.5546875" style="142" customWidth="1"/>
    <col min="6" max="7" width="21.33203125" style="174" customWidth="1"/>
    <col min="8" max="9" width="19.6640625" style="174" customWidth="1"/>
    <col min="10" max="10" width="20.44140625" style="174" customWidth="1"/>
    <col min="11" max="11" width="21.33203125" style="174" bestFit="1" customWidth="1"/>
    <col min="12" max="12" width="15.88671875" style="6" hidden="1" customWidth="1"/>
    <col min="13" max="16" width="14.88671875" style="6" hidden="1" customWidth="1"/>
    <col min="17" max="24" width="0" style="6" hidden="1" customWidth="1"/>
    <col min="25" max="16384" width="8.6640625" style="6" hidden="1"/>
  </cols>
  <sheetData>
    <row r="1" spans="1:20" ht="6" customHeight="1" x14ac:dyDescent="0.25">
      <c r="A1" s="45" t="s">
        <v>137</v>
      </c>
      <c r="B1" s="46"/>
      <c r="C1" s="46"/>
      <c r="D1" s="46"/>
      <c r="E1" s="46"/>
      <c r="F1" s="46"/>
      <c r="G1" s="46"/>
      <c r="H1" s="46"/>
      <c r="I1" s="46"/>
      <c r="J1" s="46"/>
      <c r="K1" s="46"/>
    </row>
    <row r="2" spans="1:20" ht="16.2" thickBot="1" x14ac:dyDescent="0.35">
      <c r="A2" s="86" t="s">
        <v>9</v>
      </c>
      <c r="B2" s="87"/>
      <c r="C2" s="87"/>
      <c r="D2" s="87"/>
      <c r="E2" s="87"/>
      <c r="F2" s="87"/>
      <c r="G2" s="87"/>
      <c r="H2" s="87"/>
      <c r="I2" s="87"/>
      <c r="J2" s="87"/>
      <c r="K2" s="87"/>
    </row>
    <row r="3" spans="1:20" ht="16.2" hidden="1" thickBot="1" x14ac:dyDescent="0.35">
      <c r="A3" s="59"/>
      <c r="B3" s="59"/>
      <c r="C3" s="59"/>
      <c r="D3" s="59"/>
      <c r="E3" s="59"/>
      <c r="F3" s="59"/>
      <c r="G3" s="59"/>
      <c r="H3" s="59"/>
      <c r="I3" s="59"/>
      <c r="J3" s="88"/>
      <c r="K3" s="59"/>
    </row>
    <row r="4" spans="1:20" ht="24.9" customHeight="1" x14ac:dyDescent="0.3">
      <c r="A4" s="143" t="s">
        <v>74</v>
      </c>
      <c r="B4" s="72" t="s">
        <v>10</v>
      </c>
      <c r="C4" s="72" t="s">
        <v>75</v>
      </c>
      <c r="D4" s="144" t="s">
        <v>114</v>
      </c>
      <c r="E4" s="145" t="s">
        <v>10</v>
      </c>
      <c r="F4" s="143" t="s">
        <v>11</v>
      </c>
      <c r="G4" s="146"/>
      <c r="H4" s="146"/>
      <c r="I4" s="146"/>
      <c r="J4" s="147"/>
      <c r="K4" s="145" t="s">
        <v>12</v>
      </c>
    </row>
    <row r="5" spans="1:20" ht="47.4" thickBot="1" x14ac:dyDescent="0.35">
      <c r="A5" s="148" t="s">
        <v>76</v>
      </c>
      <c r="B5" s="149" t="s">
        <v>77</v>
      </c>
      <c r="C5" s="149" t="s">
        <v>78</v>
      </c>
      <c r="D5" s="150" t="s">
        <v>113</v>
      </c>
      <c r="E5" s="151" t="s">
        <v>79</v>
      </c>
      <c r="F5" s="152" t="s">
        <v>103</v>
      </c>
      <c r="G5" s="152" t="s">
        <v>104</v>
      </c>
      <c r="H5" s="152" t="s">
        <v>105</v>
      </c>
      <c r="I5" s="152" t="s">
        <v>106</v>
      </c>
      <c r="J5" s="152" t="s">
        <v>107</v>
      </c>
      <c r="K5" s="151" t="s">
        <v>13</v>
      </c>
    </row>
    <row r="6" spans="1:20" ht="16.2" hidden="1" thickBot="1" x14ac:dyDescent="0.35">
      <c r="A6" s="93"/>
      <c r="B6" s="94"/>
      <c r="C6" s="94"/>
      <c r="D6" s="89"/>
      <c r="E6" s="94"/>
      <c r="F6" s="89"/>
      <c r="G6" s="89"/>
      <c r="H6" s="89"/>
      <c r="I6" s="89"/>
      <c r="J6" s="89"/>
      <c r="K6" s="94"/>
    </row>
    <row r="7" spans="1:20" ht="18.899999999999999" customHeight="1" x14ac:dyDescent="0.3">
      <c r="A7" s="62" t="s">
        <v>80</v>
      </c>
      <c r="B7" s="91"/>
      <c r="C7" s="95"/>
      <c r="D7" s="90"/>
      <c r="E7" s="90"/>
      <c r="F7" s="90"/>
      <c r="G7" s="90"/>
      <c r="H7" s="90"/>
      <c r="I7" s="90"/>
      <c r="J7" s="90"/>
      <c r="K7" s="91"/>
    </row>
    <row r="8" spans="1:20" ht="16.2" thickBot="1" x14ac:dyDescent="0.35">
      <c r="A8" s="153" t="s">
        <v>14</v>
      </c>
      <c r="B8" s="154" t="s">
        <v>18</v>
      </c>
      <c r="C8" s="96"/>
      <c r="D8" s="97"/>
      <c r="E8" s="97"/>
      <c r="F8" s="97"/>
      <c r="G8" s="97"/>
      <c r="H8" s="97"/>
      <c r="I8" s="97"/>
      <c r="J8" s="97"/>
      <c r="K8" s="98"/>
    </row>
    <row r="9" spans="1:20" ht="24.9" customHeight="1" x14ac:dyDescent="0.25">
      <c r="A9" s="155" t="s">
        <v>15</v>
      </c>
      <c r="B9" s="156">
        <f>'[3]Historic Data'!G42</f>
        <v>9.6000000000000529E-3</v>
      </c>
      <c r="C9" s="157">
        <v>18</v>
      </c>
      <c r="D9" s="70">
        <f>ROUND('[3]Historic Data'!F37*(1+B9)^(C9/12),2)</f>
        <v>69080424.280000001</v>
      </c>
      <c r="E9" s="158">
        <v>0</v>
      </c>
      <c r="F9" s="159">
        <v>70000000</v>
      </c>
      <c r="G9" s="70">
        <v>73865000</v>
      </c>
      <c r="H9" s="70">
        <f>(1+$E9)*G9</f>
        <v>73865000</v>
      </c>
      <c r="I9" s="70">
        <f t="shared" ref="I9:J9" si="0">(1+$E9)*H9</f>
        <v>73865000</v>
      </c>
      <c r="J9" s="160">
        <f t="shared" si="0"/>
        <v>73865000</v>
      </c>
      <c r="K9" s="100"/>
      <c r="L9" s="7"/>
      <c r="M9" s="7"/>
      <c r="N9" s="7"/>
      <c r="O9" s="7"/>
      <c r="P9" s="7"/>
      <c r="Q9" s="7"/>
      <c r="R9" s="7"/>
      <c r="S9" s="7"/>
      <c r="T9" s="7"/>
    </row>
    <row r="10" spans="1:20" ht="28.35" customHeight="1" x14ac:dyDescent="0.25">
      <c r="A10" s="161" t="s">
        <v>16</v>
      </c>
      <c r="B10" s="162">
        <f>'[3]Historic Data'!G43</f>
        <v>-2.0999999999999908E-3</v>
      </c>
      <c r="C10" s="157">
        <v>18</v>
      </c>
      <c r="D10" s="163">
        <f>ROUND('[3]Historic Data'!F38*(1+B10)^(C10/12),2)</f>
        <v>6.9</v>
      </c>
      <c r="E10" s="158">
        <v>0</v>
      </c>
      <c r="F10" s="164">
        <f>ROUND((1+E10)*D10,2)</f>
        <v>6.9</v>
      </c>
      <c r="G10" s="163">
        <f>ROUND((1+$E10)*F10,2)</f>
        <v>6.9</v>
      </c>
      <c r="H10" s="163">
        <f t="shared" ref="H10:J10" si="1">ROUND((1+$E10)*G10,2)</f>
        <v>6.9</v>
      </c>
      <c r="I10" s="163">
        <f t="shared" si="1"/>
        <v>6.9</v>
      </c>
      <c r="J10" s="165">
        <f t="shared" si="1"/>
        <v>6.9</v>
      </c>
      <c r="K10" s="100"/>
      <c r="L10" s="7"/>
      <c r="M10" s="7"/>
      <c r="N10" s="7"/>
      <c r="O10" s="7"/>
      <c r="P10" s="7"/>
      <c r="Q10" s="7"/>
      <c r="R10" s="7"/>
      <c r="S10" s="7"/>
      <c r="T10" s="7"/>
    </row>
    <row r="11" spans="1:20" ht="15.6" thickBot="1" x14ac:dyDescent="0.3">
      <c r="A11" s="166" t="s">
        <v>17</v>
      </c>
      <c r="B11" s="103"/>
      <c r="C11" s="104"/>
      <c r="D11" s="98"/>
      <c r="E11" s="97"/>
      <c r="F11" s="167">
        <f>+F9*F10</f>
        <v>483000000</v>
      </c>
      <c r="G11" s="168">
        <f>+G9*G10</f>
        <v>509668500</v>
      </c>
      <c r="H11" s="168">
        <f>+H9*H10</f>
        <v>509668500</v>
      </c>
      <c r="I11" s="168">
        <f>+I9*I10</f>
        <v>509668500</v>
      </c>
      <c r="J11" s="168">
        <f>+J9*J10</f>
        <v>509668500</v>
      </c>
      <c r="K11" s="169">
        <f>SUM(F11:J11)</f>
        <v>2521674000</v>
      </c>
      <c r="M11" s="9"/>
      <c r="N11" s="9"/>
      <c r="O11" s="9"/>
      <c r="P11" s="9"/>
    </row>
    <row r="12" spans="1:20" ht="15.6" hidden="1" thickBot="1" x14ac:dyDescent="0.3">
      <c r="A12" s="59"/>
      <c r="B12" s="59"/>
      <c r="C12" s="59"/>
      <c r="D12" s="59"/>
      <c r="E12" s="59"/>
      <c r="F12" s="59"/>
      <c r="G12" s="59"/>
      <c r="H12" s="59"/>
      <c r="I12" s="59"/>
      <c r="J12" s="59"/>
      <c r="K12" s="59"/>
      <c r="L12" s="10"/>
      <c r="M12" s="10"/>
      <c r="N12" s="10"/>
      <c r="O12" s="10"/>
      <c r="P12" s="10"/>
    </row>
    <row r="13" spans="1:20" ht="15.6" x14ac:dyDescent="0.3">
      <c r="A13" s="62" t="s">
        <v>81</v>
      </c>
      <c r="B13" s="91"/>
      <c r="C13" s="95"/>
      <c r="D13" s="90"/>
      <c r="E13" s="90"/>
      <c r="F13" s="90"/>
      <c r="G13" s="90"/>
      <c r="H13" s="90"/>
      <c r="I13" s="90"/>
      <c r="J13" s="90"/>
      <c r="K13" s="91"/>
    </row>
    <row r="14" spans="1:20" ht="16.2" thickBot="1" x14ac:dyDescent="0.35">
      <c r="A14" s="153" t="s">
        <v>14</v>
      </c>
      <c r="B14" s="154" t="s">
        <v>18</v>
      </c>
      <c r="C14" s="96"/>
      <c r="D14" s="97"/>
      <c r="E14" s="97"/>
      <c r="F14" s="97"/>
      <c r="G14" s="97"/>
      <c r="H14" s="97"/>
      <c r="I14" s="97"/>
      <c r="J14" s="97"/>
      <c r="K14" s="98"/>
    </row>
    <row r="15" spans="1:20" x14ac:dyDescent="0.25">
      <c r="A15" s="155" t="s">
        <v>15</v>
      </c>
      <c r="B15" s="156">
        <f>'[3]Historic Data'!G52</f>
        <v>0.2730999999999999</v>
      </c>
      <c r="C15" s="157">
        <v>18</v>
      </c>
      <c r="D15" s="70">
        <f>ROUND('[3]Historic Data'!F47*(1+B15)^(C15/12),2)</f>
        <v>2051.27</v>
      </c>
      <c r="E15" s="158">
        <v>0</v>
      </c>
      <c r="F15" s="159">
        <f>(1+E15)*D15</f>
        <v>2051.27</v>
      </c>
      <c r="G15" s="70">
        <f>(1+$E15)*F15</f>
        <v>2051.27</v>
      </c>
      <c r="H15" s="70">
        <f t="shared" ref="H15:J15" si="2">(1+$E15)*G15</f>
        <v>2051.27</v>
      </c>
      <c r="I15" s="70">
        <f t="shared" si="2"/>
        <v>2051.27</v>
      </c>
      <c r="J15" s="160">
        <f t="shared" si="2"/>
        <v>2051.27</v>
      </c>
      <c r="K15" s="100"/>
      <c r="L15" s="11"/>
      <c r="M15" s="11"/>
      <c r="N15" s="11"/>
      <c r="O15" s="11"/>
      <c r="P15" s="11"/>
    </row>
    <row r="16" spans="1:20" ht="30" customHeight="1" x14ac:dyDescent="0.25">
      <c r="A16" s="161" t="s">
        <v>16</v>
      </c>
      <c r="B16" s="162">
        <f>'[3]Historic Data'!G53</f>
        <v>2.8399999999999981E-2</v>
      </c>
      <c r="C16" s="157">
        <v>18</v>
      </c>
      <c r="D16" s="163">
        <f>ROUND('[3]Historic Data'!F48*(1+B16)^(C16/12),2)</f>
        <v>353.5</v>
      </c>
      <c r="E16" s="158">
        <v>5.1999999999999998E-2</v>
      </c>
      <c r="F16" s="164">
        <f>ROUND((1+E16)*D16,2)</f>
        <v>371.88</v>
      </c>
      <c r="G16" s="163">
        <f>ROUND((1+$E16)*F16,2)</f>
        <v>391.22</v>
      </c>
      <c r="H16" s="163">
        <f t="shared" ref="H16:J16" si="3">ROUND((1+$E16)*G16,2)</f>
        <v>411.56</v>
      </c>
      <c r="I16" s="163">
        <f t="shared" si="3"/>
        <v>432.96</v>
      </c>
      <c r="J16" s="165">
        <f t="shared" si="3"/>
        <v>455.47</v>
      </c>
      <c r="K16" s="100"/>
      <c r="L16" s="7"/>
      <c r="M16" s="7"/>
      <c r="N16" s="7"/>
      <c r="O16" s="7"/>
      <c r="P16" s="7"/>
      <c r="Q16" s="7"/>
      <c r="R16" s="7"/>
      <c r="S16" s="7"/>
      <c r="T16" s="7"/>
    </row>
    <row r="17" spans="1:20" ht="15.6" thickBot="1" x14ac:dyDescent="0.3">
      <c r="A17" s="166" t="s">
        <v>17</v>
      </c>
      <c r="B17" s="103"/>
      <c r="C17" s="104"/>
      <c r="D17" s="98"/>
      <c r="E17" s="97"/>
      <c r="F17" s="167">
        <f>(ROUND(F15*F16,-3))</f>
        <v>763000</v>
      </c>
      <c r="G17" s="168">
        <f t="shared" ref="G17:J17" si="4">(ROUND(G15*G16,-3))</f>
        <v>802000</v>
      </c>
      <c r="H17" s="168">
        <f t="shared" si="4"/>
        <v>844000</v>
      </c>
      <c r="I17" s="168">
        <f t="shared" si="4"/>
        <v>888000</v>
      </c>
      <c r="J17" s="168">
        <f t="shared" si="4"/>
        <v>934000</v>
      </c>
      <c r="K17" s="169">
        <f>SUM(F17:J17)</f>
        <v>4231000</v>
      </c>
      <c r="M17" s="10"/>
      <c r="N17" s="10"/>
      <c r="O17" s="10"/>
      <c r="P17" s="10"/>
    </row>
    <row r="18" spans="1:20" ht="15.6" hidden="1" thickBot="1" x14ac:dyDescent="0.3">
      <c r="A18" s="60"/>
      <c r="B18" s="59"/>
      <c r="C18" s="59"/>
      <c r="D18" s="59"/>
      <c r="E18" s="59"/>
      <c r="F18" s="59"/>
      <c r="G18" s="59"/>
      <c r="H18" s="59"/>
      <c r="I18" s="59"/>
      <c r="J18" s="59"/>
      <c r="K18" s="59"/>
      <c r="L18" s="12"/>
      <c r="M18" s="12"/>
      <c r="N18" s="12"/>
      <c r="O18" s="12"/>
      <c r="P18" s="12"/>
    </row>
    <row r="19" spans="1:20" ht="15.6" x14ac:dyDescent="0.3">
      <c r="A19" s="62" t="s">
        <v>82</v>
      </c>
      <c r="B19" s="91"/>
      <c r="C19" s="95"/>
      <c r="D19" s="90"/>
      <c r="E19" s="90"/>
      <c r="F19" s="90"/>
      <c r="G19" s="90"/>
      <c r="H19" s="90"/>
      <c r="I19" s="90"/>
      <c r="J19" s="90"/>
      <c r="K19" s="91"/>
    </row>
    <row r="20" spans="1:20" ht="16.2" thickBot="1" x14ac:dyDescent="0.35">
      <c r="A20" s="153" t="s">
        <v>14</v>
      </c>
      <c r="B20" s="154" t="s">
        <v>18</v>
      </c>
      <c r="C20" s="96"/>
      <c r="D20" s="97"/>
      <c r="E20" s="97"/>
      <c r="F20" s="97"/>
      <c r="G20" s="97"/>
      <c r="H20" s="97"/>
      <c r="I20" s="97"/>
      <c r="J20" s="97"/>
      <c r="K20" s="98"/>
    </row>
    <row r="21" spans="1:20" ht="24.9" customHeight="1" x14ac:dyDescent="0.25">
      <c r="A21" s="155" t="s">
        <v>15</v>
      </c>
      <c r="B21" s="156">
        <f>'[3]Historic Data'!G62</f>
        <v>2.0472999999999999</v>
      </c>
      <c r="C21" s="157">
        <v>18</v>
      </c>
      <c r="D21" s="70">
        <f>ROUND('[3]Historic Data'!F57*(1+B21)^(C21/12),2)</f>
        <v>361259.55</v>
      </c>
      <c r="E21" s="158">
        <v>0</v>
      </c>
      <c r="F21" s="159">
        <f>'[3]Historic Data'!F57*1.043</f>
        <v>70832.216</v>
      </c>
      <c r="G21" s="70">
        <f>F21-(F21*0.107)</f>
        <v>63253.168888</v>
      </c>
      <c r="H21" s="70">
        <f t="shared" ref="H21:J21" si="5">(1+$E21)*G21</f>
        <v>63253.168888</v>
      </c>
      <c r="I21" s="70">
        <f t="shared" si="5"/>
        <v>63253.168888</v>
      </c>
      <c r="J21" s="160">
        <f t="shared" si="5"/>
        <v>63253.168888</v>
      </c>
      <c r="K21" s="100"/>
      <c r="L21" s="7"/>
      <c r="M21" s="7"/>
      <c r="N21" s="7"/>
      <c r="O21" s="7"/>
      <c r="P21" s="7"/>
      <c r="Q21" s="7"/>
      <c r="R21" s="7"/>
      <c r="S21" s="7"/>
      <c r="T21" s="7"/>
    </row>
    <row r="22" spans="1:20" x14ac:dyDescent="0.25">
      <c r="A22" s="161" t="s">
        <v>16</v>
      </c>
      <c r="B22" s="162">
        <f>'[3]Historic Data'!G63</f>
        <v>-5.4499999999999993E-2</v>
      </c>
      <c r="C22" s="157">
        <v>18</v>
      </c>
      <c r="D22" s="163">
        <f>ROUND('[3]Historic Data'!F58*(1+B22)^(C22/12),2)</f>
        <v>2657.67</v>
      </c>
      <c r="E22" s="158">
        <v>5.1999999999999998E-2</v>
      </c>
      <c r="F22" s="164">
        <f>ROUND((1+E22)*D22,2)</f>
        <v>2795.87</v>
      </c>
      <c r="G22" s="163">
        <f>ROUND((1+$E22)*F22,2)</f>
        <v>2941.26</v>
      </c>
      <c r="H22" s="163">
        <f>ROUND((1+$E22)*G22,2)</f>
        <v>3094.21</v>
      </c>
      <c r="I22" s="163">
        <f t="shared" ref="I22:J22" si="6">ROUND((1+$E22)*H22,2)</f>
        <v>3255.11</v>
      </c>
      <c r="J22" s="165">
        <f t="shared" si="6"/>
        <v>3424.38</v>
      </c>
      <c r="K22" s="100"/>
      <c r="L22" s="11"/>
      <c r="M22" s="11"/>
      <c r="N22" s="11"/>
      <c r="O22" s="11"/>
      <c r="P22" s="11"/>
    </row>
    <row r="23" spans="1:20" ht="15.6" thickBot="1" x14ac:dyDescent="0.3">
      <c r="A23" s="166" t="s">
        <v>17</v>
      </c>
      <c r="B23" s="103"/>
      <c r="C23" s="104"/>
      <c r="D23" s="98"/>
      <c r="E23" s="97"/>
      <c r="F23" s="167">
        <f>+F21*F22</f>
        <v>198037667.74792001</v>
      </c>
      <c r="G23" s="168">
        <f>+G21*G22</f>
        <v>186044015.52351889</v>
      </c>
      <c r="H23" s="168">
        <f>+H21*H22</f>
        <v>195718587.70493847</v>
      </c>
      <c r="I23" s="168">
        <f>+I21*I22</f>
        <v>205896022.5790177</v>
      </c>
      <c r="J23" s="168">
        <f>+J21*J22</f>
        <v>216602886.47668946</v>
      </c>
      <c r="K23" s="169">
        <f>SUM(F23:J23)</f>
        <v>1002299180.0320846</v>
      </c>
      <c r="M23" s="11"/>
      <c r="N23" s="11"/>
      <c r="O23" s="11"/>
      <c r="P23" s="11"/>
    </row>
    <row r="24" spans="1:20" ht="15.6" hidden="1" thickBot="1" x14ac:dyDescent="0.3">
      <c r="A24" s="60"/>
      <c r="B24" s="59"/>
      <c r="C24" s="59"/>
      <c r="D24" s="59"/>
      <c r="E24" s="59"/>
      <c r="F24" s="59"/>
      <c r="G24" s="59"/>
      <c r="H24" s="59"/>
      <c r="I24" s="59"/>
      <c r="J24" s="59"/>
      <c r="K24" s="59"/>
      <c r="L24" s="10"/>
      <c r="M24" s="10"/>
      <c r="N24" s="10"/>
      <c r="O24" s="10"/>
      <c r="P24" s="10"/>
    </row>
    <row r="25" spans="1:20" ht="15.6" x14ac:dyDescent="0.3">
      <c r="A25" s="62" t="s">
        <v>83</v>
      </c>
      <c r="B25" s="91"/>
      <c r="C25" s="95"/>
      <c r="D25" s="90"/>
      <c r="E25" s="90"/>
      <c r="F25" s="90"/>
      <c r="G25" s="90"/>
      <c r="H25" s="90"/>
      <c r="I25" s="90"/>
      <c r="J25" s="90"/>
      <c r="K25" s="91"/>
    </row>
    <row r="26" spans="1:20" ht="16.2" thickBot="1" x14ac:dyDescent="0.35">
      <c r="A26" s="153" t="s">
        <v>14</v>
      </c>
      <c r="B26" s="154" t="s">
        <v>18</v>
      </c>
      <c r="C26" s="96"/>
      <c r="D26" s="97"/>
      <c r="E26" s="97"/>
      <c r="F26" s="97"/>
      <c r="G26" s="97"/>
      <c r="H26" s="97"/>
      <c r="I26" s="97"/>
      <c r="J26" s="97"/>
      <c r="K26" s="98"/>
    </row>
    <row r="27" spans="1:20" x14ac:dyDescent="0.25">
      <c r="A27" s="155" t="s">
        <v>15</v>
      </c>
      <c r="B27" s="156">
        <f>'[3]Historic Data'!G72</f>
        <v>-3.1100000000000017E-2</v>
      </c>
      <c r="C27" s="157">
        <v>18</v>
      </c>
      <c r="D27" s="70">
        <f>ROUND('[3]Historic Data'!F67*(1+B27)^(C27/12),2)</f>
        <v>803.5</v>
      </c>
      <c r="E27" s="158">
        <v>0.05</v>
      </c>
      <c r="F27" s="159">
        <f>(1+E27)*D27</f>
        <v>843.67500000000007</v>
      </c>
      <c r="G27" s="70">
        <f>(1+$E27)*F27</f>
        <v>885.8587500000001</v>
      </c>
      <c r="H27" s="70">
        <f>(1+$E27)*G27</f>
        <v>930.15168750000009</v>
      </c>
      <c r="I27" s="70">
        <f>(1+$E27)*H27</f>
        <v>976.65927187500017</v>
      </c>
      <c r="J27" s="160">
        <f t="shared" ref="J27" si="7">(1+$E27)*I27</f>
        <v>1025.4922354687503</v>
      </c>
      <c r="K27" s="100"/>
      <c r="L27" s="5"/>
      <c r="M27" s="5"/>
      <c r="N27" s="5"/>
      <c r="O27" s="5"/>
      <c r="P27" s="5"/>
      <c r="Q27" s="5"/>
      <c r="R27" s="5"/>
      <c r="S27" s="5"/>
      <c r="T27" s="5"/>
    </row>
    <row r="28" spans="1:20" ht="14.4" customHeight="1" x14ac:dyDescent="0.25">
      <c r="A28" s="161" t="s">
        <v>16</v>
      </c>
      <c r="B28" s="162">
        <f>'[3]Historic Data'!G73</f>
        <v>6.8699999999999983E-2</v>
      </c>
      <c r="C28" s="157">
        <v>18</v>
      </c>
      <c r="D28" s="70">
        <f>ROUND('[3]Historic Data'!F68*(1+B28)^(C28/12),2)</f>
        <v>515.74</v>
      </c>
      <c r="E28" s="158">
        <v>4.7E-2</v>
      </c>
      <c r="F28" s="164">
        <f>ROUND((1+E28)*D28,2)</f>
        <v>539.98</v>
      </c>
      <c r="G28" s="163">
        <f>ROUND((1+$E28)*F28,2)</f>
        <v>565.36</v>
      </c>
      <c r="H28" s="163">
        <f>ROUND((1+$E28)*G28,2)</f>
        <v>591.92999999999995</v>
      </c>
      <c r="I28" s="163">
        <f t="shared" ref="I28:J28" si="8">ROUND((1+$E28)*H28,2)</f>
        <v>619.75</v>
      </c>
      <c r="J28" s="165">
        <f t="shared" si="8"/>
        <v>648.88</v>
      </c>
      <c r="K28" s="100"/>
      <c r="L28" s="8"/>
      <c r="M28" s="8"/>
      <c r="N28" s="8"/>
      <c r="O28" s="8"/>
      <c r="P28" s="8"/>
      <c r="Q28" s="8"/>
      <c r="R28" s="8"/>
      <c r="S28" s="8"/>
      <c r="T28" s="8"/>
    </row>
    <row r="29" spans="1:20" ht="12.9" customHeight="1" thickBot="1" x14ac:dyDescent="0.3">
      <c r="A29" s="166" t="s">
        <v>17</v>
      </c>
      <c r="B29" s="103"/>
      <c r="C29" s="104"/>
      <c r="D29" s="98"/>
      <c r="E29" s="97"/>
      <c r="F29" s="167">
        <f>+F27*F28</f>
        <v>455567.62650000007</v>
      </c>
      <c r="G29" s="168">
        <f>+G27*G28</f>
        <v>500829.10290000006</v>
      </c>
      <c r="H29" s="168">
        <f>+H27*H28</f>
        <v>550584.68838187505</v>
      </c>
      <c r="I29" s="168">
        <f>+I27*I28</f>
        <v>605284.58374453138</v>
      </c>
      <c r="J29" s="168">
        <f>+J27*J28</f>
        <v>665421.40175096272</v>
      </c>
      <c r="K29" s="169">
        <f>SUM(F29:J29)</f>
        <v>2777687.4032773692</v>
      </c>
      <c r="M29" s="10"/>
      <c r="N29" s="10"/>
      <c r="O29" s="10"/>
      <c r="P29" s="10"/>
    </row>
    <row r="30" spans="1:20" ht="15.6" hidden="1" thickBot="1" x14ac:dyDescent="0.3">
      <c r="A30" s="60"/>
      <c r="B30" s="59"/>
      <c r="C30" s="59"/>
      <c r="D30" s="59"/>
      <c r="E30" s="59"/>
      <c r="F30" s="59"/>
      <c r="G30" s="59"/>
      <c r="H30" s="59"/>
      <c r="I30" s="59"/>
      <c r="J30" s="59"/>
      <c r="K30" s="59"/>
      <c r="L30" s="10"/>
      <c r="M30" s="10"/>
      <c r="N30" s="10"/>
      <c r="O30" s="10"/>
      <c r="P30" s="10"/>
    </row>
    <row r="31" spans="1:20" ht="15.6" x14ac:dyDescent="0.3">
      <c r="A31" s="62" t="s">
        <v>84</v>
      </c>
      <c r="B31" s="91"/>
      <c r="C31" s="95"/>
      <c r="D31" s="90"/>
      <c r="E31" s="90"/>
      <c r="F31" s="90"/>
      <c r="G31" s="90"/>
      <c r="H31" s="90"/>
      <c r="I31" s="90"/>
      <c r="J31" s="90"/>
      <c r="K31" s="91"/>
    </row>
    <row r="32" spans="1:20" ht="16.2" thickBot="1" x14ac:dyDescent="0.35">
      <c r="A32" s="153" t="s">
        <v>14</v>
      </c>
      <c r="B32" s="154" t="s">
        <v>18</v>
      </c>
      <c r="C32" s="96"/>
      <c r="D32" s="97"/>
      <c r="E32" s="97"/>
      <c r="F32" s="97"/>
      <c r="G32" s="97"/>
      <c r="H32" s="97"/>
      <c r="I32" s="97"/>
      <c r="J32" s="97"/>
      <c r="K32" s="98"/>
    </row>
    <row r="33" spans="1:24" x14ac:dyDescent="0.25">
      <c r="A33" s="155" t="s">
        <v>15</v>
      </c>
      <c r="B33" s="107" t="s">
        <v>36</v>
      </c>
      <c r="C33" s="157">
        <v>18</v>
      </c>
      <c r="D33" s="177" t="s">
        <v>36</v>
      </c>
      <c r="E33" s="158">
        <f>'[3]Asset Test'!B5</f>
        <v>0.02</v>
      </c>
      <c r="F33" s="159">
        <f>ROUND(9*6,0)</f>
        <v>54</v>
      </c>
      <c r="G33" s="70">
        <f>ROUND((F33*2)*(1+$E33),0)</f>
        <v>110</v>
      </c>
      <c r="H33" s="70">
        <f>ROUND(G33*(1+$E33)+(13*12),0)</f>
        <v>268</v>
      </c>
      <c r="I33" s="70">
        <f>ROUND(H33*(1+$E33),0)</f>
        <v>273</v>
      </c>
      <c r="J33" s="160">
        <f>ROUND(I33*(1+$E33),0)</f>
        <v>278</v>
      </c>
      <c r="K33" s="100"/>
      <c r="L33" s="5"/>
      <c r="M33" s="5"/>
      <c r="N33" s="5"/>
      <c r="O33" s="5"/>
      <c r="P33" s="5"/>
      <c r="Q33" s="5"/>
      <c r="R33" s="5"/>
      <c r="S33" s="5"/>
      <c r="T33" s="5"/>
    </row>
    <row r="34" spans="1:24" ht="14.1" customHeight="1" x14ac:dyDescent="0.25">
      <c r="A34" s="161" t="s">
        <v>16</v>
      </c>
      <c r="B34" s="109" t="s">
        <v>36</v>
      </c>
      <c r="C34" s="157">
        <v>18</v>
      </c>
      <c r="D34" s="177" t="s">
        <v>36</v>
      </c>
      <c r="E34" s="158">
        <f>'[3]Asset Test'!B6</f>
        <v>4.4999999999999998E-2</v>
      </c>
      <c r="F34" s="164">
        <f>'[3]Asset Test'!C6</f>
        <v>980.94</v>
      </c>
      <c r="G34" s="163">
        <f>ROUND((1+$E34)*F34,2)</f>
        <v>1025.08</v>
      </c>
      <c r="H34" s="163">
        <f>ROUND((1+$E34)*G34,2)</f>
        <v>1071.21</v>
      </c>
      <c r="I34" s="163">
        <f t="shared" ref="I34:J34" si="9">ROUND((1+$E34)*H34,2)</f>
        <v>1119.4100000000001</v>
      </c>
      <c r="J34" s="165">
        <f t="shared" si="9"/>
        <v>1169.78</v>
      </c>
      <c r="K34" s="100"/>
      <c r="L34" s="8"/>
      <c r="M34" s="8"/>
      <c r="N34" s="8"/>
      <c r="O34" s="8"/>
      <c r="P34" s="8"/>
      <c r="Q34" s="8"/>
      <c r="R34" s="8"/>
      <c r="S34" s="8"/>
      <c r="T34" s="8"/>
    </row>
    <row r="35" spans="1:24" ht="12.9" customHeight="1" thickBot="1" x14ac:dyDescent="0.3">
      <c r="A35" s="166" t="s">
        <v>17</v>
      </c>
      <c r="B35" s="103"/>
      <c r="C35" s="104"/>
      <c r="D35" s="98"/>
      <c r="E35" s="97"/>
      <c r="F35" s="167">
        <f>+F33*F34</f>
        <v>52970.76</v>
      </c>
      <c r="G35" s="168">
        <f>+G33*G34</f>
        <v>112758.79999999999</v>
      </c>
      <c r="H35" s="168">
        <f>+H33*H34</f>
        <v>287084.28000000003</v>
      </c>
      <c r="I35" s="168">
        <f>+I33*I34</f>
        <v>305598.93000000005</v>
      </c>
      <c r="J35" s="168">
        <f>+J33*J34</f>
        <v>325198.83999999997</v>
      </c>
      <c r="K35" s="169">
        <f>SUM(F35:J35)</f>
        <v>1083611.6099999999</v>
      </c>
      <c r="M35" s="10"/>
      <c r="N35" s="10"/>
      <c r="O35" s="10"/>
      <c r="P35" s="10"/>
    </row>
    <row r="36" spans="1:24" ht="12.9" hidden="1" customHeight="1" thickBot="1" x14ac:dyDescent="0.3">
      <c r="A36" s="161"/>
      <c r="B36" s="110"/>
      <c r="C36" s="111"/>
      <c r="D36" s="112"/>
      <c r="E36" s="112"/>
      <c r="F36" s="53"/>
      <c r="G36" s="53"/>
      <c r="H36" s="53"/>
      <c r="I36" s="53"/>
      <c r="J36" s="53"/>
      <c r="K36" s="53"/>
      <c r="M36" s="10"/>
      <c r="N36" s="10"/>
      <c r="O36" s="10"/>
      <c r="P36" s="10"/>
    </row>
    <row r="37" spans="1:24" ht="12.9" customHeight="1" x14ac:dyDescent="0.3">
      <c r="A37" s="62" t="s">
        <v>98</v>
      </c>
      <c r="B37" s="91"/>
      <c r="C37" s="95"/>
      <c r="D37" s="90"/>
      <c r="E37" s="90"/>
      <c r="F37" s="90"/>
      <c r="G37" s="90"/>
      <c r="H37" s="90"/>
      <c r="I37" s="90"/>
      <c r="J37" s="90"/>
      <c r="K37" s="91"/>
      <c r="L37" s="25"/>
      <c r="M37" s="25"/>
      <c r="N37" s="26"/>
      <c r="O37" s="26"/>
      <c r="P37" s="26"/>
      <c r="Q37" s="26"/>
      <c r="R37" s="26"/>
      <c r="S37" s="26"/>
      <c r="U37" s="10"/>
      <c r="V37" s="10"/>
      <c r="W37" s="10"/>
      <c r="X37" s="10"/>
    </row>
    <row r="38" spans="1:24" ht="12.9" customHeight="1" thickBot="1" x14ac:dyDescent="0.35">
      <c r="A38" s="153" t="s">
        <v>14</v>
      </c>
      <c r="B38" s="154" t="s">
        <v>18</v>
      </c>
      <c r="C38" s="96"/>
      <c r="D38" s="97"/>
      <c r="E38" s="97"/>
      <c r="F38" s="97"/>
      <c r="G38" s="97"/>
      <c r="H38" s="97"/>
      <c r="I38" s="97"/>
      <c r="J38" s="97"/>
      <c r="K38" s="98"/>
      <c r="L38" s="25"/>
      <c r="M38" s="25"/>
      <c r="N38" s="26"/>
      <c r="O38" s="26"/>
      <c r="P38" s="26"/>
      <c r="Q38" s="26"/>
      <c r="R38" s="26"/>
      <c r="S38" s="26"/>
      <c r="U38" s="10"/>
      <c r="V38" s="10"/>
      <c r="W38" s="10"/>
      <c r="X38" s="10"/>
    </row>
    <row r="39" spans="1:24" ht="12.9" customHeight="1" x14ac:dyDescent="0.25">
      <c r="A39" s="155" t="s">
        <v>15</v>
      </c>
      <c r="B39" s="107" t="s">
        <v>36</v>
      </c>
      <c r="C39" s="113" t="s">
        <v>36</v>
      </c>
      <c r="D39" s="108" t="s">
        <v>36</v>
      </c>
      <c r="E39" s="114" t="s">
        <v>36</v>
      </c>
      <c r="F39" s="99">
        <v>0</v>
      </c>
      <c r="G39" s="54">
        <v>0</v>
      </c>
      <c r="H39" s="70">
        <v>67700.729036776029</v>
      </c>
      <c r="I39" s="70">
        <v>163265.45807355206</v>
      </c>
      <c r="J39" s="160">
        <v>285910.47872503853</v>
      </c>
      <c r="K39" s="100"/>
      <c r="L39" s="25"/>
      <c r="M39" s="25"/>
      <c r="N39" s="26"/>
      <c r="O39" s="26"/>
      <c r="P39" s="26"/>
      <c r="Q39" s="26"/>
      <c r="R39" s="26"/>
      <c r="S39" s="26"/>
      <c r="U39" s="10"/>
      <c r="V39" s="10"/>
      <c r="W39" s="10"/>
      <c r="X39" s="10"/>
    </row>
    <row r="40" spans="1:24" ht="12.9" customHeight="1" x14ac:dyDescent="0.25">
      <c r="A40" s="161" t="s">
        <v>16</v>
      </c>
      <c r="B40" s="109" t="s">
        <v>36</v>
      </c>
      <c r="C40" s="113" t="s">
        <v>36</v>
      </c>
      <c r="D40" s="108" t="s">
        <v>36</v>
      </c>
      <c r="E40" s="114" t="s">
        <v>36</v>
      </c>
      <c r="F40" s="102">
        <v>0</v>
      </c>
      <c r="G40" s="101">
        <v>0</v>
      </c>
      <c r="H40" s="163">
        <v>534.85266148856419</v>
      </c>
      <c r="I40" s="163">
        <v>604.38034806441522</v>
      </c>
      <c r="J40" s="165">
        <v>640.71658564167728</v>
      </c>
      <c r="K40" s="100"/>
      <c r="L40" s="25"/>
      <c r="M40" s="25"/>
      <c r="N40" s="26"/>
      <c r="O40" s="26"/>
      <c r="P40" s="26"/>
      <c r="Q40" s="26"/>
      <c r="R40" s="26"/>
      <c r="S40" s="26"/>
      <c r="U40" s="10"/>
      <c r="V40" s="10"/>
      <c r="W40" s="10"/>
      <c r="X40" s="10"/>
    </row>
    <row r="41" spans="1:24" ht="12.9" customHeight="1" thickBot="1" x14ac:dyDescent="0.3">
      <c r="A41" s="166" t="s">
        <v>17</v>
      </c>
      <c r="B41" s="103"/>
      <c r="C41" s="104"/>
      <c r="D41" s="98"/>
      <c r="E41" s="97"/>
      <c r="F41" s="105">
        <f>F39*F40</f>
        <v>0</v>
      </c>
      <c r="G41" s="106">
        <f t="shared" ref="G41:J41" si="10">G39*G40</f>
        <v>0</v>
      </c>
      <c r="H41" s="168">
        <f t="shared" si="10"/>
        <v>36209915.110035777</v>
      </c>
      <c r="I41" s="168">
        <f t="shared" si="10"/>
        <v>98674434.37738958</v>
      </c>
      <c r="J41" s="168">
        <f t="shared" si="10"/>
        <v>183187585.72788408</v>
      </c>
      <c r="K41" s="169">
        <f>SUM(F41:J41)</f>
        <v>318071935.21530944</v>
      </c>
      <c r="L41" s="25"/>
      <c r="M41" s="25"/>
      <c r="N41" s="26"/>
      <c r="O41" s="26"/>
      <c r="P41" s="26"/>
      <c r="Q41" s="26"/>
      <c r="R41" s="26"/>
      <c r="S41" s="26"/>
      <c r="U41" s="10"/>
      <c r="V41" s="10"/>
      <c r="W41" s="10"/>
      <c r="X41" s="10"/>
    </row>
    <row r="42" spans="1:24" ht="12.9" hidden="1" customHeight="1" thickBot="1" x14ac:dyDescent="0.3">
      <c r="A42" s="161"/>
      <c r="B42" s="115"/>
      <c r="C42" s="111"/>
      <c r="D42" s="112"/>
      <c r="E42" s="112"/>
      <c r="F42" s="53"/>
      <c r="G42" s="53"/>
      <c r="H42" s="53"/>
      <c r="I42" s="53"/>
      <c r="J42" s="53"/>
      <c r="K42" s="53"/>
      <c r="L42" s="25"/>
      <c r="M42" s="25"/>
      <c r="N42" s="26"/>
      <c r="O42" s="26"/>
      <c r="P42" s="26"/>
      <c r="Q42" s="26"/>
      <c r="R42" s="26"/>
      <c r="S42" s="26"/>
      <c r="U42" s="10"/>
      <c r="V42" s="10"/>
      <c r="W42" s="10"/>
      <c r="X42" s="10"/>
    </row>
    <row r="43" spans="1:24" ht="12.9" customHeight="1" x14ac:dyDescent="0.3">
      <c r="A43" s="170" t="s">
        <v>125</v>
      </c>
      <c r="B43" s="116"/>
      <c r="C43" s="95"/>
      <c r="D43" s="117"/>
      <c r="E43" s="117"/>
      <c r="F43" s="118"/>
      <c r="G43" s="119"/>
      <c r="H43" s="119"/>
      <c r="I43" s="119"/>
      <c r="J43" s="120"/>
      <c r="K43" s="121"/>
      <c r="L43" s="25"/>
      <c r="M43" s="25"/>
      <c r="N43" s="26"/>
      <c r="O43" s="26"/>
      <c r="P43" s="26"/>
      <c r="Q43" s="26"/>
      <c r="R43" s="26"/>
      <c r="S43" s="26"/>
      <c r="U43" s="10"/>
      <c r="V43" s="10"/>
      <c r="W43" s="10"/>
      <c r="X43" s="10"/>
    </row>
    <row r="44" spans="1:24" ht="12.9" customHeight="1" x14ac:dyDescent="0.3">
      <c r="A44" s="64" t="s">
        <v>124</v>
      </c>
      <c r="B44" s="175" t="s">
        <v>18</v>
      </c>
      <c r="C44" s="111"/>
      <c r="D44" s="122"/>
      <c r="E44" s="122"/>
      <c r="F44" s="123"/>
      <c r="G44" s="53"/>
      <c r="H44" s="53"/>
      <c r="I44" s="53"/>
      <c r="J44" s="124"/>
      <c r="K44" s="100"/>
      <c r="L44" s="25"/>
      <c r="M44" s="25"/>
      <c r="N44" s="26"/>
      <c r="O44" s="26"/>
      <c r="P44" s="26"/>
      <c r="Q44" s="26"/>
      <c r="R44" s="26"/>
      <c r="S44" s="26"/>
      <c r="U44" s="10"/>
      <c r="V44" s="10"/>
      <c r="W44" s="10"/>
      <c r="X44" s="10"/>
    </row>
    <row r="45" spans="1:24" ht="12.9" customHeight="1" thickBot="1" x14ac:dyDescent="0.3">
      <c r="A45" s="166" t="s">
        <v>17</v>
      </c>
      <c r="B45" s="125"/>
      <c r="C45" s="96"/>
      <c r="D45" s="104"/>
      <c r="E45" s="104"/>
      <c r="F45" s="105">
        <v>0</v>
      </c>
      <c r="G45" s="168">
        <v>209000000</v>
      </c>
      <c r="H45" s="168">
        <v>201000000</v>
      </c>
      <c r="I45" s="168">
        <v>0</v>
      </c>
      <c r="J45" s="178">
        <v>0</v>
      </c>
      <c r="K45" s="169">
        <f>SUM(F45:J45)</f>
        <v>410000000</v>
      </c>
      <c r="L45" s="25"/>
      <c r="M45" s="25"/>
      <c r="N45" s="26"/>
      <c r="O45" s="26"/>
      <c r="P45" s="26"/>
      <c r="Q45" s="26"/>
      <c r="R45" s="26"/>
      <c r="S45" s="26"/>
      <c r="U45" s="10"/>
      <c r="V45" s="10"/>
      <c r="W45" s="10"/>
      <c r="X45" s="10"/>
    </row>
    <row r="46" spans="1:24" ht="15.6" hidden="1" thickBot="1" x14ac:dyDescent="0.3">
      <c r="A46" s="60"/>
      <c r="B46" s="59"/>
      <c r="C46" s="59"/>
      <c r="D46" s="59"/>
      <c r="E46" s="59"/>
      <c r="F46" s="59"/>
      <c r="G46" s="59"/>
      <c r="H46" s="59"/>
      <c r="I46" s="59"/>
      <c r="J46" s="59"/>
      <c r="K46" s="59"/>
    </row>
    <row r="47" spans="1:24" ht="15.6" x14ac:dyDescent="0.3">
      <c r="A47" s="171" t="s">
        <v>88</v>
      </c>
      <c r="B47" s="126"/>
      <c r="C47" s="127"/>
      <c r="D47" s="126"/>
      <c r="E47" s="128"/>
      <c r="F47" s="129"/>
      <c r="G47" s="130"/>
      <c r="H47" s="130"/>
      <c r="I47" s="130"/>
      <c r="J47" s="130"/>
      <c r="K47" s="131"/>
    </row>
    <row r="48" spans="1:24" ht="16.2" thickBot="1" x14ac:dyDescent="0.35">
      <c r="A48" s="172" t="s">
        <v>14</v>
      </c>
      <c r="B48" s="176" t="s">
        <v>123</v>
      </c>
      <c r="C48" s="132"/>
      <c r="D48" s="133"/>
      <c r="E48" s="134"/>
      <c r="F48" s="135"/>
      <c r="G48" s="136"/>
      <c r="H48" s="136"/>
      <c r="I48" s="136"/>
      <c r="J48" s="136"/>
      <c r="K48" s="137"/>
    </row>
    <row r="49" spans="1:11" ht="15.6" thickBot="1" x14ac:dyDescent="0.3">
      <c r="A49" s="173" t="s">
        <v>94</v>
      </c>
      <c r="B49" s="138" t="s">
        <v>36</v>
      </c>
      <c r="C49" s="139" t="s">
        <v>36</v>
      </c>
      <c r="D49" s="140" t="s">
        <v>36</v>
      </c>
      <c r="E49" s="139" t="s">
        <v>36</v>
      </c>
      <c r="F49" s="179">
        <v>3504933000</v>
      </c>
      <c r="G49" s="180">
        <v>3504933000</v>
      </c>
      <c r="H49" s="180">
        <v>3504933000</v>
      </c>
      <c r="I49" s="180">
        <v>3504933000</v>
      </c>
      <c r="J49" s="181">
        <v>3504933000</v>
      </c>
      <c r="K49" s="182">
        <f>SUM(F49:J49)</f>
        <v>17524665000</v>
      </c>
    </row>
    <row r="50" spans="1:11" ht="15.6" hidden="1" thickBot="1" x14ac:dyDescent="0.3">
      <c r="B50" s="141"/>
      <c r="C50" s="141"/>
      <c r="D50" s="141"/>
      <c r="E50" s="141"/>
      <c r="F50" s="141"/>
      <c r="G50" s="141"/>
      <c r="H50" s="141"/>
      <c r="I50" s="141"/>
      <c r="J50" s="141"/>
      <c r="K50" s="141"/>
    </row>
    <row r="51" spans="1:11" ht="15.6" x14ac:dyDescent="0.3">
      <c r="A51" s="171" t="s">
        <v>64</v>
      </c>
      <c r="B51" s="126"/>
      <c r="C51" s="127"/>
      <c r="D51" s="126"/>
      <c r="E51" s="128"/>
      <c r="F51" s="129"/>
      <c r="G51" s="130"/>
      <c r="H51" s="130"/>
      <c r="I51" s="130"/>
      <c r="J51" s="130"/>
      <c r="K51" s="131"/>
    </row>
    <row r="52" spans="1:11" ht="16.2" thickBot="1" x14ac:dyDescent="0.35">
      <c r="A52" s="172" t="s">
        <v>14</v>
      </c>
      <c r="B52" s="176" t="s">
        <v>53</v>
      </c>
      <c r="C52" s="132"/>
      <c r="D52" s="133"/>
      <c r="E52" s="134"/>
      <c r="F52" s="135"/>
      <c r="G52" s="136"/>
      <c r="H52" s="136"/>
      <c r="I52" s="136"/>
      <c r="J52" s="136"/>
      <c r="K52" s="137"/>
    </row>
    <row r="53" spans="1:11" ht="12.9" customHeight="1" thickBot="1" x14ac:dyDescent="0.3">
      <c r="A53" s="173" t="s">
        <v>93</v>
      </c>
      <c r="B53" s="138" t="s">
        <v>36</v>
      </c>
      <c r="C53" s="139" t="s">
        <v>36</v>
      </c>
      <c r="D53" s="140" t="s">
        <v>36</v>
      </c>
      <c r="E53" s="139" t="s">
        <v>36</v>
      </c>
      <c r="F53" s="179">
        <v>2087014853</v>
      </c>
      <c r="G53" s="180">
        <v>2096758894</v>
      </c>
      <c r="H53" s="180">
        <v>2139475115</v>
      </c>
      <c r="I53" s="180">
        <v>2183045660</v>
      </c>
      <c r="J53" s="181">
        <v>2227487615</v>
      </c>
      <c r="K53" s="182">
        <f>SUM(F53:J53)</f>
        <v>10733782137</v>
      </c>
    </row>
    <row r="54" spans="1:11" hidden="1" x14ac:dyDescent="0.25">
      <c r="B54" s="141"/>
      <c r="C54" s="141"/>
      <c r="D54" s="141"/>
      <c r="E54" s="141"/>
    </row>
  </sheetData>
  <sheetProtection sheet="1" objects="1" scenarios="1" selectLockedCells="1"/>
  <dataValidations count="1">
    <dataValidation type="list" allowBlank="1" showInputMessage="1" showErrorMessage="1" sqref="B8 B14 B20 B26 B32 B38" xr:uid="{6EB64D1B-971D-43AE-8ACD-B80702C0F45D}">
      <formula1>PopStatus</formula1>
    </dataValidation>
  </dataValidations>
  <printOptions horizontalCentered="1" headings="1" gridLines="1"/>
  <pageMargins left="0.5" right="0.5" top="0.5" bottom="0.5" header="0.25" footer="0.25"/>
  <pageSetup scale="53" orientation="landscape" r:id="rId1"/>
  <headerFooter alignWithMargins="0">
    <oddHeader>&amp;CHEALTH INSURANCE FLEXIBILITY AND ACCOUNTABILITY DEMONSTRATION COST DATA</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F9A1F-A335-409F-B0C6-1926D00ACE6D}">
  <sheetPr>
    <pageSetUpPr fitToPage="1"/>
  </sheetPr>
  <dimension ref="A1:Y76"/>
  <sheetViews>
    <sheetView zoomScale="85" zoomScaleNormal="85" workbookViewId="0">
      <pane ySplit="5" topLeftCell="A45" activePane="bottomLeft" state="frozen"/>
      <selection activeCell="D23" sqref="D23"/>
      <selection pane="bottomLeft" activeCell="A75" sqref="A75"/>
    </sheetView>
  </sheetViews>
  <sheetFormatPr defaultColWidth="0" defaultRowHeight="15" zeroHeight="1" x14ac:dyDescent="0.25"/>
  <cols>
    <col min="1" max="1" width="12.88671875" style="142" customWidth="1"/>
    <col min="2" max="2" width="23.6640625" style="142" customWidth="1"/>
    <col min="3" max="3" width="12.44140625" style="184" customWidth="1"/>
    <col min="4" max="4" width="19.88671875" style="142" customWidth="1"/>
    <col min="5" max="8" width="20" style="142" bestFit="1" customWidth="1"/>
    <col min="9" max="9" width="21.33203125" style="142" bestFit="1" customWidth="1"/>
    <col min="10" max="11" width="13.33203125" style="6" hidden="1" customWidth="1"/>
    <col min="12" max="15" width="8.6640625" style="6" hidden="1" customWidth="1"/>
    <col min="16" max="20" width="13.33203125" style="6" hidden="1" customWidth="1"/>
    <col min="21" max="21" width="14.88671875" style="6" hidden="1" customWidth="1"/>
    <col min="22" max="25" width="0" style="6" hidden="1" customWidth="1"/>
    <col min="26" max="16384" width="8.6640625" style="6" hidden="1"/>
  </cols>
  <sheetData>
    <row r="1" spans="1:21" s="44" customFormat="1" ht="6" customHeight="1" x14ac:dyDescent="0.25">
      <c r="A1" s="44" t="s">
        <v>138</v>
      </c>
    </row>
    <row r="2" spans="1:21" ht="16.2" thickBot="1" x14ac:dyDescent="0.35">
      <c r="A2" s="263" t="s">
        <v>19</v>
      </c>
      <c r="B2" s="183"/>
      <c r="C2" s="183"/>
      <c r="D2" s="183"/>
      <c r="E2" s="183"/>
      <c r="F2" s="183"/>
      <c r="G2" s="183"/>
      <c r="H2" s="183"/>
      <c r="I2" s="183"/>
    </row>
    <row r="3" spans="1:21" ht="15.6" hidden="1" thickBot="1" x14ac:dyDescent="0.3"/>
    <row r="4" spans="1:21" ht="15.6" x14ac:dyDescent="0.3">
      <c r="A4" s="185"/>
      <c r="B4" s="186"/>
      <c r="C4" s="187"/>
      <c r="D4" s="264" t="s">
        <v>11</v>
      </c>
      <c r="E4" s="188"/>
      <c r="F4" s="188"/>
      <c r="G4" s="188"/>
      <c r="H4" s="189"/>
      <c r="I4" s="265" t="s">
        <v>20</v>
      </c>
    </row>
    <row r="5" spans="1:21" ht="47.4" thickBot="1" x14ac:dyDescent="0.35">
      <c r="A5" s="266" t="s">
        <v>21</v>
      </c>
      <c r="B5" s="150" t="s">
        <v>115</v>
      </c>
      <c r="C5" s="267" t="s">
        <v>22</v>
      </c>
      <c r="D5" s="152" t="s">
        <v>103</v>
      </c>
      <c r="E5" s="152" t="s">
        <v>104</v>
      </c>
      <c r="F5" s="152" t="s">
        <v>105</v>
      </c>
      <c r="G5" s="152" t="s">
        <v>106</v>
      </c>
      <c r="H5" s="152" t="s">
        <v>107</v>
      </c>
      <c r="I5" s="190"/>
    </row>
    <row r="6" spans="1:21" ht="16.2" hidden="1" thickBot="1" x14ac:dyDescent="0.35">
      <c r="A6" s="191"/>
      <c r="B6" s="192"/>
      <c r="C6" s="192"/>
      <c r="D6" s="192"/>
      <c r="E6" s="192"/>
      <c r="F6" s="192"/>
      <c r="G6" s="192"/>
      <c r="H6" s="192"/>
      <c r="I6" s="192"/>
    </row>
    <row r="7" spans="1:21" s="13" customFormat="1" ht="15.6" x14ac:dyDescent="0.3">
      <c r="A7" s="62" t="str">
        <f>WOW!A7</f>
        <v>CBAS</v>
      </c>
      <c r="B7" s="193"/>
      <c r="C7" s="194"/>
      <c r="D7" s="195"/>
      <c r="E7" s="195"/>
      <c r="F7" s="195"/>
      <c r="G7" s="195"/>
      <c r="H7" s="195"/>
      <c r="I7" s="196"/>
    </row>
    <row r="8" spans="1:21" s="13" customFormat="1" ht="16.2" thickBot="1" x14ac:dyDescent="0.35">
      <c r="A8" s="153" t="s">
        <v>14</v>
      </c>
      <c r="B8" s="154" t="s">
        <v>18</v>
      </c>
      <c r="C8" s="198"/>
      <c r="D8" s="199"/>
      <c r="E8" s="199"/>
      <c r="F8" s="199"/>
      <c r="G8" s="199"/>
      <c r="H8" s="199"/>
      <c r="I8" s="200"/>
    </row>
    <row r="9" spans="1:21" s="13" customFormat="1" ht="45" x14ac:dyDescent="0.25">
      <c r="A9" s="161" t="s">
        <v>15</v>
      </c>
      <c r="B9" s="70">
        <f>WOW!D9</f>
        <v>69080424.280000001</v>
      </c>
      <c r="C9" s="203" t="s">
        <v>36</v>
      </c>
      <c r="D9" s="159">
        <f>WOW!F9</f>
        <v>70000000</v>
      </c>
      <c r="E9" s="70">
        <f>WOW!G9</f>
        <v>73865000</v>
      </c>
      <c r="F9" s="70">
        <f>WOW!H9</f>
        <v>73865000</v>
      </c>
      <c r="G9" s="70">
        <f>WOW!I9</f>
        <v>73865000</v>
      </c>
      <c r="H9" s="160">
        <f>WOW!J9</f>
        <v>73865000</v>
      </c>
      <c r="I9" s="205"/>
      <c r="P9" s="14"/>
      <c r="Q9" s="14"/>
      <c r="R9" s="14"/>
      <c r="S9" s="14"/>
      <c r="T9" s="14"/>
    </row>
    <row r="10" spans="1:21" s="13" customFormat="1" ht="30" x14ac:dyDescent="0.25">
      <c r="A10" s="161" t="s">
        <v>16</v>
      </c>
      <c r="B10" s="163">
        <f>WOW!D10</f>
        <v>6.9</v>
      </c>
      <c r="C10" s="203" t="s">
        <v>36</v>
      </c>
      <c r="D10" s="273">
        <f>WOW!F10</f>
        <v>6.9</v>
      </c>
      <c r="E10" s="274">
        <f>WOW!G10</f>
        <v>6.9</v>
      </c>
      <c r="F10" s="274">
        <f>WOW!H10</f>
        <v>6.9</v>
      </c>
      <c r="G10" s="274">
        <f>WOW!I10</f>
        <v>6.9</v>
      </c>
      <c r="H10" s="275">
        <f>WOW!J10</f>
        <v>6.9</v>
      </c>
      <c r="I10" s="209"/>
      <c r="P10" s="15"/>
      <c r="Q10" s="15"/>
      <c r="R10" s="15"/>
      <c r="S10" s="15"/>
      <c r="T10" s="15"/>
    </row>
    <row r="11" spans="1:21" s="13" customFormat="1" ht="30.6" thickBot="1" x14ac:dyDescent="0.3">
      <c r="A11" s="166" t="s">
        <v>17</v>
      </c>
      <c r="B11" s="210"/>
      <c r="C11" s="211"/>
      <c r="D11" s="276">
        <f>+D9*D10</f>
        <v>483000000</v>
      </c>
      <c r="E11" s="277">
        <f>+E9*E10</f>
        <v>509668500</v>
      </c>
      <c r="F11" s="277">
        <f>+F9*F10</f>
        <v>509668500</v>
      </c>
      <c r="G11" s="277">
        <f>+G9*G10</f>
        <v>509668500</v>
      </c>
      <c r="H11" s="278">
        <f>+H9*H10</f>
        <v>509668500</v>
      </c>
      <c r="I11" s="279">
        <f>SUM(D11:H11)</f>
        <v>2521674000</v>
      </c>
      <c r="P11" s="16"/>
      <c r="Q11" s="16"/>
      <c r="R11" s="16"/>
      <c r="S11" s="16"/>
      <c r="T11" s="16"/>
      <c r="U11" s="17"/>
    </row>
    <row r="12" spans="1:21" s="13" customFormat="1" ht="15.6" hidden="1" thickBot="1" x14ac:dyDescent="0.3">
      <c r="A12" s="272"/>
      <c r="B12" s="215"/>
      <c r="C12" s="216"/>
      <c r="D12" s="202"/>
      <c r="E12" s="202"/>
      <c r="F12" s="202"/>
      <c r="G12" s="202"/>
      <c r="H12" s="202"/>
      <c r="I12" s="215"/>
    </row>
    <row r="13" spans="1:21" s="13" customFormat="1" ht="15.6" x14ac:dyDescent="0.3">
      <c r="A13" s="62" t="str">
        <f>WOW!A13</f>
        <v>OOS FFCY</v>
      </c>
      <c r="B13" s="193"/>
      <c r="C13" s="194"/>
      <c r="D13" s="195"/>
      <c r="E13" s="195"/>
      <c r="F13" s="195"/>
      <c r="G13" s="195"/>
      <c r="H13" s="195"/>
      <c r="I13" s="196"/>
    </row>
    <row r="14" spans="1:21" s="13" customFormat="1" ht="16.2" thickBot="1" x14ac:dyDescent="0.35">
      <c r="A14" s="153" t="s">
        <v>14</v>
      </c>
      <c r="B14" s="197" t="s">
        <v>18</v>
      </c>
      <c r="C14" s="198"/>
      <c r="D14" s="199"/>
      <c r="E14" s="199"/>
      <c r="F14" s="199"/>
      <c r="G14" s="199"/>
      <c r="H14" s="199"/>
      <c r="I14" s="200"/>
    </row>
    <row r="15" spans="1:21" s="13" customFormat="1" ht="45" x14ac:dyDescent="0.25">
      <c r="A15" s="161" t="s">
        <v>15</v>
      </c>
      <c r="B15" s="70">
        <f>WOW!D15</f>
        <v>2051.27</v>
      </c>
      <c r="C15" s="280" t="s">
        <v>36</v>
      </c>
      <c r="D15" s="159">
        <f>WOW!F15</f>
        <v>2051.27</v>
      </c>
      <c r="E15" s="70">
        <f>WOW!G15</f>
        <v>2051.27</v>
      </c>
      <c r="F15" s="70">
        <f>WOW!H15</f>
        <v>2051.27</v>
      </c>
      <c r="G15" s="70">
        <f>WOW!I15</f>
        <v>2051.27</v>
      </c>
      <c r="H15" s="160">
        <f>WOW!J15</f>
        <v>2051.27</v>
      </c>
      <c r="I15" s="205"/>
    </row>
    <row r="16" spans="1:21" s="13" customFormat="1" ht="30" x14ac:dyDescent="0.25">
      <c r="A16" s="161" t="s">
        <v>16</v>
      </c>
      <c r="B16" s="163">
        <f>WOW!D16</f>
        <v>353.5</v>
      </c>
      <c r="C16" s="280">
        <v>5.1999999999999998E-2</v>
      </c>
      <c r="D16" s="273">
        <f>WOW!F16</f>
        <v>371.88</v>
      </c>
      <c r="E16" s="274">
        <f>WOW!G16</f>
        <v>391.22</v>
      </c>
      <c r="F16" s="274">
        <f>WOW!H16</f>
        <v>411.56</v>
      </c>
      <c r="G16" s="274">
        <f>WOW!I16</f>
        <v>432.96</v>
      </c>
      <c r="H16" s="275">
        <f>WOW!J16</f>
        <v>455.47</v>
      </c>
      <c r="I16" s="209"/>
    </row>
    <row r="17" spans="1:25" s="13" customFormat="1" ht="25.5" customHeight="1" thickBot="1" x14ac:dyDescent="0.3">
      <c r="A17" s="166" t="s">
        <v>17</v>
      </c>
      <c r="B17" s="210"/>
      <c r="C17" s="211"/>
      <c r="D17" s="276">
        <f>(ROUND(D15*D16,-3))</f>
        <v>763000</v>
      </c>
      <c r="E17" s="277">
        <f t="shared" ref="E17:H17" si="0">(ROUND(E15*E16,-3))</f>
        <v>802000</v>
      </c>
      <c r="F17" s="277">
        <f t="shared" si="0"/>
        <v>844000</v>
      </c>
      <c r="G17" s="277">
        <f t="shared" si="0"/>
        <v>888000</v>
      </c>
      <c r="H17" s="278">
        <f t="shared" si="0"/>
        <v>934000</v>
      </c>
      <c r="I17" s="279">
        <f>SUM(D17:H17)</f>
        <v>4231000</v>
      </c>
      <c r="J17" s="18"/>
      <c r="K17" s="18"/>
      <c r="L17" s="18"/>
      <c r="M17" s="18"/>
      <c r="N17" s="18"/>
      <c r="O17" s="18"/>
      <c r="P17" s="18"/>
      <c r="Q17" s="18"/>
      <c r="R17" s="18"/>
      <c r="S17" s="18"/>
      <c r="T17" s="18"/>
      <c r="U17" s="18"/>
      <c r="V17" s="18"/>
      <c r="W17" s="18"/>
      <c r="X17" s="18"/>
      <c r="Y17" s="18"/>
    </row>
    <row r="18" spans="1:25" s="13" customFormat="1" ht="15.6" hidden="1" thickBot="1" x14ac:dyDescent="0.3">
      <c r="A18" s="214"/>
      <c r="B18" s="215"/>
      <c r="C18" s="216"/>
      <c r="D18" s="202"/>
      <c r="E18" s="202"/>
      <c r="F18" s="202"/>
      <c r="G18" s="202"/>
      <c r="H18" s="202"/>
      <c r="I18" s="215"/>
    </row>
    <row r="19" spans="1:25" s="13" customFormat="1" ht="15.6" x14ac:dyDescent="0.3">
      <c r="A19" s="62" t="str">
        <f>WOW!A19</f>
        <v>DMC-ODS: IMD</v>
      </c>
      <c r="B19" s="193"/>
      <c r="C19" s="194"/>
      <c r="D19" s="195"/>
      <c r="E19" s="195"/>
      <c r="F19" s="195"/>
      <c r="G19" s="195"/>
      <c r="H19" s="195"/>
      <c r="I19" s="196"/>
    </row>
    <row r="20" spans="1:25" s="13" customFormat="1" ht="16.2" thickBot="1" x14ac:dyDescent="0.35">
      <c r="A20" s="153" t="s">
        <v>14</v>
      </c>
      <c r="B20" s="154" t="s">
        <v>18</v>
      </c>
      <c r="C20" s="198"/>
      <c r="D20" s="199"/>
      <c r="E20" s="199"/>
      <c r="F20" s="199"/>
      <c r="G20" s="199"/>
      <c r="H20" s="199"/>
      <c r="I20" s="200"/>
    </row>
    <row r="21" spans="1:25" s="13" customFormat="1" ht="37.5" customHeight="1" x14ac:dyDescent="0.25">
      <c r="A21" s="161" t="s">
        <v>15</v>
      </c>
      <c r="B21" s="70">
        <f>WOW!D21</f>
        <v>361259.55</v>
      </c>
      <c r="C21" s="280" t="s">
        <v>36</v>
      </c>
      <c r="D21" s="159">
        <f>WOW!F21</f>
        <v>70832.216</v>
      </c>
      <c r="E21" s="70">
        <f>WOW!G21</f>
        <v>63253.168888</v>
      </c>
      <c r="F21" s="70">
        <f>WOW!H21</f>
        <v>63253.168888</v>
      </c>
      <c r="G21" s="70">
        <f>WOW!I21</f>
        <v>63253.168888</v>
      </c>
      <c r="H21" s="160">
        <f>WOW!J21</f>
        <v>63253.168888</v>
      </c>
      <c r="I21" s="205"/>
      <c r="J21" s="18"/>
      <c r="K21" s="18"/>
      <c r="L21" s="18"/>
      <c r="M21" s="18"/>
      <c r="N21" s="18"/>
      <c r="O21" s="18"/>
      <c r="P21" s="18"/>
      <c r="Q21" s="18"/>
      <c r="R21" s="18"/>
      <c r="S21" s="18"/>
      <c r="T21" s="18"/>
      <c r="U21" s="18"/>
      <c r="V21" s="18"/>
      <c r="W21" s="18"/>
      <c r="X21" s="18"/>
      <c r="Y21" s="18"/>
    </row>
    <row r="22" spans="1:25" s="13" customFormat="1" ht="30" x14ac:dyDescent="0.25">
      <c r="A22" s="161" t="s">
        <v>16</v>
      </c>
      <c r="B22" s="163">
        <f>WOW!D22</f>
        <v>2657.67</v>
      </c>
      <c r="C22" s="280">
        <v>5.1999999999999998E-2</v>
      </c>
      <c r="D22" s="273">
        <f>WOW!F22</f>
        <v>2795.87</v>
      </c>
      <c r="E22" s="274">
        <f>WOW!G22</f>
        <v>2941.26</v>
      </c>
      <c r="F22" s="274">
        <f>WOW!H22</f>
        <v>3094.21</v>
      </c>
      <c r="G22" s="274">
        <f>WOW!I22</f>
        <v>3255.11</v>
      </c>
      <c r="H22" s="275">
        <f>WOW!J22</f>
        <v>3424.38</v>
      </c>
      <c r="I22" s="209"/>
    </row>
    <row r="23" spans="1:25" s="13" customFormat="1" ht="25.5" customHeight="1" thickBot="1" x14ac:dyDescent="0.3">
      <c r="A23" s="166" t="s">
        <v>17</v>
      </c>
      <c r="B23" s="210"/>
      <c r="C23" s="211"/>
      <c r="D23" s="276">
        <f>+D21*D22</f>
        <v>198037667.74792001</v>
      </c>
      <c r="E23" s="277">
        <f>+E21*E22</f>
        <v>186044015.52351889</v>
      </c>
      <c r="F23" s="277">
        <f>+F21*F22</f>
        <v>195718587.70493847</v>
      </c>
      <c r="G23" s="277">
        <f>+G21*G22</f>
        <v>205896022.5790177</v>
      </c>
      <c r="H23" s="278">
        <f>+H21*H22</f>
        <v>216602886.47668946</v>
      </c>
      <c r="I23" s="279">
        <f>SUM(D23:H23)</f>
        <v>1002299180.0320846</v>
      </c>
      <c r="J23" s="19"/>
      <c r="K23" s="19"/>
      <c r="L23" s="19"/>
      <c r="M23" s="19"/>
      <c r="N23" s="19"/>
      <c r="O23" s="19"/>
      <c r="P23" s="19"/>
      <c r="Q23" s="19"/>
      <c r="R23" s="19"/>
      <c r="S23" s="19"/>
      <c r="T23" s="19"/>
      <c r="U23" s="19"/>
      <c r="V23" s="19"/>
      <c r="W23" s="19"/>
      <c r="X23" s="19"/>
      <c r="Y23" s="19"/>
    </row>
    <row r="24" spans="1:25" s="13" customFormat="1" ht="15.6" hidden="1" thickBot="1" x14ac:dyDescent="0.3">
      <c r="A24" s="272"/>
      <c r="B24" s="215"/>
      <c r="C24" s="216"/>
      <c r="D24" s="202"/>
      <c r="E24" s="202"/>
      <c r="F24" s="202"/>
      <c r="G24" s="202"/>
      <c r="H24" s="202"/>
      <c r="I24" s="215"/>
    </row>
    <row r="25" spans="1:25" s="13" customFormat="1" ht="15.6" x14ac:dyDescent="0.3">
      <c r="A25" s="62" t="str">
        <f>WOW!A25</f>
        <v>IHS Chiropractic Services</v>
      </c>
      <c r="B25" s="193"/>
      <c r="C25" s="194"/>
      <c r="D25" s="195"/>
      <c r="E25" s="195"/>
      <c r="F25" s="195"/>
      <c r="G25" s="195"/>
      <c r="H25" s="195"/>
      <c r="I25" s="196"/>
    </row>
    <row r="26" spans="1:25" s="13" customFormat="1" ht="16.2" thickBot="1" x14ac:dyDescent="0.35">
      <c r="A26" s="153" t="s">
        <v>14</v>
      </c>
      <c r="B26" s="197" t="s">
        <v>18</v>
      </c>
      <c r="C26" s="198"/>
      <c r="D26" s="199"/>
      <c r="E26" s="199"/>
      <c r="F26" s="199"/>
      <c r="G26" s="199"/>
      <c r="H26" s="199"/>
      <c r="I26" s="200"/>
    </row>
    <row r="27" spans="1:25" s="13" customFormat="1" ht="37.5" customHeight="1" x14ac:dyDescent="0.25">
      <c r="A27" s="161" t="s">
        <v>15</v>
      </c>
      <c r="B27" s="70">
        <f>WOW!D27</f>
        <v>803.5</v>
      </c>
      <c r="C27" s="162">
        <v>0.05</v>
      </c>
      <c r="D27" s="159">
        <f>WOW!F27</f>
        <v>843.67500000000007</v>
      </c>
      <c r="E27" s="70">
        <f>WOW!G27</f>
        <v>885.8587500000001</v>
      </c>
      <c r="F27" s="70">
        <f>WOW!H27</f>
        <v>930.15168750000009</v>
      </c>
      <c r="G27" s="70">
        <f>WOW!I27</f>
        <v>976.65927187500017</v>
      </c>
      <c r="H27" s="160">
        <f>WOW!J27</f>
        <v>1025.4922354687503</v>
      </c>
      <c r="I27" s="205"/>
      <c r="J27" s="19"/>
      <c r="K27" s="19"/>
      <c r="L27" s="19"/>
      <c r="M27" s="19"/>
      <c r="N27" s="19"/>
      <c r="O27" s="19"/>
      <c r="P27" s="19"/>
      <c r="Q27" s="19"/>
    </row>
    <row r="28" spans="1:25" s="13" customFormat="1" ht="12.6" customHeight="1" x14ac:dyDescent="0.25">
      <c r="A28" s="161" t="s">
        <v>16</v>
      </c>
      <c r="B28" s="163">
        <f>WOW!D28</f>
        <v>515.74</v>
      </c>
      <c r="C28" s="162">
        <v>4.7E-2</v>
      </c>
      <c r="D28" s="273">
        <f>WOW!F28</f>
        <v>539.98</v>
      </c>
      <c r="E28" s="274">
        <f>WOW!G28</f>
        <v>565.36</v>
      </c>
      <c r="F28" s="274">
        <f>WOW!H28</f>
        <v>591.92999999999995</v>
      </c>
      <c r="G28" s="274">
        <f>WOW!I28</f>
        <v>619.75</v>
      </c>
      <c r="H28" s="275">
        <f>WOW!J28</f>
        <v>648.88</v>
      </c>
      <c r="I28" s="209"/>
      <c r="J28" s="18"/>
      <c r="K28" s="18"/>
      <c r="L28" s="18"/>
      <c r="M28" s="18"/>
      <c r="N28" s="18"/>
      <c r="O28" s="18"/>
      <c r="P28" s="18"/>
      <c r="Q28" s="18"/>
    </row>
    <row r="29" spans="1:25" s="13" customFormat="1" ht="25.5" customHeight="1" thickBot="1" x14ac:dyDescent="0.3">
      <c r="A29" s="166" t="s">
        <v>17</v>
      </c>
      <c r="B29" s="210"/>
      <c r="C29" s="211"/>
      <c r="D29" s="276">
        <f>+D27*D28</f>
        <v>455567.62650000007</v>
      </c>
      <c r="E29" s="277">
        <f>+E27*E28</f>
        <v>500829.10290000006</v>
      </c>
      <c r="F29" s="277">
        <f>+F27*F28</f>
        <v>550584.68838187505</v>
      </c>
      <c r="G29" s="277">
        <f>+G27*G28</f>
        <v>605284.58374453138</v>
      </c>
      <c r="H29" s="278">
        <f>+H27*H28</f>
        <v>665421.40175096272</v>
      </c>
      <c r="I29" s="279">
        <f>SUM(D29:H29)</f>
        <v>2777687.4032773692</v>
      </c>
      <c r="J29" s="19"/>
      <c r="K29" s="19"/>
      <c r="L29" s="19"/>
      <c r="M29" s="19"/>
      <c r="N29" s="19"/>
      <c r="O29" s="19"/>
      <c r="P29" s="19"/>
      <c r="Q29" s="19"/>
      <c r="R29" s="19"/>
      <c r="S29" s="19"/>
      <c r="T29" s="19"/>
      <c r="U29" s="19"/>
      <c r="V29" s="19"/>
      <c r="W29" s="19"/>
      <c r="X29" s="19"/>
      <c r="Y29" s="19"/>
    </row>
    <row r="30" spans="1:25" s="13" customFormat="1" ht="15.6" hidden="1" thickBot="1" x14ac:dyDescent="0.3">
      <c r="A30" s="214"/>
      <c r="B30" s="215"/>
      <c r="C30" s="216"/>
      <c r="D30" s="202"/>
      <c r="E30" s="202"/>
      <c r="F30" s="202"/>
      <c r="G30" s="202"/>
      <c r="H30" s="202"/>
      <c r="I30" s="215"/>
    </row>
    <row r="31" spans="1:25" s="13" customFormat="1" ht="15.6" x14ac:dyDescent="0.3">
      <c r="A31" s="62" t="str">
        <f>WOW!A31</f>
        <v>Asset Test Amendment</v>
      </c>
      <c r="B31" s="193"/>
      <c r="C31" s="194"/>
      <c r="D31" s="195"/>
      <c r="E31" s="195"/>
      <c r="F31" s="195"/>
      <c r="G31" s="195"/>
      <c r="H31" s="195"/>
      <c r="I31" s="196"/>
    </row>
    <row r="32" spans="1:25" s="13" customFormat="1" ht="16.2" thickBot="1" x14ac:dyDescent="0.35">
      <c r="A32" s="153" t="s">
        <v>14</v>
      </c>
      <c r="B32" s="154" t="s">
        <v>18</v>
      </c>
      <c r="C32" s="198"/>
      <c r="D32" s="199"/>
      <c r="E32" s="199"/>
      <c r="F32" s="199"/>
      <c r="G32" s="199"/>
      <c r="H32" s="199"/>
      <c r="I32" s="200"/>
    </row>
    <row r="33" spans="1:25" s="13" customFormat="1" ht="37.5" customHeight="1" x14ac:dyDescent="0.25">
      <c r="A33" s="161" t="s">
        <v>15</v>
      </c>
      <c r="B33" s="202" t="str">
        <f>WOW!D33</f>
        <v>-</v>
      </c>
      <c r="C33" s="162">
        <v>0.02</v>
      </c>
      <c r="D33" s="159">
        <f>WOW!F33</f>
        <v>54</v>
      </c>
      <c r="E33" s="70">
        <f>WOW!G33</f>
        <v>110</v>
      </c>
      <c r="F33" s="70">
        <f>WOW!H33</f>
        <v>268</v>
      </c>
      <c r="G33" s="70">
        <f>WOW!I33</f>
        <v>273</v>
      </c>
      <c r="H33" s="160">
        <f>WOW!J33</f>
        <v>278</v>
      </c>
      <c r="I33" s="205"/>
      <c r="J33" s="19"/>
      <c r="K33" s="19"/>
      <c r="L33" s="19"/>
      <c r="M33" s="19"/>
      <c r="N33" s="19"/>
      <c r="O33" s="19"/>
      <c r="P33" s="19"/>
      <c r="Q33" s="19"/>
    </row>
    <row r="34" spans="1:25" s="13" customFormat="1" ht="12.6" customHeight="1" x14ac:dyDescent="0.25">
      <c r="A34" s="161" t="s">
        <v>16</v>
      </c>
      <c r="B34" s="206" t="str">
        <f>WOW!D34</f>
        <v>-</v>
      </c>
      <c r="C34" s="162">
        <v>4.4999999999999998E-2</v>
      </c>
      <c r="D34" s="273">
        <f>WOW!F34</f>
        <v>980.94</v>
      </c>
      <c r="E34" s="274">
        <f>WOW!G34</f>
        <v>1025.08</v>
      </c>
      <c r="F34" s="274">
        <f>WOW!H34</f>
        <v>1071.21</v>
      </c>
      <c r="G34" s="274">
        <f>WOW!I34</f>
        <v>1119.4100000000001</v>
      </c>
      <c r="H34" s="275">
        <f>WOW!J34</f>
        <v>1169.78</v>
      </c>
      <c r="I34" s="209"/>
      <c r="J34" s="18"/>
      <c r="K34" s="18"/>
      <c r="L34" s="18"/>
      <c r="M34" s="18"/>
      <c r="N34" s="18"/>
      <c r="O34" s="18"/>
      <c r="P34" s="18"/>
      <c r="Q34" s="18"/>
    </row>
    <row r="35" spans="1:25" s="13" customFormat="1" ht="25.5" customHeight="1" thickBot="1" x14ac:dyDescent="0.3">
      <c r="A35" s="166" t="s">
        <v>17</v>
      </c>
      <c r="B35" s="210"/>
      <c r="C35" s="211"/>
      <c r="D35" s="276">
        <f>+D33*D34</f>
        <v>52970.76</v>
      </c>
      <c r="E35" s="277">
        <f>+E33*E34</f>
        <v>112758.79999999999</v>
      </c>
      <c r="F35" s="277">
        <f>+F33*F34</f>
        <v>287084.28000000003</v>
      </c>
      <c r="G35" s="277">
        <f>+G33*G34</f>
        <v>305598.93000000005</v>
      </c>
      <c r="H35" s="278">
        <f>+H33*H34</f>
        <v>325198.83999999997</v>
      </c>
      <c r="I35" s="279">
        <f>SUM(D35:H35)</f>
        <v>1083611.6099999999</v>
      </c>
      <c r="J35" s="19"/>
      <c r="K35" s="19"/>
      <c r="L35" s="19"/>
      <c r="M35" s="19"/>
      <c r="N35" s="19"/>
      <c r="O35" s="19"/>
      <c r="P35" s="19"/>
      <c r="Q35" s="19"/>
      <c r="R35" s="19"/>
      <c r="S35" s="19"/>
      <c r="T35" s="19"/>
      <c r="U35" s="19"/>
      <c r="V35" s="19"/>
      <c r="W35" s="19"/>
      <c r="X35" s="19"/>
      <c r="Y35" s="19"/>
    </row>
    <row r="36" spans="1:25" s="13" customFormat="1" ht="15" hidden="1" customHeight="1" thickBot="1" x14ac:dyDescent="0.3">
      <c r="A36" s="161"/>
      <c r="B36" s="217"/>
      <c r="C36" s="218"/>
      <c r="D36" s="219"/>
      <c r="E36" s="219"/>
      <c r="F36" s="219"/>
      <c r="G36" s="219"/>
      <c r="H36" s="219"/>
      <c r="I36" s="220"/>
      <c r="J36" s="19"/>
      <c r="K36" s="19"/>
      <c r="L36" s="19"/>
      <c r="M36" s="19"/>
      <c r="N36" s="19"/>
      <c r="O36" s="19"/>
      <c r="P36" s="19"/>
      <c r="Q36" s="19"/>
      <c r="R36" s="19"/>
      <c r="S36" s="19"/>
      <c r="T36" s="19"/>
      <c r="U36" s="19"/>
      <c r="V36" s="19"/>
      <c r="W36" s="19"/>
      <c r="X36" s="19"/>
      <c r="Y36" s="19"/>
    </row>
    <row r="37" spans="1:25" s="13" customFormat="1" ht="15" customHeight="1" x14ac:dyDescent="0.3">
      <c r="A37" s="281" t="s">
        <v>98</v>
      </c>
      <c r="B37" s="268"/>
      <c r="C37" s="221"/>
      <c r="D37" s="221"/>
      <c r="E37" s="221"/>
      <c r="F37" s="221"/>
      <c r="G37" s="221"/>
      <c r="H37" s="221"/>
      <c r="I37" s="222"/>
      <c r="J37" s="25"/>
      <c r="K37" s="25"/>
      <c r="L37" s="19"/>
      <c r="M37" s="19"/>
      <c r="N37" s="19"/>
      <c r="O37" s="19"/>
      <c r="P37" s="19"/>
      <c r="Q37" s="19"/>
      <c r="R37" s="19"/>
      <c r="S37" s="19"/>
      <c r="T37" s="19"/>
      <c r="U37" s="19"/>
      <c r="V37" s="19"/>
      <c r="W37" s="19"/>
      <c r="X37" s="19"/>
      <c r="Y37" s="19"/>
    </row>
    <row r="38" spans="1:25" s="13" customFormat="1" ht="15" customHeight="1" thickBot="1" x14ac:dyDescent="0.35">
      <c r="A38" s="282" t="s">
        <v>14</v>
      </c>
      <c r="B38" s="286" t="s">
        <v>18</v>
      </c>
      <c r="C38" s="223"/>
      <c r="D38" s="223"/>
      <c r="E38" s="223"/>
      <c r="F38" s="223"/>
      <c r="G38" s="223"/>
      <c r="H38" s="223"/>
      <c r="I38" s="224"/>
      <c r="J38" s="25"/>
      <c r="K38" s="25"/>
      <c r="L38" s="19"/>
      <c r="M38" s="19"/>
      <c r="N38" s="19"/>
      <c r="O38" s="19"/>
      <c r="P38" s="19"/>
      <c r="Q38" s="19"/>
      <c r="R38" s="19"/>
      <c r="S38" s="19"/>
      <c r="T38" s="19"/>
      <c r="U38" s="19"/>
      <c r="V38" s="19"/>
      <c r="W38" s="19"/>
      <c r="X38" s="19"/>
      <c r="Y38" s="19"/>
    </row>
    <row r="39" spans="1:25" s="13" customFormat="1" ht="15" customHeight="1" x14ac:dyDescent="0.25">
      <c r="A39" s="283" t="s">
        <v>15</v>
      </c>
      <c r="B39" s="244"/>
      <c r="C39" s="225"/>
      <c r="D39" s="204">
        <v>0</v>
      </c>
      <c r="E39" s="202">
        <v>0</v>
      </c>
      <c r="F39" s="70">
        <v>67700.729036776029</v>
      </c>
      <c r="G39" s="70">
        <v>163265.45807355206</v>
      </c>
      <c r="H39" s="160">
        <v>285910.47872503853</v>
      </c>
      <c r="I39" s="226"/>
      <c r="L39" s="19"/>
      <c r="M39" s="19"/>
      <c r="N39" s="19"/>
      <c r="O39" s="19"/>
      <c r="P39" s="19"/>
      <c r="Q39" s="19"/>
      <c r="R39" s="19"/>
      <c r="S39" s="19"/>
      <c r="T39" s="19"/>
      <c r="U39" s="19"/>
      <c r="V39" s="19"/>
      <c r="W39" s="19"/>
      <c r="X39" s="19"/>
      <c r="Y39" s="19"/>
    </row>
    <row r="40" spans="1:25" s="13" customFormat="1" ht="15" customHeight="1" thickBot="1" x14ac:dyDescent="0.3">
      <c r="A40" s="284" t="s">
        <v>16</v>
      </c>
      <c r="B40" s="249"/>
      <c r="C40" s="227"/>
      <c r="D40" s="207">
        <v>0</v>
      </c>
      <c r="E40" s="208">
        <v>0</v>
      </c>
      <c r="F40" s="274">
        <v>534.85266148856419</v>
      </c>
      <c r="G40" s="274">
        <v>604.38034806441522</v>
      </c>
      <c r="H40" s="275">
        <v>640.71658564167728</v>
      </c>
      <c r="I40" s="228"/>
      <c r="L40" s="19"/>
      <c r="M40" s="19"/>
      <c r="N40" s="19"/>
      <c r="O40" s="19"/>
      <c r="P40" s="19"/>
      <c r="Q40" s="19"/>
      <c r="R40" s="19"/>
      <c r="S40" s="19"/>
      <c r="T40" s="19"/>
      <c r="U40" s="19"/>
      <c r="V40" s="19"/>
      <c r="W40" s="19"/>
      <c r="X40" s="19"/>
      <c r="Y40" s="19"/>
    </row>
    <row r="41" spans="1:25" s="13" customFormat="1" ht="15.6" customHeight="1" thickBot="1" x14ac:dyDescent="0.3">
      <c r="A41" s="285" t="s">
        <v>17</v>
      </c>
      <c r="B41" s="269"/>
      <c r="C41" s="227"/>
      <c r="D41" s="212">
        <f>D39*D40</f>
        <v>0</v>
      </c>
      <c r="E41" s="213">
        <f t="shared" ref="E41:H41" si="1">E39*E40</f>
        <v>0</v>
      </c>
      <c r="F41" s="277">
        <f t="shared" si="1"/>
        <v>36209915.110035777</v>
      </c>
      <c r="G41" s="277">
        <f t="shared" si="1"/>
        <v>98674434.37738958</v>
      </c>
      <c r="H41" s="278">
        <f t="shared" si="1"/>
        <v>183187585.72788408</v>
      </c>
      <c r="I41" s="287">
        <f>SUM(D41:H41)</f>
        <v>318071935.21530944</v>
      </c>
      <c r="L41" s="19"/>
      <c r="M41" s="19"/>
      <c r="N41" s="19"/>
      <c r="O41" s="19"/>
      <c r="P41" s="19"/>
      <c r="Q41" s="19"/>
      <c r="R41" s="19"/>
      <c r="S41" s="19"/>
      <c r="T41" s="19"/>
      <c r="U41" s="19"/>
      <c r="V41" s="19"/>
      <c r="W41" s="19"/>
      <c r="X41" s="19"/>
      <c r="Y41" s="19"/>
    </row>
    <row r="42" spans="1:25" s="13" customFormat="1" ht="15.6" hidden="1" customHeight="1" thickBot="1" x14ac:dyDescent="0.3">
      <c r="A42" s="229"/>
      <c r="B42" s="230"/>
      <c r="C42" s="231"/>
      <c r="D42" s="232"/>
      <c r="E42" s="232"/>
      <c r="F42" s="232"/>
      <c r="G42" s="232"/>
      <c r="H42" s="232"/>
      <c r="I42" s="233"/>
      <c r="L42" s="19"/>
      <c r="M42" s="19"/>
      <c r="N42" s="19"/>
      <c r="O42" s="19"/>
      <c r="P42" s="19"/>
      <c r="Q42" s="19"/>
      <c r="R42" s="19"/>
      <c r="S42" s="19"/>
      <c r="T42" s="19"/>
      <c r="U42" s="19"/>
      <c r="V42" s="19"/>
      <c r="W42" s="19"/>
      <c r="X42" s="19"/>
      <c r="Y42" s="19"/>
    </row>
    <row r="43" spans="1:25" s="13" customFormat="1" ht="15.6" customHeight="1" x14ac:dyDescent="0.3">
      <c r="A43" s="288" t="s">
        <v>126</v>
      </c>
      <c r="B43" s="234"/>
      <c r="C43" s="235"/>
      <c r="D43" s="236"/>
      <c r="E43" s="236"/>
      <c r="F43" s="236"/>
      <c r="G43" s="236"/>
      <c r="H43" s="236"/>
      <c r="I43" s="237"/>
      <c r="L43" s="19"/>
      <c r="M43" s="19"/>
      <c r="N43" s="19"/>
      <c r="O43" s="19"/>
      <c r="P43" s="19"/>
      <c r="Q43" s="19"/>
      <c r="R43" s="19"/>
      <c r="S43" s="19"/>
      <c r="T43" s="19"/>
      <c r="U43" s="19"/>
      <c r="V43" s="19"/>
      <c r="W43" s="19"/>
      <c r="X43" s="19"/>
      <c r="Y43" s="19"/>
    </row>
    <row r="44" spans="1:25" s="13" customFormat="1" ht="15.6" customHeight="1" x14ac:dyDescent="0.3">
      <c r="A44" s="289" t="s">
        <v>14</v>
      </c>
      <c r="B44" s="291" t="s">
        <v>18</v>
      </c>
      <c r="C44" s="238"/>
      <c r="D44" s="239"/>
      <c r="E44" s="239"/>
      <c r="F44" s="239"/>
      <c r="G44" s="239"/>
      <c r="H44" s="239"/>
      <c r="I44" s="240"/>
      <c r="L44" s="19"/>
      <c r="M44" s="19"/>
      <c r="N44" s="19"/>
      <c r="O44" s="19"/>
      <c r="P44" s="19"/>
      <c r="Q44" s="19"/>
      <c r="R44" s="19"/>
      <c r="S44" s="19"/>
      <c r="T44" s="19"/>
      <c r="U44" s="19"/>
      <c r="V44" s="19"/>
      <c r="W44" s="19"/>
      <c r="X44" s="19"/>
      <c r="Y44" s="19"/>
    </row>
    <row r="45" spans="1:25" s="13" customFormat="1" ht="15.6" customHeight="1" thickBot="1" x14ac:dyDescent="0.3">
      <c r="A45" s="290" t="s">
        <v>17</v>
      </c>
      <c r="B45" s="241"/>
      <c r="C45" s="242"/>
      <c r="D45" s="243">
        <v>0</v>
      </c>
      <c r="E45" s="292">
        <v>209000000</v>
      </c>
      <c r="F45" s="292">
        <v>201000000</v>
      </c>
      <c r="G45" s="243">
        <v>0</v>
      </c>
      <c r="H45" s="243">
        <v>0</v>
      </c>
      <c r="I45" s="293">
        <f>SUM(D45:H45)</f>
        <v>410000000</v>
      </c>
      <c r="L45" s="19"/>
      <c r="M45" s="19"/>
      <c r="N45" s="19"/>
      <c r="O45" s="19"/>
      <c r="P45" s="19"/>
      <c r="Q45" s="19"/>
      <c r="R45" s="19"/>
      <c r="S45" s="19"/>
      <c r="T45" s="19"/>
      <c r="U45" s="19"/>
      <c r="V45" s="19"/>
      <c r="W45" s="19"/>
      <c r="X45" s="19"/>
      <c r="Y45" s="19"/>
    </row>
    <row r="46" spans="1:25" s="13" customFormat="1" ht="15" hidden="1" customHeight="1" thickBot="1" x14ac:dyDescent="0.3">
      <c r="A46" s="201"/>
      <c r="B46" s="217"/>
      <c r="C46" s="218"/>
      <c r="D46" s="219"/>
      <c r="E46" s="219"/>
      <c r="F46" s="219"/>
      <c r="G46" s="219"/>
      <c r="H46" s="219"/>
      <c r="I46" s="220"/>
      <c r="J46" s="19"/>
      <c r="K46" s="19"/>
      <c r="L46" s="19"/>
      <c r="M46" s="19"/>
      <c r="N46" s="19"/>
      <c r="O46" s="19"/>
      <c r="P46" s="19"/>
      <c r="Q46" s="19"/>
      <c r="R46" s="19"/>
      <c r="S46" s="19"/>
      <c r="T46" s="19"/>
      <c r="U46" s="19"/>
      <c r="V46" s="19"/>
      <c r="W46" s="19"/>
      <c r="X46" s="19"/>
      <c r="Y46" s="19"/>
    </row>
    <row r="47" spans="1:25" s="13" customFormat="1" ht="15.6" x14ac:dyDescent="0.3">
      <c r="A47" s="281" t="s">
        <v>35</v>
      </c>
      <c r="B47" s="268"/>
      <c r="C47" s="221"/>
      <c r="D47" s="221"/>
      <c r="E47" s="221"/>
      <c r="F47" s="221"/>
      <c r="G47" s="221"/>
      <c r="H47" s="221"/>
      <c r="I47" s="222"/>
    </row>
    <row r="48" spans="1:25" s="13" customFormat="1" ht="16.2" thickBot="1" x14ac:dyDescent="0.35">
      <c r="A48" s="282" t="s">
        <v>14</v>
      </c>
      <c r="B48" s="286" t="s">
        <v>48</v>
      </c>
      <c r="C48" s="223"/>
      <c r="D48" s="223"/>
      <c r="E48" s="223"/>
      <c r="F48" s="223"/>
      <c r="G48" s="223"/>
      <c r="H48" s="223"/>
      <c r="I48" s="224"/>
    </row>
    <row r="49" spans="1:25" s="13" customFormat="1" x14ac:dyDescent="0.25">
      <c r="A49" s="283" t="s">
        <v>85</v>
      </c>
      <c r="B49" s="244"/>
      <c r="C49" s="225" t="s">
        <v>36</v>
      </c>
      <c r="D49" s="295">
        <v>302089424.69</v>
      </c>
      <c r="E49" s="296">
        <v>317269797.78999996</v>
      </c>
      <c r="F49" s="296">
        <v>333968208.20000005</v>
      </c>
      <c r="G49" s="296">
        <v>352184655.91999996</v>
      </c>
      <c r="H49" s="297">
        <v>370401103.63999999</v>
      </c>
      <c r="I49" s="245"/>
    </row>
    <row r="50" spans="1:25" s="13" customFormat="1" x14ac:dyDescent="0.25">
      <c r="A50" s="294" t="s">
        <v>86</v>
      </c>
      <c r="B50" s="246"/>
      <c r="C50" s="247" t="s">
        <v>36</v>
      </c>
      <c r="D50" s="298">
        <v>51613268.540000007</v>
      </c>
      <c r="E50" s="68">
        <v>54649343.159999996</v>
      </c>
      <c r="F50" s="68">
        <v>57685417.780000001</v>
      </c>
      <c r="G50" s="68">
        <v>60721492.400000006</v>
      </c>
      <c r="H50" s="299">
        <v>63757567.019999996</v>
      </c>
      <c r="I50" s="248"/>
    </row>
    <row r="51" spans="1:25" s="13" customFormat="1" ht="15.6" thickBot="1" x14ac:dyDescent="0.3">
      <c r="A51" s="284" t="s">
        <v>134</v>
      </c>
      <c r="B51" s="249"/>
      <c r="C51" s="227"/>
      <c r="D51" s="250">
        <v>0</v>
      </c>
      <c r="E51" s="251">
        <v>0</v>
      </c>
      <c r="F51" s="251">
        <v>0</v>
      </c>
      <c r="G51" s="168">
        <v>372624197.11000001</v>
      </c>
      <c r="H51" s="178">
        <v>392235996.94999999</v>
      </c>
      <c r="I51" s="252"/>
    </row>
    <row r="52" spans="1:25" s="13" customFormat="1" ht="13.5" customHeight="1" thickBot="1" x14ac:dyDescent="0.3">
      <c r="A52" s="430" t="s">
        <v>17</v>
      </c>
      <c r="B52" s="431"/>
      <c r="C52" s="227" t="s">
        <v>36</v>
      </c>
      <c r="D52" s="300">
        <f t="shared" ref="D52:G52" si="2">SUM(D49:D51)</f>
        <v>353702693.23000002</v>
      </c>
      <c r="E52" s="301">
        <f t="shared" si="2"/>
        <v>371919140.94999993</v>
      </c>
      <c r="F52" s="301">
        <f t="shared" si="2"/>
        <v>391653625.98000002</v>
      </c>
      <c r="G52" s="301">
        <f t="shared" si="2"/>
        <v>785530345.42999995</v>
      </c>
      <c r="H52" s="302">
        <f>SUM(H49:H51)</f>
        <v>826394667.6099999</v>
      </c>
      <c r="I52" s="303">
        <f>SUM(D52:H52)</f>
        <v>2729200473.1999998</v>
      </c>
    </row>
    <row r="53" spans="1:25" s="13" customFormat="1" ht="13.5" hidden="1" customHeight="1" thickBot="1" x14ac:dyDescent="0.3">
      <c r="A53" s="230"/>
      <c r="B53" s="230"/>
      <c r="C53" s="231"/>
      <c r="D53" s="232"/>
      <c r="E53" s="232"/>
      <c r="F53" s="232"/>
      <c r="G53" s="232"/>
      <c r="H53" s="232"/>
      <c r="I53" s="233"/>
    </row>
    <row r="54" spans="1:25" s="13" customFormat="1" ht="13.5" customHeight="1" x14ac:dyDescent="0.3">
      <c r="A54" s="62" t="s">
        <v>88</v>
      </c>
      <c r="B54" s="193"/>
      <c r="C54" s="253"/>
      <c r="D54" s="195"/>
      <c r="E54" s="195"/>
      <c r="F54" s="195"/>
      <c r="G54" s="195"/>
      <c r="H54" s="195"/>
      <c r="I54" s="196"/>
      <c r="J54" s="27"/>
      <c r="K54" s="28"/>
    </row>
    <row r="55" spans="1:25" s="13" customFormat="1" ht="13.5" customHeight="1" thickBot="1" x14ac:dyDescent="0.35">
      <c r="A55" s="153" t="s">
        <v>14</v>
      </c>
      <c r="B55" s="154" t="s">
        <v>123</v>
      </c>
      <c r="C55" s="254"/>
      <c r="D55" s="199"/>
      <c r="E55" s="199"/>
      <c r="F55" s="199"/>
      <c r="G55" s="199"/>
      <c r="H55" s="199"/>
      <c r="I55" s="200"/>
      <c r="J55" s="27"/>
      <c r="K55" s="28"/>
    </row>
    <row r="56" spans="1:25" s="13" customFormat="1" ht="13.5" customHeight="1" thickBot="1" x14ac:dyDescent="0.3">
      <c r="A56" s="304" t="s">
        <v>94</v>
      </c>
      <c r="B56" s="270" t="s">
        <v>36</v>
      </c>
      <c r="C56" s="255" t="s">
        <v>36</v>
      </c>
      <c r="D56" s="309">
        <v>2641879000</v>
      </c>
      <c r="E56" s="310">
        <v>2641879000</v>
      </c>
      <c r="F56" s="310">
        <v>2641879000</v>
      </c>
      <c r="G56" s="277">
        <v>2641879000</v>
      </c>
      <c r="H56" s="278">
        <v>2641879000</v>
      </c>
      <c r="I56" s="279">
        <f>SUM(D56:H56)</f>
        <v>13209395000</v>
      </c>
    </row>
    <row r="57" spans="1:25" s="13" customFormat="1" ht="13.5" hidden="1" customHeight="1" thickBot="1" x14ac:dyDescent="0.3">
      <c r="A57" s="174"/>
      <c r="B57" s="142"/>
      <c r="C57" s="142"/>
      <c r="D57" s="142"/>
      <c r="E57" s="142"/>
      <c r="F57" s="142"/>
      <c r="G57" s="142"/>
      <c r="H57" s="142"/>
      <c r="I57" s="142"/>
    </row>
    <row r="58" spans="1:25" s="13" customFormat="1" ht="13.5" customHeight="1" x14ac:dyDescent="0.3">
      <c r="A58" s="62" t="s">
        <v>64</v>
      </c>
      <c r="B58" s="193"/>
      <c r="C58" s="253"/>
      <c r="D58" s="195"/>
      <c r="E58" s="195"/>
      <c r="F58" s="195"/>
      <c r="G58" s="195"/>
      <c r="H58" s="195"/>
      <c r="I58" s="196"/>
    </row>
    <row r="59" spans="1:25" s="13" customFormat="1" ht="13.5" customHeight="1" thickBot="1" x14ac:dyDescent="0.35">
      <c r="A59" s="153" t="s">
        <v>14</v>
      </c>
      <c r="B59" s="154" t="s">
        <v>53</v>
      </c>
      <c r="C59" s="254"/>
      <c r="D59" s="199"/>
      <c r="E59" s="199"/>
      <c r="F59" s="199"/>
      <c r="G59" s="199"/>
      <c r="H59" s="199"/>
      <c r="I59" s="200"/>
    </row>
    <row r="60" spans="1:25" s="13" customFormat="1" ht="13.5" customHeight="1" thickBot="1" x14ac:dyDescent="0.3">
      <c r="A60" s="304" t="s">
        <v>93</v>
      </c>
      <c r="B60" s="270" t="s">
        <v>36</v>
      </c>
      <c r="C60" s="255" t="s">
        <v>36</v>
      </c>
      <c r="D60" s="309">
        <v>2087014853</v>
      </c>
      <c r="E60" s="310">
        <v>2096758894</v>
      </c>
      <c r="F60" s="310">
        <v>2139475115</v>
      </c>
      <c r="G60" s="277">
        <v>2183045660</v>
      </c>
      <c r="H60" s="278">
        <v>2227487615</v>
      </c>
      <c r="I60" s="279">
        <f>SUM(D60:H60)</f>
        <v>10733782137</v>
      </c>
    </row>
    <row r="61" spans="1:25" s="13" customFormat="1" ht="12.9" hidden="1" customHeight="1" thickBot="1" x14ac:dyDescent="0.3">
      <c r="A61" s="272"/>
      <c r="B61" s="215"/>
      <c r="C61" s="216"/>
      <c r="D61" s="202"/>
      <c r="E61" s="202"/>
      <c r="F61" s="202"/>
      <c r="G61" s="202"/>
      <c r="H61" s="202"/>
      <c r="I61" s="215"/>
    </row>
    <row r="62" spans="1:25" s="13" customFormat="1" ht="15.6" x14ac:dyDescent="0.3">
      <c r="A62" s="62" t="s">
        <v>102</v>
      </c>
      <c r="B62" s="193"/>
      <c r="C62" s="253"/>
      <c r="D62" s="195"/>
      <c r="E62" s="195"/>
      <c r="F62" s="195"/>
      <c r="G62" s="195"/>
      <c r="H62" s="195"/>
      <c r="I62" s="196"/>
    </row>
    <row r="63" spans="1:25" s="13" customFormat="1" ht="16.5" customHeight="1" thickBot="1" x14ac:dyDescent="0.35">
      <c r="A63" s="153" t="s">
        <v>14</v>
      </c>
      <c r="B63" s="154" t="s">
        <v>47</v>
      </c>
      <c r="C63" s="254"/>
      <c r="D63" s="199"/>
      <c r="E63" s="199"/>
      <c r="F63" s="199"/>
      <c r="G63" s="199"/>
      <c r="H63" s="199"/>
      <c r="I63" s="200"/>
      <c r="J63" s="19"/>
      <c r="K63" s="19"/>
      <c r="L63" s="19"/>
      <c r="M63" s="19"/>
      <c r="N63" s="19"/>
      <c r="O63" s="19"/>
      <c r="P63" s="19"/>
      <c r="Q63" s="19"/>
      <c r="R63" s="19"/>
      <c r="S63" s="19"/>
      <c r="T63" s="19"/>
      <c r="U63" s="19"/>
      <c r="V63" s="19"/>
      <c r="W63" s="19"/>
      <c r="X63" s="19"/>
      <c r="Y63" s="19"/>
    </row>
    <row r="64" spans="1:25" s="13" customFormat="1" ht="13.5" customHeight="1" thickBot="1" x14ac:dyDescent="0.3">
      <c r="A64" s="304" t="s">
        <v>94</v>
      </c>
      <c r="B64" s="270"/>
      <c r="C64" s="255" t="s">
        <v>36</v>
      </c>
      <c r="D64" s="309">
        <v>564000000</v>
      </c>
      <c r="E64" s="310">
        <v>571000000</v>
      </c>
      <c r="F64" s="310">
        <v>230000000</v>
      </c>
      <c r="G64" s="277">
        <v>70000000</v>
      </c>
      <c r="H64" s="278">
        <v>5000000</v>
      </c>
      <c r="I64" s="279">
        <f>SUM(D64:H64)</f>
        <v>1440000000</v>
      </c>
    </row>
    <row r="65" spans="1:9" s="13" customFormat="1" ht="15.6" hidden="1" thickBot="1" x14ac:dyDescent="0.3">
      <c r="A65" s="272"/>
      <c r="B65" s="215"/>
      <c r="C65" s="216"/>
      <c r="D65" s="215"/>
      <c r="E65" s="202"/>
      <c r="F65" s="202"/>
      <c r="G65" s="202"/>
      <c r="H65" s="202"/>
      <c r="I65" s="215"/>
    </row>
    <row r="66" spans="1:9" ht="15.6" x14ac:dyDescent="0.3">
      <c r="A66" s="62" t="s">
        <v>96</v>
      </c>
      <c r="B66" s="193"/>
      <c r="C66" s="253"/>
      <c r="D66" s="195"/>
      <c r="E66" s="195"/>
      <c r="F66" s="195"/>
      <c r="G66" s="195"/>
      <c r="H66" s="195"/>
      <c r="I66" s="196"/>
    </row>
    <row r="67" spans="1:9" ht="16.2" thickBot="1" x14ac:dyDescent="0.35">
      <c r="A67" s="153" t="s">
        <v>14</v>
      </c>
      <c r="B67" s="154" t="s">
        <v>47</v>
      </c>
      <c r="C67" s="254"/>
      <c r="D67" s="199"/>
      <c r="E67" s="199"/>
      <c r="F67" s="199"/>
      <c r="G67" s="199"/>
      <c r="H67" s="199"/>
      <c r="I67" s="200"/>
    </row>
    <row r="68" spans="1:9" ht="15.75" customHeight="1" thickBot="1" x14ac:dyDescent="0.3">
      <c r="A68" s="304" t="s">
        <v>94</v>
      </c>
      <c r="B68" s="270"/>
      <c r="C68" s="255" t="s">
        <v>36</v>
      </c>
      <c r="D68" s="309">
        <v>472000000</v>
      </c>
      <c r="E68" s="310">
        <v>472000000</v>
      </c>
      <c r="F68" s="310">
        <v>472000000</v>
      </c>
      <c r="G68" s="277">
        <v>472000000</v>
      </c>
      <c r="H68" s="278">
        <v>472000000</v>
      </c>
      <c r="I68" s="279">
        <f>SUM(D68:H68)</f>
        <v>2360000000</v>
      </c>
    </row>
    <row r="69" spans="1:9" ht="15.6" hidden="1" thickBot="1" x14ac:dyDescent="0.3">
      <c r="A69" s="174"/>
    </row>
    <row r="70" spans="1:9" ht="15.6" x14ac:dyDescent="0.3">
      <c r="A70" s="62" t="s">
        <v>87</v>
      </c>
      <c r="B70" s="193"/>
      <c r="C70" s="253"/>
      <c r="D70" s="195"/>
      <c r="E70" s="195"/>
      <c r="F70" s="195"/>
      <c r="G70" s="195"/>
      <c r="H70" s="195"/>
      <c r="I70" s="196"/>
    </row>
    <row r="71" spans="1:9" ht="16.2" thickBot="1" x14ac:dyDescent="0.35">
      <c r="A71" s="153" t="s">
        <v>14</v>
      </c>
      <c r="B71" s="154" t="s">
        <v>47</v>
      </c>
      <c r="C71" s="254"/>
      <c r="D71" s="199"/>
      <c r="E71" s="199"/>
      <c r="F71" s="199"/>
      <c r="G71" s="199"/>
      <c r="H71" s="199"/>
      <c r="I71" s="200"/>
    </row>
    <row r="72" spans="1:9" ht="15.75" customHeight="1" thickBot="1" x14ac:dyDescent="0.3">
      <c r="A72" s="304" t="s">
        <v>94</v>
      </c>
      <c r="B72" s="270"/>
      <c r="C72" s="255" t="s">
        <v>36</v>
      </c>
      <c r="D72" s="309">
        <v>4866666</v>
      </c>
      <c r="E72" s="310">
        <v>29200000</v>
      </c>
      <c r="F72" s="310">
        <v>31515350</v>
      </c>
      <c r="G72" s="277">
        <v>31515350</v>
      </c>
      <c r="H72" s="278">
        <v>31515350</v>
      </c>
      <c r="I72" s="279">
        <f>SUM(D72:H72)</f>
        <v>128612716</v>
      </c>
    </row>
    <row r="73" spans="1:9" ht="15.6" hidden="1" thickBot="1" x14ac:dyDescent="0.3">
      <c r="A73" s="174"/>
    </row>
    <row r="74" spans="1:9" ht="15.6" x14ac:dyDescent="0.3">
      <c r="A74" s="305" t="s">
        <v>122</v>
      </c>
      <c r="B74" s="189"/>
      <c r="C74" s="257"/>
      <c r="D74" s="186"/>
      <c r="E74" s="186"/>
      <c r="F74" s="186"/>
      <c r="G74" s="186"/>
      <c r="H74" s="186"/>
      <c r="I74" s="258"/>
    </row>
    <row r="75" spans="1:9" ht="16.2" thickBot="1" x14ac:dyDescent="0.35">
      <c r="A75" s="306" t="s">
        <v>14</v>
      </c>
      <c r="B75" s="308" t="s">
        <v>47</v>
      </c>
      <c r="C75" s="259"/>
      <c r="D75" s="260"/>
      <c r="E75" s="260"/>
      <c r="F75" s="260"/>
      <c r="G75" s="260"/>
      <c r="H75" s="260"/>
      <c r="I75" s="261"/>
    </row>
    <row r="76" spans="1:9" ht="15.75" customHeight="1" thickBot="1" x14ac:dyDescent="0.3">
      <c r="A76" s="307" t="s">
        <v>94</v>
      </c>
      <c r="B76" s="271"/>
      <c r="C76" s="262" t="s">
        <v>36</v>
      </c>
      <c r="D76" s="256">
        <v>0</v>
      </c>
      <c r="E76" s="310">
        <v>323212500</v>
      </c>
      <c r="F76" s="310">
        <v>323212500</v>
      </c>
      <c r="G76" s="277">
        <v>323212500</v>
      </c>
      <c r="H76" s="278">
        <v>323212500</v>
      </c>
      <c r="I76" s="279">
        <f>SUM(D76:H76)</f>
        <v>1292850000</v>
      </c>
    </row>
  </sheetData>
  <sheetProtection sheet="1" objects="1" scenarios="1" selectLockedCells="1"/>
  <mergeCells count="1">
    <mergeCell ref="A52:B52"/>
  </mergeCells>
  <dataValidations count="1">
    <dataValidation type="list" allowBlank="1" showInputMessage="1" showErrorMessage="1" sqref="B8 B14 B20 B26 B63 B32 B67 B71 B38 B75" xr:uid="{691E4BFE-076E-4414-9D83-FBC6A066EEDF}">
      <formula1>PopStatus</formula1>
    </dataValidation>
  </dataValidations>
  <pageMargins left="0.5" right="0.5" top="0.75" bottom="0.75" header="0.5" footer="0.5"/>
  <pageSetup scale="66" fitToHeight="5" orientation="portrait" r:id="rId1"/>
  <headerFooter alignWithMargins="0">
    <oddFooter>&amp;A&amp;RPage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07B45-CFFB-46EC-AF7F-D59FC9C1B472}">
  <sheetPr>
    <pageSetUpPr fitToPage="1"/>
  </sheetPr>
  <dimension ref="A1:G175"/>
  <sheetViews>
    <sheetView zoomScale="70" zoomScaleNormal="70" workbookViewId="0">
      <selection activeCell="B9" sqref="B9"/>
    </sheetView>
  </sheetViews>
  <sheetFormatPr defaultColWidth="0" defaultRowHeight="13.2" zeroHeight="1" x14ac:dyDescent="0.25"/>
  <cols>
    <col min="1" max="1" width="57.6640625" customWidth="1"/>
    <col min="2" max="2" width="23.6640625" customWidth="1"/>
    <col min="3" max="3" width="26.44140625" customWidth="1"/>
    <col min="4" max="4" width="25.5546875" customWidth="1"/>
    <col min="5" max="5" width="23.6640625" customWidth="1"/>
    <col min="6" max="6" width="27.5546875" customWidth="1"/>
    <col min="7" max="7" width="21.6640625" customWidth="1"/>
    <col min="8" max="16384" width="9.109375" hidden="1"/>
  </cols>
  <sheetData>
    <row r="1" spans="1:7" ht="6" customHeight="1" x14ac:dyDescent="0.25">
      <c r="A1" s="41" t="s">
        <v>139</v>
      </c>
      <c r="B1" s="39"/>
      <c r="C1" s="42"/>
      <c r="D1" s="42"/>
      <c r="E1" s="39"/>
      <c r="F1" s="39"/>
      <c r="G1" s="39"/>
    </row>
    <row r="2" spans="1:7" ht="17.399999999999999" x14ac:dyDescent="0.25">
      <c r="A2" s="39"/>
      <c r="B2" s="39"/>
      <c r="C2" s="311" t="s">
        <v>23</v>
      </c>
      <c r="D2" s="43"/>
      <c r="E2" s="39"/>
      <c r="F2" s="39"/>
      <c r="G2" s="39"/>
    </row>
    <row r="3" spans="1:7" ht="16.2" thickBot="1" x14ac:dyDescent="0.35">
      <c r="A3" s="355" t="s">
        <v>24</v>
      </c>
      <c r="B3" s="312"/>
      <c r="C3" s="312"/>
      <c r="D3" s="312"/>
      <c r="E3" s="312"/>
      <c r="F3" s="312"/>
      <c r="G3" s="312"/>
    </row>
    <row r="4" spans="1:7" ht="15.6" x14ac:dyDescent="0.3">
      <c r="A4" s="313"/>
      <c r="B4" s="359" t="s">
        <v>11</v>
      </c>
      <c r="C4" s="354"/>
      <c r="D4" s="354"/>
      <c r="E4" s="354"/>
      <c r="F4" s="314"/>
      <c r="G4" s="361" t="s">
        <v>12</v>
      </c>
    </row>
    <row r="5" spans="1:7" ht="16.2" thickBot="1" x14ac:dyDescent="0.35">
      <c r="A5" s="315"/>
      <c r="B5" s="152" t="s">
        <v>103</v>
      </c>
      <c r="C5" s="152" t="s">
        <v>104</v>
      </c>
      <c r="D5" s="152" t="s">
        <v>105</v>
      </c>
      <c r="E5" s="152" t="s">
        <v>106</v>
      </c>
      <c r="F5" s="360" t="s">
        <v>107</v>
      </c>
      <c r="G5" s="317"/>
    </row>
    <row r="6" spans="1:7" ht="15.6" x14ac:dyDescent="0.3">
      <c r="A6" s="356" t="s">
        <v>25</v>
      </c>
      <c r="B6" s="318"/>
      <c r="C6" s="319"/>
      <c r="D6" s="319"/>
      <c r="E6" s="319"/>
      <c r="F6" s="317"/>
      <c r="G6" s="317"/>
    </row>
    <row r="7" spans="1:7" ht="15.6" x14ac:dyDescent="0.3">
      <c r="A7" s="320"/>
      <c r="B7" s="321"/>
      <c r="C7" s="321"/>
      <c r="D7" s="321"/>
      <c r="E7" s="321"/>
      <c r="F7" s="133"/>
      <c r="G7" s="133"/>
    </row>
    <row r="8" spans="1:7" ht="15.6" x14ac:dyDescent="0.3">
      <c r="A8" s="357" t="s">
        <v>63</v>
      </c>
      <c r="B8" s="321"/>
      <c r="C8" s="321"/>
      <c r="D8" s="321"/>
      <c r="E8" s="321"/>
      <c r="F8" s="133"/>
      <c r="G8" s="133"/>
    </row>
    <row r="9" spans="1:7" ht="15.6" x14ac:dyDescent="0.3">
      <c r="A9" s="358" t="s">
        <v>88</v>
      </c>
      <c r="B9" s="362">
        <f>WOW!F49</f>
        <v>3504933000</v>
      </c>
      <c r="C9" s="362">
        <f>WOW!G49</f>
        <v>3504933000</v>
      </c>
      <c r="D9" s="362">
        <f>WOW!H49</f>
        <v>3504933000</v>
      </c>
      <c r="E9" s="362">
        <f>WOW!I49</f>
        <v>3504933000</v>
      </c>
      <c r="F9" s="363">
        <f>WOW!J49</f>
        <v>3504933000</v>
      </c>
      <c r="G9" s="363">
        <f>SUM(B9:F9)</f>
        <v>17524665000</v>
      </c>
    </row>
    <row r="10" spans="1:7" ht="15.6" x14ac:dyDescent="0.3">
      <c r="A10" s="358" t="s">
        <v>93</v>
      </c>
      <c r="B10" s="362">
        <f>WOW!F53</f>
        <v>2087014853</v>
      </c>
      <c r="C10" s="362">
        <f>WOW!G53</f>
        <v>2096758894</v>
      </c>
      <c r="D10" s="362">
        <f>WOW!H53</f>
        <v>2139475115</v>
      </c>
      <c r="E10" s="362">
        <f>WOW!I53</f>
        <v>2183045660</v>
      </c>
      <c r="F10" s="363">
        <f>WOW!J53</f>
        <v>2227487615</v>
      </c>
      <c r="G10" s="363">
        <f>SUM(B10:F10)</f>
        <v>10733782137</v>
      </c>
    </row>
    <row r="11" spans="1:7" ht="16.2" thickBot="1" x14ac:dyDescent="0.35">
      <c r="A11" s="320"/>
      <c r="B11" s="132"/>
      <c r="C11" s="321"/>
      <c r="D11" s="321"/>
      <c r="E11" s="321"/>
      <c r="F11" s="133"/>
      <c r="G11" s="133"/>
    </row>
    <row r="12" spans="1:7" ht="16.2" thickBot="1" x14ac:dyDescent="0.35">
      <c r="A12" s="364" t="s">
        <v>26</v>
      </c>
      <c r="B12" s="365">
        <f>SUM(B7:B10)</f>
        <v>5591947853</v>
      </c>
      <c r="C12" s="365">
        <f>SUM(C7:C10)</f>
        <v>5601691894</v>
      </c>
      <c r="D12" s="365">
        <f>SUM(D7:D10)</f>
        <v>5644408115</v>
      </c>
      <c r="E12" s="365">
        <f>SUM(E7:E10)</f>
        <v>5687978660</v>
      </c>
      <c r="F12" s="365">
        <f>SUM(F7:F10)</f>
        <v>5732420615</v>
      </c>
      <c r="G12" s="366">
        <f>SUM(B12:F12)</f>
        <v>28258447137</v>
      </c>
    </row>
    <row r="13" spans="1:7" ht="15" hidden="1" x14ac:dyDescent="0.25">
      <c r="A13" s="312"/>
      <c r="B13" s="312"/>
      <c r="C13" s="312"/>
      <c r="D13" s="312"/>
      <c r="E13" s="312"/>
      <c r="F13" s="312"/>
      <c r="G13" s="312"/>
    </row>
    <row r="14" spans="1:7" ht="16.2" thickBot="1" x14ac:dyDescent="0.35">
      <c r="A14" s="355" t="s">
        <v>27</v>
      </c>
      <c r="B14" s="312"/>
      <c r="C14" s="312"/>
      <c r="D14" s="312"/>
      <c r="E14" s="312"/>
      <c r="F14" s="312"/>
      <c r="G14" s="312"/>
    </row>
    <row r="15" spans="1:7" ht="15.6" x14ac:dyDescent="0.3">
      <c r="A15" s="313"/>
      <c r="B15" s="353" t="s">
        <v>11</v>
      </c>
      <c r="C15" s="354"/>
      <c r="D15" s="354"/>
      <c r="E15" s="354"/>
      <c r="F15" s="314"/>
      <c r="G15" s="314" t="s">
        <v>12</v>
      </c>
    </row>
    <row r="16" spans="1:7" ht="16.2" thickBot="1" x14ac:dyDescent="0.35">
      <c r="A16" s="315"/>
      <c r="B16" s="92" t="s">
        <v>103</v>
      </c>
      <c r="C16" s="92" t="s">
        <v>104</v>
      </c>
      <c r="D16" s="92" t="s">
        <v>105</v>
      </c>
      <c r="E16" s="92" t="s">
        <v>106</v>
      </c>
      <c r="F16" s="316" t="s">
        <v>107</v>
      </c>
      <c r="G16" s="317"/>
    </row>
    <row r="17" spans="1:7" ht="15.6" x14ac:dyDescent="0.3">
      <c r="A17" s="356" t="s">
        <v>25</v>
      </c>
      <c r="B17" s="318"/>
      <c r="C17" s="319"/>
      <c r="D17" s="319"/>
      <c r="E17" s="319"/>
      <c r="F17" s="317"/>
      <c r="G17" s="317"/>
    </row>
    <row r="18" spans="1:7" ht="15.6" x14ac:dyDescent="0.3">
      <c r="A18" s="323"/>
      <c r="B18" s="324"/>
      <c r="C18" s="321"/>
      <c r="D18" s="321"/>
      <c r="E18" s="321"/>
      <c r="F18" s="133"/>
      <c r="G18" s="133"/>
    </row>
    <row r="19" spans="1:7" ht="15.6" x14ac:dyDescent="0.3">
      <c r="A19" s="357" t="s">
        <v>34</v>
      </c>
      <c r="B19" s="324"/>
      <c r="C19" s="321"/>
      <c r="D19" s="321"/>
      <c r="E19" s="321"/>
      <c r="F19" s="133"/>
      <c r="G19" s="133"/>
    </row>
    <row r="20" spans="1:7" ht="15.6" x14ac:dyDescent="0.3">
      <c r="A20" s="371" t="s">
        <v>101</v>
      </c>
      <c r="B20" s="367">
        <f>WW!D64</f>
        <v>564000000</v>
      </c>
      <c r="C20" s="368">
        <f>WW!E64</f>
        <v>571000000</v>
      </c>
      <c r="D20" s="368">
        <f>WW!F64</f>
        <v>230000000</v>
      </c>
      <c r="E20" s="368">
        <f>WW!G64</f>
        <v>70000000</v>
      </c>
      <c r="F20" s="73">
        <f>WW!H64</f>
        <v>5000000</v>
      </c>
      <c r="G20" s="363">
        <f>SUM(B20:F20)</f>
        <v>1440000000</v>
      </c>
    </row>
    <row r="21" spans="1:7" ht="15.6" x14ac:dyDescent="0.3">
      <c r="A21" s="371" t="s">
        <v>88</v>
      </c>
      <c r="B21" s="369">
        <f>WW!D56</f>
        <v>2641879000</v>
      </c>
      <c r="C21" s="370">
        <f>WW!E56</f>
        <v>2641879000</v>
      </c>
      <c r="D21" s="370">
        <f>WW!F56</f>
        <v>2641879000</v>
      </c>
      <c r="E21" s="370">
        <f>WW!G56</f>
        <v>2641879000</v>
      </c>
      <c r="F21" s="363">
        <f>WW!H56</f>
        <v>2641879000</v>
      </c>
      <c r="G21" s="363">
        <f>SUM(B21:F21)</f>
        <v>13209395000</v>
      </c>
    </row>
    <row r="22" spans="1:7" ht="15.6" x14ac:dyDescent="0.3">
      <c r="A22" s="371" t="s">
        <v>100</v>
      </c>
      <c r="B22" s="324"/>
      <c r="C22" s="324"/>
      <c r="D22" s="324"/>
      <c r="E22" s="324"/>
      <c r="F22" s="133"/>
      <c r="G22" s="133"/>
    </row>
    <row r="23" spans="1:7" ht="15.6" x14ac:dyDescent="0.3">
      <c r="A23" s="372" t="s">
        <v>95</v>
      </c>
      <c r="B23" s="370">
        <f>WW!D60</f>
        <v>2087014853</v>
      </c>
      <c r="C23" s="370">
        <f>WW!E60</f>
        <v>2096758894</v>
      </c>
      <c r="D23" s="370">
        <f>WW!F60</f>
        <v>2139475115</v>
      </c>
      <c r="E23" s="370">
        <f>WW!G60</f>
        <v>2183045660</v>
      </c>
      <c r="F23" s="363">
        <f>WW!H60</f>
        <v>2227487615</v>
      </c>
      <c r="G23" s="363">
        <f>SUM(B23:F23)</f>
        <v>10733782137</v>
      </c>
    </row>
    <row r="24" spans="1:7" ht="15.6" x14ac:dyDescent="0.3">
      <c r="A24" s="372" t="s">
        <v>96</v>
      </c>
      <c r="B24" s="369">
        <f>WW!D68</f>
        <v>472000000</v>
      </c>
      <c r="C24" s="370">
        <f>WW!E68</f>
        <v>472000000</v>
      </c>
      <c r="D24" s="370">
        <f>WW!F68</f>
        <v>472000000</v>
      </c>
      <c r="E24" s="370">
        <f>WW!G68</f>
        <v>472000000</v>
      </c>
      <c r="F24" s="363">
        <f>WW!H68</f>
        <v>472000000</v>
      </c>
      <c r="G24" s="363">
        <f>SUM(B24:F24)</f>
        <v>2360000000</v>
      </c>
    </row>
    <row r="25" spans="1:7" ht="15.6" x14ac:dyDescent="0.3">
      <c r="A25" s="371" t="s">
        <v>87</v>
      </c>
      <c r="B25" s="368">
        <f>WW!D72</f>
        <v>4866666</v>
      </c>
      <c r="C25" s="368">
        <f>WW!E72</f>
        <v>29200000</v>
      </c>
      <c r="D25" s="368">
        <f>WW!F72</f>
        <v>31515350</v>
      </c>
      <c r="E25" s="368">
        <f>WW!G72</f>
        <v>31515350</v>
      </c>
      <c r="F25" s="368">
        <f>WW!H72</f>
        <v>31515350</v>
      </c>
      <c r="G25" s="374">
        <f>SUM(B25:F25)</f>
        <v>128612716</v>
      </c>
    </row>
    <row r="26" spans="1:7" s="29" customFormat="1" ht="15.6" x14ac:dyDescent="0.3">
      <c r="A26" s="373" t="s">
        <v>122</v>
      </c>
      <c r="B26" s="368">
        <f>WW!D76</f>
        <v>0</v>
      </c>
      <c r="C26" s="368">
        <v>323212500</v>
      </c>
      <c r="D26" s="368">
        <v>323212500</v>
      </c>
      <c r="E26" s="368">
        <v>323212500</v>
      </c>
      <c r="F26" s="73">
        <v>323212500</v>
      </c>
      <c r="G26" s="73">
        <f>SUM(B26:F26)</f>
        <v>1292850000</v>
      </c>
    </row>
    <row r="27" spans="1:7" ht="16.2" thickBot="1" x14ac:dyDescent="0.35">
      <c r="A27" s="320"/>
      <c r="B27" s="312"/>
      <c r="C27" s="312"/>
      <c r="D27" s="312"/>
      <c r="E27" s="312"/>
      <c r="F27" s="325"/>
      <c r="G27" s="326"/>
    </row>
    <row r="28" spans="1:7" ht="16.2" thickBot="1" x14ac:dyDescent="0.35">
      <c r="A28" s="364" t="s">
        <v>44</v>
      </c>
      <c r="B28" s="365">
        <f>SUM(B21,B23)</f>
        <v>4728893853</v>
      </c>
      <c r="C28" s="365">
        <f>SUM(C21,C23)</f>
        <v>4738637894</v>
      </c>
      <c r="D28" s="365">
        <f>SUM(D21,D23)</f>
        <v>4781354115</v>
      </c>
      <c r="E28" s="365">
        <f>SUM(E21,E23)</f>
        <v>4824924660</v>
      </c>
      <c r="F28" s="365">
        <f>SUM(F21,F23)</f>
        <v>4869366615</v>
      </c>
      <c r="G28" s="366">
        <f>SUM(B28:F28)</f>
        <v>23943177137</v>
      </c>
    </row>
    <row r="29" spans="1:7" ht="15.6" hidden="1" thickBot="1" x14ac:dyDescent="0.3">
      <c r="A29" s="375"/>
      <c r="B29" s="375"/>
      <c r="C29" s="375"/>
      <c r="D29" s="375"/>
      <c r="E29" s="375"/>
      <c r="F29" s="375"/>
      <c r="G29" s="375"/>
    </row>
    <row r="30" spans="1:7" ht="16.2" thickBot="1" x14ac:dyDescent="0.35">
      <c r="A30" s="364" t="s">
        <v>45</v>
      </c>
      <c r="B30" s="365">
        <f t="shared" ref="B30:G30" si="0">B12-B28</f>
        <v>863054000</v>
      </c>
      <c r="C30" s="376">
        <f t="shared" si="0"/>
        <v>863054000</v>
      </c>
      <c r="D30" s="376">
        <f t="shared" si="0"/>
        <v>863054000</v>
      </c>
      <c r="E30" s="376">
        <f t="shared" si="0"/>
        <v>863054000</v>
      </c>
      <c r="F30" s="377">
        <f t="shared" si="0"/>
        <v>863054000</v>
      </c>
      <c r="G30" s="377">
        <f t="shared" si="0"/>
        <v>4315270000</v>
      </c>
    </row>
    <row r="31" spans="1:7" ht="15.6" hidden="1" x14ac:dyDescent="0.3">
      <c r="A31" s="329"/>
      <c r="B31" s="330"/>
      <c r="C31" s="331"/>
      <c r="D31" s="331"/>
      <c r="E31" s="331"/>
      <c r="F31" s="331"/>
      <c r="G31" s="331"/>
    </row>
    <row r="32" spans="1:7" ht="15.6" hidden="1" x14ac:dyDescent="0.3">
      <c r="A32" s="332"/>
      <c r="B32" s="333"/>
      <c r="C32" s="334"/>
      <c r="D32" s="334"/>
      <c r="E32" s="334"/>
      <c r="F32" s="334"/>
      <c r="G32" s="334"/>
    </row>
    <row r="33" spans="1:7" ht="16.2" hidden="1" thickBot="1" x14ac:dyDescent="0.35">
      <c r="A33" s="332"/>
      <c r="B33" s="333"/>
      <c r="C33" s="334"/>
      <c r="D33" s="334"/>
      <c r="E33" s="334"/>
      <c r="F33" s="334"/>
      <c r="G33" s="334"/>
    </row>
    <row r="34" spans="1:7" ht="16.2" thickBot="1" x14ac:dyDescent="0.35">
      <c r="A34" s="378" t="s">
        <v>46</v>
      </c>
      <c r="B34" s="379">
        <f>G30</f>
        <v>4315270000</v>
      </c>
      <c r="C34" s="312"/>
      <c r="D34" s="312"/>
      <c r="E34" s="312"/>
      <c r="F34" s="312"/>
      <c r="G34" s="312"/>
    </row>
    <row r="35" spans="1:7" ht="31.2" x14ac:dyDescent="0.3">
      <c r="A35" s="171" t="s">
        <v>40</v>
      </c>
      <c r="B35" s="380">
        <v>0</v>
      </c>
      <c r="C35" s="335"/>
      <c r="D35" s="312"/>
      <c r="E35" s="312"/>
      <c r="F35" s="312"/>
      <c r="G35" s="312"/>
    </row>
    <row r="36" spans="1:7" ht="31.2" x14ac:dyDescent="0.3">
      <c r="A36" s="381" t="s">
        <v>38</v>
      </c>
      <c r="B36" s="73">
        <v>14987559861</v>
      </c>
      <c r="C36" s="312"/>
      <c r="D36" s="312"/>
      <c r="E36" s="312"/>
      <c r="F36" s="312"/>
      <c r="G36" s="312"/>
    </row>
    <row r="37" spans="1:7" ht="16.2" thickBot="1" x14ac:dyDescent="0.35">
      <c r="A37" s="282" t="s">
        <v>28</v>
      </c>
      <c r="B37" s="382">
        <f>SUM(B34:B36)</f>
        <v>19302829861</v>
      </c>
      <c r="C37" s="312"/>
      <c r="D37" s="312"/>
      <c r="E37" s="312"/>
      <c r="F37" s="333"/>
      <c r="G37" s="312"/>
    </row>
    <row r="38" spans="1:7" ht="15.6" x14ac:dyDescent="0.3">
      <c r="A38" s="383" t="s">
        <v>31</v>
      </c>
      <c r="B38" s="384">
        <v>99215335167</v>
      </c>
      <c r="C38" s="312"/>
      <c r="D38" s="312"/>
      <c r="E38" s="312"/>
      <c r="F38" s="312"/>
      <c r="G38" s="312"/>
    </row>
    <row r="39" spans="1:7" ht="15.6" x14ac:dyDescent="0.3">
      <c r="A39" s="383" t="s">
        <v>29</v>
      </c>
      <c r="B39" s="363">
        <f>MIN(B37,B38)</f>
        <v>19302829861</v>
      </c>
      <c r="C39" s="312"/>
      <c r="D39" s="312"/>
      <c r="E39" s="312"/>
      <c r="F39" s="312"/>
      <c r="G39" s="312"/>
    </row>
    <row r="40" spans="1:7" ht="16.2" thickBot="1" x14ac:dyDescent="0.3">
      <c r="A40" s="385" t="s">
        <v>135</v>
      </c>
      <c r="B40" s="363">
        <f>SUM(G20,G26,G24,G25:G25)</f>
        <v>5221462716</v>
      </c>
      <c r="C40" s="312"/>
      <c r="D40" s="312"/>
      <c r="E40" s="312"/>
      <c r="F40" s="312"/>
      <c r="G40" s="312"/>
    </row>
    <row r="41" spans="1:7" ht="16.8" thickTop="1" thickBot="1" x14ac:dyDescent="0.35">
      <c r="A41" s="386" t="s">
        <v>30</v>
      </c>
      <c r="B41" s="387">
        <f>B39-B40</f>
        <v>14081367145</v>
      </c>
      <c r="C41" s="312"/>
      <c r="D41" s="312"/>
      <c r="E41" s="312"/>
      <c r="F41" s="312"/>
      <c r="G41" s="312"/>
    </row>
    <row r="42" spans="1:7" ht="15.6" hidden="1" thickTop="1" x14ac:dyDescent="0.25">
      <c r="A42" s="375"/>
      <c r="B42" s="375"/>
      <c r="C42" s="312"/>
      <c r="D42" s="312"/>
      <c r="E42" s="312"/>
      <c r="F42" s="312"/>
      <c r="G42" s="312"/>
    </row>
    <row r="43" spans="1:7" ht="15.6" hidden="1" thickBot="1" x14ac:dyDescent="0.3">
      <c r="A43" s="375"/>
      <c r="B43" s="375"/>
      <c r="C43" s="312"/>
      <c r="D43" s="312"/>
      <c r="E43" s="312"/>
      <c r="F43" s="312"/>
      <c r="G43" s="312"/>
    </row>
    <row r="44" spans="1:7" ht="16.2" thickTop="1" x14ac:dyDescent="0.3">
      <c r="A44" s="378" t="s">
        <v>41</v>
      </c>
      <c r="B44" s="388"/>
      <c r="C44" s="312"/>
      <c r="D44" s="312"/>
      <c r="E44" s="312"/>
      <c r="F44" s="312"/>
      <c r="G44" s="312"/>
    </row>
    <row r="45" spans="1:7" ht="16.2" thickBot="1" x14ac:dyDescent="0.35">
      <c r="A45" s="389" t="s">
        <v>42</v>
      </c>
      <c r="B45" s="390"/>
      <c r="C45" s="312"/>
      <c r="D45" s="312"/>
      <c r="E45" s="312"/>
      <c r="F45" s="312"/>
      <c r="G45" s="312"/>
    </row>
    <row r="46" spans="1:7" ht="16.2" thickBot="1" x14ac:dyDescent="0.35">
      <c r="A46" s="391" t="s">
        <v>43</v>
      </c>
      <c r="B46" s="392">
        <f>SUM(B44:B45)</f>
        <v>0</v>
      </c>
      <c r="C46" s="312"/>
      <c r="D46" s="312"/>
      <c r="E46" s="312"/>
      <c r="F46" s="312"/>
      <c r="G46" s="312"/>
    </row>
    <row r="47" spans="1:7" ht="15" hidden="1" x14ac:dyDescent="0.25">
      <c r="A47" s="312"/>
      <c r="B47" s="312"/>
      <c r="C47" s="312"/>
      <c r="D47" s="312"/>
      <c r="E47" s="312"/>
      <c r="F47" s="312"/>
      <c r="G47" s="312"/>
    </row>
    <row r="48" spans="1:7" ht="15.6" x14ac:dyDescent="0.3">
      <c r="A48" s="393" t="s">
        <v>89</v>
      </c>
      <c r="B48" s="312"/>
      <c r="C48" s="312"/>
      <c r="D48" s="312"/>
      <c r="E48" s="312"/>
      <c r="F48" s="312"/>
      <c r="G48" s="312"/>
    </row>
    <row r="49" spans="1:7" ht="15" hidden="1" x14ac:dyDescent="0.25">
      <c r="A49" s="312"/>
      <c r="B49" s="312"/>
      <c r="C49" s="312"/>
      <c r="D49" s="312"/>
      <c r="E49" s="312"/>
      <c r="F49" s="312"/>
      <c r="G49" s="312"/>
    </row>
    <row r="50" spans="1:7" ht="16.2" thickBot="1" x14ac:dyDescent="0.35">
      <c r="A50" s="355" t="s">
        <v>24</v>
      </c>
      <c r="B50" s="312"/>
      <c r="C50" s="312"/>
      <c r="D50" s="312"/>
      <c r="E50" s="312"/>
      <c r="F50" s="312"/>
      <c r="G50" s="312"/>
    </row>
    <row r="51" spans="1:7" ht="15.6" x14ac:dyDescent="0.3">
      <c r="A51" s="313"/>
      <c r="B51" s="394" t="s">
        <v>11</v>
      </c>
      <c r="C51" s="336"/>
      <c r="D51" s="336"/>
      <c r="E51" s="336"/>
      <c r="F51" s="337"/>
      <c r="G51" s="361" t="s">
        <v>12</v>
      </c>
    </row>
    <row r="52" spans="1:7" ht="16.2" thickBot="1" x14ac:dyDescent="0.35">
      <c r="A52" s="315"/>
      <c r="B52" s="152" t="s">
        <v>103</v>
      </c>
      <c r="C52" s="152" t="s">
        <v>104</v>
      </c>
      <c r="D52" s="152" t="s">
        <v>105</v>
      </c>
      <c r="E52" s="152" t="s">
        <v>106</v>
      </c>
      <c r="F52" s="360" t="s">
        <v>107</v>
      </c>
      <c r="G52" s="317"/>
    </row>
    <row r="53" spans="1:7" ht="16.2" thickBot="1" x14ac:dyDescent="0.35">
      <c r="A53" s="371" t="s">
        <v>17</v>
      </c>
      <c r="B53" s="369">
        <f>WOW!F11</f>
        <v>483000000</v>
      </c>
      <c r="C53" s="180">
        <f>WOW!G11</f>
        <v>509668500</v>
      </c>
      <c r="D53" s="370">
        <f>WOW!H11</f>
        <v>509668500</v>
      </c>
      <c r="E53" s="180">
        <f>WOW!I11</f>
        <v>509668500</v>
      </c>
      <c r="F53" s="370">
        <f>WOW!J11</f>
        <v>509668500</v>
      </c>
      <c r="G53" s="395">
        <f>SUM(B53:F53)</f>
        <v>2521674000</v>
      </c>
    </row>
    <row r="54" spans="1:7" ht="16.2" thickBot="1" x14ac:dyDescent="0.35">
      <c r="A54" s="364" t="s">
        <v>26</v>
      </c>
      <c r="B54" s="365">
        <f>SUM(B53:B53)</f>
        <v>483000000</v>
      </c>
      <c r="C54" s="376">
        <f>SUM(C53:C53)</f>
        <v>509668500</v>
      </c>
      <c r="D54" s="376">
        <f>SUM(D53:D53)</f>
        <v>509668500</v>
      </c>
      <c r="E54" s="376">
        <f>SUM(E53:E53)</f>
        <v>509668500</v>
      </c>
      <c r="F54" s="377">
        <f>SUM(F53:F53)</f>
        <v>509668500</v>
      </c>
      <c r="G54" s="377">
        <f t="shared" ref="G54" si="1">SUM(B54:F54)</f>
        <v>2521674000</v>
      </c>
    </row>
    <row r="55" spans="1:7" ht="15" x14ac:dyDescent="0.25">
      <c r="A55" s="312"/>
      <c r="B55" s="312"/>
      <c r="C55" s="312"/>
      <c r="D55" s="312"/>
      <c r="E55" s="312"/>
      <c r="F55" s="312"/>
      <c r="G55" s="312"/>
    </row>
    <row r="56" spans="1:7" ht="16.2" thickBot="1" x14ac:dyDescent="0.35">
      <c r="A56" s="355" t="s">
        <v>27</v>
      </c>
      <c r="B56" s="312"/>
      <c r="C56" s="312"/>
      <c r="D56" s="312"/>
      <c r="E56" s="312"/>
      <c r="F56" s="312"/>
      <c r="G56" s="312"/>
    </row>
    <row r="57" spans="1:7" ht="15.6" x14ac:dyDescent="0.3">
      <c r="A57" s="313"/>
      <c r="B57" s="394" t="s">
        <v>11</v>
      </c>
      <c r="C57" s="336"/>
      <c r="D57" s="336"/>
      <c r="E57" s="336"/>
      <c r="F57" s="337"/>
      <c r="G57" s="361" t="s">
        <v>12</v>
      </c>
    </row>
    <row r="58" spans="1:7" ht="16.2" thickBot="1" x14ac:dyDescent="0.35">
      <c r="A58" s="315"/>
      <c r="B58" s="152" t="s">
        <v>103</v>
      </c>
      <c r="C58" s="152" t="s">
        <v>104</v>
      </c>
      <c r="D58" s="152" t="s">
        <v>105</v>
      </c>
      <c r="E58" s="152" t="s">
        <v>106</v>
      </c>
      <c r="F58" s="360" t="s">
        <v>107</v>
      </c>
      <c r="G58" s="317"/>
    </row>
    <row r="59" spans="1:7" ht="16.2" thickBot="1" x14ac:dyDescent="0.35">
      <c r="A59" s="371" t="s">
        <v>17</v>
      </c>
      <c r="B59" s="369">
        <f>WW!D11</f>
        <v>483000000</v>
      </c>
      <c r="C59" s="180">
        <f>WW!E11</f>
        <v>509668500</v>
      </c>
      <c r="D59" s="370">
        <f>WW!F11</f>
        <v>509668500</v>
      </c>
      <c r="E59" s="180">
        <f>WW!G11</f>
        <v>509668500</v>
      </c>
      <c r="F59" s="370">
        <f>WW!H11</f>
        <v>509668500</v>
      </c>
      <c r="G59" s="395">
        <f>SUM(B59:F59)</f>
        <v>2521674000</v>
      </c>
    </row>
    <row r="60" spans="1:7" ht="16.2" thickBot="1" x14ac:dyDescent="0.35">
      <c r="A60" s="364" t="s">
        <v>26</v>
      </c>
      <c r="B60" s="365">
        <f>SUM(B59:B59)</f>
        <v>483000000</v>
      </c>
      <c r="C60" s="376">
        <f>SUM(C59:C59)</f>
        <v>509668500</v>
      </c>
      <c r="D60" s="376">
        <f>SUM(D59:D59)</f>
        <v>509668500</v>
      </c>
      <c r="E60" s="376">
        <f>SUM(E59:E59)</f>
        <v>509668500</v>
      </c>
      <c r="F60" s="377">
        <f>SUM(F59:F59)</f>
        <v>509668500</v>
      </c>
      <c r="G60" s="377">
        <f t="shared" ref="G60" si="2">SUM(B60:F60)</f>
        <v>2521674000</v>
      </c>
    </row>
    <row r="61" spans="1:7" ht="15.6" thickBot="1" x14ac:dyDescent="0.3">
      <c r="A61" s="312"/>
      <c r="B61" s="312"/>
      <c r="C61" s="312"/>
      <c r="D61" s="312"/>
      <c r="E61" s="312"/>
      <c r="F61" s="312"/>
      <c r="G61" s="312"/>
    </row>
    <row r="62" spans="1:7" ht="16.2" thickBot="1" x14ac:dyDescent="0.35">
      <c r="A62" s="364" t="s">
        <v>33</v>
      </c>
      <c r="B62" s="322">
        <f>B54-B60</f>
        <v>0</v>
      </c>
      <c r="C62" s="327">
        <f>C54-C60</f>
        <v>0</v>
      </c>
      <c r="D62" s="327">
        <f t="shared" ref="D62:G62" si="3">D54-D60</f>
        <v>0</v>
      </c>
      <c r="E62" s="327">
        <f t="shared" si="3"/>
        <v>0</v>
      </c>
      <c r="F62" s="328">
        <f t="shared" si="3"/>
        <v>0</v>
      </c>
      <c r="G62" s="328">
        <f t="shared" si="3"/>
        <v>0</v>
      </c>
    </row>
    <row r="63" spans="1:7" ht="15" hidden="1" x14ac:dyDescent="0.25">
      <c r="A63" s="312"/>
      <c r="B63" s="312"/>
      <c r="C63" s="312"/>
      <c r="D63" s="312"/>
      <c r="E63" s="312"/>
      <c r="F63" s="312"/>
      <c r="G63" s="312"/>
    </row>
    <row r="64" spans="1:7" ht="15" hidden="1" x14ac:dyDescent="0.25">
      <c r="A64" s="312"/>
      <c r="B64" s="312"/>
      <c r="C64" s="312"/>
      <c r="D64" s="312"/>
      <c r="E64" s="312"/>
      <c r="F64" s="312"/>
      <c r="G64" s="312"/>
    </row>
    <row r="65" spans="1:7" ht="15.6" x14ac:dyDescent="0.3">
      <c r="A65" s="393" t="s">
        <v>90</v>
      </c>
      <c r="B65" s="312"/>
      <c r="C65" s="312"/>
      <c r="D65" s="312"/>
      <c r="E65" s="312"/>
      <c r="F65" s="312"/>
      <c r="G65" s="312"/>
    </row>
    <row r="66" spans="1:7" ht="15" hidden="1" x14ac:dyDescent="0.25">
      <c r="A66" s="312"/>
      <c r="B66" s="312"/>
      <c r="C66" s="312"/>
      <c r="D66" s="312"/>
      <c r="E66" s="312"/>
      <c r="F66" s="312"/>
      <c r="G66" s="312"/>
    </row>
    <row r="67" spans="1:7" ht="16.2" thickBot="1" x14ac:dyDescent="0.35">
      <c r="A67" s="355" t="s">
        <v>24</v>
      </c>
      <c r="B67" s="312"/>
      <c r="C67" s="312"/>
      <c r="D67" s="312"/>
      <c r="E67" s="312"/>
      <c r="F67" s="312"/>
      <c r="G67" s="312"/>
    </row>
    <row r="68" spans="1:7" ht="15.6" x14ac:dyDescent="0.3">
      <c r="A68" s="313"/>
      <c r="B68" s="394" t="s">
        <v>11</v>
      </c>
      <c r="C68" s="336"/>
      <c r="D68" s="336"/>
      <c r="E68" s="336"/>
      <c r="F68" s="337"/>
      <c r="G68" s="361" t="s">
        <v>12</v>
      </c>
    </row>
    <row r="69" spans="1:7" ht="16.2" thickBot="1" x14ac:dyDescent="0.35">
      <c r="A69" s="315"/>
      <c r="B69" s="152" t="s">
        <v>103</v>
      </c>
      <c r="C69" s="152" t="s">
        <v>104</v>
      </c>
      <c r="D69" s="152" t="s">
        <v>105</v>
      </c>
      <c r="E69" s="152" t="s">
        <v>106</v>
      </c>
      <c r="F69" s="360" t="s">
        <v>107</v>
      </c>
      <c r="G69" s="317"/>
    </row>
    <row r="70" spans="1:7" ht="16.2" thickBot="1" x14ac:dyDescent="0.35">
      <c r="A70" s="371" t="s">
        <v>17</v>
      </c>
      <c r="B70" s="369">
        <f>WOW!F17</f>
        <v>763000</v>
      </c>
      <c r="C70" s="180">
        <f>WOW!G17</f>
        <v>802000</v>
      </c>
      <c r="D70" s="370">
        <f>WOW!H17</f>
        <v>844000</v>
      </c>
      <c r="E70" s="180">
        <f>WOW!I17</f>
        <v>888000</v>
      </c>
      <c r="F70" s="370">
        <f>WOW!J17</f>
        <v>934000</v>
      </c>
      <c r="G70" s="395">
        <f>SUM(B70:F70)</f>
        <v>4231000</v>
      </c>
    </row>
    <row r="71" spans="1:7" ht="16.2" thickBot="1" x14ac:dyDescent="0.35">
      <c r="A71" s="364" t="s">
        <v>26</v>
      </c>
      <c r="B71" s="365">
        <f>SUM(B70:B70)</f>
        <v>763000</v>
      </c>
      <c r="C71" s="376">
        <f t="shared" ref="C71:F71" si="4">SUM(C70:C70)</f>
        <v>802000</v>
      </c>
      <c r="D71" s="376">
        <f t="shared" si="4"/>
        <v>844000</v>
      </c>
      <c r="E71" s="376">
        <f t="shared" si="4"/>
        <v>888000</v>
      </c>
      <c r="F71" s="377">
        <f t="shared" si="4"/>
        <v>934000</v>
      </c>
      <c r="G71" s="377">
        <f>SUM(B71:F71)</f>
        <v>4231000</v>
      </c>
    </row>
    <row r="72" spans="1:7" ht="15" hidden="1" x14ac:dyDescent="0.25">
      <c r="A72" s="312"/>
      <c r="B72" s="312"/>
      <c r="C72" s="312"/>
      <c r="D72" s="312"/>
      <c r="E72" s="312"/>
      <c r="F72" s="312"/>
      <c r="G72" s="312"/>
    </row>
    <row r="73" spans="1:7" ht="16.2" thickBot="1" x14ac:dyDescent="0.35">
      <c r="A73" s="355" t="s">
        <v>27</v>
      </c>
      <c r="B73" s="312"/>
      <c r="C73" s="312"/>
      <c r="D73" s="312"/>
      <c r="E73" s="312"/>
      <c r="F73" s="312"/>
      <c r="G73" s="312"/>
    </row>
    <row r="74" spans="1:7" ht="15.6" x14ac:dyDescent="0.3">
      <c r="A74" s="313"/>
      <c r="B74" s="394" t="s">
        <v>11</v>
      </c>
      <c r="C74" s="336"/>
      <c r="D74" s="336"/>
      <c r="E74" s="336"/>
      <c r="F74" s="337"/>
      <c r="G74" s="361" t="s">
        <v>12</v>
      </c>
    </row>
    <row r="75" spans="1:7" ht="16.2" thickBot="1" x14ac:dyDescent="0.35">
      <c r="A75" s="315"/>
      <c r="B75" s="152" t="s">
        <v>103</v>
      </c>
      <c r="C75" s="152" t="s">
        <v>104</v>
      </c>
      <c r="D75" s="152" t="s">
        <v>105</v>
      </c>
      <c r="E75" s="152" t="s">
        <v>106</v>
      </c>
      <c r="F75" s="360" t="s">
        <v>107</v>
      </c>
      <c r="G75" s="317"/>
    </row>
    <row r="76" spans="1:7" ht="16.2" thickBot="1" x14ac:dyDescent="0.35">
      <c r="A76" s="371" t="s">
        <v>17</v>
      </c>
      <c r="B76" s="369">
        <f>WW!D17</f>
        <v>763000</v>
      </c>
      <c r="C76" s="180">
        <f>WW!E17</f>
        <v>802000</v>
      </c>
      <c r="D76" s="370">
        <f>WW!F17</f>
        <v>844000</v>
      </c>
      <c r="E76" s="180">
        <f>WW!G17</f>
        <v>888000</v>
      </c>
      <c r="F76" s="370">
        <f>WW!H17</f>
        <v>934000</v>
      </c>
      <c r="G76" s="395">
        <f>SUM(B76:F76)</f>
        <v>4231000</v>
      </c>
    </row>
    <row r="77" spans="1:7" ht="16.2" thickBot="1" x14ac:dyDescent="0.35">
      <c r="A77" s="364" t="s">
        <v>26</v>
      </c>
      <c r="B77" s="365">
        <f>SUM(B76:B76)</f>
        <v>763000</v>
      </c>
      <c r="C77" s="376">
        <f>SUM(C76:C76)</f>
        <v>802000</v>
      </c>
      <c r="D77" s="376">
        <f>SUM(D76:D76)</f>
        <v>844000</v>
      </c>
      <c r="E77" s="376">
        <f>SUM(E76:E76)</f>
        <v>888000</v>
      </c>
      <c r="F77" s="377">
        <f>SUM(F76:F76)</f>
        <v>934000</v>
      </c>
      <c r="G77" s="377">
        <f t="shared" ref="G77" si="5">SUM(B77:F77)</f>
        <v>4231000</v>
      </c>
    </row>
    <row r="78" spans="1:7" ht="15.6" thickBot="1" x14ac:dyDescent="0.3">
      <c r="A78" s="312"/>
      <c r="B78" s="312"/>
      <c r="C78" s="312"/>
      <c r="D78" s="312"/>
      <c r="E78" s="312"/>
      <c r="F78" s="312"/>
      <c r="G78" s="312"/>
    </row>
    <row r="79" spans="1:7" ht="16.2" thickBot="1" x14ac:dyDescent="0.35">
      <c r="A79" s="364" t="s">
        <v>33</v>
      </c>
      <c r="B79" s="322">
        <f>B71-B77</f>
        <v>0</v>
      </c>
      <c r="C79" s="327">
        <f>C71-C77</f>
        <v>0</v>
      </c>
      <c r="D79" s="327">
        <f t="shared" ref="D79:G79" si="6">D71-D77</f>
        <v>0</v>
      </c>
      <c r="E79" s="327">
        <f t="shared" si="6"/>
        <v>0</v>
      </c>
      <c r="F79" s="328">
        <f t="shared" si="6"/>
        <v>0</v>
      </c>
      <c r="G79" s="328">
        <f t="shared" si="6"/>
        <v>0</v>
      </c>
    </row>
    <row r="80" spans="1:7" ht="15" hidden="1" x14ac:dyDescent="0.25">
      <c r="A80" s="312"/>
      <c r="B80" s="312"/>
      <c r="C80" s="312"/>
      <c r="D80" s="312"/>
      <c r="E80" s="312"/>
      <c r="F80" s="312"/>
      <c r="G80" s="312"/>
    </row>
    <row r="81" spans="1:7" ht="15" hidden="1" x14ac:dyDescent="0.25">
      <c r="A81" s="312"/>
      <c r="B81" s="312"/>
      <c r="C81" s="312"/>
      <c r="D81" s="312"/>
      <c r="E81" s="312"/>
      <c r="F81" s="312"/>
      <c r="G81" s="312"/>
    </row>
    <row r="82" spans="1:7" ht="15.6" x14ac:dyDescent="0.3">
      <c r="A82" s="393" t="s">
        <v>127</v>
      </c>
      <c r="B82" s="312"/>
      <c r="C82" s="312"/>
      <c r="D82" s="312"/>
      <c r="E82" s="312"/>
      <c r="F82" s="312"/>
      <c r="G82" s="312"/>
    </row>
    <row r="83" spans="1:7" ht="15" hidden="1" x14ac:dyDescent="0.25">
      <c r="A83" s="312"/>
      <c r="B83" s="312"/>
      <c r="C83" s="312"/>
      <c r="D83" s="312"/>
      <c r="E83" s="312"/>
      <c r="F83" s="312"/>
      <c r="G83" s="312"/>
    </row>
    <row r="84" spans="1:7" ht="16.2" thickBot="1" x14ac:dyDescent="0.35">
      <c r="A84" s="355" t="s">
        <v>24</v>
      </c>
      <c r="B84" s="312"/>
      <c r="C84" s="312"/>
      <c r="D84" s="312"/>
      <c r="E84" s="312"/>
      <c r="F84" s="312"/>
      <c r="G84" s="312"/>
    </row>
    <row r="85" spans="1:7" ht="15.6" x14ac:dyDescent="0.3">
      <c r="A85" s="313"/>
      <c r="B85" s="394" t="s">
        <v>11</v>
      </c>
      <c r="C85" s="336"/>
      <c r="D85" s="336"/>
      <c r="E85" s="336"/>
      <c r="F85" s="337"/>
      <c r="G85" s="361" t="s">
        <v>12</v>
      </c>
    </row>
    <row r="86" spans="1:7" ht="16.2" thickBot="1" x14ac:dyDescent="0.35">
      <c r="A86" s="315"/>
      <c r="B86" s="152" t="s">
        <v>103</v>
      </c>
      <c r="C86" s="152" t="s">
        <v>104</v>
      </c>
      <c r="D86" s="152" t="s">
        <v>105</v>
      </c>
      <c r="E86" s="152" t="s">
        <v>106</v>
      </c>
      <c r="F86" s="360" t="s">
        <v>107</v>
      </c>
      <c r="G86" s="317"/>
    </row>
    <row r="87" spans="1:7" ht="16.2" thickBot="1" x14ac:dyDescent="0.35">
      <c r="A87" s="371" t="s">
        <v>17</v>
      </c>
      <c r="B87" s="369">
        <f>WOW!F23</f>
        <v>198037667.74792001</v>
      </c>
      <c r="C87" s="180">
        <f>WOW!G23</f>
        <v>186044015.52351889</v>
      </c>
      <c r="D87" s="370">
        <f>WOW!H23</f>
        <v>195718587.70493847</v>
      </c>
      <c r="E87" s="180">
        <f>WOW!I23</f>
        <v>205896022.5790177</v>
      </c>
      <c r="F87" s="370">
        <f>WOW!J23</f>
        <v>216602886.47668946</v>
      </c>
      <c r="G87" s="395">
        <f>SUM(B87:F87)</f>
        <v>1002299180.0320846</v>
      </c>
    </row>
    <row r="88" spans="1:7" ht="16.2" thickBot="1" x14ac:dyDescent="0.35">
      <c r="A88" s="364" t="s">
        <v>26</v>
      </c>
      <c r="B88" s="365">
        <f>SUM(B87:B87)</f>
        <v>198037667.74792001</v>
      </c>
      <c r="C88" s="376">
        <f>SUM(C87:C87)</f>
        <v>186044015.52351889</v>
      </c>
      <c r="D88" s="376">
        <f>SUM(D87:D87)</f>
        <v>195718587.70493847</v>
      </c>
      <c r="E88" s="376">
        <f>SUM(E87:E87)</f>
        <v>205896022.5790177</v>
      </c>
      <c r="F88" s="377">
        <f>SUM(F87:F87)</f>
        <v>216602886.47668946</v>
      </c>
      <c r="G88" s="377">
        <f t="shared" ref="G88" si="7">SUM(B88:F88)</f>
        <v>1002299180.0320846</v>
      </c>
    </row>
    <row r="89" spans="1:7" ht="15" hidden="1" x14ac:dyDescent="0.25">
      <c r="A89" s="312"/>
      <c r="B89" s="312"/>
      <c r="C89" s="312"/>
      <c r="D89" s="312"/>
      <c r="E89" s="312"/>
      <c r="F89" s="312"/>
      <c r="G89" s="312"/>
    </row>
    <row r="90" spans="1:7" ht="16.2" thickBot="1" x14ac:dyDescent="0.35">
      <c r="A90" s="355" t="s">
        <v>27</v>
      </c>
      <c r="B90" s="312"/>
      <c r="C90" s="312"/>
      <c r="D90" s="312"/>
      <c r="E90" s="312"/>
      <c r="F90" s="312"/>
      <c r="G90" s="312"/>
    </row>
    <row r="91" spans="1:7" ht="15.6" x14ac:dyDescent="0.3">
      <c r="A91" s="313"/>
      <c r="B91" s="394" t="s">
        <v>11</v>
      </c>
      <c r="C91" s="336"/>
      <c r="D91" s="336"/>
      <c r="E91" s="336"/>
      <c r="F91" s="337"/>
      <c r="G91" s="361" t="s">
        <v>12</v>
      </c>
    </row>
    <row r="92" spans="1:7" ht="16.2" thickBot="1" x14ac:dyDescent="0.35">
      <c r="A92" s="315"/>
      <c r="B92" s="152" t="s">
        <v>103</v>
      </c>
      <c r="C92" s="152" t="s">
        <v>104</v>
      </c>
      <c r="D92" s="152" t="s">
        <v>105</v>
      </c>
      <c r="E92" s="152" t="s">
        <v>106</v>
      </c>
      <c r="F92" s="360" t="s">
        <v>107</v>
      </c>
      <c r="G92" s="317"/>
    </row>
    <row r="93" spans="1:7" ht="16.2" thickBot="1" x14ac:dyDescent="0.35">
      <c r="A93" s="371" t="s">
        <v>17</v>
      </c>
      <c r="B93" s="369">
        <f>WW!D23</f>
        <v>198037667.74792001</v>
      </c>
      <c r="C93" s="180">
        <f>WW!E23</f>
        <v>186044015.52351889</v>
      </c>
      <c r="D93" s="370">
        <f>WW!F23</f>
        <v>195718587.70493847</v>
      </c>
      <c r="E93" s="180">
        <f>WW!G23</f>
        <v>205896022.5790177</v>
      </c>
      <c r="F93" s="370">
        <f>WW!H23</f>
        <v>216602886.47668946</v>
      </c>
      <c r="G93" s="395">
        <f>SUM(B93:F93)</f>
        <v>1002299180.0320846</v>
      </c>
    </row>
    <row r="94" spans="1:7" ht="16.2" thickBot="1" x14ac:dyDescent="0.35">
      <c r="A94" s="364" t="s">
        <v>26</v>
      </c>
      <c r="B94" s="365">
        <f>SUM(B93:B93)</f>
        <v>198037667.74792001</v>
      </c>
      <c r="C94" s="376">
        <f>SUM(C93:C93)</f>
        <v>186044015.52351889</v>
      </c>
      <c r="D94" s="376">
        <f>SUM(D93:D93)</f>
        <v>195718587.70493847</v>
      </c>
      <c r="E94" s="376">
        <f>SUM(E93:E93)</f>
        <v>205896022.5790177</v>
      </c>
      <c r="F94" s="377">
        <f>SUM(F93:F93)</f>
        <v>216602886.47668946</v>
      </c>
      <c r="G94" s="377">
        <f t="shared" ref="G94" si="8">SUM(B94:F94)</f>
        <v>1002299180.0320846</v>
      </c>
    </row>
    <row r="95" spans="1:7" ht="15.6" thickBot="1" x14ac:dyDescent="0.3">
      <c r="A95" s="312"/>
      <c r="B95" s="312"/>
      <c r="C95" s="312"/>
      <c r="D95" s="312"/>
      <c r="E95" s="312"/>
      <c r="F95" s="312"/>
      <c r="G95" s="312"/>
    </row>
    <row r="96" spans="1:7" ht="16.2" thickBot="1" x14ac:dyDescent="0.35">
      <c r="A96" s="364" t="s">
        <v>33</v>
      </c>
      <c r="B96" s="322">
        <f>B88-B94</f>
        <v>0</v>
      </c>
      <c r="C96" s="327">
        <f>C88-C94</f>
        <v>0</v>
      </c>
      <c r="D96" s="327">
        <f t="shared" ref="D96:G96" si="9">D88-D94</f>
        <v>0</v>
      </c>
      <c r="E96" s="327">
        <f t="shared" si="9"/>
        <v>0</v>
      </c>
      <c r="F96" s="328">
        <f t="shared" si="9"/>
        <v>0</v>
      </c>
      <c r="G96" s="328">
        <f t="shared" si="9"/>
        <v>0</v>
      </c>
    </row>
    <row r="97" spans="1:7" ht="15" hidden="1" x14ac:dyDescent="0.25">
      <c r="A97" s="312"/>
      <c r="B97" s="312"/>
      <c r="C97" s="312"/>
      <c r="D97" s="312"/>
      <c r="E97" s="312"/>
      <c r="F97" s="312"/>
      <c r="G97" s="312"/>
    </row>
    <row r="98" spans="1:7" ht="15" hidden="1" x14ac:dyDescent="0.25">
      <c r="A98" s="312"/>
      <c r="B98" s="312"/>
      <c r="C98" s="312"/>
      <c r="D98" s="312"/>
      <c r="E98" s="312"/>
      <c r="F98" s="312"/>
      <c r="G98" s="312"/>
    </row>
    <row r="99" spans="1:7" ht="15.6" x14ac:dyDescent="0.3">
      <c r="A99" s="393" t="s">
        <v>91</v>
      </c>
      <c r="B99" s="312"/>
      <c r="C99" s="312"/>
      <c r="D99" s="312"/>
      <c r="E99" s="312"/>
      <c r="F99" s="312"/>
      <c r="G99" s="312"/>
    </row>
    <row r="100" spans="1:7" ht="15" hidden="1" x14ac:dyDescent="0.25">
      <c r="A100" s="312"/>
      <c r="B100" s="312"/>
      <c r="C100" s="312"/>
      <c r="D100" s="312"/>
      <c r="E100" s="312"/>
      <c r="F100" s="312"/>
      <c r="G100" s="312"/>
    </row>
    <row r="101" spans="1:7" ht="16.2" thickBot="1" x14ac:dyDescent="0.35">
      <c r="A101" s="355" t="s">
        <v>24</v>
      </c>
      <c r="B101" s="312"/>
      <c r="C101" s="312"/>
      <c r="D101" s="312"/>
      <c r="E101" s="312"/>
      <c r="F101" s="312"/>
      <c r="G101" s="312"/>
    </row>
    <row r="102" spans="1:7" ht="15.6" x14ac:dyDescent="0.3">
      <c r="A102" s="313"/>
      <c r="B102" s="394" t="s">
        <v>11</v>
      </c>
      <c r="C102" s="336"/>
      <c r="D102" s="336"/>
      <c r="E102" s="336"/>
      <c r="F102" s="337"/>
      <c r="G102" s="361" t="s">
        <v>12</v>
      </c>
    </row>
    <row r="103" spans="1:7" ht="16.2" thickBot="1" x14ac:dyDescent="0.35">
      <c r="A103" s="315"/>
      <c r="B103" s="152" t="s">
        <v>103</v>
      </c>
      <c r="C103" s="152" t="s">
        <v>104</v>
      </c>
      <c r="D103" s="152" t="s">
        <v>105</v>
      </c>
      <c r="E103" s="152" t="s">
        <v>106</v>
      </c>
      <c r="F103" s="360" t="s">
        <v>107</v>
      </c>
      <c r="G103" s="317"/>
    </row>
    <row r="104" spans="1:7" ht="16.2" thickBot="1" x14ac:dyDescent="0.35">
      <c r="A104" s="371" t="s">
        <v>17</v>
      </c>
      <c r="B104" s="369">
        <f>WOW!F29</f>
        <v>455567.62650000007</v>
      </c>
      <c r="C104" s="180">
        <f>WOW!G29</f>
        <v>500829.10290000006</v>
      </c>
      <c r="D104" s="370">
        <f>WOW!H29</f>
        <v>550584.68838187505</v>
      </c>
      <c r="E104" s="180">
        <f>WOW!I29</f>
        <v>605284.58374453138</v>
      </c>
      <c r="F104" s="370">
        <f>WOW!J29</f>
        <v>665421.40175096272</v>
      </c>
      <c r="G104" s="395">
        <f>SUM(B104:F104)</f>
        <v>2777687.4032773692</v>
      </c>
    </row>
    <row r="105" spans="1:7" ht="16.2" thickBot="1" x14ac:dyDescent="0.35">
      <c r="A105" s="364" t="s">
        <v>26</v>
      </c>
      <c r="B105" s="365">
        <f>SUM(B104:B104)</f>
        <v>455567.62650000007</v>
      </c>
      <c r="C105" s="376">
        <f t="shared" ref="C105:F105" si="10">SUM(C104:C104)</f>
        <v>500829.10290000006</v>
      </c>
      <c r="D105" s="376">
        <f t="shared" si="10"/>
        <v>550584.68838187505</v>
      </c>
      <c r="E105" s="376">
        <f t="shared" si="10"/>
        <v>605284.58374453138</v>
      </c>
      <c r="F105" s="377">
        <f t="shared" si="10"/>
        <v>665421.40175096272</v>
      </c>
      <c r="G105" s="377">
        <f>SUM(B105:F105)</f>
        <v>2777687.4032773692</v>
      </c>
    </row>
    <row r="106" spans="1:7" ht="15" hidden="1" x14ac:dyDescent="0.25">
      <c r="A106" s="312"/>
      <c r="B106" s="312"/>
      <c r="C106" s="312"/>
      <c r="D106" s="312"/>
      <c r="E106" s="312"/>
      <c r="F106" s="312"/>
      <c r="G106" s="312"/>
    </row>
    <row r="107" spans="1:7" ht="16.2" thickBot="1" x14ac:dyDescent="0.35">
      <c r="A107" s="355" t="s">
        <v>27</v>
      </c>
      <c r="B107" s="312"/>
      <c r="C107" s="312"/>
      <c r="D107" s="312"/>
      <c r="E107" s="312"/>
      <c r="F107" s="312"/>
      <c r="G107" s="312"/>
    </row>
    <row r="108" spans="1:7" ht="15.6" x14ac:dyDescent="0.3">
      <c r="A108" s="313"/>
      <c r="B108" s="394" t="s">
        <v>11</v>
      </c>
      <c r="C108" s="336"/>
      <c r="D108" s="336"/>
      <c r="E108" s="336"/>
      <c r="F108" s="337"/>
      <c r="G108" s="361" t="s">
        <v>12</v>
      </c>
    </row>
    <row r="109" spans="1:7" ht="16.2" thickBot="1" x14ac:dyDescent="0.35">
      <c r="A109" s="315"/>
      <c r="B109" s="152" t="s">
        <v>103</v>
      </c>
      <c r="C109" s="152" t="s">
        <v>104</v>
      </c>
      <c r="D109" s="152" t="s">
        <v>105</v>
      </c>
      <c r="E109" s="152" t="s">
        <v>106</v>
      </c>
      <c r="F109" s="360" t="s">
        <v>107</v>
      </c>
      <c r="G109" s="317"/>
    </row>
    <row r="110" spans="1:7" ht="16.2" thickBot="1" x14ac:dyDescent="0.35">
      <c r="A110" s="371" t="s">
        <v>17</v>
      </c>
      <c r="B110" s="369">
        <f>WW!D29</f>
        <v>455567.62650000007</v>
      </c>
      <c r="C110" s="180">
        <f>WW!E29</f>
        <v>500829.10290000006</v>
      </c>
      <c r="D110" s="370">
        <f>WW!F29</f>
        <v>550584.68838187505</v>
      </c>
      <c r="E110" s="180">
        <f>WW!G29</f>
        <v>605284.58374453138</v>
      </c>
      <c r="F110" s="370">
        <f>WW!H29</f>
        <v>665421.40175096272</v>
      </c>
      <c r="G110" s="395">
        <f>SUM(B110:F110)</f>
        <v>2777687.4032773692</v>
      </c>
    </row>
    <row r="111" spans="1:7" ht="16.2" thickBot="1" x14ac:dyDescent="0.35">
      <c r="A111" s="364" t="s">
        <v>26</v>
      </c>
      <c r="B111" s="365">
        <f>SUM(B110:B110)</f>
        <v>455567.62650000007</v>
      </c>
      <c r="C111" s="376">
        <f>SUM(C110:C110)</f>
        <v>500829.10290000006</v>
      </c>
      <c r="D111" s="376">
        <f>SUM(D110:D110)</f>
        <v>550584.68838187505</v>
      </c>
      <c r="E111" s="376">
        <f>SUM(E110:E110)</f>
        <v>605284.58374453138</v>
      </c>
      <c r="F111" s="377">
        <f>SUM(F110:F110)</f>
        <v>665421.40175096272</v>
      </c>
      <c r="G111" s="377">
        <f t="shared" ref="G111" si="11">SUM(B111:F111)</f>
        <v>2777687.4032773692</v>
      </c>
    </row>
    <row r="112" spans="1:7" ht="15.6" thickBot="1" x14ac:dyDescent="0.3">
      <c r="A112" s="312"/>
      <c r="B112" s="312"/>
      <c r="C112" s="312"/>
      <c r="D112" s="312"/>
      <c r="E112" s="312"/>
      <c r="F112" s="312"/>
      <c r="G112" s="312"/>
    </row>
    <row r="113" spans="1:7" ht="16.2" thickBot="1" x14ac:dyDescent="0.35">
      <c r="A113" s="364" t="s">
        <v>33</v>
      </c>
      <c r="B113" s="322">
        <f>B105-B111</f>
        <v>0</v>
      </c>
      <c r="C113" s="327">
        <f>C105-C111</f>
        <v>0</v>
      </c>
      <c r="D113" s="327">
        <f t="shared" ref="D113:G113" si="12">D105-D111</f>
        <v>0</v>
      </c>
      <c r="E113" s="327">
        <f t="shared" si="12"/>
        <v>0</v>
      </c>
      <c r="F113" s="328">
        <f t="shared" si="12"/>
        <v>0</v>
      </c>
      <c r="G113" s="328">
        <f t="shared" si="12"/>
        <v>0</v>
      </c>
    </row>
    <row r="114" spans="1:7" ht="15" hidden="1" x14ac:dyDescent="0.25">
      <c r="A114" s="312"/>
      <c r="B114" s="312"/>
      <c r="C114" s="312"/>
      <c r="D114" s="312"/>
      <c r="E114" s="312"/>
      <c r="F114" s="312"/>
      <c r="G114" s="312"/>
    </row>
    <row r="115" spans="1:7" ht="15" hidden="1" x14ac:dyDescent="0.25">
      <c r="A115" s="312"/>
      <c r="B115" s="312"/>
      <c r="C115" s="312"/>
      <c r="D115" s="312"/>
      <c r="E115" s="312"/>
      <c r="F115" s="312"/>
      <c r="G115" s="312"/>
    </row>
    <row r="116" spans="1:7" ht="15.6" x14ac:dyDescent="0.3">
      <c r="A116" s="393" t="s">
        <v>92</v>
      </c>
      <c r="B116" s="312"/>
      <c r="C116" s="312"/>
      <c r="D116" s="312"/>
      <c r="E116" s="312"/>
      <c r="F116" s="312"/>
      <c r="G116" s="312"/>
    </row>
    <row r="117" spans="1:7" ht="15" hidden="1" x14ac:dyDescent="0.25">
      <c r="A117" s="312"/>
      <c r="B117" s="312"/>
      <c r="C117" s="312"/>
      <c r="D117" s="312"/>
      <c r="E117" s="312"/>
      <c r="F117" s="312"/>
      <c r="G117" s="312"/>
    </row>
    <row r="118" spans="1:7" ht="16.2" thickBot="1" x14ac:dyDescent="0.35">
      <c r="A118" s="355" t="s">
        <v>24</v>
      </c>
      <c r="B118" s="312"/>
      <c r="C118" s="312"/>
      <c r="D118" s="312"/>
      <c r="E118" s="312"/>
      <c r="F118" s="312"/>
      <c r="G118" s="312"/>
    </row>
    <row r="119" spans="1:7" ht="15.6" x14ac:dyDescent="0.3">
      <c r="A119" s="313"/>
      <c r="B119" s="394" t="s">
        <v>11</v>
      </c>
      <c r="C119" s="336"/>
      <c r="D119" s="336"/>
      <c r="E119" s="336"/>
      <c r="F119" s="337"/>
      <c r="G119" s="361" t="s">
        <v>12</v>
      </c>
    </row>
    <row r="120" spans="1:7" ht="16.2" thickBot="1" x14ac:dyDescent="0.35">
      <c r="A120" s="315"/>
      <c r="B120" s="152" t="s">
        <v>103</v>
      </c>
      <c r="C120" s="152" t="s">
        <v>104</v>
      </c>
      <c r="D120" s="152" t="s">
        <v>105</v>
      </c>
      <c r="E120" s="152" t="s">
        <v>106</v>
      </c>
      <c r="F120" s="360" t="s">
        <v>107</v>
      </c>
      <c r="G120" s="317"/>
    </row>
    <row r="121" spans="1:7" ht="16.2" thickBot="1" x14ac:dyDescent="0.35">
      <c r="A121" s="371" t="s">
        <v>17</v>
      </c>
      <c r="B121" s="369">
        <f>WOW!F35</f>
        <v>52970.76</v>
      </c>
      <c r="C121" s="180">
        <f>WOW!G35</f>
        <v>112758.79999999999</v>
      </c>
      <c r="D121" s="370">
        <f>WOW!H35</f>
        <v>287084.28000000003</v>
      </c>
      <c r="E121" s="180">
        <f>WOW!I35</f>
        <v>305598.93000000005</v>
      </c>
      <c r="F121" s="370">
        <f>WOW!J35</f>
        <v>325198.83999999997</v>
      </c>
      <c r="G121" s="395">
        <f>SUM(B121:F121)</f>
        <v>1083611.6099999999</v>
      </c>
    </row>
    <row r="122" spans="1:7" ht="16.2" thickBot="1" x14ac:dyDescent="0.35">
      <c r="A122" s="364" t="s">
        <v>26</v>
      </c>
      <c r="B122" s="365">
        <f>SUM(B121:B121)</f>
        <v>52970.76</v>
      </c>
      <c r="C122" s="376">
        <f t="shared" ref="C122:F122" si="13">SUM(C121:C121)</f>
        <v>112758.79999999999</v>
      </c>
      <c r="D122" s="376">
        <f t="shared" si="13"/>
        <v>287084.28000000003</v>
      </c>
      <c r="E122" s="376">
        <f t="shared" si="13"/>
        <v>305598.93000000005</v>
      </c>
      <c r="F122" s="377">
        <f t="shared" si="13"/>
        <v>325198.83999999997</v>
      </c>
      <c r="G122" s="377">
        <f>SUM(B122:F122)</f>
        <v>1083611.6099999999</v>
      </c>
    </row>
    <row r="123" spans="1:7" ht="15" x14ac:dyDescent="0.25">
      <c r="A123" s="312"/>
      <c r="B123" s="312"/>
      <c r="C123" s="312"/>
      <c r="D123" s="312"/>
      <c r="E123" s="312"/>
      <c r="F123" s="312"/>
      <c r="G123" s="312"/>
    </row>
    <row r="124" spans="1:7" ht="16.2" thickBot="1" x14ac:dyDescent="0.35">
      <c r="A124" s="355" t="s">
        <v>27</v>
      </c>
      <c r="B124" s="312"/>
      <c r="C124" s="312"/>
      <c r="D124" s="312"/>
      <c r="E124" s="312"/>
      <c r="F124" s="312"/>
      <c r="G124" s="312"/>
    </row>
    <row r="125" spans="1:7" ht="15.6" x14ac:dyDescent="0.3">
      <c r="A125" s="313"/>
      <c r="B125" s="394" t="s">
        <v>11</v>
      </c>
      <c r="C125" s="336"/>
      <c r="D125" s="336"/>
      <c r="E125" s="336"/>
      <c r="F125" s="337"/>
      <c r="G125" s="361" t="s">
        <v>12</v>
      </c>
    </row>
    <row r="126" spans="1:7" ht="16.2" thickBot="1" x14ac:dyDescent="0.35">
      <c r="A126" s="315"/>
      <c r="B126" s="152" t="s">
        <v>103</v>
      </c>
      <c r="C126" s="152" t="s">
        <v>104</v>
      </c>
      <c r="D126" s="152" t="s">
        <v>105</v>
      </c>
      <c r="E126" s="152" t="s">
        <v>106</v>
      </c>
      <c r="F126" s="360" t="s">
        <v>107</v>
      </c>
      <c r="G126" s="317"/>
    </row>
    <row r="127" spans="1:7" ht="16.2" thickBot="1" x14ac:dyDescent="0.35">
      <c r="A127" s="371" t="s">
        <v>17</v>
      </c>
      <c r="B127" s="369">
        <f>WW!D35</f>
        <v>52970.76</v>
      </c>
      <c r="C127" s="180">
        <f>WW!E35</f>
        <v>112758.79999999999</v>
      </c>
      <c r="D127" s="370">
        <f>WW!F35</f>
        <v>287084.28000000003</v>
      </c>
      <c r="E127" s="180">
        <f>WW!G35</f>
        <v>305598.93000000005</v>
      </c>
      <c r="F127" s="370">
        <f>WW!H35</f>
        <v>325198.83999999997</v>
      </c>
      <c r="G127" s="395">
        <f>SUM(B127:F127)</f>
        <v>1083611.6099999999</v>
      </c>
    </row>
    <row r="128" spans="1:7" ht="16.2" thickBot="1" x14ac:dyDescent="0.35">
      <c r="A128" s="364" t="s">
        <v>26</v>
      </c>
      <c r="B128" s="365">
        <f>SUM(B127:B127)</f>
        <v>52970.76</v>
      </c>
      <c r="C128" s="376">
        <f>SUM(C127:C127)</f>
        <v>112758.79999999999</v>
      </c>
      <c r="D128" s="376">
        <f>SUM(D127:D127)</f>
        <v>287084.28000000003</v>
      </c>
      <c r="E128" s="376">
        <f>SUM(E127:E127)</f>
        <v>305598.93000000005</v>
      </c>
      <c r="F128" s="377">
        <f>SUM(F127:F127)</f>
        <v>325198.83999999997</v>
      </c>
      <c r="G128" s="377">
        <f t="shared" ref="G128" si="14">SUM(B128:F128)</f>
        <v>1083611.6099999999</v>
      </c>
    </row>
    <row r="129" spans="1:7" ht="15.6" thickBot="1" x14ac:dyDescent="0.3">
      <c r="A129" s="312"/>
      <c r="B129" s="312"/>
      <c r="C129" s="312"/>
      <c r="D129" s="312"/>
      <c r="E129" s="312"/>
      <c r="F129" s="312"/>
      <c r="G129" s="312"/>
    </row>
    <row r="130" spans="1:7" ht="16.2" thickBot="1" x14ac:dyDescent="0.35">
      <c r="A130" s="364" t="s">
        <v>33</v>
      </c>
      <c r="B130" s="322">
        <f>B122-B128</f>
        <v>0</v>
      </c>
      <c r="C130" s="327">
        <f>C122-C128</f>
        <v>0</v>
      </c>
      <c r="D130" s="327">
        <f t="shared" ref="D130:G130" si="15">D122-D128</f>
        <v>0</v>
      </c>
      <c r="E130" s="327">
        <f t="shared" si="15"/>
        <v>0</v>
      </c>
      <c r="F130" s="328">
        <f t="shared" si="15"/>
        <v>0</v>
      </c>
      <c r="G130" s="328">
        <f t="shared" si="15"/>
        <v>0</v>
      </c>
    </row>
    <row r="131" spans="1:7" ht="15" hidden="1" x14ac:dyDescent="0.25">
      <c r="A131" s="312"/>
      <c r="B131" s="312"/>
      <c r="C131" s="312"/>
      <c r="D131" s="312"/>
      <c r="E131" s="312"/>
      <c r="F131" s="312"/>
      <c r="G131" s="312"/>
    </row>
    <row r="132" spans="1:7" ht="15" hidden="1" x14ac:dyDescent="0.25">
      <c r="A132" s="312"/>
      <c r="B132" s="312"/>
      <c r="C132" s="312"/>
      <c r="D132" s="312"/>
      <c r="E132" s="312"/>
      <c r="F132" s="312"/>
      <c r="G132" s="312"/>
    </row>
    <row r="133" spans="1:7" ht="15.6" x14ac:dyDescent="0.3">
      <c r="A133" s="393" t="s">
        <v>99</v>
      </c>
      <c r="B133" s="312"/>
      <c r="C133" s="312"/>
      <c r="D133" s="312"/>
      <c r="E133" s="312"/>
      <c r="F133" s="312"/>
      <c r="G133" s="312"/>
    </row>
    <row r="134" spans="1:7" ht="15" hidden="1" x14ac:dyDescent="0.25">
      <c r="A134" s="312"/>
      <c r="B134" s="312"/>
      <c r="C134" s="312"/>
      <c r="D134" s="312"/>
      <c r="E134" s="312"/>
      <c r="F134" s="312"/>
      <c r="G134" s="312"/>
    </row>
    <row r="135" spans="1:7" ht="16.2" thickBot="1" x14ac:dyDescent="0.35">
      <c r="A135" s="355" t="s">
        <v>24</v>
      </c>
      <c r="B135" s="312"/>
      <c r="C135" s="312"/>
      <c r="D135" s="312"/>
      <c r="E135" s="312"/>
      <c r="F135" s="312"/>
      <c r="G135" s="312"/>
    </row>
    <row r="136" spans="1:7" ht="15.6" x14ac:dyDescent="0.3">
      <c r="A136" s="313"/>
      <c r="B136" s="394" t="s">
        <v>11</v>
      </c>
      <c r="C136" s="336"/>
      <c r="D136" s="336"/>
      <c r="E136" s="336"/>
      <c r="F136" s="337"/>
      <c r="G136" s="361" t="s">
        <v>12</v>
      </c>
    </row>
    <row r="137" spans="1:7" ht="16.2" thickBot="1" x14ac:dyDescent="0.35">
      <c r="A137" s="315"/>
      <c r="B137" s="152" t="s">
        <v>103</v>
      </c>
      <c r="C137" s="152" t="s">
        <v>104</v>
      </c>
      <c r="D137" s="152" t="s">
        <v>105</v>
      </c>
      <c r="E137" s="152" t="s">
        <v>106</v>
      </c>
      <c r="F137" s="360" t="s">
        <v>107</v>
      </c>
      <c r="G137" s="317"/>
    </row>
    <row r="138" spans="1:7" ht="16.2" thickBot="1" x14ac:dyDescent="0.35">
      <c r="A138" s="371" t="s">
        <v>17</v>
      </c>
      <c r="B138" s="369">
        <f>WOW!F41</f>
        <v>0</v>
      </c>
      <c r="C138" s="180">
        <f>WOW!G41</f>
        <v>0</v>
      </c>
      <c r="D138" s="370">
        <f>WOW!H41</f>
        <v>36209915.110035777</v>
      </c>
      <c r="E138" s="180">
        <f>WOW!I41</f>
        <v>98674434.37738958</v>
      </c>
      <c r="F138" s="370">
        <f>WOW!J41</f>
        <v>183187585.72788408</v>
      </c>
      <c r="G138" s="395">
        <f>SUM(B138:F138)</f>
        <v>318071935.21530944</v>
      </c>
    </row>
    <row r="139" spans="1:7" ht="16.2" thickBot="1" x14ac:dyDescent="0.35">
      <c r="A139" s="364" t="s">
        <v>26</v>
      </c>
      <c r="B139" s="365">
        <f>SUM(B138:B138)</f>
        <v>0</v>
      </c>
      <c r="C139" s="376">
        <f t="shared" ref="C139:F139" si="16">SUM(C138:C138)</f>
        <v>0</v>
      </c>
      <c r="D139" s="376">
        <f t="shared" si="16"/>
        <v>36209915.110035777</v>
      </c>
      <c r="E139" s="376">
        <f t="shared" si="16"/>
        <v>98674434.37738958</v>
      </c>
      <c r="F139" s="377">
        <f t="shared" si="16"/>
        <v>183187585.72788408</v>
      </c>
      <c r="G139" s="377">
        <f>SUM(B139:F139)</f>
        <v>318071935.21530944</v>
      </c>
    </row>
    <row r="140" spans="1:7" ht="15" x14ac:dyDescent="0.25">
      <c r="A140" s="312"/>
      <c r="B140" s="312"/>
      <c r="C140" s="312"/>
      <c r="D140" s="312"/>
      <c r="E140" s="312"/>
      <c r="F140" s="312"/>
      <c r="G140" s="312"/>
    </row>
    <row r="141" spans="1:7" ht="16.2" thickBot="1" x14ac:dyDescent="0.35">
      <c r="A141" s="355" t="s">
        <v>27</v>
      </c>
      <c r="B141" s="312"/>
      <c r="C141" s="312"/>
      <c r="D141" s="312"/>
      <c r="E141" s="312"/>
      <c r="F141" s="312"/>
      <c r="G141" s="312"/>
    </row>
    <row r="142" spans="1:7" ht="15.6" x14ac:dyDescent="0.3">
      <c r="A142" s="313"/>
      <c r="B142" s="394" t="s">
        <v>11</v>
      </c>
      <c r="C142" s="336"/>
      <c r="D142" s="336"/>
      <c r="E142" s="336"/>
      <c r="F142" s="337"/>
      <c r="G142" s="361" t="s">
        <v>12</v>
      </c>
    </row>
    <row r="143" spans="1:7" ht="16.2" thickBot="1" x14ac:dyDescent="0.35">
      <c r="A143" s="315"/>
      <c r="B143" s="152" t="s">
        <v>103</v>
      </c>
      <c r="C143" s="152" t="s">
        <v>104</v>
      </c>
      <c r="D143" s="152" t="s">
        <v>105</v>
      </c>
      <c r="E143" s="152" t="s">
        <v>106</v>
      </c>
      <c r="F143" s="360" t="s">
        <v>107</v>
      </c>
      <c r="G143" s="317"/>
    </row>
    <row r="144" spans="1:7" ht="16.2" thickBot="1" x14ac:dyDescent="0.35">
      <c r="A144" s="371" t="s">
        <v>17</v>
      </c>
      <c r="B144" s="369">
        <f>WW!D41</f>
        <v>0</v>
      </c>
      <c r="C144" s="180">
        <f>WW!E41</f>
        <v>0</v>
      </c>
      <c r="D144" s="370">
        <f>WW!F41</f>
        <v>36209915.110035777</v>
      </c>
      <c r="E144" s="180">
        <f>WW!G41</f>
        <v>98674434.37738958</v>
      </c>
      <c r="F144" s="370">
        <f>WW!H41</f>
        <v>183187585.72788408</v>
      </c>
      <c r="G144" s="395">
        <f>SUM(B144:F144)</f>
        <v>318071935.21530944</v>
      </c>
    </row>
    <row r="145" spans="1:7" ht="16.2" thickBot="1" x14ac:dyDescent="0.35">
      <c r="A145" s="364" t="s">
        <v>26</v>
      </c>
      <c r="B145" s="365">
        <f>SUM(B144:B144)</f>
        <v>0</v>
      </c>
      <c r="C145" s="376">
        <f>SUM(C144:C144)</f>
        <v>0</v>
      </c>
      <c r="D145" s="376">
        <f>SUM(D144:D144)</f>
        <v>36209915.110035777</v>
      </c>
      <c r="E145" s="376">
        <f>SUM(E144:E144)</f>
        <v>98674434.37738958</v>
      </c>
      <c r="F145" s="377">
        <f>SUM(F144:F144)</f>
        <v>183187585.72788408</v>
      </c>
      <c r="G145" s="377">
        <f t="shared" ref="G145" si="17">SUM(B145:F145)</f>
        <v>318071935.21530944</v>
      </c>
    </row>
    <row r="146" spans="1:7" ht="15.6" thickBot="1" x14ac:dyDescent="0.3">
      <c r="A146" s="312"/>
      <c r="B146" s="312"/>
      <c r="C146" s="312"/>
      <c r="D146" s="312"/>
      <c r="E146" s="312"/>
      <c r="F146" s="312"/>
      <c r="G146" s="312"/>
    </row>
    <row r="147" spans="1:7" ht="16.2" thickBot="1" x14ac:dyDescent="0.35">
      <c r="A147" s="364" t="s">
        <v>33</v>
      </c>
      <c r="B147" s="322">
        <f>B139-B145</f>
        <v>0</v>
      </c>
      <c r="C147" s="327">
        <f>C139-C145</f>
        <v>0</v>
      </c>
      <c r="D147" s="327">
        <f t="shared" ref="D147:G147" si="18">D139-D145</f>
        <v>0</v>
      </c>
      <c r="E147" s="327">
        <f t="shared" si="18"/>
        <v>0</v>
      </c>
      <c r="F147" s="328">
        <f t="shared" si="18"/>
        <v>0</v>
      </c>
      <c r="G147" s="328">
        <f t="shared" si="18"/>
        <v>0</v>
      </c>
    </row>
    <row r="148" spans="1:7" ht="15" hidden="1" x14ac:dyDescent="0.25">
      <c r="A148" s="312"/>
      <c r="B148" s="312"/>
      <c r="C148" s="312"/>
      <c r="D148" s="312"/>
      <c r="E148" s="312"/>
      <c r="F148" s="312"/>
      <c r="G148" s="312"/>
    </row>
    <row r="149" spans="1:7" ht="15.6" x14ac:dyDescent="0.3">
      <c r="A149" s="396" t="s">
        <v>136</v>
      </c>
      <c r="B149" s="338"/>
      <c r="C149" s="338"/>
      <c r="D149" s="338"/>
      <c r="E149" s="338"/>
      <c r="F149" s="338"/>
      <c r="G149" s="338"/>
    </row>
    <row r="150" spans="1:7" ht="15" hidden="1" x14ac:dyDescent="0.25">
      <c r="A150" s="338"/>
      <c r="B150" s="338"/>
      <c r="C150" s="338"/>
      <c r="D150" s="338"/>
      <c r="E150" s="338"/>
      <c r="F150" s="338"/>
      <c r="G150" s="338"/>
    </row>
    <row r="151" spans="1:7" ht="16.2" thickBot="1" x14ac:dyDescent="0.35">
      <c r="A151" s="397" t="s">
        <v>24</v>
      </c>
      <c r="B151" s="338"/>
      <c r="C151" s="338"/>
      <c r="D151" s="338"/>
      <c r="E151" s="338"/>
      <c r="F151" s="338"/>
      <c r="G151" s="338"/>
    </row>
    <row r="152" spans="1:7" ht="15.6" x14ac:dyDescent="0.3">
      <c r="A152" s="339"/>
      <c r="B152" s="398" t="s">
        <v>11</v>
      </c>
      <c r="C152" s="340"/>
      <c r="D152" s="340"/>
      <c r="E152" s="340"/>
      <c r="F152" s="341"/>
      <c r="G152" s="399" t="s">
        <v>12</v>
      </c>
    </row>
    <row r="153" spans="1:7" ht="16.2" thickBot="1" x14ac:dyDescent="0.35">
      <c r="A153" s="342"/>
      <c r="B153" s="152" t="s">
        <v>103</v>
      </c>
      <c r="C153" s="152" t="s">
        <v>104</v>
      </c>
      <c r="D153" s="152" t="s">
        <v>105</v>
      </c>
      <c r="E153" s="152" t="s">
        <v>106</v>
      </c>
      <c r="F153" s="360" t="s">
        <v>107</v>
      </c>
      <c r="G153" s="343"/>
    </row>
    <row r="154" spans="1:7" ht="16.2" thickBot="1" x14ac:dyDescent="0.35">
      <c r="A154" s="373" t="s">
        <v>17</v>
      </c>
      <c r="B154" s="367">
        <f>+WOW!F45</f>
        <v>0</v>
      </c>
      <c r="C154" s="400">
        <f>+WOW!G45</f>
        <v>209000000</v>
      </c>
      <c r="D154" s="368">
        <f>+WOW!H45</f>
        <v>201000000</v>
      </c>
      <c r="E154" s="400">
        <f>+WOW!I45</f>
        <v>0</v>
      </c>
      <c r="F154" s="368">
        <f>+WOW!J45</f>
        <v>0</v>
      </c>
      <c r="G154" s="404">
        <f>SUM(B154:F154)</f>
        <v>410000000</v>
      </c>
    </row>
    <row r="155" spans="1:7" ht="16.2" thickBot="1" x14ac:dyDescent="0.35">
      <c r="A155" s="405" t="s">
        <v>26</v>
      </c>
      <c r="B155" s="401">
        <f>SUM(B154:B154)</f>
        <v>0</v>
      </c>
      <c r="C155" s="402">
        <f t="shared" ref="C155:F155" si="19">SUM(C154:C154)</f>
        <v>209000000</v>
      </c>
      <c r="D155" s="402">
        <f t="shared" si="19"/>
        <v>201000000</v>
      </c>
      <c r="E155" s="402">
        <f t="shared" si="19"/>
        <v>0</v>
      </c>
      <c r="F155" s="403">
        <f t="shared" si="19"/>
        <v>0</v>
      </c>
      <c r="G155" s="403">
        <f>SUM(B155:F155)</f>
        <v>410000000</v>
      </c>
    </row>
    <row r="156" spans="1:7" ht="15" x14ac:dyDescent="0.25">
      <c r="A156" s="338"/>
      <c r="B156" s="338"/>
      <c r="C156" s="338"/>
      <c r="D156" s="338"/>
      <c r="E156" s="338"/>
      <c r="F156" s="338"/>
      <c r="G156" s="338"/>
    </row>
    <row r="157" spans="1:7" ht="16.2" thickBot="1" x14ac:dyDescent="0.35">
      <c r="A157" s="397" t="s">
        <v>27</v>
      </c>
      <c r="B157" s="338"/>
      <c r="C157" s="338"/>
      <c r="D157" s="338"/>
      <c r="E157" s="338"/>
      <c r="F157" s="338"/>
      <c r="G157" s="338"/>
    </row>
    <row r="158" spans="1:7" ht="15.6" x14ac:dyDescent="0.3">
      <c r="A158" s="339"/>
      <c r="B158" s="398" t="s">
        <v>11</v>
      </c>
      <c r="C158" s="340"/>
      <c r="D158" s="340"/>
      <c r="E158" s="340"/>
      <c r="F158" s="341"/>
      <c r="G158" s="399" t="s">
        <v>12</v>
      </c>
    </row>
    <row r="159" spans="1:7" ht="16.2" thickBot="1" x14ac:dyDescent="0.35">
      <c r="A159" s="342"/>
      <c r="B159" s="152" t="s">
        <v>103</v>
      </c>
      <c r="C159" s="152" t="s">
        <v>104</v>
      </c>
      <c r="D159" s="152" t="s">
        <v>105</v>
      </c>
      <c r="E159" s="152" t="s">
        <v>106</v>
      </c>
      <c r="F159" s="360" t="s">
        <v>107</v>
      </c>
      <c r="G159" s="343"/>
    </row>
    <row r="160" spans="1:7" ht="16.2" thickBot="1" x14ac:dyDescent="0.35">
      <c r="A160" s="373" t="s">
        <v>17</v>
      </c>
      <c r="B160" s="367">
        <f>+WW!D45</f>
        <v>0</v>
      </c>
      <c r="C160" s="400">
        <f>+WW!E45</f>
        <v>209000000</v>
      </c>
      <c r="D160" s="368">
        <f>+WW!F45</f>
        <v>201000000</v>
      </c>
      <c r="E160" s="400">
        <f>+WW!G45</f>
        <v>0</v>
      </c>
      <c r="F160" s="368">
        <f>+WW!H45</f>
        <v>0</v>
      </c>
      <c r="G160" s="404">
        <f>SUM(B160:F160)</f>
        <v>410000000</v>
      </c>
    </row>
    <row r="161" spans="1:7" ht="16.2" thickBot="1" x14ac:dyDescent="0.35">
      <c r="A161" s="405" t="s">
        <v>26</v>
      </c>
      <c r="B161" s="401">
        <f>SUM(B160:B160)</f>
        <v>0</v>
      </c>
      <c r="C161" s="402">
        <f>SUM(C160:C160)</f>
        <v>209000000</v>
      </c>
      <c r="D161" s="402">
        <f>SUM(D160:D160)</f>
        <v>201000000</v>
      </c>
      <c r="E161" s="402">
        <f>SUM(E160:E160)</f>
        <v>0</v>
      </c>
      <c r="F161" s="403">
        <f>SUM(F160:F160)</f>
        <v>0</v>
      </c>
      <c r="G161" s="403">
        <f t="shared" ref="G161" si="20">SUM(B161:F161)</f>
        <v>410000000</v>
      </c>
    </row>
    <row r="162" spans="1:7" ht="15.6" thickBot="1" x14ac:dyDescent="0.3">
      <c r="A162" s="338"/>
      <c r="B162" s="338"/>
      <c r="C162" s="338"/>
      <c r="D162" s="338"/>
      <c r="E162" s="338"/>
      <c r="F162" s="338"/>
      <c r="G162" s="338"/>
    </row>
    <row r="163" spans="1:7" ht="16.2" thickBot="1" x14ac:dyDescent="0.35">
      <c r="A163" s="405" t="s">
        <v>33</v>
      </c>
      <c r="B163" s="344">
        <f>B155-B161</f>
        <v>0</v>
      </c>
      <c r="C163" s="345">
        <f>C155-C161</f>
        <v>0</v>
      </c>
      <c r="D163" s="345">
        <f t="shared" ref="D163:G163" si="21">D155-D161</f>
        <v>0</v>
      </c>
      <c r="E163" s="345">
        <f t="shared" si="21"/>
        <v>0</v>
      </c>
      <c r="F163" s="346">
        <f t="shared" si="21"/>
        <v>0</v>
      </c>
      <c r="G163" s="346">
        <f t="shared" si="21"/>
        <v>0</v>
      </c>
    </row>
    <row r="164" spans="1:7" ht="15" hidden="1" x14ac:dyDescent="0.25">
      <c r="A164" s="312"/>
      <c r="B164" s="312"/>
      <c r="C164" s="312"/>
      <c r="D164" s="312"/>
      <c r="E164" s="312"/>
      <c r="F164" s="312"/>
      <c r="G164" s="312"/>
    </row>
    <row r="165" spans="1:7" ht="15.6" x14ac:dyDescent="0.3">
      <c r="A165" s="393" t="s">
        <v>37</v>
      </c>
      <c r="B165" s="312"/>
      <c r="C165" s="312"/>
      <c r="D165" s="312"/>
      <c r="E165" s="312"/>
      <c r="F165" s="312"/>
      <c r="G165" s="312"/>
    </row>
    <row r="166" spans="1:7" ht="15" hidden="1" x14ac:dyDescent="0.25">
      <c r="A166" s="312"/>
      <c r="B166" s="312"/>
      <c r="C166" s="312"/>
      <c r="D166" s="312"/>
      <c r="E166" s="312"/>
      <c r="F166" s="312"/>
      <c r="G166" s="312"/>
    </row>
    <row r="167" spans="1:7" ht="16.2" thickBot="1" x14ac:dyDescent="0.35">
      <c r="A167" s="355" t="s">
        <v>27</v>
      </c>
      <c r="B167" s="312"/>
      <c r="C167" s="312"/>
      <c r="D167" s="312"/>
      <c r="E167" s="312"/>
      <c r="F167" s="312"/>
      <c r="G167" s="312"/>
    </row>
    <row r="168" spans="1:7" ht="15.6" x14ac:dyDescent="0.3">
      <c r="A168" s="313"/>
      <c r="B168" s="378" t="s">
        <v>11</v>
      </c>
      <c r="C168" s="347"/>
      <c r="D168" s="347"/>
      <c r="E168" s="347"/>
      <c r="F168" s="348"/>
      <c r="G168" s="361" t="s">
        <v>12</v>
      </c>
    </row>
    <row r="169" spans="1:7" ht="16.2" thickBot="1" x14ac:dyDescent="0.35">
      <c r="A169" s="315"/>
      <c r="B169" s="152" t="s">
        <v>103</v>
      </c>
      <c r="C169" s="152" t="s">
        <v>104</v>
      </c>
      <c r="D169" s="152" t="s">
        <v>105</v>
      </c>
      <c r="E169" s="152" t="s">
        <v>106</v>
      </c>
      <c r="F169" s="360" t="s">
        <v>107</v>
      </c>
      <c r="G169" s="317"/>
    </row>
    <row r="170" spans="1:7" ht="15.6" x14ac:dyDescent="0.3">
      <c r="A170" s="406" t="s">
        <v>97</v>
      </c>
      <c r="B170" s="349"/>
      <c r="C170" s="350"/>
      <c r="D170" s="350"/>
      <c r="E170" s="350"/>
      <c r="F170" s="351"/>
      <c r="G170" s="352"/>
    </row>
    <row r="171" spans="1:7" ht="15.6" x14ac:dyDescent="0.3">
      <c r="A171" s="393" t="s">
        <v>85</v>
      </c>
      <c r="B171" s="367">
        <f>WW!D49</f>
        <v>302089424.69</v>
      </c>
      <c r="C171" s="407">
        <f>WW!E49</f>
        <v>317269797.78999996</v>
      </c>
      <c r="D171" s="368">
        <f>WW!F49</f>
        <v>333968208.20000005</v>
      </c>
      <c r="E171" s="407">
        <f>WW!G49</f>
        <v>352184655.91999996</v>
      </c>
      <c r="F171" s="368">
        <f>WW!H49</f>
        <v>370401103.63999999</v>
      </c>
      <c r="G171" s="408">
        <f>SUM(B171:F171)</f>
        <v>1675913190.2399998</v>
      </c>
    </row>
    <row r="172" spans="1:7" ht="15.6" x14ac:dyDescent="0.3">
      <c r="A172" s="371" t="s">
        <v>86</v>
      </c>
      <c r="B172" s="367">
        <f>WW!D50</f>
        <v>51613268.540000007</v>
      </c>
      <c r="C172" s="368">
        <f>WW!E50</f>
        <v>54649343.159999996</v>
      </c>
      <c r="D172" s="368">
        <f>WW!F50</f>
        <v>57685417.780000001</v>
      </c>
      <c r="E172" s="368">
        <f>WW!G50</f>
        <v>60721492.400000006</v>
      </c>
      <c r="F172" s="368">
        <f>WW!H50</f>
        <v>63757567.019999996</v>
      </c>
      <c r="G172" s="409">
        <f>SUM(B172:F172)</f>
        <v>288427088.90000004</v>
      </c>
    </row>
    <row r="173" spans="1:7" ht="16.2" thickBot="1" x14ac:dyDescent="0.35">
      <c r="A173" s="371" t="s">
        <v>134</v>
      </c>
      <c r="B173" s="368">
        <f>WW!D51</f>
        <v>0</v>
      </c>
      <c r="C173" s="368">
        <f>WW!E51</f>
        <v>0</v>
      </c>
      <c r="D173" s="368">
        <f>WW!F51</f>
        <v>0</v>
      </c>
      <c r="E173" s="368">
        <f>WW!G51</f>
        <v>372624197.11000001</v>
      </c>
      <c r="F173" s="368">
        <f>WW!H51</f>
        <v>392235996.94999999</v>
      </c>
      <c r="G173" s="410">
        <f>SUM(B173:F173)</f>
        <v>764860194.05999994</v>
      </c>
    </row>
    <row r="174" spans="1:7" ht="16.2" thickBot="1" x14ac:dyDescent="0.35">
      <c r="A174" s="364" t="s">
        <v>26</v>
      </c>
      <c r="B174" s="401">
        <f>SUM(B171:B173)</f>
        <v>353702693.23000002</v>
      </c>
      <c r="C174" s="402">
        <f t="shared" ref="C174:F174" si="22">SUM(C171:C173)</f>
        <v>371919140.94999993</v>
      </c>
      <c r="D174" s="402">
        <f t="shared" si="22"/>
        <v>391653625.98000002</v>
      </c>
      <c r="E174" s="402">
        <f t="shared" si="22"/>
        <v>785530345.42999995</v>
      </c>
      <c r="F174" s="403">
        <f t="shared" si="22"/>
        <v>826394667.6099999</v>
      </c>
      <c r="G174" s="403">
        <f t="shared" ref="G174" si="23">SUM(B174:F174)</f>
        <v>2729200473.1999998</v>
      </c>
    </row>
    <row r="175" spans="1:7" hidden="1" x14ac:dyDescent="0.25">
      <c r="A175" s="39"/>
      <c r="B175" s="39"/>
      <c r="C175" s="39"/>
      <c r="D175" s="39"/>
      <c r="E175" s="39"/>
      <c r="F175" s="39"/>
      <c r="G175" s="39"/>
    </row>
  </sheetData>
  <sheetProtection sheet="1" objects="1" scenarios="1" selectLockedCells="1"/>
  <phoneticPr fontId="9" type="noConversion"/>
  <pageMargins left="0.75" right="0.75" top="1" bottom="1" header="0.5" footer="0.5"/>
  <pageSetup scale="6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5FABF-4415-4A75-A5F4-B72C2F47F999}">
  <dimension ref="A1:D14"/>
  <sheetViews>
    <sheetView workbookViewId="0">
      <selection activeCell="B3" sqref="B3"/>
    </sheetView>
  </sheetViews>
  <sheetFormatPr defaultColWidth="0" defaultRowHeight="13.2" zeroHeight="1" x14ac:dyDescent="0.25"/>
  <cols>
    <col min="1" max="1" width="2.44140625" customWidth="1"/>
    <col min="2" max="2" width="24.88671875" customWidth="1"/>
    <col min="3" max="3" width="21.6640625" customWidth="1"/>
    <col min="4" max="4" width="2.5546875" hidden="1" customWidth="1"/>
    <col min="5" max="16384" width="9.109375" hidden="1"/>
  </cols>
  <sheetData>
    <row r="1" spans="1:4" ht="4.5" customHeight="1" x14ac:dyDescent="0.25">
      <c r="A1" s="38" t="s">
        <v>140</v>
      </c>
      <c r="B1" s="39"/>
      <c r="C1" s="39"/>
      <c r="D1" s="39"/>
    </row>
    <row r="2" spans="1:4" hidden="1" x14ac:dyDescent="0.25">
      <c r="A2" s="39"/>
      <c r="B2" s="39"/>
      <c r="C2" s="39"/>
      <c r="D2" s="39"/>
    </row>
    <row r="3" spans="1:4" ht="15.6" x14ac:dyDescent="0.3">
      <c r="A3" s="39"/>
      <c r="B3" s="411" t="s">
        <v>128</v>
      </c>
      <c r="C3" s="312"/>
      <c r="D3" s="39"/>
    </row>
    <row r="4" spans="1:4" ht="15" hidden="1" x14ac:dyDescent="0.25">
      <c r="A4" s="39"/>
      <c r="B4" s="312"/>
      <c r="C4" s="312"/>
      <c r="D4" s="39"/>
    </row>
    <row r="5" spans="1:4" ht="45" x14ac:dyDescent="0.25">
      <c r="A5" s="39"/>
      <c r="B5" s="412" t="s">
        <v>129</v>
      </c>
      <c r="C5" s="413">
        <v>112537674431</v>
      </c>
      <c r="D5" s="39"/>
    </row>
    <row r="6" spans="1:4" ht="15" hidden="1" x14ac:dyDescent="0.25">
      <c r="A6" s="39"/>
      <c r="B6" s="414"/>
      <c r="C6" s="415"/>
      <c r="D6" s="39"/>
    </row>
    <row r="7" spans="1:4" ht="15" x14ac:dyDescent="0.25">
      <c r="A7" s="39"/>
      <c r="B7" s="416" t="s">
        <v>130</v>
      </c>
      <c r="C7" s="417">
        <f>+Summary!G26</f>
        <v>1292850000</v>
      </c>
      <c r="D7" s="39"/>
    </row>
    <row r="8" spans="1:4" ht="30" x14ac:dyDescent="0.25">
      <c r="A8" s="39"/>
      <c r="B8" s="418" t="s">
        <v>131</v>
      </c>
      <c r="C8" s="419">
        <f>+C7/4</f>
        <v>323212500</v>
      </c>
      <c r="D8" s="39"/>
    </row>
    <row r="9" spans="1:4" ht="15" hidden="1" x14ac:dyDescent="0.25">
      <c r="A9" s="39"/>
      <c r="B9" s="414"/>
      <c r="C9" s="415"/>
      <c r="D9" s="39"/>
    </row>
    <row r="10" spans="1:4" ht="31.2" x14ac:dyDescent="0.3">
      <c r="A10" s="39"/>
      <c r="B10" s="420" t="s">
        <v>132</v>
      </c>
      <c r="C10" s="421">
        <f>+C8/C5</f>
        <v>2.8720382008442036E-3</v>
      </c>
      <c r="D10" s="40"/>
    </row>
    <row r="11" spans="1:4" ht="15" hidden="1" x14ac:dyDescent="0.25">
      <c r="A11" s="39"/>
      <c r="B11" s="312"/>
      <c r="C11" s="312"/>
      <c r="D11" s="39"/>
    </row>
    <row r="12" spans="1:4" ht="15" hidden="1" x14ac:dyDescent="0.25">
      <c r="A12" s="39"/>
      <c r="B12" s="312"/>
      <c r="C12" s="312"/>
      <c r="D12" s="39"/>
    </row>
    <row r="13" spans="1:4" ht="15.6" x14ac:dyDescent="0.3">
      <c r="A13" s="39"/>
      <c r="B13" s="422" t="s">
        <v>133</v>
      </c>
      <c r="C13" s="312"/>
      <c r="D13" s="39"/>
    </row>
    <row r="14" spans="1:4" hidden="1" x14ac:dyDescent="0.25">
      <c r="A14" s="39"/>
      <c r="B14" s="39"/>
      <c r="C14" s="39"/>
      <c r="D14" s="39"/>
    </row>
  </sheetData>
  <sheetProtection sheet="1" objects="1" scenarios="1" select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ACB06-DD55-4033-AF8C-A761C070630C}">
  <dimension ref="A1:L7"/>
  <sheetViews>
    <sheetView tabSelected="1" zoomScaleNormal="100" workbookViewId="0">
      <selection activeCell="B4" sqref="B4"/>
    </sheetView>
  </sheetViews>
  <sheetFormatPr defaultColWidth="0" defaultRowHeight="13.2" zeroHeight="1" x14ac:dyDescent="0.25"/>
  <cols>
    <col min="1" max="1" width="6.5546875" customWidth="1"/>
    <col min="2" max="2" width="11" customWidth="1"/>
    <col min="3" max="3" width="11.44140625" customWidth="1"/>
    <col min="4" max="4" width="51.33203125" customWidth="1"/>
    <col min="5" max="5" width="32.109375" customWidth="1"/>
    <col min="6" max="6" width="26.33203125" customWidth="1"/>
    <col min="7" max="7" width="16.44140625" hidden="1" customWidth="1"/>
    <col min="8" max="11" width="9.109375" hidden="1" customWidth="1"/>
    <col min="12" max="12" width="12.33203125" hidden="1" customWidth="1"/>
    <col min="13" max="16384" width="9.109375" hidden="1"/>
  </cols>
  <sheetData>
    <row r="1" spans="1:5" ht="6" customHeight="1" x14ac:dyDescent="0.25">
      <c r="A1" s="37" t="s">
        <v>141</v>
      </c>
    </row>
    <row r="2" spans="1:5" ht="13.8" thickBot="1" x14ac:dyDescent="0.3"/>
    <row r="3" spans="1:5" ht="21.6" customHeight="1" x14ac:dyDescent="0.25">
      <c r="B3" s="30" t="s">
        <v>116</v>
      </c>
      <c r="C3" s="31"/>
      <c r="D3" s="31"/>
      <c r="E3" s="32"/>
    </row>
    <row r="4" spans="1:5" ht="18" customHeight="1" x14ac:dyDescent="0.25">
      <c r="B4" s="423" t="s">
        <v>117</v>
      </c>
      <c r="C4" s="33"/>
      <c r="D4" s="33"/>
      <c r="E4" s="427">
        <v>538117261443.91083</v>
      </c>
    </row>
    <row r="5" spans="1:5" ht="15" customHeight="1" x14ac:dyDescent="0.25">
      <c r="B5" s="424" t="s">
        <v>118</v>
      </c>
      <c r="C5" s="34"/>
      <c r="D5" s="34"/>
      <c r="E5" s="428">
        <f>E4*0.03</f>
        <v>16143517843.317324</v>
      </c>
    </row>
    <row r="6" spans="1:5" ht="15.6" customHeight="1" x14ac:dyDescent="0.25">
      <c r="B6" s="425" t="s">
        <v>119</v>
      </c>
      <c r="C6" s="35"/>
      <c r="D6" s="35"/>
      <c r="E6" s="428">
        <f>[4]Summary!G144</f>
        <v>1610637585.9099998</v>
      </c>
    </row>
    <row r="7" spans="1:5" ht="15.6" customHeight="1" thickBot="1" x14ac:dyDescent="0.3">
      <c r="B7" s="426" t="s">
        <v>120</v>
      </c>
      <c r="C7" s="36"/>
      <c r="D7" s="36"/>
      <c r="E7" s="429" t="s">
        <v>121</v>
      </c>
    </row>
  </sheetData>
  <sheetProtection sheet="1" objects="1" scenarios="1" selectLockedCells="1"/>
  <pageMargins left="0.7" right="0.7" top="0.75" bottom="0.75" header="0.3" footer="0.3"/>
  <pageSetup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2"/>
  <sheetViews>
    <sheetView workbookViewId="0">
      <selection activeCell="C28" sqref="C28"/>
    </sheetView>
  </sheetViews>
  <sheetFormatPr defaultColWidth="5.5546875" defaultRowHeight="13.2" x14ac:dyDescent="0.25"/>
  <cols>
    <col min="1" max="1" width="28.6640625" customWidth="1"/>
    <col min="3" max="3" width="42.44140625" customWidth="1"/>
  </cols>
  <sheetData>
    <row r="1" spans="1:3" x14ac:dyDescent="0.25">
      <c r="A1" s="1" t="s">
        <v>50</v>
      </c>
      <c r="C1" s="1" t="s">
        <v>49</v>
      </c>
    </row>
    <row r="2" spans="1:3" x14ac:dyDescent="0.25">
      <c r="A2" s="2" t="s">
        <v>39</v>
      </c>
      <c r="C2" s="2" t="s">
        <v>51</v>
      </c>
    </row>
    <row r="3" spans="1:3" x14ac:dyDescent="0.25">
      <c r="A3" s="2" t="s">
        <v>18</v>
      </c>
      <c r="C3" s="2" t="s">
        <v>52</v>
      </c>
    </row>
    <row r="4" spans="1:3" x14ac:dyDescent="0.25">
      <c r="A4" s="2" t="s">
        <v>47</v>
      </c>
      <c r="C4" s="2" t="s">
        <v>58</v>
      </c>
    </row>
    <row r="5" spans="1:3" x14ac:dyDescent="0.25">
      <c r="A5" s="2" t="s">
        <v>48</v>
      </c>
      <c r="C5" s="2" t="s">
        <v>59</v>
      </c>
    </row>
    <row r="6" spans="1:3" x14ac:dyDescent="0.25">
      <c r="A6" s="2" t="s">
        <v>53</v>
      </c>
      <c r="C6" s="2" t="s">
        <v>60</v>
      </c>
    </row>
    <row r="7" spans="1:3" x14ac:dyDescent="0.25">
      <c r="C7" s="2" t="s">
        <v>61</v>
      </c>
    </row>
    <row r="8" spans="1:3" x14ac:dyDescent="0.25">
      <c r="C8" s="2" t="s">
        <v>62</v>
      </c>
    </row>
    <row r="9" spans="1:3" x14ac:dyDescent="0.25">
      <c r="C9" s="2" t="s">
        <v>54</v>
      </c>
    </row>
    <row r="10" spans="1:3" x14ac:dyDescent="0.25">
      <c r="C10" s="4" t="s">
        <v>55</v>
      </c>
    </row>
    <row r="11" spans="1:3" x14ac:dyDescent="0.25">
      <c r="C11" s="4" t="s">
        <v>56</v>
      </c>
    </row>
    <row r="12" spans="1:3" x14ac:dyDescent="0.25">
      <c r="C12" s="3" t="s">
        <v>57</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SharedContentType xmlns="Microsoft.SharePoint.Taxonomy.ContentTypeSync" SourceId="86a8e296-5f29-4af2-954b-0de0d1e1f8bc" ContentTypeId="0x0101" PreviousValue="false"/>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14cdebee284c5e9c52b438d1c9dce7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48</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Office of Compliance</TermName>
          <TermId xmlns="http://schemas.microsoft.com/office/infopath/2007/PartnerControls">df3a80cf-a038-4ff0-82ec-a84c6bd32647</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DHCSDOC-2129867196-6043</_dlc_DocId>
    <_dlc_DocIdUrl xmlns="69bc34b3-1921-46c7-8c7a-d18363374b4b">
      <Url>https://dhcscagovauthoring/provgovpart/_layouts/15/DocIdRedir.aspx?ID=DHCSDOC-2129867196-6043</Url>
      <Description>DHCSDOC-2129867196-6043</Description>
    </_dlc_DocIdUrl>
  </documentManagement>
</p:properties>
</file>

<file path=customXml/item5.xml><?xml version="1.0" encoding="utf-8"?>
<?mso-contentType ?>
<FormUrls xmlns="http://schemas.microsoft.com/sharepoint/v3/contenttype/forms/url">
  <MobileDisplay>_layouts/15/NintexForms/Mobile/DispForm.aspx</MobileDisplay>
  <MobileEdit>_layouts/15/NintexForms/Mobile/EditForm.aspx</MobileEdit>
  <MobileNew>_layouts/15/NintexForms/Mobile/NewForm.aspx</MobileNew>
</FormUrls>
</file>

<file path=customXml/item6.xml><?xml version="1.0" encoding="utf-8"?>
<?mso-contentType ?>
<FormTemplates xmlns="http://schemas.microsoft.com/sharepoint/v3/contenttype/forms">
  <Display>DocumentLibraryForm</Display>
  <Edit>DocumentLibraryForm</Edit>
  <New>DocumentLibraryForm</New>
</FormTemplates>
</file>

<file path=customXml/item7.xml><?xml version="1.0" encoding="utf-8"?>
<ct:contentTypeSchema xmlns:ct="http://schemas.microsoft.com/office/2006/metadata/contentType" xmlns:ma="http://schemas.microsoft.com/office/2006/metadata/properties/metaAttributes" ct:_="" ma:_="" ma:contentTypeName="Document" ma:contentTypeID="0x010100428E877025AAB94AB0CE3EEE89A6A9B0" ma:contentTypeVersion="16" ma:contentTypeDescription="Create a new document." ma:contentTypeScope="" ma:versionID="7b74d39a12616e12a8621cca04100423">
  <xsd:schema xmlns:xsd="http://www.w3.org/2001/XMLSchema" xmlns:xs="http://www.w3.org/2001/XMLSchema" xmlns:p="http://schemas.microsoft.com/office/2006/metadata/properties" xmlns:ns2="897f97c6-4a20-4db9-920b-d3565c354f4c" xmlns:ns3="c0b6716d-6b0b-4663-91e2-1aecd481c608" targetNamespace="http://schemas.microsoft.com/office/2006/metadata/properties" ma:root="true" ma:fieldsID="d748233215661d0abd3a6dcd2227d940" ns2:_="" ns3:_="">
    <xsd:import namespace="897f97c6-4a20-4db9-920b-d3565c354f4c"/>
    <xsd:import namespace="c0b6716d-6b0b-4663-91e2-1aecd481c60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asterDoc_x003f_"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7f97c6-4a20-4db9-920b-d3565c354f4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796d909d-daac-449e-88e4-08024c4f9c54"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ternalName="MediaServiceDateTaken"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1" nillable="true" ma:displayName="MediaLengthInSeconds" ma:hidden="true" ma:internalName="MediaLengthInSeconds" ma:readOnly="true">
      <xsd:simpleType>
        <xsd:restriction base="dms:Unknown"/>
      </xsd:simpleType>
    </xsd:element>
    <xsd:element name="MasterDoc_x003f_" ma:index="22" nillable="true" ma:displayName="Master Doc?" ma:default="0" ma:description="Yes = most recent/master doc." ma:format="Dropdown" ma:internalName="MasterDoc_x003f_">
      <xsd:simpleType>
        <xsd:restriction base="dms:Boolea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0b6716d-6b0b-4663-91e2-1aecd481c60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f10bbd48-12c4-4ac8-a40b-6caa996f76ed}" ma:internalName="TaxCatchAll" ma:showField="CatchAllData" ma:web="c0b6716d-6b0b-4663-91e2-1aecd481c6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45967FB-3E65-4223-9126-20CBCA8A7624}">
  <ds:schemaRefs>
    <ds:schemaRef ds:uri="http://schemas.microsoft.com/sharepoint/events"/>
  </ds:schemaRefs>
</ds:datastoreItem>
</file>

<file path=customXml/itemProps2.xml><?xml version="1.0" encoding="utf-8"?>
<ds:datastoreItem xmlns:ds="http://schemas.openxmlformats.org/officeDocument/2006/customXml" ds:itemID="{E0BC8D1B-A865-4AFB-B1BF-0615BA3F8BEE}">
  <ds:schemaRefs>
    <ds:schemaRef ds:uri="Microsoft.SharePoint.Taxonomy.ContentTypeSync"/>
  </ds:schemaRefs>
</ds:datastoreItem>
</file>

<file path=customXml/itemProps3.xml><?xml version="1.0" encoding="utf-8"?>
<ds:datastoreItem xmlns:ds="http://schemas.openxmlformats.org/officeDocument/2006/customXml" ds:itemID="{4D4BB72F-AFD6-45C7-A6B3-A790386B8E43}"/>
</file>

<file path=customXml/itemProps4.xml><?xml version="1.0" encoding="utf-8"?>
<ds:datastoreItem xmlns:ds="http://schemas.openxmlformats.org/officeDocument/2006/customXml" ds:itemID="{06C29BA5-268B-450F-AAB0-0994B1A2834A}">
  <ds:schemaRefs>
    <ds:schemaRef ds:uri="http://purl.org/dc/dcmitype/"/>
    <ds:schemaRef ds:uri="http://purl.org/dc/elements/1.1/"/>
    <ds:schemaRef ds:uri="c0b6716d-6b0b-4663-91e2-1aecd481c608"/>
    <ds:schemaRef ds:uri="http://schemas.microsoft.com/office/2006/documentManagement/types"/>
    <ds:schemaRef ds:uri="http://schemas.microsoft.com/office/2006/metadata/properties"/>
    <ds:schemaRef ds:uri="897f97c6-4a20-4db9-920b-d3565c354f4c"/>
    <ds:schemaRef ds:uri="http://purl.org/dc/terms/"/>
    <ds:schemaRef ds:uri="http://schemas.openxmlformats.org/package/2006/metadata/core-properties"/>
    <ds:schemaRef ds:uri="http://schemas.microsoft.com/office/infopath/2007/PartnerControls"/>
    <ds:schemaRef ds:uri="http://www.w3.org/XML/1998/namespace"/>
  </ds:schemaRefs>
</ds:datastoreItem>
</file>

<file path=customXml/itemProps5.xml><?xml version="1.0" encoding="utf-8"?>
<ds:datastoreItem xmlns:ds="http://schemas.openxmlformats.org/officeDocument/2006/customXml" ds:itemID="{BB77C329-6B79-49BE-9A43-913235F17AF7}">
  <ds:schemaRefs>
    <ds:schemaRef ds:uri="http://schemas.microsoft.com/sharepoint/v3/contenttype/forms/url"/>
  </ds:schemaRefs>
</ds:datastoreItem>
</file>

<file path=customXml/itemProps6.xml><?xml version="1.0" encoding="utf-8"?>
<ds:datastoreItem xmlns:ds="http://schemas.openxmlformats.org/officeDocument/2006/customXml" ds:itemID="{039A9884-26D1-44A7-86E3-9423E109F0E9}"/>
</file>

<file path=customXml/itemProps7.xml><?xml version="1.0" encoding="utf-8"?>
<ds:datastoreItem xmlns:ds="http://schemas.openxmlformats.org/officeDocument/2006/customXml" ds:itemID="{99752CE5-7EFE-4148-9E07-4D2E7C9E67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7f97c6-4a20-4db9-920b-d3565c354f4c"/>
    <ds:schemaRef ds:uri="c0b6716d-6b0b-4663-91e2-1aecd481c6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Historic Data</vt:lpstr>
      <vt:lpstr>WOW</vt:lpstr>
      <vt:lpstr>WW</vt:lpstr>
      <vt:lpstr>Summary</vt:lpstr>
      <vt:lpstr>DSHP Analysis</vt:lpstr>
      <vt:lpstr>HRSN Analysis</vt:lpstr>
      <vt:lpstr>Dropdown</vt:lpstr>
      <vt:lpstr>TitleRegion1.a2.i76.3</vt:lpstr>
      <vt:lpstr>TitleRegion1.a2.k53.2</vt:lpstr>
      <vt:lpstr>TitleRegion1.a3.g174.4</vt:lpstr>
      <vt:lpstr>TitleRegion1.a4.g62.1</vt:lpstr>
      <vt:lpstr>TitleRegion1.b3.c13.5</vt:lpstr>
      <vt:lpstr>TitleRegion1.b3.e7.6</vt:lpstr>
    </vt:vector>
  </TitlesOfParts>
  <Manager/>
  <Company>CMS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CalAIM-BN-Policy-Workbook-Transitional-Rent</dc:title>
  <dc:subject>BN</dc:subject>
  <dc:creator>CMS</dc:creator>
  <cp:keywords/>
  <dc:description/>
  <cp:lastModifiedBy>Poveda, Kevin@DHCS</cp:lastModifiedBy>
  <cp:revision/>
  <dcterms:created xsi:type="dcterms:W3CDTF">2001-05-11T00:21:34Z</dcterms:created>
  <dcterms:modified xsi:type="dcterms:W3CDTF">2023-10-31T18:02:17Z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0x010100EEE380F46F125946A8B4C4C90D9FFCDC002BD714A348B448409FBFD44A860871DB</vt:lpwstr>
  </property>
  <property fmtid="{D5CDD505-2E9C-101B-9397-08002B2CF9AE}" pid="4" name="_dlc_DocIdItemGuid">
    <vt:lpwstr>04186aca-c07f-466a-9c77-fb3435ebd4e2</vt:lpwstr>
  </property>
  <property fmtid="{D5CDD505-2E9C-101B-9397-08002B2CF9AE}" pid="5" name="Comments">
    <vt:lpwstr/>
  </property>
  <property fmtid="{D5CDD505-2E9C-101B-9397-08002B2CF9AE}" pid="6" name="Division">
    <vt:lpwstr>48;#Office of Compliance|df3a80cf-a038-4ff0-82ec-a84c6bd32647</vt:lpwstr>
  </property>
</Properties>
</file>