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styles.xml" ContentType="application/vnd.openxmlformats-officedocument.spreadsheetml.styl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hidePivotFieldList="1"/>
  <mc:AlternateContent xmlns:mc="http://schemas.openxmlformats.org/markup-compatibility/2006">
    <mc:Choice Requires="x15">
      <x15ac:absPath xmlns:x15ac="http://schemas.microsoft.com/office/spreadsheetml/2010/11/ac" url="C:\Users\Bher\Desktop\"/>
    </mc:Choice>
  </mc:AlternateContent>
  <xr:revisionPtr revIDLastSave="0" documentId="13_ncr:1_{6910C791-F4F4-4AAB-97CF-58CC73BB9FC8}" xr6:coauthVersionLast="47" xr6:coauthVersionMax="47" xr10:uidLastSave="{00000000-0000-0000-0000-000000000000}"/>
  <bookViews>
    <workbookView xWindow="-120" yWindow="-120" windowWidth="25440" windowHeight="15390" activeTab="9" xr2:uid="{702A632C-BA95-4538-89EE-4084A723AC87}"/>
  </bookViews>
  <sheets>
    <sheet name="Title Pg" sheetId="25" r:id="rId1"/>
    <sheet name="Instructions" sheetId="7" state="hidden" r:id="rId2"/>
    <sheet name="UPDATE&gt;&gt;Jul-Dec 2022 Actuals" sheetId="14" state="hidden" r:id="rId3"/>
    <sheet name="UPDATE&gt;&gt;Jul2022-Mar2023 Actuals" sheetId="17" state="hidden" r:id="rId4"/>
    <sheet name="CMS Q3 Update" sheetId="10" state="hidden" r:id="rId5"/>
    <sheet name="GB 2023" sheetId="3" state="hidden" r:id="rId6"/>
    <sheet name="FFY 2022 Q2 CMS Update" sheetId="6" state="hidden" r:id="rId7"/>
    <sheet name="GB 2023 Summary" sheetId="5" state="hidden" r:id="rId8"/>
    <sheet name="Spending Plan Projection (Q1)" sheetId="8" r:id="rId9"/>
    <sheet name="July 2023 CMS Claiming Update" sheetId="26" r:id="rId10"/>
    <sheet name="2022 Q4 CMS Update" sheetId="23" state="hidden" r:id="rId11"/>
    <sheet name="MR 2023 Summary" sheetId="20" state="hidden" r:id="rId12"/>
    <sheet name="UPDATE&gt;&gt;2023 May Revision" sheetId="22" state="hidden" r:id="rId13"/>
    <sheet name="CMS Q3 Update (2)" sheetId="21" state="hidden" r:id="rId14"/>
    <sheet name="GB 2023 (Hyperion)" sheetId="18" state="hidden" r:id="rId15"/>
    <sheet name="Comp CMS Q4 to MR Update" sheetId="19" state="hidden" r:id="rId16"/>
    <sheet name="Spending Plan Projection (Q3)" sheetId="16"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p" localSheetId="13">#REF!</definedName>
    <definedName name="\p" localSheetId="16">#REF!</definedName>
    <definedName name="____________4b1_SE_MCO_s_Sum_FinalwithBabies_qry" localSheetId="16">#REF!</definedName>
    <definedName name="___________4b1_SE_MCO_s_Sum_FinalwithBabies_qry" localSheetId="16">#REF!</definedName>
    <definedName name="___123Graph_C" hidden="1">#REF!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localSheetId="9" hidden="1">#REF!</definedName>
    <definedName name="__123Graph_C" localSheetId="16" hidden="1">#REF!</definedName>
    <definedName name="__123Graph_C" localSheetId="0" hidden="1">#REF!</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localSheetId="9" hidden="1">#REF!</definedName>
    <definedName name="__123Graph_D" localSheetId="16" hidden="1">#REF!</definedName>
    <definedName name="__123Graph_D" localSheetId="0" hidden="1">#REF!</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localSheetId="9" hidden="1">#REF!</definedName>
    <definedName name="__123Graph_X" localSheetId="16" hidden="1">#REF!</definedName>
    <definedName name="__123Graph_X" localSheetId="0" hidden="1">#REF!</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 localSheetId="16">#REF!</definedName>
    <definedName name="__301" localSheetId="16">#REF!</definedName>
    <definedName name="__303" localSheetId="16">#REF!</definedName>
    <definedName name="__IntlFixup" hidden="1">TRUE</definedName>
    <definedName name="_010101" localSheetId="16">#REF!</definedName>
    <definedName name="_1__123Graph_ACHART_2" hidden="1">[4]HOURS!$AN$24:$AN$59</definedName>
    <definedName name="_1_140" localSheetId="16">#REF!</definedName>
    <definedName name="_1_4a1_SW_MCO_s_Sum_FinalwithBabies_qry" localSheetId="16">#REF!</definedName>
    <definedName name="_1_4b1_SE_MCO_s_Sum_FinalwithBabies_qry" localSheetId="16">#REF!</definedName>
    <definedName name="_2__123Graph_ACHART_3" hidden="1">[4]wageperhour!$F$12:$F$59</definedName>
    <definedName name="_2_301" localSheetId="16">#REF!</definedName>
    <definedName name="_2_4b1_SE_MCO_s_Sum_FinalwithBabies_qry" localSheetId="16">#REF!</definedName>
    <definedName name="_2_4d_4__Vol_MCO_s_Sum_Final_Vol_Rate_GrpswBabiesComb" localSheetId="16">#REF!</definedName>
    <definedName name="_3__123Graph_BCHART_2" hidden="1">[4]HOURS!$AP$24:$AP$59</definedName>
    <definedName name="_3_303" localSheetId="16">#REF!</definedName>
    <definedName name="_3_4b1_SE_MCO_s_Sum_FinalwithBabies_qry" localSheetId="16">#REF!</definedName>
    <definedName name="_3_4c1_LC_MCO_s_Sum_FinalwithBabies_qry" localSheetId="16">#REF!</definedName>
    <definedName name="_4__123Graph_CCHART_2" hidden="1">[4]HOURS!$AR$24:$AR$59</definedName>
    <definedName name="_4_304" localSheetId="16">#REF!</definedName>
    <definedName name="_4_4c1_LC_MCO_s_Sum_FinalwithBabies_qry" localSheetId="16">#REF!</definedName>
    <definedName name="_4_4d_2__Vol_MCO_s_Sum_Final_HC_Rate_GrpsWbabies" localSheetId="16">#REF!</definedName>
    <definedName name="_AB12" localSheetId="13" hidden="1">{"Page 1",#N/A,FALSE,"Admin ";"Page 2",#N/A,FALSE,"Admin ";"Page 3",#N/A,FALSE,"Admin "}</definedName>
    <definedName name="_AB12" localSheetId="9" hidden="1">{"Page 1",#N/A,FALSE,"Admin ";"Page 2",#N/A,FALSE,"Admin ";"Page 3",#N/A,FALSE,"Admin "}</definedName>
    <definedName name="_AB12" localSheetId="16" hidden="1">{"Page 1",#N/A,FALSE,"Admin ";"Page 2",#N/A,FALSE,"Admin ";"Page 3",#N/A,FALSE,"Admin "}</definedName>
    <definedName name="_AB12" localSheetId="0" hidden="1">{"Page 1",#N/A,FALSE,"Admin ";"Page 2",#N/A,FALSE,"Admin ";"Page 3",#N/A,FALSE,"Admin "}</definedName>
    <definedName name="_AB12" hidden="1">{"Page 1",#N/A,FALSE,"Admin ";"Page 2",#N/A,FALSE,"Admin ";"Page 3",#N/A,FALSE,"Admin "}</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696368945_PivotTable_696368945" localSheetId="9" hidden="1">#REF!</definedName>
    <definedName name="_AMO_SingleObject_696368945_PivotTable_696368945" localSheetId="16" hidden="1">#REF!</definedName>
    <definedName name="_AMO_SingleObject_696368945_PivotTable_696368945" localSheetId="0" hidden="1">#REF!</definedName>
    <definedName name="_AMO_SingleObject_696368945_PivotTable_696368945" hidden="1">#REF!</definedName>
    <definedName name="_AMO_UniqueIdentifier" hidden="1">"'dda202b1-24b6-4c5f-91b6-220e3a173f5e'"</definedName>
    <definedName name="_AMO_XmlVersion" hidden="1">"'1'"</definedName>
    <definedName name="_b1_SE_MCO_s_Sum_FinalwithBabies_qry" localSheetId="16">#REF!</definedName>
    <definedName name="_c1_LC_MCO_s_Sum_FinalwithBabies_qry" localSheetId="16">#REF!</definedName>
    <definedName name="_Fill" localSheetId="9" hidden="1">#REF!</definedName>
    <definedName name="_Fill" localSheetId="16" hidden="1">#REF!</definedName>
    <definedName name="_Fill" localSheetId="0" hidden="1">#REF!</definedName>
    <definedName name="_Fill" hidden="1">#REF!</definedName>
    <definedName name="_xlnm._FilterDatabase" localSheetId="4" hidden="1">'CMS Q3 Update'!$A$3:$CI$55</definedName>
    <definedName name="_xlnm._FilterDatabase" localSheetId="13" hidden="1">'CMS Q3 Update (2)'!$A$3:$CI$55</definedName>
    <definedName name="_xlnm._FilterDatabase" localSheetId="15" hidden="1">'Comp CMS Q4 to MR Update'!$A$3:$CI$55</definedName>
    <definedName name="_xlnm._FilterDatabase" localSheetId="6" hidden="1">'FFY 2022 Q2 CMS Update'!$A$3:$CI$54</definedName>
    <definedName name="_xlnm._FilterDatabase" localSheetId="5" hidden="1">'GB 2023'!$A$3:$CI$55</definedName>
    <definedName name="_xlnm._FilterDatabase" localSheetId="14" hidden="1">'GB 2023 (Hyperion)'!$A$3:$CI$55</definedName>
    <definedName name="_xlnm._FilterDatabase" localSheetId="12" hidden="1">'UPDATE&gt;&gt;2023 May Revision'!$A$3:$CI$55</definedName>
    <definedName name="_xlnm._FilterDatabase" localSheetId="3" hidden="1">'UPDATE&gt;&gt;Jul2022-Mar2023 Actuals'!$A$3:$CI$55</definedName>
    <definedName name="_xlnm._FilterDatabase" localSheetId="2" hidden="1">'UPDATE&gt;&gt;Jul-Dec 2022 Actuals'!$A$3:$CI$55</definedName>
    <definedName name="_FY0506" localSheetId="13">#REF!</definedName>
    <definedName name="_FY0506" localSheetId="16">#REF!</definedName>
    <definedName name="_Key1" localSheetId="9" hidden="1">#REF!</definedName>
    <definedName name="_Key1" localSheetId="0" hidden="1">#REF!</definedName>
    <definedName name="_Key1" hidden="1">#REF!</definedName>
    <definedName name="_Key2" localSheetId="9" hidden="1">#REF!</definedName>
    <definedName name="_Key2" localSheetId="0" hidden="1">#REF!</definedName>
    <definedName name="_Key2" hidden="1">#REF!</definedName>
    <definedName name="_key22" localSheetId="9" hidden="1">#REF!</definedName>
    <definedName name="_key22" localSheetId="0" hidden="1">#REF!</definedName>
    <definedName name="_key22" hidden="1">#REF!</definedName>
    <definedName name="_Key555" localSheetId="9" hidden="1">#REF!</definedName>
    <definedName name="_Key555" localSheetId="0" hidden="1">#REF!</definedName>
    <definedName name="_Key555" hidden="1">#REF!</definedName>
    <definedName name="_Order1" hidden="1">255</definedName>
    <definedName name="_Order2" hidden="1">0</definedName>
    <definedName name="_Regression_Int" hidden="1">1</definedName>
    <definedName name="_Regression_Out" hidden="1">'[5]TABLE 3'!#REF!</definedName>
    <definedName name="_SAS_empty_" localSheetId="13">#REF!</definedName>
    <definedName name="_SAS_empty_" localSheetId="16">#REF!</definedName>
    <definedName name="_Sort" localSheetId="13" hidden="1">#REF!</definedName>
    <definedName name="_Sort" localSheetId="9" hidden="1">#REF!</definedName>
    <definedName name="_Sort" localSheetId="16" hidden="1">#REF!</definedName>
    <definedName name="_Sort" localSheetId="0" hidden="1">#REF!</definedName>
    <definedName name="_Sort" hidden="1">#REF!</definedName>
    <definedName name="_Table1_In1" localSheetId="9" hidden="1">#REF!</definedName>
    <definedName name="_Table1_In1" localSheetId="16" hidden="1">#REF!</definedName>
    <definedName name="_Table1_In1" localSheetId="0" hidden="1">#REF!</definedName>
    <definedName name="_Table1_In1" hidden="1">#REF!</definedName>
    <definedName name="_Table1_Out" localSheetId="9" hidden="1">#REF!</definedName>
    <definedName name="_Table1_Out" localSheetId="16" hidden="1">#REF!</definedName>
    <definedName name="_Table1_Out" localSheetId="0" hidden="1">#REF!</definedName>
    <definedName name="_Table1_Out" hidden="1">#REF!</definedName>
    <definedName name="_Table2_Out" localSheetId="9" hidden="1">#REF!</definedName>
    <definedName name="_Table2_Out" localSheetId="0" hidden="1">#REF!</definedName>
    <definedName name="_Table2_Out" hidden="1">#REF!</definedName>
    <definedName name="_UC2" localSheetId="13" hidden="1">{#N/A,#N/A,FALSE,"trend"}</definedName>
    <definedName name="_UC2" localSheetId="9" hidden="1">{#N/A,#N/A,FALSE,"trend"}</definedName>
    <definedName name="_UC2" localSheetId="16" hidden="1">{#N/A,#N/A,FALSE,"trend"}</definedName>
    <definedName name="_UC2" localSheetId="0" hidden="1">{#N/A,#N/A,FALSE,"trend"}</definedName>
    <definedName name="_UC2" hidden="1">{#N/A,#N/A,FALSE,"trend"}</definedName>
    <definedName name="_UC3" localSheetId="13" hidden="1">{#N/A,#N/A,FALSE,"trend"}</definedName>
    <definedName name="_UC3" localSheetId="9" hidden="1">{#N/A,#N/A,FALSE,"trend"}</definedName>
    <definedName name="_UC3" localSheetId="16" hidden="1">{#N/A,#N/A,FALSE,"trend"}</definedName>
    <definedName name="_UC3" localSheetId="0" hidden="1">{#N/A,#N/A,FALSE,"trend"}</definedName>
    <definedName name="_UC3" hidden="1">{#N/A,#N/A,FALSE,"trend"}</definedName>
    <definedName name="aa" localSheetId="13" hidden="1">{"Page 1",#N/A,FALSE,"Admin ";"Page 2",#N/A,FALSE,"Admin ";"Page 3",#N/A,FALSE,"Admin "}</definedName>
    <definedName name="aa" localSheetId="9" hidden="1">{"Page 1",#N/A,FALSE,"Admin ";"Page 2",#N/A,FALSE,"Admin ";"Page 3",#N/A,FALSE,"Admin "}</definedName>
    <definedName name="aa" localSheetId="16" hidden="1">{"Page 1",#N/A,FALSE,"Admin ";"Page 2",#N/A,FALSE,"Admin ";"Page 3",#N/A,FALSE,"Admin "}</definedName>
    <definedName name="aa" localSheetId="0" hidden="1">{"Page 1",#N/A,FALSE,"Admin ";"Page 2",#N/A,FALSE,"Admin ";"Page 3",#N/A,FALSE,"Admin "}</definedName>
    <definedName name="aa" hidden="1">{"Page 1",#N/A,FALSE,"Admin ";"Page 2",#N/A,FALSE,"Admin ";"Page 3",#N/A,FALSE,"Admin "}</definedName>
    <definedName name="aaa" localSheetId="13">'CMS Q3 Update (2)'!aaa</definedName>
    <definedName name="aaa" localSheetId="16">'Spending Plan Projection (Q3)'!aaa</definedName>
    <definedName name="aaaa" localSheetId="13" hidden="1">{#N/A,#N/A,FALSE,"trend"}</definedName>
    <definedName name="aaaa" localSheetId="9" hidden="1">{#N/A,#N/A,FALSE,"trend"}</definedName>
    <definedName name="aaaa" localSheetId="16" hidden="1">{#N/A,#N/A,FALSE,"trend"}</definedName>
    <definedName name="aaaa" localSheetId="0" hidden="1">{#N/A,#N/A,FALSE,"trend"}</definedName>
    <definedName name="aaaa" hidden="1">{#N/A,#N/A,FALSE,"trend"}</definedName>
    <definedName name="aaaaaaaaaaaaaaaaaaaaaaaa" localSheetId="16">#REF!</definedName>
    <definedName name="ab" localSheetId="13" hidden="1">{"Page 1",#N/A,FALSE,"Admin ";"Page 2",#N/A,FALSE,"Admin ";"Page 3",#N/A,FALSE,"Admin "}</definedName>
    <definedName name="ab" localSheetId="9" hidden="1">{"Page 1",#N/A,FALSE,"Admin ";"Page 2",#N/A,FALSE,"Admin ";"Page 3",#N/A,FALSE,"Admin "}</definedName>
    <definedName name="ab" localSheetId="16" hidden="1">{"Page 1",#N/A,FALSE,"Admin ";"Page 2",#N/A,FALSE,"Admin ";"Page 3",#N/A,FALSE,"Admin "}</definedName>
    <definedName name="ab" localSheetId="0" hidden="1">{"Page 1",#N/A,FALSE,"Admin ";"Page 2",#N/A,FALSE,"Admin ";"Page 3",#N/A,FALSE,"Admin "}</definedName>
    <definedName name="ab" hidden="1">{"Page 1",#N/A,FALSE,"Admin ";"Page 2",#N/A,FALSE,"Admin ";"Page 3",#N/A,FALSE,"Admin "}</definedName>
    <definedName name="abc" localSheetId="16">#REF!</definedName>
    <definedName name="AccessDatabase" hidden="1">"G:\1_Intellectual Capital\Claims Probability Distributions\Version 2 (New NC)\RateRanges_4.mdb"</definedName>
    <definedName name="ACwvu.CapersView." localSheetId="13" hidden="1">[6]MASTER!#REF!</definedName>
    <definedName name="ACwvu.CapersView." localSheetId="9" hidden="1">[6]MASTER!#REF!</definedName>
    <definedName name="ACwvu.CapersView." localSheetId="16" hidden="1">[6]MASTER!#REF!</definedName>
    <definedName name="ACwvu.CapersView." localSheetId="0" hidden="1">[6]MASTER!#REF!</definedName>
    <definedName name="ACwvu.CapersView." hidden="1">[7]MASTER!#REF!</definedName>
    <definedName name="ACwvu.Japan_Capers_Ed_Pub." localSheetId="13" hidden="1">#REF!</definedName>
    <definedName name="ACwvu.Japan_Capers_Ed_Pub." localSheetId="9" hidden="1">#REF!</definedName>
    <definedName name="ACwvu.Japan_Capers_Ed_Pub." localSheetId="16" hidden="1">#REF!</definedName>
    <definedName name="ACwvu.Japan_Capers_Ed_Pub." localSheetId="0" hidden="1">#REF!</definedName>
    <definedName name="ACwvu.Japan_Capers_Ed_Pub." hidden="1">#REF!</definedName>
    <definedName name="ACwvu.KJP_CC." localSheetId="9" hidden="1">#REF!</definedName>
    <definedName name="ACwvu.KJP_CC." localSheetId="16" hidden="1">#REF!</definedName>
    <definedName name="ACwvu.KJP_CC." localSheetId="0" hidden="1">#REF!</definedName>
    <definedName name="ACwvu.KJP_CC." hidden="1">#REF!</definedName>
    <definedName name="adfa" localSheetId="13" hidden="1">{#N/A,#N/A,FALSE,"trend"}</definedName>
    <definedName name="adfa" localSheetId="9" hidden="1">{#N/A,#N/A,FALSE,"trend"}</definedName>
    <definedName name="adfa" localSheetId="16" hidden="1">{#N/A,#N/A,FALSE,"trend"}</definedName>
    <definedName name="adfa" localSheetId="0" hidden="1">{#N/A,#N/A,FALSE,"trend"}</definedName>
    <definedName name="adfa" hidden="1">{#N/A,#N/A,FALSE,"trend"}</definedName>
    <definedName name="ADH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min" localSheetId="13">#REF!</definedName>
    <definedName name="Admin" localSheetId="16">#REF!</definedName>
    <definedName name="Admin_Column" localSheetId="16">#REF!</definedName>
    <definedName name="Admin_PMPM_COA" localSheetId="13">[8]AdminProfitLoading!$C$347:$C$355</definedName>
    <definedName name="Admin_PMPM_COA" localSheetId="16">[8]AdminProfitLoading!$C$347:$C$355</definedName>
    <definedName name="Admin_PMPM_County" localSheetId="13">[8]AdminProfitLoading!$D$346:$N$346</definedName>
    <definedName name="Admin_PMPM_County" localSheetId="16">[8]AdminProfitLoading!$D$346:$N$346</definedName>
    <definedName name="Admin_PMPM_LB" localSheetId="13">[8]AdminProfitLoading!$D$347:$N$355</definedName>
    <definedName name="Admin_PMPM_LB" localSheetId="16">[8]AdminProfitLoading!$D$347:$N$355</definedName>
    <definedName name="Admin_PMPM_MP" localSheetId="13">[8]AdminProfitLoading!$D$356:$N$364</definedName>
    <definedName name="Admin_PMPM_MP" localSheetId="16">[8]AdminProfitLoading!$D$356:$N$364</definedName>
    <definedName name="Admin_PMPM_UB" localSheetId="13">[8]AdminProfitLoading!$D$365:$N$373</definedName>
    <definedName name="Admin_PMPM_UB" localSheetId="16">[8]AdminProfitLoading!$D$365:$N$373</definedName>
    <definedName name="Admin_Row" localSheetId="13">#REF!</definedName>
    <definedName name="Admin_Row" localSheetId="16">#REF!</definedName>
    <definedName name="Affidavit" localSheetId="13" hidden="1">{"Page 1",#N/A,FALSE,"Admin ";"Page 2",#N/A,FALSE,"Admin ";"Page 3",#N/A,FALSE,"Admin "}</definedName>
    <definedName name="Affidavit" localSheetId="9" hidden="1">{"Page 1",#N/A,FALSE,"Admin ";"Page 2",#N/A,FALSE,"Admin ";"Page 3",#N/A,FALSE,"Admin "}</definedName>
    <definedName name="Affidavit" localSheetId="16" hidden="1">{"Page 1",#N/A,FALSE,"Admin ";"Page 2",#N/A,FALSE,"Admin ";"Page 3",#N/A,FALSE,"Admin "}</definedName>
    <definedName name="Affidavit" localSheetId="0" hidden="1">{"Page 1",#N/A,FALSE,"Admin ";"Page 2",#N/A,FALSE,"Admin ";"Page 3",#N/A,FALSE,"Admin "}</definedName>
    <definedName name="Affidavit" hidden="1">{"Page 1",#N/A,FALSE,"Admin ";"Page 2",#N/A,FALSE,"Admin ";"Page 3",#N/A,FALSE,"Admin "}</definedName>
    <definedName name="AJ" localSheetId="13" hidden="1">{"Portrait",#N/A,FALSE,"Summary";"Landscape",#N/A,FALSE,"Summary"}</definedName>
    <definedName name="AJ" localSheetId="9" hidden="1">{"Portrait",#N/A,FALSE,"Summary";"Landscape",#N/A,FALSE,"Summary"}</definedName>
    <definedName name="AJ" localSheetId="16" hidden="1">{"Portrait",#N/A,FALSE,"Summary";"Landscape",#N/A,FALSE,"Summary"}</definedName>
    <definedName name="AJ" localSheetId="0" hidden="1">{"Portrait",#N/A,FALSE,"Summary";"Landscape",#N/A,FALSE,"Summary"}</definedName>
    <definedName name="AJ" hidden="1">{"Portrait",#N/A,FALSE,"Summary";"Landscape",#N/A,FALSE,"Summary"}</definedName>
    <definedName name="AJC" localSheetId="13" hidden="1">{"Portrait",#N/A,FALSE,"Summary";"Landscape",#N/A,FALSE,"Summary"}</definedName>
    <definedName name="AJC" localSheetId="9" hidden="1">{"Portrait",#N/A,FALSE,"Summary";"Landscape",#N/A,FALSE,"Summary"}</definedName>
    <definedName name="AJC" localSheetId="16" hidden="1">{"Portrait",#N/A,FALSE,"Summary";"Landscape",#N/A,FALSE,"Summary"}</definedName>
    <definedName name="AJC" localSheetId="0" hidden="1">{"Portrait",#N/A,FALSE,"Summary";"Landscape",#N/A,FALSE,"Summary"}</definedName>
    <definedName name="AJC" hidden="1">{"Portrait",#N/A,FALSE,"Summary";"Landscape",#N/A,FALSE,"Summary"}</definedName>
    <definedName name="Alameda" localSheetId="16">#REF!</definedName>
    <definedName name="Alleg_COS_Trend" localSheetId="16">[9]Assumptions!#REF!</definedName>
    <definedName name="AllRates" localSheetId="13">#REF!</definedName>
    <definedName name="AllRates" localSheetId="16">#REF!</definedName>
    <definedName name="AllWeightedRates" localSheetId="16">#REF!</definedName>
    <definedName name="ALPINE" localSheetId="16">#REF!</definedName>
    <definedName name="Basic_Cost" localSheetId="13">#REF!</definedName>
    <definedName name="Basic_Cost" localSheetId="16">#REF!</definedName>
    <definedName name="blank_cell" localSheetId="13">#REF!</definedName>
    <definedName name="blank_cell" localSheetId="16">#REF!</definedName>
    <definedName name="BN_MP_No" localSheetId="13">'[10]2012 BN OACT-No PE Red'!$K$6</definedName>
    <definedName name="BN_MP_No" localSheetId="16">'[10]2012 BN OACT-No PE Red'!$K$6</definedName>
    <definedName name="BN_MP_Red" localSheetId="13">'[10]2012 BN OACT-PE Red'!$K$6</definedName>
    <definedName name="BN_MP_Red" localSheetId="16">'[10]2012 BN OACT-PE Red'!$K$6</definedName>
    <definedName name="BN_PE_No" localSheetId="13">'[10]2012 BN OACT-No PE Red'!$K$5</definedName>
    <definedName name="BN_PE_No" localSheetId="16">'[10]2012 BN OACT-No PE Red'!$K$5</definedName>
    <definedName name="BN_PE_Red" localSheetId="13">'[10]2012 BN OACT-PE Red'!$K$5</definedName>
    <definedName name="BN_PE_Red" localSheetId="16">'[10]2012 BN OACT-PE Red'!$K$5</definedName>
    <definedName name="BN_PW_No" localSheetId="13">'[10]2012 BN OACT-No PE Red'!$K$4</definedName>
    <definedName name="BN_PW_No" localSheetId="16">'[10]2012 BN OACT-No PE Red'!$K$4</definedName>
    <definedName name="BN_PW_Red" localSheetId="13">'[10]2012 BN OACT-PE Red'!$K$4</definedName>
    <definedName name="BN_PW_Red" localSheetId="16">'[10]2012 BN OACT-PE Red'!$K$4</definedName>
    <definedName name="Bounds" localSheetId="13">[11]Settings!$D$4:$F$4</definedName>
    <definedName name="Bounds" localSheetId="16">[11]Settings!$D$4:$F$4</definedName>
    <definedName name="br1_sqft" localSheetId="13">#REF!</definedName>
    <definedName name="br1_sqft" localSheetId="16">#REF!</definedName>
    <definedName name="br10_sqft" localSheetId="16">#REF!</definedName>
    <definedName name="br11_sqft" localSheetId="16">#REF!</definedName>
    <definedName name="brent" localSheetId="13" hidden="1">{#N/A,#N/A,FALSE,"az";#N/A,#N/A,FALSE,"CA1";#N/A,#N/A,FALSE,"CA2";#N/A,#N/A,FALSE,"CA3";#N/A,#N/A,FALSE,"FL";#N/A,#N/A,FALSE,"LA";#N/A,#N/A,FALSE,"ok";#N/A,#N/A,FALSE,"tx";#N/A,#N/A,FALSE,"ut";#N/A,#N/A,FALSE,"TREND"}</definedName>
    <definedName name="brent" localSheetId="9" hidden="1">{#N/A,#N/A,FALSE,"az";#N/A,#N/A,FALSE,"CA1";#N/A,#N/A,FALSE,"CA2";#N/A,#N/A,FALSE,"CA3";#N/A,#N/A,FALSE,"FL";#N/A,#N/A,FALSE,"LA";#N/A,#N/A,FALSE,"ok";#N/A,#N/A,FALSE,"tx";#N/A,#N/A,FALSE,"ut";#N/A,#N/A,FALSE,"TREND"}</definedName>
    <definedName name="brent" localSheetId="16" hidden="1">{#N/A,#N/A,FALSE,"az";#N/A,#N/A,FALSE,"CA1";#N/A,#N/A,FALSE,"CA2";#N/A,#N/A,FALSE,"CA3";#N/A,#N/A,FALSE,"FL";#N/A,#N/A,FALSE,"LA";#N/A,#N/A,FALSE,"ok";#N/A,#N/A,FALSE,"tx";#N/A,#N/A,FALSE,"ut";#N/A,#N/A,FALSE,"TREND"}</definedName>
    <definedName name="brent" localSheetId="0" hidden="1">{#N/A,#N/A,FALSE,"az";#N/A,#N/A,FALSE,"CA1";#N/A,#N/A,FALSE,"CA2";#N/A,#N/A,FALSE,"CA3";#N/A,#N/A,FALSE,"FL";#N/A,#N/A,FALSE,"LA";#N/A,#N/A,FALSE,"ok";#N/A,#N/A,FALSE,"tx";#N/A,#N/A,FALSE,"ut";#N/A,#N/A,FALSE,"TREND"}</definedName>
    <definedName name="brent" hidden="1">{#N/A,#N/A,FALSE,"az";#N/A,#N/A,FALSE,"CA1";#N/A,#N/A,FALSE,"CA2";#N/A,#N/A,FALSE,"CA3";#N/A,#N/A,FALSE,"FL";#N/A,#N/A,FALSE,"LA";#N/A,#N/A,FALSE,"ok";#N/A,#N/A,FALSE,"tx";#N/A,#N/A,FALSE,"ut";#N/A,#N/A,FALSE,"TREND"}</definedName>
    <definedName name="brittney" localSheetId="13" hidden="1">{"Portrait",#N/A,FALSE,"Summary";"Landscape",#N/A,FALSE,"Summary"}</definedName>
    <definedName name="brittney" localSheetId="9" hidden="1">{"Portrait",#N/A,FALSE,"Summary";"Landscape",#N/A,FALSE,"Summary"}</definedName>
    <definedName name="brittney" localSheetId="16" hidden="1">{"Portrait",#N/A,FALSE,"Summary";"Landscape",#N/A,FALSE,"Summary"}</definedName>
    <definedName name="brittney" localSheetId="0" hidden="1">{"Portrait",#N/A,FALSE,"Summary";"Landscape",#N/A,FALSE,"Summary"}</definedName>
    <definedName name="brittney" hidden="1">{"Portrait",#N/A,FALSE,"Summary";"Landscape",#N/A,FALSE,"Summary"}</definedName>
    <definedName name="BUTTE" localSheetId="16">#REF!</definedName>
    <definedName name="BY_FF" localSheetId="16">#REF!</definedName>
    <definedName name="CCI_GlobalCarveOut_IND" localSheetId="13">#REF!</definedName>
    <definedName name="CCI_GlobalCarveOut_IND" localSheetId="16">#REF!</definedName>
    <definedName name="CCI_IND" localSheetId="16">#REF!</definedName>
    <definedName name="CCS_IND" localSheetId="16">#REF!</definedName>
    <definedName name="COA_Lookup" localSheetId="13">#REF!</definedName>
    <definedName name="COA_Lookup" localSheetId="16">#REF!</definedName>
    <definedName name="COAs" localSheetId="13">#REF!</definedName>
    <definedName name="COAs" localSheetId="16">#REF!</definedName>
    <definedName name="CODB" localSheetId="16">#REF!</definedName>
    <definedName name="code_all" localSheetId="13">#REF!</definedName>
    <definedName name="code_all" localSheetId="16">#REF!</definedName>
    <definedName name="code_cos" localSheetId="16">#REF!</definedName>
    <definedName name="code_cos_00" localSheetId="16">#REF!</definedName>
    <definedName name="COHS_1415" localSheetId="13">#REF!</definedName>
    <definedName name="COHS_1415" localSheetId="16">#REF!</definedName>
    <definedName name="COHS_BUDGET_YEAR_DOLLARS" localSheetId="16">#REF!</definedName>
    <definedName name="COHS_CURRENT_YEAR_DOLLARS" localSheetId="16">#REF!</definedName>
    <definedName name="COHS1314_AB97MH" localSheetId="13">'[12]COHS lookup'!$B$8:$T$203</definedName>
    <definedName name="COHS1314_AB97MH" localSheetId="16">'[12]COHS lookup'!$B$8:$T$203</definedName>
    <definedName name="COHS1314AB97MH" localSheetId="13">'[13]COHS lookup'!$T$7:$AH$186</definedName>
    <definedName name="COHS1314AB97MH" localSheetId="16">'[13]COHS lookup'!$T$7:$AH$186</definedName>
    <definedName name="COHS1415_AB97MH" localSheetId="13">'[14]COHS lookup'!$X$8:$AS$217</definedName>
    <definedName name="COHS1415_AB97MH" localSheetId="16">'[14]COHS lookup'!$X$8:$AS$217</definedName>
    <definedName name="COHS1415_SB239" localSheetId="13">'[14]COHS lookup'!$AW$8:$BY$217</definedName>
    <definedName name="COHS1415_SB239" localSheetId="16">'[14]COHS lookup'!$AW$8:$BY$217</definedName>
    <definedName name="COLUSA" localSheetId="13">#REF!</definedName>
    <definedName name="COLUSA" localSheetId="16">#REF!</definedName>
    <definedName name="COMPSA" localSheetId="13" hidden="1">{#N/A,#N/A,FALSE,"az";#N/A,#N/A,FALSE,"CA1";#N/A,#N/A,FALSE,"CA2";#N/A,#N/A,FALSE,"CA3";#N/A,#N/A,FALSE,"co";#N/A,#N/A,FALSE,"FL";#N/A,#N/A,FALSE,"LA";#N/A,#N/A,FALSE,"ok";#N/A,#N/A,FALSE,"tx";#N/A,#N/A,FALSE,"ut";#N/A,#N/A,FALSE,"TREND"}</definedName>
    <definedName name="COMPSA" localSheetId="9" hidden="1">{#N/A,#N/A,FALSE,"az";#N/A,#N/A,FALSE,"CA1";#N/A,#N/A,FALSE,"CA2";#N/A,#N/A,FALSE,"CA3";#N/A,#N/A,FALSE,"co";#N/A,#N/A,FALSE,"FL";#N/A,#N/A,FALSE,"LA";#N/A,#N/A,FALSE,"ok";#N/A,#N/A,FALSE,"tx";#N/A,#N/A,FALSE,"ut";#N/A,#N/A,FALSE,"TREND"}</definedName>
    <definedName name="COMPSA" localSheetId="16" hidden="1">{#N/A,#N/A,FALSE,"az";#N/A,#N/A,FALSE,"CA1";#N/A,#N/A,FALSE,"CA2";#N/A,#N/A,FALSE,"CA3";#N/A,#N/A,FALSE,"co";#N/A,#N/A,FALSE,"FL";#N/A,#N/A,FALSE,"LA";#N/A,#N/A,FALSE,"ok";#N/A,#N/A,FALSE,"tx";#N/A,#N/A,FALSE,"ut";#N/A,#N/A,FALSE,"TREND"}</definedName>
    <definedName name="COMPSA" localSheetId="0" hidden="1">{#N/A,#N/A,FALSE,"az";#N/A,#N/A,FALSE,"CA1";#N/A,#N/A,FALSE,"CA2";#N/A,#N/A,FALSE,"CA3";#N/A,#N/A,FALSE,"co";#N/A,#N/A,FALSE,"FL";#N/A,#N/A,FALSE,"LA";#N/A,#N/A,FALSE,"ok";#N/A,#N/A,FALSE,"tx";#N/A,#N/A,FALSE,"ut";#N/A,#N/A,FALSE,"TREND"}</definedName>
    <definedName name="COMPSA" hidden="1">{#N/A,#N/A,FALSE,"az";#N/A,#N/A,FALSE,"CA1";#N/A,#N/A,FALSE,"CA2";#N/A,#N/A,FALSE,"CA3";#N/A,#N/A,FALSE,"co";#N/A,#N/A,FALSE,"FL";#N/A,#N/A,FALSE,"LA";#N/A,#N/A,FALSE,"ok";#N/A,#N/A,FALSE,"tx";#N/A,#N/A,FALSE,"ut";#N/A,#N/A,FALSE,"TREND"}</definedName>
    <definedName name="conflict" localSheetId="16">#REF!</definedName>
    <definedName name="Consumers" localSheetId="16">#REF!</definedName>
    <definedName name="CONTRACOSTA" localSheetId="16">#REF!</definedName>
    <definedName name="CoPay_IP" localSheetId="13">#REF!</definedName>
    <definedName name="CoPay_IP" localSheetId="16">#REF!</definedName>
    <definedName name="CoPay_Other" localSheetId="13">#REF!</definedName>
    <definedName name="CoPay_Other" localSheetId="16">#REF!</definedName>
    <definedName name="CoPay_Rx" localSheetId="13">#REF!</definedName>
    <definedName name="CoPay_Rx" localSheetId="16">#REF!</definedName>
    <definedName name="CoPay_XrayRad" localSheetId="13">#REF!</definedName>
    <definedName name="CoPay_XrayRad" localSheetId="16">#REF!</definedName>
    <definedName name="COS_lookup" localSheetId="16">#REF!</definedName>
    <definedName name="COSs" localSheetId="16">#REF!</definedName>
    <definedName name="County" localSheetId="13">[11]Settings!$I$2</definedName>
    <definedName name="County" localSheetId="16">[11]Settings!$I$2</definedName>
    <definedName name="CRCS_COS1" localSheetId="13">#REF!</definedName>
    <definedName name="CRCS_COS1" localSheetId="16">#REF!</definedName>
    <definedName name="Cred_Adj" localSheetId="16">#REF!</definedName>
    <definedName name="crosswalk1" localSheetId="16">#REF!</definedName>
    <definedName name="CURRENT" localSheetId="13">#REF!</definedName>
    <definedName name="CURRENT" localSheetId="16">#REF!</definedName>
    <definedName name="Cwvu.CapersView." localSheetId="13" hidden="1">[6]MASTER!#REF!</definedName>
    <definedName name="Cwvu.CapersView." localSheetId="9" hidden="1">[6]MASTER!#REF!</definedName>
    <definedName name="Cwvu.CapersView." localSheetId="16" hidden="1">[6]MASTER!#REF!</definedName>
    <definedName name="Cwvu.CapersView." localSheetId="0" hidden="1">[6]MASTER!#REF!</definedName>
    <definedName name="Cwvu.CapersView." hidden="1">[7]MASTER!#REF!</definedName>
    <definedName name="Cwvu.Japan_Capers_Ed_Pub." localSheetId="13" hidden="1">[6]MASTER!#REF!</definedName>
    <definedName name="Cwvu.Japan_Capers_Ed_Pub." localSheetId="9" hidden="1">[6]MASTER!#REF!</definedName>
    <definedName name="Cwvu.Japan_Capers_Ed_Pub." localSheetId="16" hidden="1">[6]MASTER!#REF!</definedName>
    <definedName name="Cwvu.Japan_Capers_Ed_Pub." localSheetId="0" hidden="1">[6]MASTER!#REF!</definedName>
    <definedName name="Cwvu.Japan_Capers_Ed_Pub." hidden="1">[7]MASTER!#REF!</definedName>
    <definedName name="Cwvu.KJP_CC." localSheetId="13" hidden="1">[6]MASTER!#REF!,[6]MASTER!#REF!,[6]MASTER!#REF!,[6]MASTER!#REF!,[6]MASTER!#REF!,[6]MASTER!#REF!,[6]MASTER!#REF!,[6]MASTER!#REF!,[6]MASTER!#REF!,[6]MASTER!#REF!,[6]MASTER!#REF!,[6]MASTER!#REF!,[6]MASTER!#REF!,[6]MASTER!#REF!,[6]MASTER!#REF!,[6]MASTER!#REF!,[6]MASTER!#REF!,[6]MASTER!#REF!,[6]MASTER!#REF!,[6]MASTER!#REF!</definedName>
    <definedName name="Cwvu.KJP_CC." localSheetId="9" hidden="1">[6]MASTER!#REF!,[6]MASTER!#REF!,[6]MASTER!#REF!,[6]MASTER!#REF!,[6]MASTER!#REF!,[6]MASTER!#REF!,[6]MASTER!#REF!,[6]MASTER!#REF!,[6]MASTER!#REF!,[6]MASTER!#REF!,[6]MASTER!#REF!,[6]MASTER!#REF!,[6]MASTER!#REF!,[6]MASTER!#REF!,[6]MASTER!#REF!,[6]MASTER!#REF!,[6]MASTER!#REF!,[6]MASTER!#REF!,[6]MASTER!#REF!,[6]MASTER!#REF!</definedName>
    <definedName name="Cwvu.KJP_CC." localSheetId="16" hidden="1">[6]MASTER!#REF!,[6]MASTER!#REF!,[6]MASTER!#REF!,[6]MASTER!#REF!,[6]MASTER!#REF!,[6]MASTER!#REF!,[6]MASTER!#REF!,[6]MASTER!#REF!,[6]MASTER!#REF!,[6]MASTER!#REF!,[6]MASTER!#REF!,[6]MASTER!#REF!,[6]MASTER!#REF!,[6]MASTER!#REF!,[6]MASTER!#REF!,[6]MASTER!#REF!,[6]MASTER!#REF!,[6]MASTER!#REF!,[6]MASTER!#REF!,[6]MASTER!#REF!</definedName>
    <definedName name="Cwvu.KJP_CC." localSheetId="0" hidden="1">[6]MASTER!#REF!,[6]MASTER!#REF!,[6]MASTER!#REF!,[6]MASTER!#REF!,[6]MASTER!#REF!,[6]MASTER!#REF!,[6]MASTER!#REF!,[6]MASTER!#REF!,[6]MASTER!#REF!,[6]MASTER!#REF!,[6]MASTER!#REF!,[6]MASTER!#REF!,[6]MASTER!#REF!,[6]MASTER!#REF!,[6]MASTER!#REF!,[6]MASTER!#REF!,[6]MASTER!#REF!,[6]MASTER!#REF!,[6]MASTER!#REF!,[6]MASTER!#REF!</definedName>
    <definedName name="Cwvu.KJP_CC." hidden="1">[7]MASTER!#REF!,[7]MASTER!#REF!,[7]MASTER!#REF!,[7]MASTER!#REF!,[7]MASTER!#REF!,[7]MASTER!#REF!,[7]MASTER!#REF!,[7]MASTER!#REF!,[7]MASTER!#REF!,[7]MASTER!#REF!,[7]MASTER!#REF!,[7]MASTER!#REF!,[7]MASTER!#REF!,[7]MASTER!#REF!,[7]MASTER!#REF!,[7]MASTER!#REF!,[7]MASTER!#REF!,[7]MASTER!#REF!,[7]MASTER!#REF!,[7]MASTER!#REF!</definedName>
    <definedName name="cxx" localSheetId="13" hidden="1">{#N/A,#N/A,FALSE,"SUMMARY"}</definedName>
    <definedName name="cxx" localSheetId="9" hidden="1">{#N/A,#N/A,FALSE,"SUMMARY"}</definedName>
    <definedName name="cxx" localSheetId="16" hidden="1">{#N/A,#N/A,FALSE,"SUMMARY"}</definedName>
    <definedName name="cxx" localSheetId="0" hidden="1">{#N/A,#N/A,FALSE,"SUMMARY"}</definedName>
    <definedName name="cxx" hidden="1">{#N/A,#N/A,FALSE,"SUMMARY"}</definedName>
    <definedName name="CY_Table_Entry" localSheetId="16">#REF!</definedName>
    <definedName name="CY13_15" localSheetId="16">#REF!</definedName>
    <definedName name="Data" localSheetId="16">#REF!:#REF!</definedName>
    <definedName name="Data_00" localSheetId="16">#REF!</definedName>
    <definedName name="Data_COA" localSheetId="13">#REF!</definedName>
    <definedName name="Data_COA" localSheetId="16">#REF!</definedName>
    <definedName name="Data_COS" localSheetId="16">#REF!</definedName>
    <definedName name="Data_COS1" localSheetId="16">#REF!:#REF!</definedName>
    <definedName name="Data_HMA" localSheetId="16">#REF!</definedName>
    <definedName name="Data_HMA_FinAdj" localSheetId="16">#REF!</definedName>
    <definedName name="Data_HMA_FinAdj_Should" localSheetId="16">#REF!</definedName>
    <definedName name="Data_Oaktree" localSheetId="13">#REF!</definedName>
    <definedName name="Data_Oaktree" localSheetId="16">#REF!</definedName>
    <definedName name="Data_Oaktree_FinAdj" localSheetId="16">#REF!</definedName>
    <definedName name="Data_Oaktree_FinAdj_Should" localSheetId="16">#REF!</definedName>
    <definedName name="DataGMC2013" localSheetId="13">#REF!</definedName>
    <definedName name="DataGMC2013" localSheetId="16">#REF!</definedName>
    <definedName name="DataGMC2014_6Mons" localSheetId="16">#REF!</definedName>
    <definedName name="DC_COS" localSheetId="13">#REF!</definedName>
    <definedName name="DC_COS" localSheetId="16">#REF!</definedName>
    <definedName name="ddh" localSheetId="16">#REF!</definedName>
    <definedName name="ddn" localSheetId="9" hidden="1">#REF!</definedName>
    <definedName name="ddn" localSheetId="16" hidden="1">#REF!</definedName>
    <definedName name="ddn" localSheetId="0" hidden="1">#REF!</definedName>
    <definedName name="ddn" hidden="1">#REF!</definedName>
    <definedName name="DELETE14" localSheetId="13" hidden="1">{#N/A,#N/A,FALSE,"DEPT"}</definedName>
    <definedName name="DELETE14" localSheetId="9" hidden="1">{#N/A,#N/A,FALSE,"DEPT"}</definedName>
    <definedName name="DELETE14" localSheetId="16" hidden="1">{#N/A,#N/A,FALSE,"DEPT"}</definedName>
    <definedName name="DELETE14" localSheetId="0" hidden="1">{#N/A,#N/A,FALSE,"DEPT"}</definedName>
    <definedName name="DELETE14" hidden="1">{#N/A,#N/A,FALSE,"DEPT"}</definedName>
    <definedName name="DELETE15" localSheetId="13" hidden="1">{#N/A,#N/A,FALSE,"DEPT"}</definedName>
    <definedName name="DELETE15" localSheetId="9" hidden="1">{#N/A,#N/A,FALSE,"DEPT"}</definedName>
    <definedName name="DELETE15" localSheetId="16" hidden="1">{#N/A,#N/A,FALSE,"DEPT"}</definedName>
    <definedName name="DELETE15" localSheetId="0" hidden="1">{#N/A,#N/A,FALSE,"DEPT"}</definedName>
    <definedName name="DELETE15" hidden="1">{#N/A,#N/A,FALSE,"DEPT"}</definedName>
    <definedName name="DELETE16" localSheetId="13" hidden="1">{#N/A,#N/A,FALSE,"HSA"}</definedName>
    <definedName name="DELETE16" localSheetId="9" hidden="1">{#N/A,#N/A,FALSE,"HSA"}</definedName>
    <definedName name="DELETE16" localSheetId="16" hidden="1">{#N/A,#N/A,FALSE,"HSA"}</definedName>
    <definedName name="DELETE16" localSheetId="0" hidden="1">{#N/A,#N/A,FALSE,"HSA"}</definedName>
    <definedName name="DELETE16" hidden="1">{#N/A,#N/A,FALSE,"HSA"}</definedName>
    <definedName name="DELETE17" localSheetId="13" hidden="1">{#N/A,#N/A,FALSE,"SWA"}</definedName>
    <definedName name="DELETE17" localSheetId="9" hidden="1">{#N/A,#N/A,FALSE,"SWA"}</definedName>
    <definedName name="DELETE17" localSheetId="16" hidden="1">{#N/A,#N/A,FALSE,"SWA"}</definedName>
    <definedName name="DELETE17" localSheetId="0" hidden="1">{#N/A,#N/A,FALSE,"SWA"}</definedName>
    <definedName name="DELETE17" hidden="1">{#N/A,#N/A,FALSE,"SWA"}</definedName>
    <definedName name="DELNORTE" localSheetId="16">#REF!</definedName>
    <definedName name="df" localSheetId="13" hidden="1">[6]MASTER!#REF!,[6]MASTER!#REF!,[6]MASTER!#REF!,[6]MASTER!#REF!,[6]MASTER!#REF!,[6]MASTER!#REF!,[6]MASTER!#REF!,[6]MASTER!#REF!,[6]MASTER!#REF!,[6]MASTER!#REF!,[6]MASTER!#REF!,[6]MASTER!#REF!,[6]MASTER!#REF!,[6]MASTER!#REF!,[6]MASTER!#REF!,[6]MASTER!#REF!,[6]MASTER!#REF!,[6]MASTER!#REF!,[6]MASTER!#REF!,[6]MASTER!#REF!</definedName>
    <definedName name="df" localSheetId="9" hidden="1">[6]MASTER!#REF!,[6]MASTER!#REF!,[6]MASTER!#REF!,[6]MASTER!#REF!,[6]MASTER!#REF!,[6]MASTER!#REF!,[6]MASTER!#REF!,[6]MASTER!#REF!,[6]MASTER!#REF!,[6]MASTER!#REF!,[6]MASTER!#REF!,[6]MASTER!#REF!,[6]MASTER!#REF!,[6]MASTER!#REF!,[6]MASTER!#REF!,[6]MASTER!#REF!,[6]MASTER!#REF!,[6]MASTER!#REF!,[6]MASTER!#REF!,[6]MASTER!#REF!</definedName>
    <definedName name="df" localSheetId="16" hidden="1">[6]MASTER!#REF!,[6]MASTER!#REF!,[6]MASTER!#REF!,[6]MASTER!#REF!,[6]MASTER!#REF!,[6]MASTER!#REF!,[6]MASTER!#REF!,[6]MASTER!#REF!,[6]MASTER!#REF!,[6]MASTER!#REF!,[6]MASTER!#REF!,[6]MASTER!#REF!,[6]MASTER!#REF!,[6]MASTER!#REF!,[6]MASTER!#REF!,[6]MASTER!#REF!,[6]MASTER!#REF!,[6]MASTER!#REF!,[6]MASTER!#REF!,[6]MASTER!#REF!</definedName>
    <definedName name="df" localSheetId="0" hidden="1">[6]MASTER!#REF!,[6]MASTER!#REF!,[6]MASTER!#REF!,[6]MASTER!#REF!,[6]MASTER!#REF!,[6]MASTER!#REF!,[6]MASTER!#REF!,[6]MASTER!#REF!,[6]MASTER!#REF!,[6]MASTER!#REF!,[6]MASTER!#REF!,[6]MASTER!#REF!,[6]MASTER!#REF!,[6]MASTER!#REF!,[6]MASTER!#REF!,[6]MASTER!#REF!,[6]MASTER!#REF!,[6]MASTER!#REF!,[6]MASTER!#REF!,[6]MASTER!#REF!</definedName>
    <definedName name="df" hidden="1">[7]MASTER!#REF!,[7]MASTER!#REF!,[7]MASTER!#REF!,[7]MASTER!#REF!,[7]MASTER!#REF!,[7]MASTER!#REF!,[7]MASTER!#REF!,[7]MASTER!#REF!,[7]MASTER!#REF!,[7]MASTER!#REF!,[7]MASTER!#REF!,[7]MASTER!#REF!,[7]MASTER!#REF!,[7]MASTER!#REF!,[7]MASTER!#REF!,[7]MASTER!#REF!,[7]MASTER!#REF!,[7]MASTER!#REF!,[7]MASTER!#REF!,[7]MASTER!#REF!</definedName>
    <definedName name="dfg" localSheetId="13">#REF!</definedName>
    <definedName name="dfg" localSheetId="16">#REF!</definedName>
    <definedName name="DHCSCINS" localSheetId="16">#REF!</definedName>
    <definedName name="display" localSheetId="16">#REF!</definedName>
    <definedName name="Edits" localSheetId="13">#REF!</definedName>
    <definedName name="Edits" localSheetId="16">#REF!</definedName>
    <definedName name="ELARCIDs" localSheetId="13">[17]ELARCIDs!$A$1:$E$131</definedName>
    <definedName name="ELARCIDs" localSheetId="16">[17]ELARCIDs!$A$1:$E$131</definedName>
    <definedName name="ELDORADO" localSheetId="13">#REF!</definedName>
    <definedName name="ELDORADO" localSheetId="16">#REF!</definedName>
    <definedName name="Elig_SFY" localSheetId="16">#REF!</definedName>
    <definedName name="EligRDT" localSheetId="13">#REF!</definedName>
    <definedName name="EligRDT" localSheetId="16">#REF!</definedName>
    <definedName name="EligRDT_Column" localSheetId="16">#REF!</definedName>
    <definedName name="EligRDT_Row" localSheetId="16">#REF!</definedName>
    <definedName name="epsdtfund" localSheetId="13">#REF!</definedName>
    <definedName name="epsdtfund" localSheetId="16">#REF!</definedName>
    <definedName name="epsdtrates" localSheetId="16">#REF!</definedName>
    <definedName name="Estimate" localSheetId="13" hidden="1">{"Page 1",#N/A,FALSE,"Admin ";"Page 2",#N/A,FALSE,"Admin ";"Page 3",#N/A,FALSE,"Admin "}</definedName>
    <definedName name="Estimate" localSheetId="9" hidden="1">{"Page 1",#N/A,FALSE,"Admin ";"Page 2",#N/A,FALSE,"Admin ";"Page 3",#N/A,FALSE,"Admin "}</definedName>
    <definedName name="Estimate" localSheetId="16" hidden="1">{"Page 1",#N/A,FALSE,"Admin ";"Page 2",#N/A,FALSE,"Admin ";"Page 3",#N/A,FALSE,"Admin "}</definedName>
    <definedName name="Estimate" localSheetId="0" hidden="1">{"Page 1",#N/A,FALSE,"Admin ";"Page 2",#N/A,FALSE,"Admin ";"Page 3",#N/A,FALSE,"Admin "}</definedName>
    <definedName name="Estimate" hidden="1">{"Page 1",#N/A,FALSE,"Admin ";"Page 2",#N/A,FALSE,"Admin ";"Page 3",#N/A,FALSE,"Admin "}</definedName>
    <definedName name="fafa" localSheetId="13" hidden="1">{#N/A,#N/A,FALSE,"trend"}</definedName>
    <definedName name="fafa" localSheetId="9" hidden="1">{#N/A,#N/A,FALSE,"trend"}</definedName>
    <definedName name="fafa" localSheetId="16" hidden="1">{#N/A,#N/A,FALSE,"trend"}</definedName>
    <definedName name="fafa" localSheetId="0" hidden="1">{#N/A,#N/A,FALSE,"trend"}</definedName>
    <definedName name="fafa" hidden="1">{#N/A,#N/A,FALSE,"trend"}</definedName>
    <definedName name="fdsghu" localSheetId="13">#REF!</definedName>
    <definedName name="fdsghu" localSheetId="16">#REF!</definedName>
    <definedName name="Feb15_Jan16" localSheetId="16">#REF!</definedName>
    <definedName name="ff" localSheetId="13">#REF!</definedName>
    <definedName name="ff" localSheetId="16">#REF!</definedName>
    <definedName name="fill2" hidden="1">'[18]FY 99-00 Rollup'!$A$7:$A$1724</definedName>
    <definedName name="fill3" hidden="1">'[18]FY 99-00 Rollup'!$A$7:$A$1724</definedName>
    <definedName name="FinAdj" localSheetId="13">OFFSET(FinAdjSwitches,ROWS('[19]Financial Adjs'!$N$1:$N$2)-1,0)</definedName>
    <definedName name="FinAdj" localSheetId="15">OFFSET(FinAdjSwitches,ROWS('[15]Financial Adjs'!$N$1:$N$2)-1,0)</definedName>
    <definedName name="FinAdj" localSheetId="11">OFFSET(FinAdjSwitches,ROWS('[15]Financial Adjs'!$N$1:$N$2)-1,0)</definedName>
    <definedName name="FinAdj" localSheetId="16">OFFSET(FinAdjSwitches,ROWS('[19]Financial Adjs'!$N$1:$N$2)-1,0)</definedName>
    <definedName name="FinAdj" localSheetId="12">OFFSET(FinAdjSwitches,ROWS('[15]Financial Adjs'!$N$1:$N$2)-1,0)</definedName>
    <definedName name="FinAdj" localSheetId="3">OFFSET(FinAdjSwitches,ROWS('[15]Financial Adjs'!$N$1:$N$2)-1,0)</definedName>
    <definedName name="FinAdj" localSheetId="2">OFFSET(FinAdjSwitches,ROWS('[15]Financial Adjs'!$N$1:$N$2)-1,0)</definedName>
    <definedName name="FirstFinAdj" localSheetId="13">OFFSET(FinImpacts,ROW(LivePMPM)-ROW(FinImpacts),0,1,1)</definedName>
    <definedName name="FirstFinAdj" localSheetId="15">OFFSET(FinImpacts,ROW(LivePMPM)-ROW(FinImpacts),0,1,1)</definedName>
    <definedName name="FirstFinAdj" localSheetId="11">OFFSET(FinImpacts,ROW(LivePMPM)-ROW(FinImpacts),0,1,1)</definedName>
    <definedName name="FirstFinAdj" localSheetId="16">OFFSET(FinImpacts,ROW(LivePMPM)-ROW(FinImpacts),0,1,1)</definedName>
    <definedName name="FirstFinAdj" localSheetId="12">OFFSET(FinImpacts,ROW(LivePMPM)-ROW(FinImpacts),0,1,1)</definedName>
    <definedName name="FirstFinAdj" localSheetId="3">OFFSET(FinImpacts,ROW(LivePMPM)-ROW(FinImpacts),0,1,1)</definedName>
    <definedName name="FirstFinAdj" localSheetId="2">OFFSET(FinImpacts,ROW(LivePMPM)-ROW(FinImpacts),0,1,1)</definedName>
    <definedName name="FirstPC" localSheetId="13">OFFSET(PCImpacts,ROW(LivePMPM)-ROW(PCImpacts),0,1,1)</definedName>
    <definedName name="FirstPC" localSheetId="15">OFFSET(PCImpacts,ROW(LivePMPM)-ROW(PCImpacts),0,1,1)</definedName>
    <definedName name="FirstPC" localSheetId="11">OFFSET(PCImpacts,ROW(LivePMPM)-ROW(PCImpacts),0,1,1)</definedName>
    <definedName name="FirstPC" localSheetId="16">OFFSET(PCImpacts,ROW(LivePMPM)-ROW(PCImpacts),0,1,1)</definedName>
    <definedName name="FirstPC" localSheetId="12">OFFSET(PCImpacts,ROW(LivePMPM)-ROW(PCImpacts),0,1,1)</definedName>
    <definedName name="FirstPC" localSheetId="3">OFFSET(PCImpacts,ROW(LivePMPM)-ROW(PCImpacts),0,1,1)</definedName>
    <definedName name="FirstPC" localSheetId="2">OFFSET(PCImpacts,ROW(LivePMPM)-ROW(PCImpacts),0,1,1)</definedName>
    <definedName name="Fiscal_Period_Parameters" localSheetId="16">#REF!</definedName>
    <definedName name="FMAP0304" localSheetId="13">#REF!</definedName>
    <definedName name="FMAP0304" localSheetId="16">#REF!</definedName>
    <definedName name="FMAP0405" localSheetId="16">#REF!</definedName>
    <definedName name="FMAP0506" localSheetId="16">#REF!</definedName>
    <definedName name="FNRC" localSheetId="13">'[20]FNRC data'!$A$1:$H$5</definedName>
    <definedName name="FNRC" localSheetId="16">'[20]FNRC data'!$A$1:$H$5</definedName>
    <definedName name="form" localSheetId="13">#REF!</definedName>
    <definedName name="form" localSheetId="16">#REF!</definedName>
    <definedName name="FR" localSheetId="13">#REF!</definedName>
    <definedName name="FR" localSheetId="16">#REF!</definedName>
    <definedName name="FRESNO" localSheetId="16">#REF!</definedName>
    <definedName name="FRPMRevised" localSheetId="16">#REF!</definedName>
    <definedName name="gateway" localSheetId="13">#REF!</definedName>
    <definedName name="gateway" localSheetId="16">#REF!</definedName>
    <definedName name="gg" localSheetId="16">#REF!</definedName>
    <definedName name="GLENN" localSheetId="16">#REF!</definedName>
    <definedName name="GlobalCarveOutDollars_BHT" localSheetId="13">[8]GlobalSubDistribution!$B$25:$N$33</definedName>
    <definedName name="GlobalCarveOutDollars_BHT" localSheetId="16">[8]GlobalSubDistribution!$B$25:$N$33</definedName>
    <definedName name="GlobalCarveOutDollars_MH" localSheetId="13">[8]GlobalSubDistribution!$B$15:$N$23</definedName>
    <definedName name="GlobalCarveOutDollars_MH" localSheetId="16">[8]GlobalSubDistribution!$B$15:$N$23</definedName>
    <definedName name="GlobalCarveOutDollarsCOA_BHT" localSheetId="13">[8]GlobalSubDistribution!$B$25:$B$33</definedName>
    <definedName name="GlobalCarveOutDollarsCOA_BHT" localSheetId="16">[8]GlobalSubDistribution!$B$25:$B$33</definedName>
    <definedName name="GlobalCarveOutDollarsCOA_MH" localSheetId="13">[8]GlobalSubDistribution!$B$15:$B$23</definedName>
    <definedName name="GlobalCarveOutDollarsCOA_MH" localSheetId="16">[8]GlobalSubDistribution!$B$15:$B$23</definedName>
    <definedName name="GlobalCarveOutDollarsCounty_BHT" localSheetId="13">[8]GlobalSubDistribution!$B$25:$N$25</definedName>
    <definedName name="GlobalCarveOutDollarsCounty_BHT" localSheetId="16">[8]GlobalSubDistribution!$B$25:$N$25</definedName>
    <definedName name="GlobalCarveOutDollarsCounty_MH" localSheetId="13">[8]GlobalSubDistribution!$B$15:$N$15</definedName>
    <definedName name="GlobalCarveOutDollarsCounty_MH" localSheetId="16">[8]GlobalSubDistribution!$B$15:$N$15</definedName>
    <definedName name="GlobalKaiserDistribution" localSheetId="13">[8]Page1!$BD$6:$BE$24</definedName>
    <definedName name="GlobalKaiserDistribution" localSheetId="16">[8]Page1!$BD$6:$BE$24</definedName>
    <definedName name="GlobalKaiserDistribution_IND" localSheetId="13">[8]Page1!$BE$6:$BE$24</definedName>
    <definedName name="GlobalKaiserDistribution_IND" localSheetId="16">[8]Page1!$BE$6:$BE$24</definedName>
    <definedName name="GlobalSub_Distr_Choice" localSheetId="13">#REF!</definedName>
    <definedName name="GlobalSub_Distr_Choice" localSheetId="16">#REF!</definedName>
    <definedName name="GMC_BUDGET_YEAR_DOLLARS" localSheetId="16">#REF!</definedName>
    <definedName name="GMC_CURRENT_YEAR_DOLLARS" localSheetId="16">#REF!</definedName>
    <definedName name="HCP" localSheetId="13">#REF!</definedName>
    <definedName name="HCP" localSheetId="16">#REF!</definedName>
    <definedName name="Hcp03chg" localSheetId="13">#REF!</definedName>
    <definedName name="Hcp03chg" localSheetId="16">#REF!</definedName>
    <definedName name="HCP03CHG2" localSheetId="16">#REF!</definedName>
    <definedName name="HCP03CHG3" localSheetId="16">#REF!</definedName>
    <definedName name="Hi" localSheetId="16">#REF!</definedName>
    <definedName name="highlight1" localSheetId="16">#REF!</definedName>
    <definedName name="highlight2" localSheetId="16">#REF!</definedName>
    <definedName name="HMA" localSheetId="13">#REF!</definedName>
    <definedName name="HMA" localSheetId="16">#REF!</definedName>
    <definedName name="HP" localSheetId="16">#REF!</definedName>
    <definedName name="HPCode" localSheetId="13">[11]Settings!$G$2</definedName>
    <definedName name="HPCode" localSheetId="16">[11]Settings!$G$2</definedName>
    <definedName name="HTML_CodePage" hidden="1">1252</definedName>
    <definedName name="HTML_Control" localSheetId="13" hidden="1">{"'PRODUCTIONCOST SHEET'!$B$3:$G$48"}</definedName>
    <definedName name="HTML_Control" localSheetId="9" hidden="1">{"'PRODUCTIONCOST SHEET'!$B$3:$G$48"}</definedName>
    <definedName name="HTML_Control" localSheetId="16" hidden="1">{"'PRODUCTIONCOST SHEET'!$B$3:$G$48"}</definedName>
    <definedName name="HTML_Control" localSheetId="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UMBOLDT" localSheetId="16">#REF!</definedName>
    <definedName name="i" localSheetId="16">#REF!</definedName>
    <definedName name="ICFDD" localSheetId="16">#REF!</definedName>
    <definedName name="janet" localSheetId="13" hidden="1">{#N/A,#N/A,FALSE,"az";#N/A,#N/A,FALSE,"CA1";#N/A,#N/A,FALSE,"CA2";#N/A,#N/A,FALSE,"CA3";#N/A,#N/A,FALSE,"FL";#N/A,#N/A,FALSE,"LA";#N/A,#N/A,FALSE,"ok";#N/A,#N/A,FALSE,"tx";#N/A,#N/A,FALSE,"ut";#N/A,#N/A,FALSE,"TREND"}</definedName>
    <definedName name="janet" localSheetId="9" hidden="1">{#N/A,#N/A,FALSE,"az";#N/A,#N/A,FALSE,"CA1";#N/A,#N/A,FALSE,"CA2";#N/A,#N/A,FALSE,"CA3";#N/A,#N/A,FALSE,"FL";#N/A,#N/A,FALSE,"LA";#N/A,#N/A,FALSE,"ok";#N/A,#N/A,FALSE,"tx";#N/A,#N/A,FALSE,"ut";#N/A,#N/A,FALSE,"TREND"}</definedName>
    <definedName name="janet" localSheetId="16" hidden="1">{#N/A,#N/A,FALSE,"az";#N/A,#N/A,FALSE,"CA1";#N/A,#N/A,FALSE,"CA2";#N/A,#N/A,FALSE,"CA3";#N/A,#N/A,FALSE,"FL";#N/A,#N/A,FALSE,"LA";#N/A,#N/A,FALSE,"ok";#N/A,#N/A,FALSE,"tx";#N/A,#N/A,FALSE,"ut";#N/A,#N/A,FALSE,"TREND"}</definedName>
    <definedName name="janet" localSheetId="0" hidden="1">{#N/A,#N/A,FALSE,"az";#N/A,#N/A,FALSE,"CA1";#N/A,#N/A,FALSE,"CA2";#N/A,#N/A,FALSE,"CA3";#N/A,#N/A,FALSE,"FL";#N/A,#N/A,FALSE,"LA";#N/A,#N/A,FALSE,"ok";#N/A,#N/A,FALSE,"tx";#N/A,#N/A,FALSE,"ut";#N/A,#N/A,FALSE,"TREND"}</definedName>
    <definedName name="janet" hidden="1">{#N/A,#N/A,FALSE,"az";#N/A,#N/A,FALSE,"CA1";#N/A,#N/A,FALSE,"CA2";#N/A,#N/A,FALSE,"CA3";#N/A,#N/A,FALSE,"FL";#N/A,#N/A,FALSE,"LA";#N/A,#N/A,FALSE,"ok";#N/A,#N/A,FALSE,"tx";#N/A,#N/A,FALSE,"ut";#N/A,#N/A,FALSE,"TREND"}</definedName>
    <definedName name="janet1" localSheetId="13" hidden="1">{#N/A,#N/A,FALSE,"az";#N/A,#N/A,FALSE,"CA1";#N/A,#N/A,FALSE,"CA2";#N/A,#N/A,FALSE,"CA3";#N/A,#N/A,FALSE,"FL";#N/A,#N/A,FALSE,"LA";#N/A,#N/A,FALSE,"ok";#N/A,#N/A,FALSE,"tx";#N/A,#N/A,FALSE,"ut";#N/A,#N/A,FALSE,"TREND"}</definedName>
    <definedName name="janet1" localSheetId="9" hidden="1">{#N/A,#N/A,FALSE,"az";#N/A,#N/A,FALSE,"CA1";#N/A,#N/A,FALSE,"CA2";#N/A,#N/A,FALSE,"CA3";#N/A,#N/A,FALSE,"FL";#N/A,#N/A,FALSE,"LA";#N/A,#N/A,FALSE,"ok";#N/A,#N/A,FALSE,"tx";#N/A,#N/A,FALSE,"ut";#N/A,#N/A,FALSE,"TREND"}</definedName>
    <definedName name="janet1" localSheetId="16" hidden="1">{#N/A,#N/A,FALSE,"az";#N/A,#N/A,FALSE,"CA1";#N/A,#N/A,FALSE,"CA2";#N/A,#N/A,FALSE,"CA3";#N/A,#N/A,FALSE,"FL";#N/A,#N/A,FALSE,"LA";#N/A,#N/A,FALSE,"ok";#N/A,#N/A,FALSE,"tx";#N/A,#N/A,FALSE,"ut";#N/A,#N/A,FALSE,"TREND"}</definedName>
    <definedName name="janet1" localSheetId="0"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localSheetId="13" hidden="1">{#N/A,#N/A,FALSE,"az";#N/A,#N/A,FALSE,"CA1";#N/A,#N/A,FALSE,"CA2";#N/A,#N/A,FALSE,"CA3";#N/A,#N/A,FALSE,"FL";#N/A,#N/A,FALSE,"LA";#N/A,#N/A,FALSE,"ok";#N/A,#N/A,FALSE,"tx";#N/A,#N/A,FALSE,"ut";#N/A,#N/A,FALSE,"TREND"}</definedName>
    <definedName name="JANET2" localSheetId="9" hidden="1">{#N/A,#N/A,FALSE,"az";#N/A,#N/A,FALSE,"CA1";#N/A,#N/A,FALSE,"CA2";#N/A,#N/A,FALSE,"CA3";#N/A,#N/A,FALSE,"FL";#N/A,#N/A,FALSE,"LA";#N/A,#N/A,FALSE,"ok";#N/A,#N/A,FALSE,"tx";#N/A,#N/A,FALSE,"ut";#N/A,#N/A,FALSE,"TREND"}</definedName>
    <definedName name="JANET2" localSheetId="16" hidden="1">{#N/A,#N/A,FALSE,"az";#N/A,#N/A,FALSE,"CA1";#N/A,#N/A,FALSE,"CA2";#N/A,#N/A,FALSE,"CA3";#N/A,#N/A,FALSE,"FL";#N/A,#N/A,FALSE,"LA";#N/A,#N/A,FALSE,"ok";#N/A,#N/A,FALSE,"tx";#N/A,#N/A,FALSE,"ut";#N/A,#N/A,FALSE,"TREND"}</definedName>
    <definedName name="JANET2" localSheetId="0"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localSheetId="13" hidden="1">{#N/A,#N/A,FALSE,"exec (2)";#N/A,#N/A,FALSE,"enroll";#N/A,#N/A,FALSE,"SPECIALTY (2)";#N/A,#N/A,FALSE,"SPECIALTY";#N/A,#N/A,FALSE,"SUMM";#N/A,#N/A,FALSE,"TREND";#N/A,#N/A,FALSE,"age band";#N/A,#N/A,FALSE,"GRPCOMPARE";#N/A,#N/A,FALSE,"E HMO";#N/A,#N/A,FALSE,"E POS";#N/A,#N/A,FALSE,"E PPO";#N/A,#N/A,FALSE,"subs-membs"}</definedName>
    <definedName name="janet3" localSheetId="9" hidden="1">{#N/A,#N/A,FALSE,"exec (2)";#N/A,#N/A,FALSE,"enroll";#N/A,#N/A,FALSE,"SPECIALTY (2)";#N/A,#N/A,FALSE,"SPECIALTY";#N/A,#N/A,FALSE,"SUMM";#N/A,#N/A,FALSE,"TREND";#N/A,#N/A,FALSE,"age band";#N/A,#N/A,FALSE,"GRPCOMPARE";#N/A,#N/A,FALSE,"E HMO";#N/A,#N/A,FALSE,"E POS";#N/A,#N/A,FALSE,"E PPO";#N/A,#N/A,FALSE,"subs-membs"}</definedName>
    <definedName name="janet3" localSheetId="16" hidden="1">{#N/A,#N/A,FALSE,"exec (2)";#N/A,#N/A,FALSE,"enroll";#N/A,#N/A,FALSE,"SPECIALTY (2)";#N/A,#N/A,FALSE,"SPECIALTY";#N/A,#N/A,FALSE,"SUMM";#N/A,#N/A,FALSE,"TREND";#N/A,#N/A,FALSE,"age band";#N/A,#N/A,FALSE,"GRPCOMPARE";#N/A,#N/A,FALSE,"E HMO";#N/A,#N/A,FALSE,"E POS";#N/A,#N/A,FALSE,"E PPO";#N/A,#N/A,FALSE,"subs-membs"}</definedName>
    <definedName name="janet3" localSheetId="0" hidden="1">{#N/A,#N/A,FALSE,"exec (2)";#N/A,#N/A,FALSE,"enroll";#N/A,#N/A,FALSE,"SPECIALTY (2)";#N/A,#N/A,FALSE,"SPECIALTY";#N/A,#N/A,FALSE,"SUMM";#N/A,#N/A,FALSE,"TREND";#N/A,#N/A,FALSE,"age band";#N/A,#N/A,FALSE,"GRPCOMPARE";#N/A,#N/A,FALSE,"E HMO";#N/A,#N/A,FALSE,"E POS";#N/A,#N/A,FALSE,"E PPO";#N/A,#N/A,FALSE,"subs-membs"}</definedName>
    <definedName name="janet3" hidden="1">{#N/A,#N/A,FALSE,"exec (2)";#N/A,#N/A,FALSE,"enroll";#N/A,#N/A,FALSE,"SPECIALTY (2)";#N/A,#N/A,FALSE,"SPECIALTY";#N/A,#N/A,FALSE,"SUMM";#N/A,#N/A,FALSE,"TREND";#N/A,#N/A,FALSE,"age band";#N/A,#N/A,FALSE,"GRPCOMPARE";#N/A,#N/A,FALSE,"E HMO";#N/A,#N/A,FALSE,"E POS";#N/A,#N/A,FALSE,"E PPO";#N/A,#N/A,FALSE,"subs-membs"}</definedName>
    <definedName name="k" localSheetId="13" hidden="1">#REF!</definedName>
    <definedName name="k" localSheetId="9" hidden="1">#REF!</definedName>
    <definedName name="k" localSheetId="16" hidden="1">#REF!</definedName>
    <definedName name="k" localSheetId="0" hidden="1">#REF!</definedName>
    <definedName name="k" hidden="1">#REF!</definedName>
    <definedName name="KERN" localSheetId="16">#REF!</definedName>
    <definedName name="Keys" localSheetId="16">#REF!</definedName>
    <definedName name="keys1" localSheetId="9" hidden="1">#REF!</definedName>
    <definedName name="keys1" localSheetId="0" hidden="1">#REF!</definedName>
    <definedName name="keys1" hidden="1">#REF!</definedName>
    <definedName name="Lab_Rad_PCP_sp" localSheetId="13">#REF!</definedName>
    <definedName name="Lab_Rad_PCP_sp" localSheetId="16">#REF!</definedName>
    <definedName name="LAKE" localSheetId="16">#REF!</definedName>
    <definedName name="LASSEN" localSheetId="16">#REF!</definedName>
    <definedName name="lkj" localSheetId="13">#REF!</definedName>
    <definedName name="lkj" localSheetId="16">#REF!</definedName>
    <definedName name="LOSANGELES" localSheetId="16">#REF!</definedName>
    <definedName name="macro111" localSheetId="13">'CMS Q3 Update (2)'!macro111</definedName>
    <definedName name="macro111" localSheetId="16">'Spending Plan Projection (Q3)'!macro111</definedName>
    <definedName name="macro12" localSheetId="13">'CMS Q3 Update (2)'!macro12</definedName>
    <definedName name="macro12" localSheetId="16">'Spending Plan Projection (Q3)'!macro12</definedName>
    <definedName name="macro186" localSheetId="13">'CMS Q3 Update (2)'!macro186</definedName>
    <definedName name="macro186" localSheetId="16">'Spending Plan Projection (Q3)'!macro186</definedName>
    <definedName name="Macro7" localSheetId="13">'CMS Q3 Update (2)'!Macro7</definedName>
    <definedName name="Macro7" localSheetId="16">'Spending Plan Projection (Q3)'!Macro7</definedName>
    <definedName name="MADERA" localSheetId="13">#REF!</definedName>
    <definedName name="MADERA" localSheetId="16">#REF!</definedName>
    <definedName name="Main_sq_ft" localSheetId="13">#REF!</definedName>
    <definedName name="Main_sq_ft" localSheetId="16">#REF!</definedName>
    <definedName name="ManagedCare" localSheetId="13">'[21]Page 1'!#REF!</definedName>
    <definedName name="ManagedCare" localSheetId="16">'[21]Page 1'!#REF!</definedName>
    <definedName name="MARIN" localSheetId="13">#REF!</definedName>
    <definedName name="MARIN" localSheetId="16">#REF!</definedName>
    <definedName name="MARIPOSA" localSheetId="16">#REF!</definedName>
    <definedName name="Max" localSheetId="16">#REF!</definedName>
    <definedName name="MCO_Plan" localSheetId="13">[22]Page1!$BD$6:$BG$21</definedName>
    <definedName name="MCO_Plan" localSheetId="16">[22]Page1!$BD$6:$BG$21</definedName>
    <definedName name="McoTax" localSheetId="13">#REF!</definedName>
    <definedName name="McoTax" localSheetId="16">#REF!</definedName>
    <definedName name="Medicare_Locality" localSheetId="13">#REF!</definedName>
    <definedName name="Medicare_Locality" localSheetId="16">#REF!</definedName>
    <definedName name="Medicare_Locality_2" localSheetId="16">#REF!</definedName>
    <definedName name="MENDOCINO" localSheetId="16">#REF!</definedName>
    <definedName name="MERCED" localSheetId="13">#REF!</definedName>
    <definedName name="MERCED" localSheetId="16">#REF!</definedName>
    <definedName name="MH" localSheetId="16">#REF!</definedName>
    <definedName name="MH_CarveIn" localSheetId="13">[8]CarveInServices!$R$7:$Y$83</definedName>
    <definedName name="MH_CarveIn" localSheetId="16">[8]CarveInServices!$R$7:$Y$83</definedName>
    <definedName name="MHCurrent" localSheetId="13">#REF!</definedName>
    <definedName name="MHCurrent" localSheetId="16">#REF!</definedName>
    <definedName name="MinWages" localSheetId="16">#REF!</definedName>
    <definedName name="MMs" localSheetId="13">#REF!</definedName>
    <definedName name="MMs" localSheetId="16">#REF!</definedName>
    <definedName name="mocofreq" localSheetId="16">#REF!</definedName>
    <definedName name="ModelType" localSheetId="13">[11]Settings!$J$2</definedName>
    <definedName name="ModelType" localSheetId="16">[11]Settings!$J$2</definedName>
    <definedName name="MODOC" localSheetId="13">#REF!</definedName>
    <definedName name="MODOC" localSheetId="16">#REF!</definedName>
    <definedName name="moe" localSheetId="13">'[23]Sheet1 (4)'!$H$34</definedName>
    <definedName name="moe" localSheetId="16">'[23]Sheet1 (4)'!$H$34</definedName>
    <definedName name="MONO" localSheetId="13">#REF!</definedName>
    <definedName name="MONO" localSheetId="16">#REF!</definedName>
    <definedName name="MONTEREY" localSheetId="16">#REF!</definedName>
    <definedName name="MONTH" localSheetId="16">'[16]Stwd 296 Jul05'!#REF!</definedName>
    <definedName name="mrn.cal" localSheetId="13" hidden="1">{#N/A,#N/A,FALSE,"M-CAL BUDGET"}</definedName>
    <definedName name="mrn.cal" localSheetId="9" hidden="1">{#N/A,#N/A,FALSE,"M-CAL BUDGET"}</definedName>
    <definedName name="mrn.cal" localSheetId="16" hidden="1">{#N/A,#N/A,FALSE,"M-CAL BUDGET"}</definedName>
    <definedName name="mrn.cal" localSheetId="0" hidden="1">{#N/A,#N/A,FALSE,"M-CAL BUDGET"}</definedName>
    <definedName name="mrn.cal" hidden="1">{#N/A,#N/A,FALSE,"M-CAL BUDGET"}</definedName>
    <definedName name="MS_CHART2" localSheetId="16">#REF!</definedName>
    <definedName name="MS_CHART3" localSheetId="16">#REF!</definedName>
    <definedName name="NAPA" localSheetId="13">#REF!</definedName>
    <definedName name="NAPA" localSheetId="16">#REF!</definedName>
    <definedName name="NE_UC_High" localSheetId="13">#REF!</definedName>
    <definedName name="NE_UC_High" localSheetId="16">#REF!</definedName>
    <definedName name="NE_UC_Low" localSheetId="16">#REF!</definedName>
    <definedName name="NE_UC_Mid" localSheetId="16">#REF!</definedName>
    <definedName name="nnn" localSheetId="13" hidden="1">{"Page 1",#N/A,FALSE,"Admin ";"Page 2",#N/A,FALSE,"Admin ";"Page 3",#N/A,FALSE,"Admin "}</definedName>
    <definedName name="nnn" localSheetId="9" hidden="1">{"Page 1",#N/A,FALSE,"Admin ";"Page 2",#N/A,FALSE,"Admin ";"Page 3",#N/A,FALSE,"Admin "}</definedName>
    <definedName name="nnn" localSheetId="16" hidden="1">{"Page 1",#N/A,FALSE,"Admin ";"Page 2",#N/A,FALSE,"Admin ";"Page 3",#N/A,FALSE,"Admin "}</definedName>
    <definedName name="nnn" localSheetId="0" hidden="1">{"Page 1",#N/A,FALSE,"Admin ";"Page 2",#N/A,FALSE,"Admin ";"Page 3",#N/A,FALSE,"Admin "}</definedName>
    <definedName name="nnn" hidden="1">{"Page 1",#N/A,FALSE,"Admin ";"Page 2",#N/A,FALSE,"Admin ";"Page 3",#N/A,FALSE,"Admin "}</definedName>
    <definedName name="no" localSheetId="16">#REF!</definedName>
    <definedName name="NW_UC_High" localSheetId="13">#REF!</definedName>
    <definedName name="NW_UC_High" localSheetId="16">#REF!</definedName>
    <definedName name="NW_UC_Low" localSheetId="16">#REF!</definedName>
    <definedName name="NW_UC_Mid" localSheetId="16">#REF!</definedName>
    <definedName name="Ohboy" localSheetId="13" hidden="1">{#N/A,#N/A,FALSE,"exec (2)";#N/A,#N/A,FALSE,"enroll";#N/A,#N/A,FALSE,"SPECIALTY (2)";#N/A,#N/A,FALSE,"SPECIALTY";#N/A,#N/A,FALSE,"SUMM";#N/A,#N/A,FALSE,"TREND";#N/A,#N/A,FALSE,"age band";#N/A,#N/A,FALSE,"GRPCOMPARE";#N/A,#N/A,FALSE,"E HMO";#N/A,#N/A,FALSE,"E POS";#N/A,#N/A,FALSE,"E PPO";#N/A,#N/A,FALSE,"subs-membs"}</definedName>
    <definedName name="Ohboy" localSheetId="9" hidden="1">{#N/A,#N/A,FALSE,"exec (2)";#N/A,#N/A,FALSE,"enroll";#N/A,#N/A,FALSE,"SPECIALTY (2)";#N/A,#N/A,FALSE,"SPECIALTY";#N/A,#N/A,FALSE,"SUMM";#N/A,#N/A,FALSE,"TREND";#N/A,#N/A,FALSE,"age band";#N/A,#N/A,FALSE,"GRPCOMPARE";#N/A,#N/A,FALSE,"E HMO";#N/A,#N/A,FALSE,"E POS";#N/A,#N/A,FALSE,"E PPO";#N/A,#N/A,FALSE,"subs-membs"}</definedName>
    <definedName name="Ohboy" localSheetId="16" hidden="1">{#N/A,#N/A,FALSE,"exec (2)";#N/A,#N/A,FALSE,"enroll";#N/A,#N/A,FALSE,"SPECIALTY (2)";#N/A,#N/A,FALSE,"SPECIALTY";#N/A,#N/A,FALSE,"SUMM";#N/A,#N/A,FALSE,"TREND";#N/A,#N/A,FALSE,"age band";#N/A,#N/A,FALSE,"GRPCOMPARE";#N/A,#N/A,FALSE,"E HMO";#N/A,#N/A,FALSE,"E POS";#N/A,#N/A,FALSE,"E PPO";#N/A,#N/A,FALSE,"subs-membs"}</definedName>
    <definedName name="Ohboy" localSheetId="0" hidden="1">{#N/A,#N/A,FALSE,"exec (2)";#N/A,#N/A,FALSE,"enroll";#N/A,#N/A,FALSE,"SPECIALTY (2)";#N/A,#N/A,FALSE,"SPECIALTY";#N/A,#N/A,FALSE,"SUMM";#N/A,#N/A,FALSE,"TREND";#N/A,#N/A,FALSE,"age band";#N/A,#N/A,FALSE,"GRPCOMPARE";#N/A,#N/A,FALSE,"E HMO";#N/A,#N/A,FALSE,"E POS";#N/A,#N/A,FALSE,"E PPO";#N/A,#N/A,FALSE,"subs-membs"}</definedName>
    <definedName name="Ohboy" hidden="1">{#N/A,#N/A,FALSE,"exec (2)";#N/A,#N/A,FALSE,"enroll";#N/A,#N/A,FALSE,"SPECIALTY (2)";#N/A,#N/A,FALSE,"SPECIALTY";#N/A,#N/A,FALSE,"SUMM";#N/A,#N/A,FALSE,"TREND";#N/A,#N/A,FALSE,"age band";#N/A,#N/A,FALSE,"GRPCOMPARE";#N/A,#N/A,FALSE,"E HMO";#N/A,#N/A,FALSE,"E POS";#N/A,#N/A,FALSE,"E PPO";#N/A,#N/A,FALSE,"subs-membs"}</definedName>
    <definedName name="Old_IP_Factors" localSheetId="16">#REF!</definedName>
    <definedName name="OLD_IP_Tots" localSheetId="16">[24]IP_Tots!#REF!</definedName>
    <definedName name="OLD_OP_Tots" localSheetId="16">[24]OP_Tots!#REF!</definedName>
    <definedName name="ONE" localSheetId="13">#REF!</definedName>
    <definedName name="ONE" localSheetId="16">#REF!</definedName>
    <definedName name="ORANGE" localSheetId="16">#REF!</definedName>
    <definedName name="other" localSheetId="13" hidden="1">{#N/A,#N/A,FALSE,"trend"}</definedName>
    <definedName name="other" localSheetId="9" hidden="1">{#N/A,#N/A,FALSE,"trend"}</definedName>
    <definedName name="other" localSheetId="16" hidden="1">{#N/A,#N/A,FALSE,"trend"}</definedName>
    <definedName name="other" localSheetId="0" hidden="1">{#N/A,#N/A,FALSE,"trend"}</definedName>
    <definedName name="other" hidden="1">{#N/A,#N/A,FALSE,"trend"}</definedName>
    <definedName name="otherUC" localSheetId="13" hidden="1">{#N/A,#N/A,FALSE,"trend"}</definedName>
    <definedName name="otherUC" localSheetId="9" hidden="1">{#N/A,#N/A,FALSE,"trend"}</definedName>
    <definedName name="otherUC" localSheetId="16" hidden="1">{#N/A,#N/A,FALSE,"trend"}</definedName>
    <definedName name="otherUC" localSheetId="0" hidden="1">{#N/A,#N/A,FALSE,"trend"}</definedName>
    <definedName name="otherUC" hidden="1">{#N/A,#N/A,FALSE,"trend"}</definedName>
    <definedName name="page\x2dtotal" localSheetId="16">#REF!</definedName>
    <definedName name="page\x2dtotal\x2dmaster0" localSheetId="16">#REF!</definedName>
    <definedName name="PAGE2" localSheetId="16">'[25]Estimate 1'!#REF!</definedName>
    <definedName name="pagea10" localSheetId="13">#REF!</definedName>
    <definedName name="pagea10" localSheetId="16">#REF!</definedName>
    <definedName name="pagea11" localSheetId="16">#REF!</definedName>
    <definedName name="PassThru_Addon" localSheetId="13">[26]HQAF_PassThru!$A$6:$T$490</definedName>
    <definedName name="PassThru_Addon" localSheetId="16">[26]HQAF_PassThru!$A$6:$T$490</definedName>
    <definedName name="PC" localSheetId="13">#REF!</definedName>
    <definedName name="PC" localSheetId="16">#REF!</definedName>
    <definedName name="PC_Column" localSheetId="16">#REF!</definedName>
    <definedName name="PC_Row" localSheetId="16">#REF!</definedName>
    <definedName name="PCs" localSheetId="13">OFFSET(PCSwitches,ROWS('[19]Program Changes'!$V$2:$V$5)-1,0)</definedName>
    <definedName name="PCs" localSheetId="15">OFFSET(PCSwitches,ROWS('[15]Program Changes'!$V$2:$V$5)-1,0)</definedName>
    <definedName name="PCs" localSheetId="11">OFFSET(PCSwitches,ROWS('[15]Program Changes'!$V$2:$V$5)-1,0)</definedName>
    <definedName name="PCs" localSheetId="16">OFFSET(PCSwitches,ROWS('[19]Program Changes'!$V$2:$V$5)-1,0)</definedName>
    <definedName name="PCs" localSheetId="12">OFFSET(PCSwitches,ROWS('[15]Program Changes'!$V$2:$V$5)-1,0)</definedName>
    <definedName name="PCs" localSheetId="3">OFFSET(PCSwitches,ROWS('[15]Program Changes'!$V$2:$V$5)-1,0)</definedName>
    <definedName name="PCs" localSheetId="2">OFFSET(PCSwitches,ROWS('[15]Program Changes'!$V$2:$V$5)-1,0)</definedName>
    <definedName name="PEER" localSheetId="16">#REF!</definedName>
    <definedName name="period1" localSheetId="16">#REF!</definedName>
    <definedName name="period2" localSheetId="16">#REF!</definedName>
    <definedName name="PH_Warning" localSheetId="16">[9]CredCrit!#REF!</definedName>
    <definedName name="Pharmacy" localSheetId="13">#REF!</definedName>
    <definedName name="Pharmacy" localSheetId="16">#REF!</definedName>
    <definedName name="Pharmacy_Trend" localSheetId="16">#REF!</definedName>
    <definedName name="PHP" localSheetId="13" hidden="1">{#N/A,#N/A,FALSE,"trend"}</definedName>
    <definedName name="PHP" localSheetId="9" hidden="1">{#N/A,#N/A,FALSE,"trend"}</definedName>
    <definedName name="PHP" localSheetId="16" hidden="1">{#N/A,#N/A,FALSE,"trend"}</definedName>
    <definedName name="PHP" localSheetId="0" hidden="1">{#N/A,#N/A,FALSE,"trend"}</definedName>
    <definedName name="PHP" hidden="1">{#N/A,#N/A,FALSE,"trend"}</definedName>
    <definedName name="PHP_BUDGET_YEAR_DOLLARS" localSheetId="16">#REF!</definedName>
    <definedName name="PHP_CURRENT_YEAR_DOLLARS" localSheetId="16">#REF!</definedName>
    <definedName name="phys" localSheetId="13" hidden="1">{#N/A,#N/A,FALSE,"trend"}</definedName>
    <definedName name="phys" localSheetId="9" hidden="1">{#N/A,#N/A,FALSE,"trend"}</definedName>
    <definedName name="phys" localSheetId="16" hidden="1">{#N/A,#N/A,FALSE,"trend"}</definedName>
    <definedName name="phys" localSheetId="0" hidden="1">{#N/A,#N/A,FALSE,"trend"}</definedName>
    <definedName name="phys" hidden="1">{#N/A,#N/A,FALSE,"trend"}</definedName>
    <definedName name="physician" localSheetId="13" hidden="1">{#N/A,#N/A,FALSE,"trend"}</definedName>
    <definedName name="physician" localSheetId="9" hidden="1">{#N/A,#N/A,FALSE,"trend"}</definedName>
    <definedName name="physician" localSheetId="16" hidden="1">{#N/A,#N/A,FALSE,"trend"}</definedName>
    <definedName name="physician" localSheetId="0" hidden="1">{#N/A,#N/A,FALSE,"trend"}</definedName>
    <definedName name="physician" hidden="1">{#N/A,#N/A,FALSE,"trend"}</definedName>
    <definedName name="PLACER" localSheetId="16">#REF!</definedName>
    <definedName name="plancntygrpscores" localSheetId="13">#REF!</definedName>
    <definedName name="plancntygrpscores" localSheetId="16">#REF!</definedName>
    <definedName name="planinfo" localSheetId="16">#REF!</definedName>
    <definedName name="Plans" localSheetId="16">#REF!</definedName>
    <definedName name="PreviousYear" localSheetId="13">[11]Settings!$C$2</definedName>
    <definedName name="PreviousYear" localSheetId="16">[11]Settings!$C$2</definedName>
    <definedName name="_xlnm.Print_Area" localSheetId="13">#REF!</definedName>
    <definedName name="_xlnm.Print_Area" localSheetId="16">#REF!</definedName>
    <definedName name="PRINT_AREA_MI" localSheetId="16">#REF!</definedName>
    <definedName name="PRINT_TITLES_MI" localSheetId="16">#REF!</definedName>
    <definedName name="PRINTIT" localSheetId="16">#REF!</definedName>
    <definedName name="PRINTMS" localSheetId="16">#REF!</definedName>
    <definedName name="ProgramChanges" localSheetId="13">[27]Program_Changes!$C$7:$L$2166</definedName>
    <definedName name="ProgramChanges" localSheetId="16">[27]Program_Changes!$C$7:$L$2166</definedName>
    <definedName name="Prop.56_Abortion" localSheetId="13">[26]Prop.56_Abortion!$C$6:$J$15</definedName>
    <definedName name="Prop.56_Abortion" localSheetId="16">[26]Prop.56_Abortion!$C$6:$J$15</definedName>
    <definedName name="Prop.56_AddOn" localSheetId="13">[8]Prop.56_Addon!$A$7:$U$126</definedName>
    <definedName name="Prop.56_AddOn" localSheetId="16">[8]Prop.56_Addon!$A$7:$U$126</definedName>
    <definedName name="Prop56_AddOn" localSheetId="13">[28]Prop56_AddOn!$A$6:$Q$165</definedName>
    <definedName name="Prop56_AddOn" localSheetId="16">[28]Prop56_AddOn!$A$6:$Q$165</definedName>
    <definedName name="prt_br1" localSheetId="13">#REF!</definedName>
    <definedName name="prt_br1" localSheetId="16">#REF!</definedName>
    <definedName name="prt_br10" localSheetId="16">#REF!</definedName>
    <definedName name="prt_br11" localSheetId="16">#REF!</definedName>
    <definedName name="q_L_monthly_final" localSheetId="13">#REF!</definedName>
    <definedName name="q_L_monthly_final" localSheetId="16">#REF!</definedName>
    <definedName name="qrtlyrept" localSheetId="13" hidden="1">{"Page 1",#N/A,FALSE,"Admin ";"Page 2",#N/A,FALSE,"Admin ";"Page 3",#N/A,FALSE,"Admin "}</definedName>
    <definedName name="qrtlyrept" localSheetId="9" hidden="1">{"Page 1",#N/A,FALSE,"Admin ";"Page 2",#N/A,FALSE,"Admin ";"Page 3",#N/A,FALSE,"Admin "}</definedName>
    <definedName name="qrtlyrept" localSheetId="16" hidden="1">{"Page 1",#N/A,FALSE,"Admin ";"Page 2",#N/A,FALSE,"Admin ";"Page 3",#N/A,FALSE,"Admin "}</definedName>
    <definedName name="qrtlyrept" localSheetId="0" hidden="1">{"Page 1",#N/A,FALSE,"Admin ";"Page 2",#N/A,FALSE,"Admin ";"Page 3",#N/A,FALSE,"Admin "}</definedName>
    <definedName name="qrtlyrept" hidden="1">{"Page 1",#N/A,FALSE,"Admin ";"Page 2",#N/A,FALSE,"Admin ";"Page 3",#N/A,FALSE,"Admin "}</definedName>
    <definedName name="qrtlyrept_1" localSheetId="13" hidden="1">{"Page 1",#N/A,FALSE,"Admin ";"Page 2",#N/A,FALSE,"Admin ";"Page 3",#N/A,FALSE,"Admin "}</definedName>
    <definedName name="qrtlyrept_1" localSheetId="9" hidden="1">{"Page 1",#N/A,FALSE,"Admin ";"Page 2",#N/A,FALSE,"Admin ";"Page 3",#N/A,FALSE,"Admin "}</definedName>
    <definedName name="qrtlyrept_1" localSheetId="16" hidden="1">{"Page 1",#N/A,FALSE,"Admin ";"Page 2",#N/A,FALSE,"Admin ";"Page 3",#N/A,FALSE,"Admin "}</definedName>
    <definedName name="qrtlyrept_1" localSheetId="0" hidden="1">{"Page 1",#N/A,FALSE,"Admin ";"Page 2",#N/A,FALSE,"Admin ";"Page 3",#N/A,FALSE,"Admin "}</definedName>
    <definedName name="qrtlyrept_1" hidden="1">{"Page 1",#N/A,FALSE,"Admin ";"Page 2",#N/A,FALSE,"Admin ";"Page 3",#N/A,FALSE,"Admin "}</definedName>
    <definedName name="qry_contract_exp_realign" localSheetId="16">#REF!</definedName>
    <definedName name="Quarter" localSheetId="16">#REF!</definedName>
    <definedName name="Query_3" localSheetId="16">#REF!</definedName>
    <definedName name="RATE2013ADULTFAMILY" localSheetId="16">#REF!</definedName>
    <definedName name="RATE2013AGEDDISABLED" localSheetId="16">#REF!</definedName>
    <definedName name="Rate2014AdultFam" localSheetId="16">#REF!</definedName>
    <definedName name="REFDISCOUNT" localSheetId="13">#REF!</definedName>
    <definedName name="REFDISCOUNT" localSheetId="16">#REF!</definedName>
    <definedName name="reg_center_name" localSheetId="16">#REF!</definedName>
    <definedName name="REGIONAL_BUDGET_YEAR_DOLLARS" localSheetId="16">#REF!</definedName>
    <definedName name="round" localSheetId="16">#REF!</definedName>
    <definedName name="RoundingRule" localSheetId="13">#REF!</definedName>
    <definedName name="RoundingRule" localSheetId="16">#REF!</definedName>
    <definedName name="RoundingRule_Admin" localSheetId="13">[8]Page1!$AU$10</definedName>
    <definedName name="RoundingRule_Admin" localSheetId="16">[8]Page1!$AU$10</definedName>
    <definedName name="rrrr" localSheetId="13" hidden="1">#REF!</definedName>
    <definedName name="rrrr" localSheetId="9" hidden="1">#REF!</definedName>
    <definedName name="rrrr" localSheetId="16" hidden="1">#REF!</definedName>
    <definedName name="rrrr" localSheetId="0" hidden="1">#REF!</definedName>
    <definedName name="rrrr" hidden="1">#REF!</definedName>
    <definedName name="Rwvu.CapersView." localSheetId="9" hidden="1">#REF!</definedName>
    <definedName name="Rwvu.CapersView." localSheetId="16" hidden="1">#REF!</definedName>
    <definedName name="Rwvu.CapersView." localSheetId="0" hidden="1">#REF!</definedName>
    <definedName name="Rwvu.CapersView." hidden="1">#REF!</definedName>
    <definedName name="Rwvu.Japan_Capers_Ed_Pub." localSheetId="9" hidden="1">#REF!</definedName>
    <definedName name="Rwvu.Japan_Capers_Ed_Pub." localSheetId="16" hidden="1">#REF!</definedName>
    <definedName name="Rwvu.Japan_Capers_Ed_Pub." localSheetId="0" hidden="1">#REF!</definedName>
    <definedName name="Rwvu.Japan_Capers_Ed_Pub." hidden="1">#REF!</definedName>
    <definedName name="Rwvu.KJP_CC." localSheetId="9" hidden="1">#REF!</definedName>
    <definedName name="Rwvu.KJP_CC." localSheetId="0" hidden="1">#REF!</definedName>
    <definedName name="Rwvu.KJP_CC." hidden="1">#REF!</definedName>
    <definedName name="Ryan" localSheetId="13">'[29]Page 1'!#REF!</definedName>
    <definedName name="Ryan" localSheetId="16">'[29]Page 1'!#REF!</definedName>
    <definedName name="S" localSheetId="13" hidden="1">{#N/A,#N/A,FALSE,"ACCRUALS"}</definedName>
    <definedName name="S" localSheetId="9" hidden="1">{#N/A,#N/A,FALSE,"ACCRUALS"}</definedName>
    <definedName name="S" localSheetId="16" hidden="1">{#N/A,#N/A,FALSE,"ACCRUALS"}</definedName>
    <definedName name="S" localSheetId="0" hidden="1">{#N/A,#N/A,FALSE,"ACCRUALS"}</definedName>
    <definedName name="S" hidden="1">{#N/A,#N/A,FALSE,"ACCRUALS"}</definedName>
    <definedName name="SACRAMENTO" localSheetId="16">#REF!</definedName>
    <definedName name="SANBENITO" localSheetId="16">#REF!</definedName>
    <definedName name="SANBERNARDINO" localSheetId="16">#REF!</definedName>
    <definedName name="SE_MMs__Days__Payments" localSheetId="13">#REF!</definedName>
    <definedName name="SE_MMs__Days__Payments" localSheetId="16">#REF!</definedName>
    <definedName name="SE_MMs__Days__Payments_Less_Than1s_Split" localSheetId="16">#REF!</definedName>
    <definedName name="Select_Agency" comment="new" localSheetId="16">#REF!</definedName>
    <definedName name="Semiannual" localSheetId="13" hidden="1">{"Page 1",#N/A,FALSE,"Admin ";"Page 2",#N/A,FALSE,"Admin ";"Page 3",#N/A,FALSE,"Admin "}</definedName>
    <definedName name="Semiannual" localSheetId="9" hidden="1">{"Page 1",#N/A,FALSE,"Admin ";"Page 2",#N/A,FALSE,"Admin ";"Page 3",#N/A,FALSE,"Admin "}</definedName>
    <definedName name="Semiannual" localSheetId="16" hidden="1">{"Page 1",#N/A,FALSE,"Admin ";"Page 2",#N/A,FALSE,"Admin ";"Page 3",#N/A,FALSE,"Admin "}</definedName>
    <definedName name="Semiannual" localSheetId="0" hidden="1">{"Page 1",#N/A,FALSE,"Admin ";"Page 2",#N/A,FALSE,"Admin ";"Page 3",#N/A,FALSE,"Admin "}</definedName>
    <definedName name="Semiannual" hidden="1">{"Page 1",#N/A,FALSE,"Admin ";"Page 2",#N/A,FALSE,"Admin ";"Page 3",#N/A,FALSE,"Admin "}</definedName>
    <definedName name="Semiannual_1" localSheetId="13" hidden="1">{"Page 1",#N/A,FALSE,"Admin ";"Page 2",#N/A,FALSE,"Admin ";"Page 3",#N/A,FALSE,"Admin "}</definedName>
    <definedName name="Semiannual_1" localSheetId="9" hidden="1">{"Page 1",#N/A,FALSE,"Admin ";"Page 2",#N/A,FALSE,"Admin ";"Page 3",#N/A,FALSE,"Admin "}</definedName>
    <definedName name="Semiannual_1" localSheetId="16" hidden="1">{"Page 1",#N/A,FALSE,"Admin ";"Page 2",#N/A,FALSE,"Admin ";"Page 3",#N/A,FALSE,"Admin "}</definedName>
    <definedName name="Semiannual_1" localSheetId="0" hidden="1">{"Page 1",#N/A,FALSE,"Admin ";"Page 2",#N/A,FALSE,"Admin ";"Page 3",#N/A,FALSE,"Admin "}</definedName>
    <definedName name="Semiannual_1" hidden="1">{"Page 1",#N/A,FALSE,"Admin ";"Page 2",#N/A,FALSE,"Admin ";"Page 3",#N/A,FALSE,"Admin "}</definedName>
    <definedName name="SHASTA" localSheetId="13">#REF!</definedName>
    <definedName name="SHASTA" localSheetId="16">#REF!</definedName>
    <definedName name="ShouldBe_FinAdj" localSheetId="16">#REF!</definedName>
    <definedName name="SIERRA" localSheetId="16">#REF!</definedName>
    <definedName name="Snet" localSheetId="13" hidden="1">{"Page 1",#N/A,FALSE,"Admin ";"Page 2",#N/A,FALSE,"Admin ";"Page 3",#N/A,FALSE,"Admin "}</definedName>
    <definedName name="Snet" localSheetId="9" hidden="1">{"Page 1",#N/A,FALSE,"Admin ";"Page 2",#N/A,FALSE,"Admin ";"Page 3",#N/A,FALSE,"Admin "}</definedName>
    <definedName name="Snet" localSheetId="16" hidden="1">{"Page 1",#N/A,FALSE,"Admin ";"Page 2",#N/A,FALSE,"Admin ";"Page 3",#N/A,FALSE,"Admin "}</definedName>
    <definedName name="Snet" localSheetId="0" hidden="1">{"Page 1",#N/A,FALSE,"Admin ";"Page 2",#N/A,FALSE,"Admin ";"Page 3",#N/A,FALSE,"Admin "}</definedName>
    <definedName name="Snet" hidden="1">{"Page 1",#N/A,FALSE,"Admin ";"Page 2",#N/A,FALSE,"Admin ";"Page 3",#N/A,FALSE,"Admin "}</definedName>
    <definedName name="SOLANO" localSheetId="16">#REF!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OMA" localSheetId="16">#REF!</definedName>
    <definedName name="ss" localSheetId="13" hidden="1">{#N/A,#N/A,FALSE,"ACCRUALS"}</definedName>
    <definedName name="ss" localSheetId="9" hidden="1">{#N/A,#N/A,FALSE,"ACCRUALS"}</definedName>
    <definedName name="ss" localSheetId="16" hidden="1">{#N/A,#N/A,FALSE,"ACCRUALS"}</definedName>
    <definedName name="ss" localSheetId="0" hidden="1">{#N/A,#N/A,FALSE,"ACCRUALS"}</definedName>
    <definedName name="ss" hidden="1">{#N/A,#N/A,FALSE,"ACCRUALS"}</definedName>
    <definedName name="sssarrr" localSheetId="16">#REF!</definedName>
    <definedName name="ssssaaarrr" localSheetId="16">#REF!</definedName>
    <definedName name="STANISLAUS" localSheetId="16">#REF!</definedName>
    <definedName name="summary" localSheetId="13" hidden="1">{"Portrait",#N/A,FALSE,"Summary";"Landscape",#N/A,FALSE,"Summary"}</definedName>
    <definedName name="summary" localSheetId="9" hidden="1">{"Portrait",#N/A,FALSE,"Summary";"Landscape",#N/A,FALSE,"Summary"}</definedName>
    <definedName name="summary" localSheetId="16" hidden="1">{"Portrait",#N/A,FALSE,"Summary";"Landscape",#N/A,FALSE,"Summary"}</definedName>
    <definedName name="summary" localSheetId="0" hidden="1">{"Portrait",#N/A,FALSE,"Summary";"Landscape",#N/A,FALSE,"Summary"}</definedName>
    <definedName name="summary" hidden="1">{"Portrait",#N/A,FALSE,"Summary";"Landscape",#N/A,FALSE,"Summary"}</definedName>
    <definedName name="SummaryData" localSheetId="13">[27]Data!#REF!</definedName>
    <definedName name="SummaryData" localSheetId="16">[27]Data!#REF!</definedName>
    <definedName name="survey" localSheetId="13">#REF!</definedName>
    <definedName name="survey" localSheetId="16">#REF!</definedName>
    <definedName name="surveyform" localSheetId="16">#REF!</definedName>
    <definedName name="SUTTER" localSheetId="16">#REF!</definedName>
    <definedName name="SVCPOS" localSheetId="16">#REF!</definedName>
    <definedName name="SW_05Under21Duals_qry" localSheetId="16">#REF!</definedName>
    <definedName name="SW_BMonths_Final" localSheetId="16">#REF!</definedName>
    <definedName name="Swvu.CapersView." localSheetId="13" hidden="1">[6]MASTER!#REF!</definedName>
    <definedName name="Swvu.CapersView." localSheetId="9" hidden="1">[6]MASTER!#REF!</definedName>
    <definedName name="Swvu.CapersView." localSheetId="16" hidden="1">[6]MASTER!#REF!</definedName>
    <definedName name="Swvu.CapersView." localSheetId="0" hidden="1">[6]MASTER!#REF!</definedName>
    <definedName name="Swvu.CapersView." hidden="1">[7]MASTER!#REF!</definedName>
    <definedName name="Swvu.Japan_Capers_Ed_Pub." localSheetId="13" hidden="1">#REF!</definedName>
    <definedName name="Swvu.Japan_Capers_Ed_Pub." localSheetId="9" hidden="1">#REF!</definedName>
    <definedName name="Swvu.Japan_Capers_Ed_Pub." localSheetId="16" hidden="1">#REF!</definedName>
    <definedName name="Swvu.Japan_Capers_Ed_Pub." localSheetId="0" hidden="1">#REF!</definedName>
    <definedName name="Swvu.Japan_Capers_Ed_Pub." hidden="1">#REF!</definedName>
    <definedName name="Swvu.KJP_CC." localSheetId="9" hidden="1">#REF!</definedName>
    <definedName name="Swvu.KJP_CC." localSheetId="16" hidden="1">#REF!</definedName>
    <definedName name="Swvu.KJP_CC." localSheetId="0" hidden="1">#REF!</definedName>
    <definedName name="Swvu.KJP_CC." hidden="1">#REF!</definedName>
    <definedName name="table1" localSheetId="16">#REF!</definedName>
    <definedName name="table16" localSheetId="13">#REF!</definedName>
    <definedName name="table16" localSheetId="16">#REF!</definedName>
    <definedName name="table17" localSheetId="16">#REF!</definedName>
    <definedName name="table18" localSheetId="16">#REF!</definedName>
    <definedName name="table20" localSheetId="13">#REF!</definedName>
    <definedName name="table20" localSheetId="16">#REF!</definedName>
    <definedName name="table3" localSheetId="13">#REF!</definedName>
    <definedName name="table3" localSheetId="16">#REF!</definedName>
    <definedName name="table5" localSheetId="13">#REF!</definedName>
    <definedName name="table5" localSheetId="16">#REF!</definedName>
    <definedName name="table8" localSheetId="13">#REF!</definedName>
    <definedName name="table8" localSheetId="16">#REF!</definedName>
    <definedName name="tblRateDataHistory" localSheetId="13">#REF!</definedName>
    <definedName name="tblRateDataHistory" localSheetId="16">#REF!</definedName>
    <definedName name="tblReport88_Mar2010" localSheetId="16">#REF!</definedName>
    <definedName name="Team" localSheetId="16">#REF!</definedName>
    <definedName name="test_1" localSheetId="9" hidden="1">#REF!</definedName>
    <definedName name="test_1" localSheetId="0" hidden="1">#REF!</definedName>
    <definedName name="test_1" hidden="1">#REF!</definedName>
    <definedName name="TitleRegion1.A6.J21.3">'July 2023 CMS Claiming Update'!$A$5</definedName>
    <definedName name="TitleRegion1.A8.AU34.2">'Spending Plan Projection (Q1)'!$A$44</definedName>
    <definedName name="TitleRegion2.A44.AU70.2">'Spending Plan Projection (Q1)'!$A$44</definedName>
    <definedName name="totalpopulation" localSheetId="13">#REF!</definedName>
    <definedName name="totalpopulation" localSheetId="16">#REF!</definedName>
    <definedName name="tp_18" localSheetId="16">#REF!</definedName>
    <definedName name="TPMData1213_3Mons" localSheetId="16">#REF!</definedName>
    <definedName name="Trend_Adj" localSheetId="13">#REF!</definedName>
    <definedName name="Trend_Adj" localSheetId="16">#REF!</definedName>
    <definedName name="Trend_L_703" localSheetId="13">#REF!</definedName>
    <definedName name="Trend_L_703" localSheetId="16">#REF!</definedName>
    <definedName name="Trend_L_CCS" localSheetId="16">#REF!</definedName>
    <definedName name="Trend_M_703" localSheetId="13">#REF!</definedName>
    <definedName name="Trend_M_703" localSheetId="16">#REF!</definedName>
    <definedName name="Trend_M_CCS" localSheetId="16">#REF!</definedName>
    <definedName name="Trend_U_703" localSheetId="13">#REF!</definedName>
    <definedName name="Trend_U_703" localSheetId="16">#REF!</definedName>
    <definedName name="Trend_U_CCS" localSheetId="16">#REF!</definedName>
    <definedName name="TRINITY" localSheetId="13">#REF!</definedName>
    <definedName name="TRINITY" localSheetId="16">#REF!</definedName>
    <definedName name="TULARE" localSheetId="16">#REF!</definedName>
    <definedName name="TUOLUMNE" localSheetId="16">#REF!</definedName>
    <definedName name="TYPE" localSheetId="13">#REF!</definedName>
    <definedName name="TYPE" localSheetId="16">#REF!</definedName>
    <definedName name="u" localSheetId="13" hidden="1">{#N/A,#N/A,FALSE,"trend"}</definedName>
    <definedName name="u" localSheetId="9" hidden="1">{#N/A,#N/A,FALSE,"trend"}</definedName>
    <definedName name="u" localSheetId="16" hidden="1">{#N/A,#N/A,FALSE,"trend"}</definedName>
    <definedName name="u" localSheetId="0" hidden="1">{#N/A,#N/A,FALSE,"trend"}</definedName>
    <definedName name="u" hidden="1">{#N/A,#N/A,FALSE,"trend"}</definedName>
    <definedName name="uj" localSheetId="13" hidden="1">{#N/A,#N/A,FALSE,"trend"}</definedName>
    <definedName name="uj" localSheetId="9" hidden="1">{#N/A,#N/A,FALSE,"trend"}</definedName>
    <definedName name="uj" localSheetId="16" hidden="1">{#N/A,#N/A,FALSE,"trend"}</definedName>
    <definedName name="uj" localSheetId="0" hidden="1">{#N/A,#N/A,FALSE,"trend"}</definedName>
    <definedName name="uj" hidden="1">{#N/A,#N/A,FALSE,"trend"}</definedName>
    <definedName name="uprate" localSheetId="13">#REF!</definedName>
    <definedName name="uprate" localSheetId="16">#REF!</definedName>
    <definedName name="USMONTHS" localSheetId="13">#REF!</definedName>
    <definedName name="USMONTHS" localSheetId="16">#REF!</definedName>
    <definedName name="USSERIES" localSheetId="16">#REF!</definedName>
    <definedName name="USWT" localSheetId="16">#REF!</definedName>
    <definedName name="Uti_1000" localSheetId="13" hidden="1">{#N/A,#N/A,FALSE,"trend"}</definedName>
    <definedName name="Uti_1000" localSheetId="9" hidden="1">{#N/A,#N/A,FALSE,"trend"}</definedName>
    <definedName name="Uti_1000" localSheetId="16" hidden="1">{#N/A,#N/A,FALSE,"trend"}</definedName>
    <definedName name="Uti_1000" localSheetId="0" hidden="1">{#N/A,#N/A,FALSE,"trend"}</definedName>
    <definedName name="Uti_1000" hidden="1">{#N/A,#N/A,FALSE,"trend"}</definedName>
    <definedName name="Util_1000" localSheetId="13" hidden="1">{#N/A,#N/A,FALSE,"trend"}</definedName>
    <definedName name="Util_1000" localSheetId="9" hidden="1">{#N/A,#N/A,FALSE,"trend"}</definedName>
    <definedName name="Util_1000" localSheetId="16" hidden="1">{#N/A,#N/A,FALSE,"trend"}</definedName>
    <definedName name="Util_1000" localSheetId="0" hidden="1">{#N/A,#N/A,FALSE,"trend"}</definedName>
    <definedName name="Util_1000" hidden="1">{#N/A,#N/A,FALSE,"trend"}</definedName>
    <definedName name="Utilization" localSheetId="13" hidden="1">{#N/A,#N/A,FALSE,"trend"}</definedName>
    <definedName name="Utilization" localSheetId="9" hidden="1">{#N/A,#N/A,FALSE,"trend"}</definedName>
    <definedName name="Utilization" localSheetId="16" hidden="1">{#N/A,#N/A,FALSE,"trend"}</definedName>
    <definedName name="Utilization" localSheetId="0" hidden="1">{#N/A,#N/A,FALSE,"trend"}</definedName>
    <definedName name="Utilization" hidden="1">{#N/A,#N/A,FALSE,"trend"}</definedName>
    <definedName name="Varianc" localSheetId="13">#REF!</definedName>
    <definedName name="Varianc" localSheetId="16">#REF!</definedName>
    <definedName name="Variance_PC181_N20" localSheetId="16">#REF!</definedName>
    <definedName name="Variance_PC188" localSheetId="16">#REF!</definedName>
    <definedName name="vgg" localSheetId="9" hidden="1">#REF!</definedName>
    <definedName name="vgg" localSheetId="0" hidden="1">#REF!</definedName>
    <definedName name="vgg" hidden="1">#REF!</definedName>
    <definedName name="Vicky" localSheetId="13" hidden="1">{"Portrait",#N/A,FALSE,"Summary";"Landscape",#N/A,FALSE,"Summary"}</definedName>
    <definedName name="Vicky" localSheetId="9" hidden="1">{"Portrait",#N/A,FALSE,"Summary";"Landscape",#N/A,FALSE,"Summary"}</definedName>
    <definedName name="Vicky" localSheetId="16" hidden="1">{"Portrait",#N/A,FALSE,"Summary";"Landscape",#N/A,FALSE,"Summary"}</definedName>
    <definedName name="Vicky" localSheetId="0" hidden="1">{"Portrait",#N/A,FALSE,"Summary";"Landscape",#N/A,FALSE,"Summary"}</definedName>
    <definedName name="Vicky" hidden="1">{"Portrait",#N/A,FALSE,"Summary";"Landscape",#N/A,FALSE,"Summary"}</definedName>
    <definedName name="vlookup" localSheetId="16">#REF!</definedName>
    <definedName name="Vol_Risk_Adj" localSheetId="16">[9]Assumptions!#REF!</definedName>
    <definedName name="VolMat" localSheetId="13">#REF!</definedName>
    <definedName name="VolMat" localSheetId="16">#REF!</definedName>
    <definedName name="wergt" localSheetId="16">#REF!</definedName>
    <definedName name="what" localSheetId="16">#REF!</definedName>
    <definedName name="wrn" localSheetId="13" hidden="1">{#N/A,#N/A,FALSE,"DEPT"}</definedName>
    <definedName name="wrn" localSheetId="9" hidden="1">{#N/A,#N/A,FALSE,"DEPT"}</definedName>
    <definedName name="wrn" localSheetId="16" hidden="1">{#N/A,#N/A,FALSE,"DEPT"}</definedName>
    <definedName name="wrn" localSheetId="0" hidden="1">{#N/A,#N/A,FALSE,"DEPT"}</definedName>
    <definedName name="wrn" hidden="1">{#N/A,#N/A,FALSE,"DEPT"}</definedName>
    <definedName name="wrn.01._.Accrual._.Package." localSheetId="13"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9"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16"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0"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localSheetId="13"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9"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16"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0"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localSheetId="13" hidden="1">{"01 Dept Exp",#N/A,FALSE,"Dept"}</definedName>
    <definedName name="wrn.02._.DEPT._.EXP." localSheetId="9" hidden="1">{"01 Dept Exp",#N/A,FALSE,"Dept"}</definedName>
    <definedName name="wrn.02._.DEPT._.EXP." localSheetId="16" hidden="1">{"01 Dept Exp",#N/A,FALSE,"Dept"}</definedName>
    <definedName name="wrn.02._.DEPT._.EXP." localSheetId="0" hidden="1">{"01 Dept Exp",#N/A,FALSE,"Dept"}</definedName>
    <definedName name="wrn.02._.DEPT._.EXP." hidden="1">{"01 Dept Exp",#N/A,FALSE,"Dept"}</definedName>
    <definedName name="wrn.02._.DEPT._.REV." localSheetId="13" hidden="1">{"01 Dept Rev",#N/A,FALSE,"Dept"}</definedName>
    <definedName name="wrn.02._.DEPT._.REV." localSheetId="9" hidden="1">{"01 Dept Rev",#N/A,FALSE,"Dept"}</definedName>
    <definedName name="wrn.02._.DEPT._.REV." localSheetId="16" hidden="1">{"01 Dept Rev",#N/A,FALSE,"Dept"}</definedName>
    <definedName name="wrn.02._.DEPT._.REV." localSheetId="0" hidden="1">{"01 Dept Rev",#N/A,FALSE,"Dept"}</definedName>
    <definedName name="wrn.02._.DEPT._.REV." hidden="1">{"01 Dept Rev",#N/A,FALSE,"Dept"}</definedName>
    <definedName name="wrn.03._.AREA._.EXP." localSheetId="13" hidden="1">{"02 Area Exp",#N/A,FALSE,"Area"}</definedName>
    <definedName name="wrn.03._.AREA._.EXP." localSheetId="9" hidden="1">{"02 Area Exp",#N/A,FALSE,"Area"}</definedName>
    <definedName name="wrn.03._.AREA._.EXP." localSheetId="16" hidden="1">{"02 Area Exp",#N/A,FALSE,"Area"}</definedName>
    <definedName name="wrn.03._.AREA._.EXP." localSheetId="0" hidden="1">{"02 Area Exp",#N/A,FALSE,"Area"}</definedName>
    <definedName name="wrn.03._.AREA._.EXP." hidden="1">{"02 Area Exp",#N/A,FALSE,"Area"}</definedName>
    <definedName name="wrn.03._.AREA._.REV." localSheetId="13" hidden="1">{"02 Area Rev",#N/A,FALSE,"Area"}</definedName>
    <definedName name="wrn.03._.AREA._.REV." localSheetId="9" hidden="1">{"02 Area Rev",#N/A,FALSE,"Area"}</definedName>
    <definedName name="wrn.03._.AREA._.REV." localSheetId="16" hidden="1">{"02 Area Rev",#N/A,FALSE,"Area"}</definedName>
    <definedName name="wrn.03._.AREA._.REV." localSheetId="0" hidden="1">{"02 Area Rev",#N/A,FALSE,"Area"}</definedName>
    <definedName name="wrn.03._.AREA._.REV." hidden="1">{"02 Area Rev",#N/A,FALSE,"Area"}</definedName>
    <definedName name="wrn.04._.HOSP._.EXP." localSheetId="13" hidden="1">{"03 Hosp Exp",#N/A,FALSE,"Hosp"}</definedName>
    <definedName name="wrn.04._.HOSP._.EXP." localSheetId="9" hidden="1">{"03 Hosp Exp",#N/A,FALSE,"Hosp"}</definedName>
    <definedName name="wrn.04._.HOSP._.EXP." localSheetId="16" hidden="1">{"03 Hosp Exp",#N/A,FALSE,"Hosp"}</definedName>
    <definedName name="wrn.04._.HOSP._.EXP." localSheetId="0" hidden="1">{"03 Hosp Exp",#N/A,FALSE,"Hosp"}</definedName>
    <definedName name="wrn.04._.HOSP._.EXP." hidden="1">{"03 Hosp Exp",#N/A,FALSE,"Hosp"}</definedName>
    <definedName name="wrn.04._.HOSP._.Rev." localSheetId="13" hidden="1">{"03 Hosp Rev",#N/A,FALSE,"Hosp"}</definedName>
    <definedName name="wrn.04._.HOSP._.Rev." localSheetId="9" hidden="1">{"03 Hosp Rev",#N/A,FALSE,"Hosp"}</definedName>
    <definedName name="wrn.04._.HOSP._.Rev." localSheetId="16" hidden="1">{"03 Hosp Rev",#N/A,FALSE,"Hosp"}</definedName>
    <definedName name="wrn.04._.HOSP._.Rev." localSheetId="0" hidden="1">{"03 Hosp Rev",#N/A,FALSE,"Hosp"}</definedName>
    <definedName name="wrn.04._.HOSP._.Rev." hidden="1">{"03 Hosp Rev",#N/A,FALSE,"Hosp"}</definedName>
    <definedName name="wrn.05._.CHC._.Exp." localSheetId="13" hidden="1">{"04 CHC Exp",#N/A,FALSE,"CHC"}</definedName>
    <definedName name="wrn.05._.CHC._.Exp." localSheetId="9" hidden="1">{"04 CHC Exp",#N/A,FALSE,"CHC"}</definedName>
    <definedName name="wrn.05._.CHC._.Exp." localSheetId="16" hidden="1">{"04 CHC Exp",#N/A,FALSE,"CHC"}</definedName>
    <definedName name="wrn.05._.CHC._.Exp." localSheetId="0" hidden="1">{"04 CHC Exp",#N/A,FALSE,"CHC"}</definedName>
    <definedName name="wrn.05._.CHC._.Exp." hidden="1">{"04 CHC Exp",#N/A,FALSE,"CHC"}</definedName>
    <definedName name="wrn.05._.CHC._.REV." localSheetId="13" hidden="1">{"04 CHC Rev",#N/A,FALSE,"CHC"}</definedName>
    <definedName name="wrn.05._.CHC._.REV." localSheetId="9" hidden="1">{"04 CHC Rev",#N/A,FALSE,"CHC"}</definedName>
    <definedName name="wrn.05._.CHC._.REV." localSheetId="16" hidden="1">{"04 CHC Rev",#N/A,FALSE,"CHC"}</definedName>
    <definedName name="wrn.05._.CHC._.REV." localSheetId="0" hidden="1">{"04 CHC Rev",#N/A,FALSE,"CHC"}</definedName>
    <definedName name="wrn.05._.CHC._.REV." hidden="1">{"04 CHC Rev",#N/A,FALSE,"CHC"}</definedName>
    <definedName name="wrn.05b._.Program._.Exp." localSheetId="13" hidden="1">{"04a PRG Exp",#N/A,FALSE,"PRG"}</definedName>
    <definedName name="wrn.05b._.Program._.Exp." localSheetId="9" hidden="1">{"04a PRG Exp",#N/A,FALSE,"PRG"}</definedName>
    <definedName name="wrn.05b._.Program._.Exp." localSheetId="16" hidden="1">{"04a PRG Exp",#N/A,FALSE,"PRG"}</definedName>
    <definedName name="wrn.05b._.Program._.Exp." localSheetId="0" hidden="1">{"04a PRG Exp",#N/A,FALSE,"PRG"}</definedName>
    <definedName name="wrn.05b._.Program._.Exp." hidden="1">{"04a PRG Exp",#N/A,FALSE,"PRG"}</definedName>
    <definedName name="wrn.05b._.Program._.Rev." localSheetId="13" hidden="1">{"04a PRG Rev",#N/A,FALSE,"PHS"}</definedName>
    <definedName name="wrn.05b._.Program._.Rev." localSheetId="9" hidden="1">{"04a PRG Rev",#N/A,FALSE,"PHS"}</definedName>
    <definedName name="wrn.05b._.Program._.Rev." localSheetId="16" hidden="1">{"04a PRG Rev",#N/A,FALSE,"PHS"}</definedName>
    <definedName name="wrn.05b._.Program._.Rev." localSheetId="0" hidden="1">{"04a PRG Rev",#N/A,FALSE,"PHS"}</definedName>
    <definedName name="wrn.05b._.Program._.Rev." hidden="1">{"04a PRG Rev",#N/A,FALSE,"PHS"}</definedName>
    <definedName name="wrn.05c._.Admin._.Exp." localSheetId="13" hidden="1">{"04b ADMIN Exp",#N/A,FALSE,"ADMIN"}</definedName>
    <definedName name="wrn.05c._.Admin._.Exp." localSheetId="9" hidden="1">{"04b ADMIN Exp",#N/A,FALSE,"ADMIN"}</definedName>
    <definedName name="wrn.05c._.Admin._.Exp." localSheetId="16" hidden="1">{"04b ADMIN Exp",#N/A,FALSE,"ADMIN"}</definedName>
    <definedName name="wrn.05c._.Admin._.Exp." localSheetId="0" hidden="1">{"04b ADMIN Exp",#N/A,FALSE,"ADMIN"}</definedName>
    <definedName name="wrn.05c._.Admin._.Exp." hidden="1">{"04b ADMIN Exp",#N/A,FALSE,"ADMIN"}</definedName>
    <definedName name="wrn.05c._.Admin._.Rev." localSheetId="13" hidden="1">{"04b ADMIN Rev",#N/A,FALSE,"ADMIN"}</definedName>
    <definedName name="wrn.05c._.Admin._.Rev." localSheetId="9" hidden="1">{"04b ADMIN Rev",#N/A,FALSE,"ADMIN"}</definedName>
    <definedName name="wrn.05c._.Admin._.Rev." localSheetId="16" hidden="1">{"04b ADMIN Rev",#N/A,FALSE,"ADMIN"}</definedName>
    <definedName name="wrn.05c._.Admin._.Rev." localSheetId="0" hidden="1">{"04b ADMIN Rev",#N/A,FALSE,"ADMIN"}</definedName>
    <definedName name="wrn.05c._.Admin._.Rev." hidden="1">{"04b ADMIN Rev",#N/A,FALSE,"ADMIN"}</definedName>
    <definedName name="wrn.06._.NEA._.Exp." localSheetId="13" hidden="1">{"05a NEA Exp",#N/A,FALSE,"NEArea";"05b LAC+USC Exp",#N/A,FALSE,"LACUSC";"05c NEA CHC Exp",#N/A,FALSE,"LACUSCHC"}</definedName>
    <definedName name="wrn.06._.NEA._.Exp." localSheetId="9" hidden="1">{"05a NEA Exp",#N/A,FALSE,"NEArea";"05b LAC+USC Exp",#N/A,FALSE,"LACUSC";"05c NEA CHC Exp",#N/A,FALSE,"LACUSCHC"}</definedName>
    <definedName name="wrn.06._.NEA._.Exp." localSheetId="16" hidden="1">{"05a NEA Exp",#N/A,FALSE,"NEArea";"05b LAC+USC Exp",#N/A,FALSE,"LACUSC";"05c NEA CHC Exp",#N/A,FALSE,"LACUSCHC"}</definedName>
    <definedName name="wrn.06._.NEA._.Exp." localSheetId="0" hidden="1">{"05a NEA Exp",#N/A,FALSE,"NEArea";"05b LAC+USC Exp",#N/A,FALSE,"LACUSC";"05c NEA CHC Exp",#N/A,FALSE,"LACUSCHC"}</definedName>
    <definedName name="wrn.06._.NEA._.Exp." hidden="1">{"05a NEA Exp",#N/A,FALSE,"NEArea";"05b LAC+USC Exp",#N/A,FALSE,"LACUSC";"05c NEA CHC Exp",#N/A,FALSE,"LACUSCHC"}</definedName>
    <definedName name="wrn.06._.NEA._.REV." localSheetId="13" hidden="1">{"05a NEA Rev",#N/A,FALSE,"NEArea";"05b LAC+USC Rev",#N/A,FALSE,"LACUSC";"05c NEA CHC Rev",#N/A,FALSE,"LACUSCHC"}</definedName>
    <definedName name="wrn.06._.NEA._.REV." localSheetId="9" hidden="1">{"05a NEA Rev",#N/A,FALSE,"NEArea";"05b LAC+USC Rev",#N/A,FALSE,"LACUSC";"05c NEA CHC Rev",#N/A,FALSE,"LACUSCHC"}</definedName>
    <definedName name="wrn.06._.NEA._.REV." localSheetId="16" hidden="1">{"05a NEA Rev",#N/A,FALSE,"NEArea";"05b LAC+USC Rev",#N/A,FALSE,"LACUSC";"05c NEA CHC Rev",#N/A,FALSE,"LACUSCHC"}</definedName>
    <definedName name="wrn.06._.NEA._.REV." localSheetId="0" hidden="1">{"05a NEA Rev",#N/A,FALSE,"NEArea";"05b LAC+USC Rev",#N/A,FALSE,"LACUSC";"05c NEA CHC Rev",#N/A,FALSE,"LACUSCHC"}</definedName>
    <definedName name="wrn.06._.NEA._.REV." hidden="1">{"05a NEA Rev",#N/A,FALSE,"NEArea";"05b LAC+USC Rev",#N/A,FALSE,"LACUSC";"05c NEA CHC Rev",#N/A,FALSE,"LACUSCHC"}</definedName>
    <definedName name="wrn.07._.Coastal._.Exp." localSheetId="13" hidden="1">{"06a Coastal Exp",#N/A,FALSE,"Coastal";"06b HUCAL Exp",#N/A,FALSE,"HUCLA";"06c Coastal CHC Exp",#N/A,FALSE,"HUCLACHC"}</definedName>
    <definedName name="wrn.07._.Coastal._.Exp." localSheetId="9" hidden="1">{"06a Coastal Exp",#N/A,FALSE,"Coastal";"06b HUCAL Exp",#N/A,FALSE,"HUCLA";"06c Coastal CHC Exp",#N/A,FALSE,"HUCLACHC"}</definedName>
    <definedName name="wrn.07._.Coastal._.Exp." localSheetId="16" hidden="1">{"06a Coastal Exp",#N/A,FALSE,"Coastal";"06b HUCAL Exp",#N/A,FALSE,"HUCLA";"06c Coastal CHC Exp",#N/A,FALSE,"HUCLACHC"}</definedName>
    <definedName name="wrn.07._.Coastal._.Exp." localSheetId="0" hidden="1">{"06a Coastal Exp",#N/A,FALSE,"Coastal";"06b HUCAL Exp",#N/A,FALSE,"HUCLA";"06c Coastal CHC Exp",#N/A,FALSE,"HUCLACHC"}</definedName>
    <definedName name="wrn.07._.Coastal._.Exp." hidden="1">{"06a Coastal Exp",#N/A,FALSE,"Coastal";"06b HUCAL Exp",#N/A,FALSE,"HUCLA";"06c Coastal CHC Exp",#N/A,FALSE,"HUCLACHC"}</definedName>
    <definedName name="wrn.07._.Coastal._.Rev." localSheetId="13" hidden="1">{"06a Coastal Rev",#N/A,FALSE,"Coastal";"06b HUCLA Rev",#N/A,FALSE,"HUCLA";"06c Coastal CHC Rev",#N/A,FALSE,"HUCLACHC"}</definedName>
    <definedName name="wrn.07._.Coastal._.Rev." localSheetId="9" hidden="1">{"06a Coastal Rev",#N/A,FALSE,"Coastal";"06b HUCLA Rev",#N/A,FALSE,"HUCLA";"06c Coastal CHC Rev",#N/A,FALSE,"HUCLACHC"}</definedName>
    <definedName name="wrn.07._.Coastal._.Rev." localSheetId="16" hidden="1">{"06a Coastal Rev",#N/A,FALSE,"Coastal";"06b HUCLA Rev",#N/A,FALSE,"HUCLA";"06c Coastal CHC Rev",#N/A,FALSE,"HUCLACHC"}</definedName>
    <definedName name="wrn.07._.Coastal._.Rev." localSheetId="0" hidden="1">{"06a Coastal Rev",#N/A,FALSE,"Coastal";"06b HUCLA Rev",#N/A,FALSE,"HUCLA";"06c Coastal CHC Rev",#N/A,FALSE,"HUCLACHC"}</definedName>
    <definedName name="wrn.07._.Coastal._.Rev." hidden="1">{"06a Coastal Rev",#N/A,FALSE,"Coastal";"06b HUCLA Rev",#N/A,FALSE,"HUCLA";"06c Coastal CHC Rev",#N/A,FALSE,"HUCLACHC"}</definedName>
    <definedName name="wrn.08._.SWA._.Exp." localSheetId="13" hidden="1">{"07a SWA Exp",#N/A,FALSE,"SWArea";"07b MLK Exp",#N/A,FALSE,"MLK";"07c SWA CHC Exp",#N/A,FALSE,"MLKHC"}</definedName>
    <definedName name="wrn.08._.SWA._.Exp." localSheetId="9" hidden="1">{"07a SWA Exp",#N/A,FALSE,"SWArea";"07b MLK Exp",#N/A,FALSE,"MLK";"07c SWA CHC Exp",#N/A,FALSE,"MLKHC"}</definedName>
    <definedName name="wrn.08._.SWA._.Exp." localSheetId="16" hidden="1">{"07a SWA Exp",#N/A,FALSE,"SWArea";"07b MLK Exp",#N/A,FALSE,"MLK";"07c SWA CHC Exp",#N/A,FALSE,"MLKHC"}</definedName>
    <definedName name="wrn.08._.SWA._.Exp." localSheetId="0" hidden="1">{"07a SWA Exp",#N/A,FALSE,"SWArea";"07b MLK Exp",#N/A,FALSE,"MLK";"07c SWA CHC Exp",#N/A,FALSE,"MLKHC"}</definedName>
    <definedName name="wrn.08._.SWA._.Exp." hidden="1">{"07a SWA Exp",#N/A,FALSE,"SWArea";"07b MLK Exp",#N/A,FALSE,"MLK";"07c SWA CHC Exp",#N/A,FALSE,"MLKHC"}</definedName>
    <definedName name="wrn.08._.SWA._.Rev." localSheetId="13" hidden="1">{"07a SWA Rev",#N/A,FALSE,"SWArea";"07b MLK Rev",#N/A,FALSE,"MLK";"07c SWA CHC Rev",#N/A,FALSE,"MLKHC"}</definedName>
    <definedName name="wrn.08._.SWA._.Rev." localSheetId="9" hidden="1">{"07a SWA Rev",#N/A,FALSE,"SWArea";"07b MLK Rev",#N/A,FALSE,"MLK";"07c SWA CHC Rev",#N/A,FALSE,"MLKHC"}</definedName>
    <definedName name="wrn.08._.SWA._.Rev." localSheetId="16" hidden="1">{"07a SWA Rev",#N/A,FALSE,"SWArea";"07b MLK Rev",#N/A,FALSE,"MLK";"07c SWA CHC Rev",#N/A,FALSE,"MLKHC"}</definedName>
    <definedName name="wrn.08._.SWA._.Rev." localSheetId="0" hidden="1">{"07a SWA Rev",#N/A,FALSE,"SWArea";"07b MLK Rev",#N/A,FALSE,"MLK";"07c SWA CHC Rev",#N/A,FALSE,"MLKHC"}</definedName>
    <definedName name="wrn.08._.SWA._.Rev." hidden="1">{"07a SWA Rev",#N/A,FALSE,"SWArea";"07b MLK Rev",#N/A,FALSE,"MLK";"07c SWA CHC Rev",#N/A,FALSE,"MLKHC"}</definedName>
    <definedName name="wrn.09._.RLA._.Exp." localSheetId="13" hidden="1">{"08 RLA Exp",#N/A,FALSE,"RLA"}</definedName>
    <definedName name="wrn.09._.RLA._.Exp." localSheetId="9" hidden="1">{"08 RLA Exp",#N/A,FALSE,"RLA"}</definedName>
    <definedName name="wrn.09._.RLA._.Exp." localSheetId="16" hidden="1">{"08 RLA Exp",#N/A,FALSE,"RLA"}</definedName>
    <definedName name="wrn.09._.RLA._.Exp." localSheetId="0" hidden="1">{"08 RLA Exp",#N/A,FALSE,"RLA"}</definedName>
    <definedName name="wrn.09._.RLA._.Exp." hidden="1">{"08 RLA Exp",#N/A,FALSE,"RLA"}</definedName>
    <definedName name="wrn.09._.RLA._.Rev." localSheetId="13" hidden="1">{"08 RLA Rev",#N/A,FALSE,"RLA"}</definedName>
    <definedName name="wrn.09._.RLA._.Rev." localSheetId="9" hidden="1">{"08 RLA Rev",#N/A,FALSE,"RLA"}</definedName>
    <definedName name="wrn.09._.RLA._.Rev." localSheetId="16" hidden="1">{"08 RLA Rev",#N/A,FALSE,"RLA"}</definedName>
    <definedName name="wrn.09._.RLA._.Rev." localSheetId="0" hidden="1">{"08 RLA Rev",#N/A,FALSE,"RLA"}</definedName>
    <definedName name="wrn.09._.RLA._.Rev." hidden="1">{"08 RLA Rev",#N/A,FALSE,"RLA"}</definedName>
    <definedName name="wrn.10._.SFA._.Exp." localSheetId="13" hidden="1">{"09a SFA Exp",#N/A,FALSE,"SFVArea";"09b OV Exp",#N/A,FALSE,"OV";"09c SFA CHC Exp",#N/A,FALSE,"OVHC"}</definedName>
    <definedName name="wrn.10._.SFA._.Exp." localSheetId="9" hidden="1">{"09a SFA Exp",#N/A,FALSE,"SFVArea";"09b OV Exp",#N/A,FALSE,"OV";"09c SFA CHC Exp",#N/A,FALSE,"OVHC"}</definedName>
    <definedName name="wrn.10._.SFA._.Exp." localSheetId="16" hidden="1">{"09a SFA Exp",#N/A,FALSE,"SFVArea";"09b OV Exp",#N/A,FALSE,"OV";"09c SFA CHC Exp",#N/A,FALSE,"OVHC"}</definedName>
    <definedName name="wrn.10._.SFA._.Exp." localSheetId="0" hidden="1">{"09a SFA Exp",#N/A,FALSE,"SFVArea";"09b OV Exp",#N/A,FALSE,"OV";"09c SFA CHC Exp",#N/A,FALSE,"OVHC"}</definedName>
    <definedName name="wrn.10._.SFA._.Exp." hidden="1">{"09a SFA Exp",#N/A,FALSE,"SFVArea";"09b OV Exp",#N/A,FALSE,"OV";"09c SFA CHC Exp",#N/A,FALSE,"OVHC"}</definedName>
    <definedName name="wrn.10._.SFA._.Rev." localSheetId="13" hidden="1">{"09a SFA Rev",#N/A,FALSE,"SFVArea";"09b OV Rev",#N/A,FALSE,"OV";"09c SFA CHC Rev",#N/A,FALSE,"OVHC"}</definedName>
    <definedName name="wrn.10._.SFA._.Rev." localSheetId="9" hidden="1">{"09a SFA Rev",#N/A,FALSE,"SFVArea";"09b OV Rev",#N/A,FALSE,"OV";"09c SFA CHC Rev",#N/A,FALSE,"OVHC"}</definedName>
    <definedName name="wrn.10._.SFA._.Rev." localSheetId="16" hidden="1">{"09a SFA Rev",#N/A,FALSE,"SFVArea";"09b OV Rev",#N/A,FALSE,"OV";"09c SFA CHC Rev",#N/A,FALSE,"OVHC"}</definedName>
    <definedName name="wrn.10._.SFA._.Rev." localSheetId="0" hidden="1">{"09a SFA Rev",#N/A,FALSE,"SFVArea";"09b OV Rev",#N/A,FALSE,"OV";"09c SFA CHC Rev",#N/A,FALSE,"OVHC"}</definedName>
    <definedName name="wrn.10._.SFA._.Rev." hidden="1">{"09a SFA Rev",#N/A,FALSE,"SFVArea";"09b OV Rev",#N/A,FALSE,"OV";"09c SFA CHC Rev",#N/A,FALSE,"OVHC"}</definedName>
    <definedName name="wrn.11._.AVA._.Exp." localSheetId="13" hidden="1">{"10a AVA Exp",#N/A,FALSE,"AVArea";"10b HDH Exp",#N/A,FALSE,"HDH";"10c AVA CHC Exp",#N/A,FALSE,"HDHHC";"10d AVRC Exp",#N/A,FALSE,"AVRC"}</definedName>
    <definedName name="wrn.11._.AVA._.Exp." localSheetId="9" hidden="1">{"10a AVA Exp",#N/A,FALSE,"AVArea";"10b HDH Exp",#N/A,FALSE,"HDH";"10c AVA CHC Exp",#N/A,FALSE,"HDHHC";"10d AVRC Exp",#N/A,FALSE,"AVRC"}</definedName>
    <definedName name="wrn.11._.AVA._.Exp." localSheetId="16" hidden="1">{"10a AVA Exp",#N/A,FALSE,"AVArea";"10b HDH Exp",#N/A,FALSE,"HDH";"10c AVA CHC Exp",#N/A,FALSE,"HDHHC";"10d AVRC Exp",#N/A,FALSE,"AVRC"}</definedName>
    <definedName name="wrn.11._.AVA._.Exp." localSheetId="0" hidden="1">{"10a AVA Exp",#N/A,FALSE,"AVArea";"10b HDH Exp",#N/A,FALSE,"HDH";"10c AVA CHC Exp",#N/A,FALSE,"HDHHC";"10d AVRC Exp",#N/A,FALSE,"AVRC"}</definedName>
    <definedName name="wrn.11._.AVA._.Exp." hidden="1">{"10a AVA Exp",#N/A,FALSE,"AVArea";"10b HDH Exp",#N/A,FALSE,"HDH";"10c AVA CHC Exp",#N/A,FALSE,"HDHHC";"10d AVRC Exp",#N/A,FALSE,"AVRC"}</definedName>
    <definedName name="wrn.11._.AVA._.Rev." localSheetId="13" hidden="1">{"10a AVA Rev",#N/A,FALSE,"AVArea";"10b HDH Rev",#N/A,FALSE,"HDH";"10c AVA CHC Rev",#N/A,FALSE,"HDHHC";"10d AVRC Rev",#N/A,FALSE,"AVRC"}</definedName>
    <definedName name="wrn.11._.AVA._.Rev." localSheetId="9" hidden="1">{"10a AVA Rev",#N/A,FALSE,"AVArea";"10b HDH Rev",#N/A,FALSE,"HDH";"10c AVA CHC Rev",#N/A,FALSE,"HDHHC";"10d AVRC Rev",#N/A,FALSE,"AVRC"}</definedName>
    <definedName name="wrn.11._.AVA._.Rev." localSheetId="16" hidden="1">{"10a AVA Rev",#N/A,FALSE,"AVArea";"10b HDH Rev",#N/A,FALSE,"HDH";"10c AVA CHC Rev",#N/A,FALSE,"HDHHC";"10d AVRC Rev",#N/A,FALSE,"AVRC"}</definedName>
    <definedName name="wrn.11._.AVA._.Rev." localSheetId="0" hidden="1">{"10a AVA Rev",#N/A,FALSE,"AVArea";"10b HDH Rev",#N/A,FALSE,"HDH";"10c AVA CHC Rev",#N/A,FALSE,"HDHHC";"10d AVRC Rev",#N/A,FALSE,"AVRC"}</definedName>
    <definedName name="wrn.11._.AVA._.Rev." hidden="1">{"10a AVA Rev",#N/A,FALSE,"AVArea";"10b HDH Rev",#N/A,FALSE,"HDH";"10c AVA CHC Rev",#N/A,FALSE,"HDHHC";"10d AVRC Rev",#N/A,FALSE,"AVRC"}</definedName>
    <definedName name="wrn.12._.AIDS._.Exp." localSheetId="13" hidden="1">{"11 AIDS Exp",#N/A,FALSE,"AIDS"}</definedName>
    <definedName name="wrn.12._.AIDS._.Exp." localSheetId="9" hidden="1">{"11 AIDS Exp",#N/A,FALSE,"AIDS"}</definedName>
    <definedName name="wrn.12._.AIDS._.Exp." localSheetId="16" hidden="1">{"11 AIDS Exp",#N/A,FALSE,"AIDS"}</definedName>
    <definedName name="wrn.12._.AIDS._.Exp." localSheetId="0" hidden="1">{"11 AIDS Exp",#N/A,FALSE,"AIDS"}</definedName>
    <definedName name="wrn.12._.AIDS._.Exp." hidden="1">{"11 AIDS Exp",#N/A,FALSE,"AIDS"}</definedName>
    <definedName name="wrn.12._.AIDS._.Rev." localSheetId="13" hidden="1">{"11 AID Rev",#N/A,FALSE,"AIDS"}</definedName>
    <definedName name="wrn.12._.AIDS._.Rev." localSheetId="9" hidden="1">{"11 AID Rev",#N/A,FALSE,"AIDS"}</definedName>
    <definedName name="wrn.12._.AIDS._.Rev." localSheetId="16" hidden="1">{"11 AID Rev",#N/A,FALSE,"AIDS"}</definedName>
    <definedName name="wrn.12._.AIDS._.Rev." localSheetId="0" hidden="1">{"11 AID Rev",#N/A,FALSE,"AIDS"}</definedName>
    <definedName name="wrn.12._.AIDS._.Rev." hidden="1">{"11 AID Rev",#N/A,FALSE,"AIDS"}</definedName>
    <definedName name="wrn.13._.AD._.Exp." localSheetId="13" hidden="1">{"12 AD Exp",#N/A,FALSE,"AD"}</definedName>
    <definedName name="wrn.13._.AD._.Exp." localSheetId="9" hidden="1">{"12 AD Exp",#N/A,FALSE,"AD"}</definedName>
    <definedName name="wrn.13._.AD._.Exp." localSheetId="16" hidden="1">{"12 AD Exp",#N/A,FALSE,"AD"}</definedName>
    <definedName name="wrn.13._.AD._.Exp." localSheetId="0" hidden="1">{"12 AD Exp",#N/A,FALSE,"AD"}</definedName>
    <definedName name="wrn.13._.AD._.Exp." hidden="1">{"12 AD Exp",#N/A,FALSE,"AD"}</definedName>
    <definedName name="wrn.13._.AD._.Rev." localSheetId="13" hidden="1">{"12 AD Rev",#N/A,FALSE,"AD"}</definedName>
    <definedName name="wrn.13._.AD._.Rev." localSheetId="9" hidden="1">{"12 AD Rev",#N/A,FALSE,"AD"}</definedName>
    <definedName name="wrn.13._.AD._.Rev." localSheetId="16" hidden="1">{"12 AD Rev",#N/A,FALSE,"AD"}</definedName>
    <definedName name="wrn.13._.AD._.Rev." localSheetId="0" hidden="1">{"12 AD Rev",#N/A,FALSE,"AD"}</definedName>
    <definedName name="wrn.13._.AD._.Rev." hidden="1">{"12 AD Rev",#N/A,FALSE,"AD"}</definedName>
    <definedName name="wrn.14._.CMS._.Exp." localSheetId="13" hidden="1">{"13 CMS Exp",#N/A,FALSE,"CMS"}</definedName>
    <definedName name="wrn.14._.CMS._.Exp." localSheetId="9" hidden="1">{"13 CMS Exp",#N/A,FALSE,"CMS"}</definedName>
    <definedName name="wrn.14._.CMS._.Exp." localSheetId="16" hidden="1">{"13 CMS Exp",#N/A,FALSE,"CMS"}</definedName>
    <definedName name="wrn.14._.CMS._.Exp." localSheetId="0" hidden="1">{"13 CMS Exp",#N/A,FALSE,"CMS"}</definedName>
    <definedName name="wrn.14._.CMS._.Exp." hidden="1">{"13 CMS Exp",#N/A,FALSE,"CMS"}</definedName>
    <definedName name="wrn.14._.CMS._.Rev." localSheetId="13" hidden="1">{"13 CMS Rev",#N/A,FALSE,"CMS"}</definedName>
    <definedName name="wrn.14._.CMS._.Rev." localSheetId="9" hidden="1">{"13 CMS Rev",#N/A,FALSE,"CMS"}</definedName>
    <definedName name="wrn.14._.CMS._.Rev." localSheetId="16" hidden="1">{"13 CMS Rev",#N/A,FALSE,"CMS"}</definedName>
    <definedName name="wrn.14._.CMS._.Rev." localSheetId="0" hidden="1">{"13 CMS Rev",#N/A,FALSE,"CMS"}</definedName>
    <definedName name="wrn.14._.CMS._.Rev." hidden="1">{"13 CMS Rev",#N/A,FALSE,"CMS"}</definedName>
    <definedName name="wrn.15._.PHS._.Exp." localSheetId="13" hidden="1">{"14 PHS Exp",#N/A,FALSE,"PHS"}</definedName>
    <definedName name="wrn.15._.PHS._.Exp." localSheetId="9" hidden="1">{"14 PHS Exp",#N/A,FALSE,"PHS"}</definedName>
    <definedName name="wrn.15._.PHS._.Exp." localSheetId="16" hidden="1">{"14 PHS Exp",#N/A,FALSE,"PHS"}</definedName>
    <definedName name="wrn.15._.PHS._.Exp." localSheetId="0" hidden="1">{"14 PHS Exp",#N/A,FALSE,"PHS"}</definedName>
    <definedName name="wrn.15._.PHS._.Exp." hidden="1">{"14 PHS Exp",#N/A,FALSE,"PHS"}</definedName>
    <definedName name="wrn.15._.PHS._.Rev." localSheetId="13" hidden="1">{"14 PHS Rev",#N/A,FALSE,"PHS"}</definedName>
    <definedName name="wrn.15._.PHS._.Rev." localSheetId="9" hidden="1">{"14 PHS Rev",#N/A,FALSE,"PHS"}</definedName>
    <definedName name="wrn.15._.PHS._.Rev." localSheetId="16" hidden="1">{"14 PHS Rev",#N/A,FALSE,"PHS"}</definedName>
    <definedName name="wrn.15._.PHS._.Rev." localSheetId="0" hidden="1">{"14 PHS Rev",#N/A,FALSE,"PHS"}</definedName>
    <definedName name="wrn.15._.PHS._.Rev." hidden="1">{"14 PHS Rev",#N/A,FALSE,"PHS"}</definedName>
    <definedName name="wrn.16._.HSA._.Exp." localSheetId="13" hidden="1">{"15 HSA Exp",#N/A,FALSE,"HSA"}</definedName>
    <definedName name="wrn.16._.HSA._.Exp." localSheetId="9" hidden="1">{"15 HSA Exp",#N/A,FALSE,"HSA"}</definedName>
    <definedName name="wrn.16._.HSA._.Exp." localSheetId="16" hidden="1">{"15 HSA Exp",#N/A,FALSE,"HSA"}</definedName>
    <definedName name="wrn.16._.HSA._.Exp." localSheetId="0" hidden="1">{"15 HSA Exp",#N/A,FALSE,"HSA"}</definedName>
    <definedName name="wrn.16._.HSA._.Exp." hidden="1">{"15 HSA Exp",#N/A,FALSE,"HSA"}</definedName>
    <definedName name="wrn.16._.HSA._.Rev." localSheetId="13" hidden="1">{"15 HSA Rev",#N/A,FALSE,"HSA"}</definedName>
    <definedName name="wrn.16._.HSA._.Rev." localSheetId="9" hidden="1">{"15 HSA Rev",#N/A,FALSE,"HSA"}</definedName>
    <definedName name="wrn.16._.HSA._.Rev." localSheetId="16" hidden="1">{"15 HSA Rev",#N/A,FALSE,"HSA"}</definedName>
    <definedName name="wrn.16._.HSA._.Rev." localSheetId="0" hidden="1">{"15 HSA Rev",#N/A,FALSE,"HSA"}</definedName>
    <definedName name="wrn.16._.HSA._.Rev." hidden="1">{"15 HSA Rev",#N/A,FALSE,"HSA"}</definedName>
    <definedName name="wrn.17._.OMC._.Exp." localSheetId="13" hidden="1">{"16 OMC Exp",#N/A,FALSE,"OMC"}</definedName>
    <definedName name="wrn.17._.OMC._.Exp." localSheetId="9" hidden="1">{"16 OMC Exp",#N/A,FALSE,"OMC"}</definedName>
    <definedName name="wrn.17._.OMC._.Exp." localSheetId="16" hidden="1">{"16 OMC Exp",#N/A,FALSE,"OMC"}</definedName>
    <definedName name="wrn.17._.OMC._.Exp." localSheetId="0" hidden="1">{"16 OMC Exp",#N/A,FALSE,"OMC"}</definedName>
    <definedName name="wrn.17._.OMC._.Exp." hidden="1">{"16 OMC Exp",#N/A,FALSE,"OMC"}</definedName>
    <definedName name="wrn.17._.OMC._.Rev." localSheetId="13" hidden="1">{"16 OMC Rev",#N/A,FALSE,"OMC"}</definedName>
    <definedName name="wrn.17._.OMC._.Rev." localSheetId="9" hidden="1">{"16 OMC Rev",#N/A,FALSE,"OMC"}</definedName>
    <definedName name="wrn.17._.OMC._.Rev." localSheetId="16" hidden="1">{"16 OMC Rev",#N/A,FALSE,"OMC"}</definedName>
    <definedName name="wrn.17._.OMC._.Rev." localSheetId="0" hidden="1">{"16 OMC Rev",#N/A,FALSE,"OMC"}</definedName>
    <definedName name="wrn.17._.OMC._.Rev." hidden="1">{"16 OMC Rev",#N/A,FALSE,"OMC"}</definedName>
    <definedName name="wrn.18._.JCHS._.Exp." localSheetId="13" hidden="1">{"17 JCHS Exp",#N/A,FALSE,"JCHS"}</definedName>
    <definedName name="wrn.18._.JCHS._.Exp." localSheetId="9" hidden="1">{"17 JCHS Exp",#N/A,FALSE,"JCHS"}</definedName>
    <definedName name="wrn.18._.JCHS._.Exp." localSheetId="16" hidden="1">{"17 JCHS Exp",#N/A,FALSE,"JCHS"}</definedName>
    <definedName name="wrn.18._.JCHS._.Exp." localSheetId="0" hidden="1">{"17 JCHS Exp",#N/A,FALSE,"JCHS"}</definedName>
    <definedName name="wrn.18._.JCHS._.Exp." hidden="1">{"17 JCHS Exp",#N/A,FALSE,"JCHS"}</definedName>
    <definedName name="wrn.18._.JCHS._.Rev." localSheetId="13" hidden="1">{"17 JCHS Rev",#N/A,FALSE,"JCHS"}</definedName>
    <definedName name="wrn.18._.JCHS._.Rev." localSheetId="9" hidden="1">{"17 JCHS Rev",#N/A,FALSE,"JCHS"}</definedName>
    <definedName name="wrn.18._.JCHS._.Rev." localSheetId="16" hidden="1">{"17 JCHS Rev",#N/A,FALSE,"JCHS"}</definedName>
    <definedName name="wrn.18._.JCHS._.Rev." localSheetId="0" hidden="1">{"17 JCHS Rev",#N/A,FALSE,"JCHS"}</definedName>
    <definedName name="wrn.18._.JCHS._.Rev." hidden="1">{"17 JCHS Rev",#N/A,FALSE,"JCHS"}</definedName>
    <definedName name="wrn.19._.GF._.Exp." localSheetId="13" hidden="1">{"18 GF Exp",#N/A,FALSE,"GENERAL FUND"}</definedName>
    <definedName name="wrn.19._.GF._.Exp." localSheetId="9" hidden="1">{"18 GF Exp",#N/A,FALSE,"GENERAL FUND"}</definedName>
    <definedName name="wrn.19._.GF._.Exp." localSheetId="16" hidden="1">{"18 GF Exp",#N/A,FALSE,"GENERAL FUND"}</definedName>
    <definedName name="wrn.19._.GF._.Exp." localSheetId="0" hidden="1">{"18 GF Exp",#N/A,FALSE,"GENERAL FUND"}</definedName>
    <definedName name="wrn.19._.GF._.Exp." hidden="1">{"18 GF Exp",#N/A,FALSE,"GENERAL FUND"}</definedName>
    <definedName name="wrn.19._.GFA._.Rev." localSheetId="13" hidden="1">{"18 GF Rev",#N/A,FALSE,"GENERAL FUND"}</definedName>
    <definedName name="wrn.19._.GFA._.Rev." localSheetId="9" hidden="1">{"18 GF Rev",#N/A,FALSE,"GENERAL FUND"}</definedName>
    <definedName name="wrn.19._.GFA._.Rev." localSheetId="16" hidden="1">{"18 GF Rev",#N/A,FALSE,"GENERAL FUND"}</definedName>
    <definedName name="wrn.19._.GFA._.Rev." localSheetId="0" hidden="1">{"18 GF Rev",#N/A,FALSE,"GENERAL FUND"}</definedName>
    <definedName name="wrn.19._.GFA._.Rev." hidden="1">{"18 GF Rev",#N/A,FALSE,"GENERAL FUND"}</definedName>
    <definedName name="wrn.20._.Sales._.Tax._.Exp." localSheetId="13" hidden="1">{"19 Sales Tax Exp",#N/A,FALSE,"SALES TAX"}</definedName>
    <definedName name="wrn.20._.Sales._.Tax._.Exp." localSheetId="9" hidden="1">{"19 Sales Tax Exp",#N/A,FALSE,"SALES TAX"}</definedName>
    <definedName name="wrn.20._.Sales._.Tax._.Exp." localSheetId="16" hidden="1">{"19 Sales Tax Exp",#N/A,FALSE,"SALES TAX"}</definedName>
    <definedName name="wrn.20._.Sales._.Tax._.Exp." localSheetId="0" hidden="1">{"19 Sales Tax Exp",#N/A,FALSE,"SALES TAX"}</definedName>
    <definedName name="wrn.20._.Sales._.Tax._.Exp." hidden="1">{"19 Sales Tax Exp",#N/A,FALSE,"SALES TAX"}</definedName>
    <definedName name="wrn.20._.Sales._.Tax._.Rev." localSheetId="13" hidden="1">{"19 Sales Tax Rev",#N/A,FALSE,"SALES TAX"}</definedName>
    <definedName name="wrn.20._.Sales._.Tax._.Rev." localSheetId="9" hidden="1">{"19 Sales Tax Rev",#N/A,FALSE,"SALES TAX"}</definedName>
    <definedName name="wrn.20._.Sales._.Tax._.Rev." localSheetId="16" hidden="1">{"19 Sales Tax Rev",#N/A,FALSE,"SALES TAX"}</definedName>
    <definedName name="wrn.20._.Sales._.Tax._.Rev." localSheetId="0" hidden="1">{"19 Sales Tax Rev",#N/A,FALSE,"SALES TAX"}</definedName>
    <definedName name="wrn.20._.Sales._.Tax._.Rev." hidden="1">{"19 Sales Tax Rev",#N/A,FALSE,"SALES TAX"}</definedName>
    <definedName name="wrn.2013._.NOV._.TABLE._.RUN." localSheetId="13" hidden="1">{"NOV CY TO APP",#N/A,TRUE,"Core Table";"NOV CY TO APP TANF",#N/A,TRUE,"TANF Table";"NOV BY TO APP",#N/A,TRUE,"Core Table";"NOV BY TO APP TANF",#N/A,TRUE,"TANF Table";"NOV BY TO NOV CY",#N/A,TRUE,"Core Table";"NOV BY TO NOV CY TANF",#N/A,TRUE,"TANF Table"}</definedName>
    <definedName name="wrn.2013._.NOV._.TABLE._.RUN." localSheetId="9" hidden="1">{"NOV CY TO APP",#N/A,TRUE,"Core Table";"NOV CY TO APP TANF",#N/A,TRUE,"TANF Table";"NOV BY TO APP",#N/A,TRUE,"Core Table";"NOV BY TO APP TANF",#N/A,TRUE,"TANF Table";"NOV BY TO NOV CY",#N/A,TRUE,"Core Table";"NOV BY TO NOV CY TANF",#N/A,TRUE,"TANF Table"}</definedName>
    <definedName name="wrn.2013._.NOV._.TABLE._.RUN." localSheetId="16" hidden="1">{"NOV CY TO APP",#N/A,TRUE,"Core Table";"NOV CY TO APP TANF",#N/A,TRUE,"TANF Table";"NOV BY TO APP",#N/A,TRUE,"Core Table";"NOV BY TO APP TANF",#N/A,TRUE,"TANF Table";"NOV BY TO NOV CY",#N/A,TRUE,"Core Table";"NOV BY TO NOV CY TANF",#N/A,TRUE,"TANF Table"}</definedName>
    <definedName name="wrn.2013._.NOV._.TABLE._.RUN." localSheetId="0" hidden="1">{"NOV CY TO APP",#N/A,TRUE,"Core Table";"NOV CY TO APP TANF",#N/A,TRUE,"TANF Table";"NOV BY TO APP",#N/A,TRUE,"Core Table";"NOV BY TO APP TANF",#N/A,TRUE,"TANF Table";"NOV BY TO NOV CY",#N/A,TRUE,"Core Table";"NOV BY TO NOV CY TANF",#N/A,TRUE,"TANF Table"}</definedName>
    <definedName name="wrn.2013._.NOV._.TABLE._.RUN." hidden="1">{"NOV CY TO APP",#N/A,TRUE,"Core Table";"NOV CY TO APP TANF",#N/A,TRUE,"TANF Table";"NOV BY TO APP",#N/A,TRUE,"Core Table";"NOV BY TO APP TANF",#N/A,TRUE,"TANF Table";"NOV BY TO NOV CY",#N/A,TRUE,"Core Table";"NOV BY TO NOV CY TANF",#N/A,TRUE,"TANF Table"}</definedName>
    <definedName name="wrn.AB._.510a." localSheetId="13" hidden="1">{"Page 1",#N/A,FALSE,"Admin ";"Page 2",#N/A,FALSE,"Admin ";"Page 3",#N/A,FALSE,"Admin "}</definedName>
    <definedName name="wrn.AB._.510a." localSheetId="9" hidden="1">{"Page 1",#N/A,FALSE,"Admin ";"Page 2",#N/A,FALSE,"Admin ";"Page 3",#N/A,FALSE,"Admin "}</definedName>
    <definedName name="wrn.AB._.510a." localSheetId="16" hidden="1">{"Page 1",#N/A,FALSE,"Admin ";"Page 2",#N/A,FALSE,"Admin ";"Page 3",#N/A,FALSE,"Admin "}</definedName>
    <definedName name="wrn.AB._.510a." localSheetId="0" hidden="1">{"Page 1",#N/A,FALSE,"Admin ";"Page 2",#N/A,FALSE,"Admin ";"Page 3",#N/A,FALSE,"Admin "}</definedName>
    <definedName name="wrn.AB._.510a." hidden="1">{"Page 1",#N/A,FALSE,"Admin ";"Page 2",#N/A,FALSE,"Admin ";"Page 3",#N/A,FALSE,"Admin "}</definedName>
    <definedName name="wrn.AB._.510a._1" localSheetId="13" hidden="1">{"Page 1",#N/A,FALSE,"Admin ";"Page 2",#N/A,FALSE,"Admin ";"Page 3",#N/A,FALSE,"Admin "}</definedName>
    <definedName name="wrn.AB._.510a._1" localSheetId="9" hidden="1">{"Page 1",#N/A,FALSE,"Admin ";"Page 2",#N/A,FALSE,"Admin ";"Page 3",#N/A,FALSE,"Admin "}</definedName>
    <definedName name="wrn.AB._.510a._1" localSheetId="16" hidden="1">{"Page 1",#N/A,FALSE,"Admin ";"Page 2",#N/A,FALSE,"Admin ";"Page 3",#N/A,FALSE,"Admin "}</definedName>
    <definedName name="wrn.AB._.510a._1" localSheetId="0" hidden="1">{"Page 1",#N/A,FALSE,"Admin ";"Page 2",#N/A,FALSE,"Admin ";"Page 3",#N/A,FALSE,"Admin "}</definedName>
    <definedName name="wrn.AB._.510a._1" hidden="1">{"Page 1",#N/A,FALSE,"Admin ";"Page 2",#N/A,FALSE,"Admin ";"Page 3",#N/A,FALSE,"Admin "}</definedName>
    <definedName name="wrn.accruals." localSheetId="13" hidden="1">{#N/A,#N/A,FALSE,"ACCRUALS"}</definedName>
    <definedName name="wrn.accruals." localSheetId="9" hidden="1">{#N/A,#N/A,FALSE,"ACCRUALS"}</definedName>
    <definedName name="wrn.accruals." localSheetId="16" hidden="1">{#N/A,#N/A,FALSE,"ACCRUALS"}</definedName>
    <definedName name="wrn.accruals." localSheetId="0" hidden="1">{#N/A,#N/A,FALSE,"ACCRUALS"}</definedName>
    <definedName name="wrn.accruals." hidden="1">{#N/A,#N/A,FALSE,"ACCRUALS"}</definedName>
    <definedName name="wrn.ADJ._.ALLOW." localSheetId="13"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9"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16"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0"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ults._.Childrens." localSheetId="13" hidden="1">{"Adult Agenda",#N/A,FALSE,"Adult Briefing";"Child Brief",#N/A,FALSE,"Childrens Briefing"}</definedName>
    <definedName name="wrn.Adults._.Childrens." localSheetId="9" hidden="1">{"Adult Agenda",#N/A,FALSE,"Adult Briefing";"Child Brief",#N/A,FALSE,"Childrens Briefing"}</definedName>
    <definedName name="wrn.Adults._.Childrens." localSheetId="16" hidden="1">{"Adult Agenda",#N/A,FALSE,"Adult Briefing";"Child Brief",#N/A,FALSE,"Childrens Briefing"}</definedName>
    <definedName name="wrn.Adults._.Childrens." localSheetId="0" hidden="1">{"Adult Agenda",#N/A,FALSE,"Adult Briefing";"Child Brief",#N/A,FALSE,"Childrens Briefing"}</definedName>
    <definedName name="wrn.Adults._.Childrens." hidden="1">{"Adult Agenda",#N/A,FALSE,"Adult Briefing";"Child Brief",#N/A,FALSE,"Childrens Briefing"}</definedName>
    <definedName name="wrn.AIDS." localSheetId="13" hidden="1">{"AIDS",#N/A,FALSE,"AIDS"}</definedName>
    <definedName name="wrn.AIDS." localSheetId="9" hidden="1">{"AIDS",#N/A,FALSE,"AIDS"}</definedName>
    <definedName name="wrn.AIDS." localSheetId="16" hidden="1">{"AIDS",#N/A,FALSE,"AIDS"}</definedName>
    <definedName name="wrn.AIDS." localSheetId="0" hidden="1">{"AIDS",#N/A,FALSE,"AIDS"}</definedName>
    <definedName name="wrn.AIDS." hidden="1">{"AIDS",#N/A,FALSE,"AIDS"}</definedName>
    <definedName name="wrn.ALCOHOL._.AND._.DRUG." localSheetId="13" hidden="1">{"A &amp; D",#N/A,FALSE,"A&amp;D"}</definedName>
    <definedName name="wrn.ALCOHOL._.AND._.DRUG." localSheetId="9" hidden="1">{"A &amp; D",#N/A,FALSE,"A&amp;D"}</definedName>
    <definedName name="wrn.ALCOHOL._.AND._.DRUG." localSheetId="16" hidden="1">{"A &amp; D",#N/A,FALSE,"A&amp;D"}</definedName>
    <definedName name="wrn.ALCOHOL._.AND._.DRUG." localSheetId="0" hidden="1">{"A &amp; D",#N/A,FALSE,"A&amp;D"}</definedName>
    <definedName name="wrn.ALCOHOL._.AND._.DRUG." hidden="1">{"A &amp; D",#N/A,FALSE,"A&amp;D"}</definedName>
    <definedName name="wrn.alos." localSheetId="13" hidden="1">{#N/A,#N/A,FALSE,"ALOS";#N/A,#N/A,FALSE,"ALOS";#N/A,#N/A,FALSE,"ALOS"}</definedName>
    <definedName name="wrn.alos." localSheetId="9" hidden="1">{#N/A,#N/A,FALSE,"ALOS";#N/A,#N/A,FALSE,"ALOS";#N/A,#N/A,FALSE,"ALOS"}</definedName>
    <definedName name="wrn.alos." localSheetId="16" hidden="1">{#N/A,#N/A,FALSE,"ALOS";#N/A,#N/A,FALSE,"ALOS";#N/A,#N/A,FALSE,"ALOS"}</definedName>
    <definedName name="wrn.alos." localSheetId="0" hidden="1">{#N/A,#N/A,FALSE,"ALOS";#N/A,#N/A,FALSE,"ALOS";#N/A,#N/A,FALSE,"ALOS"}</definedName>
    <definedName name="wrn.alos." hidden="1">{#N/A,#N/A,FALSE,"ALOS";#N/A,#N/A,FALSE,"ALOS";#N/A,#N/A,FALSE,"ALOS"}</definedName>
    <definedName name="wrn.AVA._.AREA." localSheetId="13" hidden="1">{"AVA",#N/A,FALSE,"AVA"}</definedName>
    <definedName name="wrn.AVA._.AREA." localSheetId="9" hidden="1">{"AVA",#N/A,FALSE,"AVA"}</definedName>
    <definedName name="wrn.AVA._.AREA." localSheetId="16" hidden="1">{"AVA",#N/A,FALSE,"AVA"}</definedName>
    <definedName name="wrn.AVA._.AREA." localSheetId="0" hidden="1">{"AVA",#N/A,FALSE,"AVA"}</definedName>
    <definedName name="wrn.AVA._.AREA." hidden="1">{"AVA",#N/A,FALSE,"AVA"}</definedName>
    <definedName name="wrn.billing." localSheetId="13" hidden="1">{#N/A,#N/A,FALSE,"BILLING"}</definedName>
    <definedName name="wrn.billing." localSheetId="9" hidden="1">{#N/A,#N/A,FALSE,"BILLING"}</definedName>
    <definedName name="wrn.billing." localSheetId="16" hidden="1">{#N/A,#N/A,FALSE,"BILLING"}</definedName>
    <definedName name="wrn.billing." localSheetId="0" hidden="1">{#N/A,#N/A,FALSE,"BILLING"}</definedName>
    <definedName name="wrn.billing." hidden="1">{#N/A,#N/A,FALSE,"BILLING"}</definedName>
    <definedName name="wrn.CapersPlotter." localSheetId="13" hidden="1">{#N/A,#N/A,FALSE,"DI 2 YEAR MASTER SCHEDULE"}</definedName>
    <definedName name="wrn.CapersPlotter." localSheetId="9" hidden="1">{#N/A,#N/A,FALSE,"DI 2 YEAR MASTER SCHEDULE"}</definedName>
    <definedName name="wrn.CapersPlotter." localSheetId="16" hidden="1">{#N/A,#N/A,FALSE,"DI 2 YEAR MASTER SCHEDULE"}</definedName>
    <definedName name="wrn.CapersPlotter." localSheetId="0" hidden="1">{#N/A,#N/A,FALSE,"DI 2 YEAR MASTER SCHEDULE"}</definedName>
    <definedName name="wrn.CapersPlotter." hidden="1">{#N/A,#N/A,FALSE,"DI 2 YEAR MASTER SCHEDULE"}</definedName>
    <definedName name="wrn.Childrens." localSheetId="13" hidden="1">{"Child - CY",#N/A,TRUE,"Childrens Briefing";"Child - BY",#N/A,TRUE,"Childrens Briefing"}</definedName>
    <definedName name="wrn.Childrens." localSheetId="9" hidden="1">{"Child - CY",#N/A,TRUE,"Childrens Briefing";"Child - BY",#N/A,TRUE,"Childrens Briefing"}</definedName>
    <definedName name="wrn.Childrens." localSheetId="16" hidden="1">{"Child - CY",#N/A,TRUE,"Childrens Briefing";"Child - BY",#N/A,TRUE,"Childrens Briefing"}</definedName>
    <definedName name="wrn.Childrens." localSheetId="0" hidden="1">{"Child - CY",#N/A,TRUE,"Childrens Briefing";"Child - BY",#N/A,TRUE,"Childrens Briefing"}</definedName>
    <definedName name="wrn.Childrens." hidden="1">{"Child - CY",#N/A,TRUE,"Childrens Briefing";"Child - BY",#N/A,TRUE,"Childrens Briefing"}</definedName>
    <definedName name="wrn.CMS." localSheetId="13" hidden="1">{"CMS",#N/A,FALSE,"CMS"}</definedName>
    <definedName name="wrn.CMS." localSheetId="9" hidden="1">{"CMS",#N/A,FALSE,"CMS"}</definedName>
    <definedName name="wrn.CMS." localSheetId="16" hidden="1">{"CMS",#N/A,FALSE,"CMS"}</definedName>
    <definedName name="wrn.CMS." localSheetId="0" hidden="1">{"CMS",#N/A,FALSE,"CMS"}</definedName>
    <definedName name="wrn.CMS." hidden="1">{"CMS",#N/A,FALSE,"CMS"}</definedName>
    <definedName name="wrn.COASTAL._.AREA." localSheetId="13" hidden="1">{"COA",#N/A,FALSE,"COA"}</definedName>
    <definedName name="wrn.COASTAL._.AREA." localSheetId="9" hidden="1">{"COA",#N/A,FALSE,"COA"}</definedName>
    <definedName name="wrn.COASTAL._.AREA." localSheetId="16" hidden="1">{"COA",#N/A,FALSE,"COA"}</definedName>
    <definedName name="wrn.COASTAL._.AREA." localSheetId="0" hidden="1">{"COA",#N/A,FALSE,"COA"}</definedName>
    <definedName name="wrn.COASTAL._.AREA." hidden="1">{"COA",#N/A,FALSE,"COA"}</definedName>
    <definedName name="wrn.Conference." localSheetId="13" hidden="1">{"CONF BY TO MAY BY",#N/A,TRUE,"Core Table";"CONF BY TO MAY BY TANF",#N/A,TRUE,"TANF Table"}</definedName>
    <definedName name="wrn.Conference." localSheetId="9" hidden="1">{"CONF BY TO MAY BY",#N/A,TRUE,"Core Table";"CONF BY TO MAY BY TANF",#N/A,TRUE,"TANF Table"}</definedName>
    <definedName name="wrn.Conference." localSheetId="16" hidden="1">{"CONF BY TO MAY BY",#N/A,TRUE,"Core Table";"CONF BY TO MAY BY TANF",#N/A,TRUE,"TANF Table"}</definedName>
    <definedName name="wrn.Conference." localSheetId="0" hidden="1">{"CONF BY TO MAY BY",#N/A,TRUE,"Core Table";"CONF BY TO MAY BY TANF",#N/A,TRUE,"TANF Table"}</definedName>
    <definedName name="wrn.Conference." hidden="1">{"CONF BY TO MAY BY",#N/A,TRUE,"Core Table";"CONF BY TO MAY BY TANF",#N/A,TRUE,"TANF Table"}</definedName>
    <definedName name="wrn.CWCF._.Agenda." localSheetId="13" hidden="1">{"CWCF Agenda",#N/A,FALSE,"CW-CF Agenda"}</definedName>
    <definedName name="wrn.CWCF._.Agenda." localSheetId="9" hidden="1">{"CWCF Agenda",#N/A,FALSE,"CW-CF Agenda"}</definedName>
    <definedName name="wrn.CWCF._.Agenda." localSheetId="16" hidden="1">{"CWCF Agenda",#N/A,FALSE,"CW-CF Agenda"}</definedName>
    <definedName name="wrn.CWCF._.Agenda." localSheetId="0" hidden="1">{"CWCF Agenda",#N/A,FALSE,"CW-CF Agenda"}</definedName>
    <definedName name="wrn.CWCF._.Agenda." hidden="1">{"CWCF Agenda",#N/A,FALSE,"CW-CF Agenda"}</definedName>
    <definedName name="wrn.DEPARTMENTAL._.SUMMARY." localSheetId="13" hidden="1">{"DEPT SUM",#N/A,FALSE,"DEPT SUMMARY"}</definedName>
    <definedName name="wrn.DEPARTMENTAL._.SUMMARY." localSheetId="9" hidden="1">{"DEPT SUM",#N/A,FALSE,"DEPT SUMMARY"}</definedName>
    <definedName name="wrn.DEPARTMENTAL._.SUMMARY." localSheetId="16" hidden="1">{"DEPT SUM",#N/A,FALSE,"DEPT SUMMARY"}</definedName>
    <definedName name="wrn.DEPARTMENTAL._.SUMMARY." localSheetId="0" hidden="1">{"DEPT SUM",#N/A,FALSE,"DEPT SUMMARY"}</definedName>
    <definedName name="wrn.DEPARTMENTAL._.SUMMARY." hidden="1">{"DEPT SUM",#N/A,FALSE,"DEPT SUMMARY"}</definedName>
    <definedName name="wrn.DEPT." localSheetId="13" hidden="1">{#N/A,#N/A,FALSE,"DEPT"}</definedName>
    <definedName name="wrn.DEPT." localSheetId="9" hidden="1">{#N/A,#N/A,FALSE,"DEPT"}</definedName>
    <definedName name="wrn.DEPT." localSheetId="16" hidden="1">{#N/A,#N/A,FALSE,"DEPT"}</definedName>
    <definedName name="wrn.DEPT." localSheetId="0" hidden="1">{#N/A,#N/A,FALSE,"DEPT"}</definedName>
    <definedName name="wrn.DEPT." hidden="1">{#N/A,#N/A,FALSE,"DEPT"}</definedName>
    <definedName name="wrn.DHS._.ALL._.SCH." localSheetId="13"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9"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16"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0"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localSheetId="13" hidden="1">{#N/A,#N/A,FALSE,"DI 2 YEAR MASTER SCHEDULE"}</definedName>
    <definedName name="wrn.Edutainment._.Priority._.List." localSheetId="9" hidden="1">{#N/A,#N/A,FALSE,"DI 2 YEAR MASTER SCHEDULE"}</definedName>
    <definedName name="wrn.Edutainment._.Priority._.List." localSheetId="16" hidden="1">{#N/A,#N/A,FALSE,"DI 2 YEAR MASTER SCHEDULE"}</definedName>
    <definedName name="wrn.Edutainment._.Priority._.List." localSheetId="0" hidden="1">{#N/A,#N/A,FALSE,"DI 2 YEAR MASTER SCHEDULE"}</definedName>
    <definedName name="wrn.Edutainment._.Priority._.List." hidden="1">{#N/A,#N/A,FALSE,"DI 2 YEAR MASTER SCHEDULE"}</definedName>
    <definedName name="wrn.EligibleTables." localSheetId="13" hidden="1">{"Table3",#N/A,FALSE,"C";"Table2",#N/A,FALSE,"C";"Table1",#N/A,FALSE,"C"}</definedName>
    <definedName name="wrn.EligibleTables." localSheetId="9" hidden="1">{"Table3",#N/A,FALSE,"C";"Table2",#N/A,FALSE,"C";"Table1",#N/A,FALSE,"C"}</definedName>
    <definedName name="wrn.EligibleTables." localSheetId="16" hidden="1">{"Table3",#N/A,FALSE,"C";"Table2",#N/A,FALSE,"C";"Table1",#N/A,FALSE,"C"}</definedName>
    <definedName name="wrn.EligibleTables." localSheetId="0" hidden="1">{"Table3",#N/A,FALSE,"C";"Table2",#N/A,FALSE,"C";"Table1",#N/A,FALSE,"C"}</definedName>
    <definedName name="wrn.EligibleTables." hidden="1">{"Table3",#N/A,FALSE,"C";"Table2",#N/A,FALSE,"C";"Table1",#N/A,FALSE,"C"}</definedName>
    <definedName name="wrn.ENROLL1." localSheetId="13" hidden="1">{#N/A,#N/A,FALSE,"az";#N/A,#N/A,FALSE,"CA1";#N/A,#N/A,FALSE,"CA2";#N/A,#N/A,FALSE,"CA3";#N/A,#N/A,FALSE,"FL";#N/A,#N/A,FALSE,"LA";#N/A,#N/A,FALSE,"ok";#N/A,#N/A,FALSE,"tx";#N/A,#N/A,FALSE,"ut";#N/A,#N/A,FALSE,"TREND"}</definedName>
    <definedName name="wrn.ENROLL1." localSheetId="9" hidden="1">{#N/A,#N/A,FALSE,"az";#N/A,#N/A,FALSE,"CA1";#N/A,#N/A,FALSE,"CA2";#N/A,#N/A,FALSE,"CA3";#N/A,#N/A,FALSE,"FL";#N/A,#N/A,FALSE,"LA";#N/A,#N/A,FALSE,"ok";#N/A,#N/A,FALSE,"tx";#N/A,#N/A,FALSE,"ut";#N/A,#N/A,FALSE,"TREND"}</definedName>
    <definedName name="wrn.ENROLL1." localSheetId="16" hidden="1">{#N/A,#N/A,FALSE,"az";#N/A,#N/A,FALSE,"CA1";#N/A,#N/A,FALSE,"CA2";#N/A,#N/A,FALSE,"CA3";#N/A,#N/A,FALSE,"FL";#N/A,#N/A,FALSE,"LA";#N/A,#N/A,FALSE,"ok";#N/A,#N/A,FALSE,"tx";#N/A,#N/A,FALSE,"ut";#N/A,#N/A,FALSE,"TREND"}</definedName>
    <definedName name="wrn.ENROLL1." localSheetId="0" hidden="1">{#N/A,#N/A,FALSE,"az";#N/A,#N/A,FALSE,"CA1";#N/A,#N/A,FALSE,"CA2";#N/A,#N/A,FALSE,"CA3";#N/A,#N/A,FALSE,"FL";#N/A,#N/A,FALSE,"LA";#N/A,#N/A,FALSE,"ok";#N/A,#N/A,FALSE,"tx";#N/A,#N/A,FALSE,"ut";#N/A,#N/A,FALSE,"TREND"}</definedName>
    <definedName name="wrn.ENROLL1." hidden="1">{#N/A,#N/A,FALSE,"az";#N/A,#N/A,FALSE,"CA1";#N/A,#N/A,FALSE,"CA2";#N/A,#N/A,FALSE,"CA3";#N/A,#N/A,FALSE,"FL";#N/A,#N/A,FALSE,"LA";#N/A,#N/A,FALSE,"ok";#N/A,#N/A,FALSE,"tx";#N/A,#N/A,FALSE,"ut";#N/A,#N/A,FALSE,"TREND"}</definedName>
    <definedName name="wrn.ENTERPRISE._.SUMMARY." localSheetId="13" hidden="1">{"ENTERPRISE",#N/A,FALSE,"ENTERPRISE"}</definedName>
    <definedName name="wrn.ENTERPRISE._.SUMMARY." localSheetId="9" hidden="1">{"ENTERPRISE",#N/A,FALSE,"ENTERPRISE"}</definedName>
    <definedName name="wrn.ENTERPRISE._.SUMMARY." localSheetId="16" hidden="1">{"ENTERPRISE",#N/A,FALSE,"ENTERPRISE"}</definedName>
    <definedName name="wrn.ENTERPRISE._.SUMMARY." localSheetId="0" hidden="1">{"ENTERPRISE",#N/A,FALSE,"ENTERPRISE"}</definedName>
    <definedName name="wrn.ENTERPRISE._.SUMMARY." hidden="1">{"ENTERPRISE",#N/A,FALSE,"ENTERPRISE"}</definedName>
    <definedName name="wrn.final." localSheetId="13" hidden="1">{#N/A,#N/A,FALSE,"exec (2)";#N/A,#N/A,FALSE,"enroll";#N/A,#N/A,FALSE,"SPECIALTY (2)";#N/A,#N/A,FALSE,"SPECIALTY";#N/A,#N/A,FALSE,"SUMM";#N/A,#N/A,FALSE,"TREND";#N/A,#N/A,FALSE,"age band";#N/A,#N/A,FALSE,"GRPCOMPARE";#N/A,#N/A,FALSE,"E HMO";#N/A,#N/A,FALSE,"E POS";#N/A,#N/A,FALSE,"E PPO";#N/A,#N/A,FALSE,"subs-membs"}</definedName>
    <definedName name="wrn.final." localSheetId="9" hidden="1">{#N/A,#N/A,FALSE,"exec (2)";#N/A,#N/A,FALSE,"enroll";#N/A,#N/A,FALSE,"SPECIALTY (2)";#N/A,#N/A,FALSE,"SPECIALTY";#N/A,#N/A,FALSE,"SUMM";#N/A,#N/A,FALSE,"TREND";#N/A,#N/A,FALSE,"age band";#N/A,#N/A,FALSE,"GRPCOMPARE";#N/A,#N/A,FALSE,"E HMO";#N/A,#N/A,FALSE,"E POS";#N/A,#N/A,FALSE,"E PPO";#N/A,#N/A,FALSE,"subs-membs"}</definedName>
    <definedName name="wrn.final." localSheetId="16" hidden="1">{#N/A,#N/A,FALSE,"exec (2)";#N/A,#N/A,FALSE,"enroll";#N/A,#N/A,FALSE,"SPECIALTY (2)";#N/A,#N/A,FALSE,"SPECIALTY";#N/A,#N/A,FALSE,"SUMM";#N/A,#N/A,FALSE,"TREND";#N/A,#N/A,FALSE,"age band";#N/A,#N/A,FALSE,"GRPCOMPARE";#N/A,#N/A,FALSE,"E HMO";#N/A,#N/A,FALSE,"E POS";#N/A,#N/A,FALSE,"E PPO";#N/A,#N/A,FALSE,"subs-membs"}</definedName>
    <definedName name="wrn.final." localSheetId="0" hidden="1">{#N/A,#N/A,FALSE,"exec (2)";#N/A,#N/A,FALSE,"enroll";#N/A,#N/A,FALSE,"SPECIALTY (2)";#N/A,#N/A,FALSE,"SPECIALTY";#N/A,#N/A,FALSE,"SUMM";#N/A,#N/A,FALSE,"TREND";#N/A,#N/A,FALSE,"age band";#N/A,#N/A,FALSE,"GRPCOMPARE";#N/A,#N/A,FALSE,"E HMO";#N/A,#N/A,FALSE,"E POS";#N/A,#N/A,FALSE,"E PPO";#N/A,#N/A,FALSE,"subs-membs"}</definedName>
    <definedName name="wrn.final." hidden="1">{#N/A,#N/A,FALSE,"exec (2)";#N/A,#N/A,FALSE,"enroll";#N/A,#N/A,FALSE,"SPECIALTY (2)";#N/A,#N/A,FALSE,"SPECIALTY";#N/A,#N/A,FALSE,"SUMM";#N/A,#N/A,FALSE,"TREND";#N/A,#N/A,FALSE,"age band";#N/A,#N/A,FALSE,"GRPCOMPARE";#N/A,#N/A,FALSE,"E HMO";#N/A,#N/A,FALSE,"E POS";#N/A,#N/A,FALSE,"E PPO";#N/A,#N/A,FALSE,"subs-membs"}</definedName>
    <definedName name="wrn.financials." localSheetId="13"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9"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6"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0"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Funding._.Summaries." localSheetId="13" hidden="1">{#N/A,#N/A,FALSE,"CY_GF";#N/A,#N/A,FALSE,"CY_FF";#N/A,#N/A,FALSE,"CY_NM_GF";#N/A,#N/A,FALSE,"CY_NM_FF";#N/A,#N/A,FALSE,"BY_GF";#N/A,#N/A,FALSE,"BY_FF";#N/A,#N/A,FALSE,"CO_ADMIN"}</definedName>
    <definedName name="wrn.Funding._.Summaries." localSheetId="9" hidden="1">{#N/A,#N/A,FALSE,"CY_GF";#N/A,#N/A,FALSE,"CY_FF";#N/A,#N/A,FALSE,"CY_NM_GF";#N/A,#N/A,FALSE,"CY_NM_FF";#N/A,#N/A,FALSE,"BY_GF";#N/A,#N/A,FALSE,"BY_FF";#N/A,#N/A,FALSE,"CO_ADMIN"}</definedName>
    <definedName name="wrn.Funding._.Summaries." localSheetId="16" hidden="1">{#N/A,#N/A,FALSE,"CY_GF";#N/A,#N/A,FALSE,"CY_FF";#N/A,#N/A,FALSE,"CY_NM_GF";#N/A,#N/A,FALSE,"CY_NM_FF";#N/A,#N/A,FALSE,"BY_GF";#N/A,#N/A,FALSE,"BY_FF";#N/A,#N/A,FALSE,"CO_ADMIN"}</definedName>
    <definedName name="wrn.Funding._.Summaries." localSheetId="0" hidden="1">{#N/A,#N/A,FALSE,"CY_GF";#N/A,#N/A,FALSE,"CY_FF";#N/A,#N/A,FALSE,"CY_NM_GF";#N/A,#N/A,FALSE,"CY_NM_FF";#N/A,#N/A,FALSE,"BY_GF";#N/A,#N/A,FALSE,"BY_FF";#N/A,#N/A,FALSE,"CO_ADMIN"}</definedName>
    <definedName name="wrn.Funding._.Summaries." hidden="1">{#N/A,#N/A,FALSE,"CY_GF";#N/A,#N/A,FALSE,"CY_FF";#N/A,#N/A,FALSE,"CY_NM_GF";#N/A,#N/A,FALSE,"CY_NM_FF";#N/A,#N/A,FALSE,"BY_GF";#N/A,#N/A,FALSE,"BY_FF";#N/A,#N/A,FALSE,"CO_ADMIN"}</definedName>
    <definedName name="wrn.GENERAL._.FUNDS._.SUMMARY." localSheetId="13" hidden="1">{"GEN FUNDS SUMMARY",#N/A,FALSE,"GEN FUNDS"}</definedName>
    <definedName name="wrn.GENERAL._.FUNDS._.SUMMARY." localSheetId="9" hidden="1">{"GEN FUNDS SUMMARY",#N/A,FALSE,"GEN FUNDS"}</definedName>
    <definedName name="wrn.GENERAL._.FUNDS._.SUMMARY." localSheetId="16" hidden="1">{"GEN FUNDS SUMMARY",#N/A,FALSE,"GEN FUNDS"}</definedName>
    <definedName name="wrn.GENERAL._.FUNDS._.SUMMARY." localSheetId="0" hidden="1">{"GEN FUNDS SUMMARY",#N/A,FALSE,"GEN FUNDS"}</definedName>
    <definedName name="wrn.GENERAL._.FUNDS._.SUMMARY." hidden="1">{"GEN FUNDS SUMMARY",#N/A,FALSE,"GEN FUNDS"}</definedName>
    <definedName name="wrn.HSA." localSheetId="13" hidden="1">{#N/A,#N/A,FALSE,"HSA"}</definedName>
    <definedName name="wrn.HSA." localSheetId="9" hidden="1">{#N/A,#N/A,FALSE,"HSA"}</definedName>
    <definedName name="wrn.HSA." localSheetId="16" hidden="1">{#N/A,#N/A,FALSE,"HSA"}</definedName>
    <definedName name="wrn.HSA." localSheetId="0" hidden="1">{#N/A,#N/A,FALSE,"HSA"}</definedName>
    <definedName name="wrn.HSA." hidden="1">{#N/A,#N/A,FALSE,"HSA"}</definedName>
    <definedName name="wrn.IHSS._.Basi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nsurance._.sp." localSheetId="13" hidden="1">{#N/A,#N/A,FALSE,"INS-SP"}</definedName>
    <definedName name="wrn.insurance._.sp." localSheetId="9" hidden="1">{#N/A,#N/A,FALSE,"INS-SP"}</definedName>
    <definedName name="wrn.insurance._.sp." localSheetId="16" hidden="1">{#N/A,#N/A,FALSE,"INS-SP"}</definedName>
    <definedName name="wrn.insurance._.sp." localSheetId="0" hidden="1">{#N/A,#N/A,FALSE,"INS-SP"}</definedName>
    <definedName name="wrn.insurance._.sp." hidden="1">{#N/A,#N/A,FALSE,"INS-SP"}</definedName>
    <definedName name="wrn.Japan_Capers_Ed._.Pub." localSheetId="13" hidden="1">{"Japan_Capers_Ed_Pub",#N/A,FALSE,"DI 2 YEAR MASTER SCHEDULE"}</definedName>
    <definedName name="wrn.Japan_Capers_Ed._.Pub." localSheetId="9" hidden="1">{"Japan_Capers_Ed_Pub",#N/A,FALSE,"DI 2 YEAR MASTER SCHEDULE"}</definedName>
    <definedName name="wrn.Japan_Capers_Ed._.Pub." localSheetId="16" hidden="1">{"Japan_Capers_Ed_Pub",#N/A,FALSE,"DI 2 YEAR MASTER SCHEDULE"}</definedName>
    <definedName name="wrn.Japan_Capers_Ed._.Pub." localSheetId="0" hidden="1">{"Japan_Capers_Ed_Pub",#N/A,FALSE,"DI 2 YEAR MASTER SCHEDULE"}</definedName>
    <definedName name="wrn.Japan_Capers_Ed._.Pub." hidden="1">{"Japan_Capers_Ed_Pub",#N/A,FALSE,"DI 2 YEAR MASTER SCHEDULE"}</definedName>
    <definedName name="wrn.JCHS." localSheetId="13" hidden="1">{"JCHS",#N/A,FALSE,"JCHS"}</definedName>
    <definedName name="wrn.JCHS." localSheetId="9" hidden="1">{"JCHS",#N/A,FALSE,"JCHS"}</definedName>
    <definedName name="wrn.JCHS." localSheetId="16" hidden="1">{"JCHS",#N/A,FALSE,"JCHS"}</definedName>
    <definedName name="wrn.JCHS." localSheetId="0" hidden="1">{"JCHS",#N/A,FALSE,"JCHS"}</definedName>
    <definedName name="wrn.JCHS." hidden="1">{"JCHS",#N/A,FALSE,"JCHS"}</definedName>
    <definedName name="wrn.Management._.Summaries." localSheetId="13" hidden="1">{#N/A,#N/A,FALSE,"App_M01";#N/A,#N/A,FALSE,"CY_N00_M01";#N/A,#N/A,FALSE,"BY_N00_M01"}</definedName>
    <definedName name="wrn.Management._.Summaries." localSheetId="9" hidden="1">{#N/A,#N/A,FALSE,"App_M01";#N/A,#N/A,FALSE,"CY_N00_M01";#N/A,#N/A,FALSE,"BY_N00_M01"}</definedName>
    <definedName name="wrn.Management._.Summaries." localSheetId="16" hidden="1">{#N/A,#N/A,FALSE,"App_M01";#N/A,#N/A,FALSE,"CY_N00_M01";#N/A,#N/A,FALSE,"BY_N00_M01"}</definedName>
    <definedName name="wrn.Management._.Summaries." localSheetId="0" hidden="1">{#N/A,#N/A,FALSE,"App_M01";#N/A,#N/A,FALSE,"CY_N00_M01";#N/A,#N/A,FALSE,"BY_N00_M01"}</definedName>
    <definedName name="wrn.Management._.Summaries." hidden="1">{#N/A,#N/A,FALSE,"App_M01";#N/A,#N/A,FALSE,"CY_N00_M01";#N/A,#N/A,FALSE,"BY_N00_M01"}</definedName>
    <definedName name="wrn.MAY._.2014._.REVISION." localSheetId="13"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9"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16"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0"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cal." localSheetId="13" hidden="1">{#N/A,#N/A,FALSE,"M-CAL"}</definedName>
    <definedName name="wrn.mcal." localSheetId="9" hidden="1">{#N/A,#N/A,FALSE,"M-CAL"}</definedName>
    <definedName name="wrn.mcal." localSheetId="16" hidden="1">{#N/A,#N/A,FALSE,"M-CAL"}</definedName>
    <definedName name="wrn.mcal." localSheetId="0" hidden="1">{#N/A,#N/A,FALSE,"M-CAL"}</definedName>
    <definedName name="wrn.mcal." hidden="1">{#N/A,#N/A,FALSE,"M-CAL"}</definedName>
    <definedName name="wrn.mcal._.budget." localSheetId="13" hidden="1">{#N/A,#N/A,FALSE,"M-CAL BUDGET"}</definedName>
    <definedName name="wrn.mcal._.budget." localSheetId="9" hidden="1">{#N/A,#N/A,FALSE,"M-CAL BUDGET"}</definedName>
    <definedName name="wrn.mcal._.budget." localSheetId="16" hidden="1">{#N/A,#N/A,FALSE,"M-CAL BUDGET"}</definedName>
    <definedName name="wrn.mcal._.budget." localSheetId="0" hidden="1">{#N/A,#N/A,FALSE,"M-CAL BUDGET"}</definedName>
    <definedName name="wrn.mcal._.budget." hidden="1">{#N/A,#N/A,FALSE,"M-CAL BUDGET"}</definedName>
    <definedName name="wrn.medicare." localSheetId="13" hidden="1">{#N/A,#N/A,FALSE,"M-CARE"}</definedName>
    <definedName name="wrn.medicare." localSheetId="9" hidden="1">{#N/A,#N/A,FALSE,"M-CARE"}</definedName>
    <definedName name="wrn.medicare." localSheetId="16" hidden="1">{#N/A,#N/A,FALSE,"M-CARE"}</definedName>
    <definedName name="wrn.medicare." localSheetId="0" hidden="1">{#N/A,#N/A,FALSE,"M-CARE"}</definedName>
    <definedName name="wrn.medicare." hidden="1">{#N/A,#N/A,FALSE,"M-CARE"}</definedName>
    <definedName name="wrn.NE._.AREA." localSheetId="13" hidden="1">{"NE",#N/A,FALSE,"LAC+USC"}</definedName>
    <definedName name="wrn.NE._.AREA." localSheetId="9" hidden="1">{"NE",#N/A,FALSE,"LAC+USC"}</definedName>
    <definedName name="wrn.NE._.AREA." localSheetId="16" hidden="1">{"NE",#N/A,FALSE,"LAC+USC"}</definedName>
    <definedName name="wrn.NE._.AREA." localSheetId="0" hidden="1">{"NE",#N/A,FALSE,"LAC+USC"}</definedName>
    <definedName name="wrn.NE._.AREA." hidden="1">{"NE",#N/A,FALSE,"LAC+USC"}</definedName>
    <definedName name="wrn.NOV._.TABLES." localSheetId="13" hidden="1">{"NOV TO APP",#N/A,TRUE,"Core Table";"NOV TO APP TANF",#N/A,TRUE,"TANF Table";"GOV TO APP",#N/A,TRUE,"Core Table";"GB TO APP TANF",#N/A,TRUE,"TANF Table";"GOV TO NOV",#N/A,TRUE,"Core Table";"GB TO NOV TANF",#N/A,TRUE,"TANF Table"}</definedName>
    <definedName name="wrn.NOV._.TABLES." localSheetId="9" hidden="1">{"NOV TO APP",#N/A,TRUE,"Core Table";"NOV TO APP TANF",#N/A,TRUE,"TANF Table";"GOV TO APP",#N/A,TRUE,"Core Table";"GB TO APP TANF",#N/A,TRUE,"TANF Table";"GOV TO NOV",#N/A,TRUE,"Core Table";"GB TO NOV TANF",#N/A,TRUE,"TANF Table"}</definedName>
    <definedName name="wrn.NOV._.TABLES." localSheetId="16" hidden="1">{"NOV TO APP",#N/A,TRUE,"Core Table";"NOV TO APP TANF",#N/A,TRUE,"TANF Table";"GOV TO APP",#N/A,TRUE,"Core Table";"GB TO APP TANF",#N/A,TRUE,"TANF Table";"GOV TO NOV",#N/A,TRUE,"Core Table";"GB TO NOV TANF",#N/A,TRUE,"TANF Table"}</definedName>
    <definedName name="wrn.NOV._.TABLES." localSheetId="0" hidden="1">{"NOV TO APP",#N/A,TRUE,"Core Table";"NOV TO APP TANF",#N/A,TRUE,"TANF Table";"GOV TO APP",#N/A,TRUE,"Core Table";"GB TO APP TANF",#N/A,TRUE,"TANF Table";"GOV TO NOV",#N/A,TRUE,"Core Table";"GB TO NOV TANF",#N/A,TRUE,"TANF Table"}</definedName>
    <definedName name="wrn.NOV._.TABLES." hidden="1">{"NOV TO APP",#N/A,TRUE,"Core Table";"NOV TO APP TANF",#N/A,TRUE,"TANF Table";"GOV TO APP",#N/A,TRUE,"Core Table";"GB TO APP TANF",#N/A,TRUE,"TANF Table";"GOV TO NOV",#N/A,TRUE,"Core Table";"GB TO NOV TANF",#N/A,TRUE,"TANF Table"}</definedName>
    <definedName name="wrn.NOV04." localSheetId="13" hidden="1">{"NOV TO APP",#N/A,TRUE,"Core Table";"NOV TO APP TANF",#N/A,TRUE,"TANF Table";"GB TO APP",#N/A,TRUE,"Core Table";"GB TO APP TANF",#N/A,TRUE,"TANF Table";"GB TO NOV",#N/A,TRUE,"Core Table";"GB TO NOV TANF",#N/A,TRUE,"TANF Table"}</definedName>
    <definedName name="wrn.NOV04." localSheetId="9" hidden="1">{"NOV TO APP",#N/A,TRUE,"Core Table";"NOV TO APP TANF",#N/A,TRUE,"TANF Table";"GB TO APP",#N/A,TRUE,"Core Table";"GB TO APP TANF",#N/A,TRUE,"TANF Table";"GB TO NOV",#N/A,TRUE,"Core Table";"GB TO NOV TANF",#N/A,TRUE,"TANF Table"}</definedName>
    <definedName name="wrn.NOV04." localSheetId="16" hidden="1">{"NOV TO APP",#N/A,TRUE,"Core Table";"NOV TO APP TANF",#N/A,TRUE,"TANF Table";"GB TO APP",#N/A,TRUE,"Core Table";"GB TO APP TANF",#N/A,TRUE,"TANF Table";"GB TO NOV",#N/A,TRUE,"Core Table";"GB TO NOV TANF",#N/A,TRUE,"TANF Table"}</definedName>
    <definedName name="wrn.NOV04." localSheetId="0" hidden="1">{"NOV TO APP",#N/A,TRUE,"Core Table";"NOV TO APP TANF",#N/A,TRUE,"TANF Table";"GB TO APP",#N/A,TRUE,"Core Table";"GB TO APP TANF",#N/A,TRUE,"TANF Table";"GB TO NOV",#N/A,TRUE,"Core Table";"GB TO NOV TANF",#N/A,TRUE,"TANF Table"}</definedName>
    <definedName name="wrn.NOV04." hidden="1">{"NOV TO APP",#N/A,TRUE,"Core Table";"NOV TO APP TANF",#N/A,TRUE,"TANF Table";"GB TO APP",#N/A,TRUE,"Core Table";"GB TO APP TANF",#N/A,TRUE,"TANF Table";"GB TO NOV",#N/A,TRUE,"Core Table";"GB TO NOV TANF",#N/A,TRUE,"TANF Table"}</definedName>
    <definedName name="wrn.ob." localSheetId="13" hidden="1">{#N/A,#N/A,FALSE,"OB "}</definedName>
    <definedName name="wrn.ob." localSheetId="9" hidden="1">{#N/A,#N/A,FALSE,"OB "}</definedName>
    <definedName name="wrn.ob." localSheetId="16" hidden="1">{#N/A,#N/A,FALSE,"OB "}</definedName>
    <definedName name="wrn.ob." localSheetId="0" hidden="1">{#N/A,#N/A,FALSE,"OB "}</definedName>
    <definedName name="wrn.ob." hidden="1">{#N/A,#N/A,FALSE,"OB "}</definedName>
    <definedName name="wrn.OMC." localSheetId="13" hidden="1">{"OMC",#N/A,FALSE,"OMC"}</definedName>
    <definedName name="wrn.OMC." localSheetId="9" hidden="1">{"OMC",#N/A,FALSE,"OMC"}</definedName>
    <definedName name="wrn.OMC." localSheetId="16" hidden="1">{"OMC",#N/A,FALSE,"OMC"}</definedName>
    <definedName name="wrn.OMC." localSheetId="0" hidden="1">{"OMC",#N/A,FALSE,"OMC"}</definedName>
    <definedName name="wrn.OMC." hidden="1">{"OMC",#N/A,FALSE,"OMC"}</definedName>
    <definedName name="wrn.op." localSheetId="13" hidden="1">{#N/A,#N/A,FALSE,"OP"}</definedName>
    <definedName name="wrn.op." localSheetId="9" hidden="1">{#N/A,#N/A,FALSE,"OP"}</definedName>
    <definedName name="wrn.op." localSheetId="16" hidden="1">{#N/A,#N/A,FALSE,"OP"}</definedName>
    <definedName name="wrn.op." localSheetId="0" hidden="1">{#N/A,#N/A,FALSE,"OP"}</definedName>
    <definedName name="wrn.op." hidden="1">{#N/A,#N/A,FALSE,"OP"}</definedName>
    <definedName name="wrn.pfs." localSheetId="13" hidden="1">{#N/A,#N/A,FALSE,"PFS "}</definedName>
    <definedName name="wrn.pfs." localSheetId="9" hidden="1">{#N/A,#N/A,FALSE,"PFS "}</definedName>
    <definedName name="wrn.pfs." localSheetId="16" hidden="1">{#N/A,#N/A,FALSE,"PFS "}</definedName>
    <definedName name="wrn.pfs." localSheetId="0" hidden="1">{#N/A,#N/A,FALSE,"PFS "}</definedName>
    <definedName name="wrn.pfs." hidden="1">{#N/A,#N/A,FALSE,"PFS "}</definedName>
    <definedName name="wrn.PHS." localSheetId="13" hidden="1">{"PHS",#N/A,FALSE,"PHS"}</definedName>
    <definedName name="wrn.PHS." localSheetId="9" hidden="1">{"PHS",#N/A,FALSE,"PHS"}</definedName>
    <definedName name="wrn.PHS." localSheetId="16" hidden="1">{"PHS",#N/A,FALSE,"PHS"}</definedName>
    <definedName name="wrn.PHS." localSheetId="0" hidden="1">{"PHS",#N/A,FALSE,"PHS"}</definedName>
    <definedName name="wrn.PHS." hidden="1">{"PHS",#N/A,FALSE,"PHS"}</definedName>
    <definedName name="wrn.Priority._.list." localSheetId="13" hidden="1">{#N/A,#N/A,FALSE,"DI 2 YEAR MASTER SCHEDULE"}</definedName>
    <definedName name="wrn.Priority._.list." localSheetId="9" hidden="1">{#N/A,#N/A,FALSE,"DI 2 YEAR MASTER SCHEDULE"}</definedName>
    <definedName name="wrn.Priority._.list." localSheetId="16" hidden="1">{#N/A,#N/A,FALSE,"DI 2 YEAR MASTER SCHEDULE"}</definedName>
    <definedName name="wrn.Priority._.list." localSheetId="0" hidden="1">{#N/A,#N/A,FALSE,"DI 2 YEAR MASTER SCHEDULE"}</definedName>
    <definedName name="wrn.Priority._.list." hidden="1">{#N/A,#N/A,FALSE,"DI 2 YEAR MASTER SCHEDULE"}</definedName>
    <definedName name="wrn.Prjcted._.Mnthly._.Qtys." localSheetId="13" hidden="1">{#N/A,#N/A,FALSE,"PRJCTED MNTHLY QTY's"}</definedName>
    <definedName name="wrn.Prjcted._.Mnthly._.Qtys." localSheetId="9" hidden="1">{#N/A,#N/A,FALSE,"PRJCTED MNTHLY QTY's"}</definedName>
    <definedName name="wrn.Prjcted._.Mnthly._.Qtys." localSheetId="16" hidden="1">{#N/A,#N/A,FALSE,"PRJCTED MNTHLY QTY's"}</definedName>
    <definedName name="wrn.Prjcted._.Mnthly._.Qtys." localSheetId="0" hidden="1">{#N/A,#N/A,FALSE,"PRJCTED MNTHLY QTY's"}</definedName>
    <definedName name="wrn.Prjcted._.Mnthly._.Qtys." hidden="1">{#N/A,#N/A,FALSE,"PRJCTED MNTHLY QTY's"}</definedName>
    <definedName name="wrn.Prjcted._.Qtrly._.Dollars." localSheetId="13" hidden="1">{#N/A,#N/A,FALSE,"PRJCTED QTRLY $'s"}</definedName>
    <definedName name="wrn.Prjcted._.Qtrly._.Dollars." localSheetId="9" hidden="1">{#N/A,#N/A,FALSE,"PRJCTED QTRLY $'s"}</definedName>
    <definedName name="wrn.Prjcted._.Qtrly._.Dollars." localSheetId="16" hidden="1">{#N/A,#N/A,FALSE,"PRJCTED QTRLY $'s"}</definedName>
    <definedName name="wrn.Prjcted._.Qtrly._.Dollars." localSheetId="0" hidden="1">{#N/A,#N/A,FALSE,"PRJCTED QTRLY $'s"}</definedName>
    <definedName name="wrn.Prjcted._.Qtrly._.Dollars." hidden="1">{#N/A,#N/A,FALSE,"PRJCTED QTRLY $'s"}</definedName>
    <definedName name="wrn.Prjcted._.Qtrly._.Qtys." localSheetId="13" hidden="1">{#N/A,#N/A,FALSE,"PRJCTED QTRLY QTY's"}</definedName>
    <definedName name="wrn.Prjcted._.Qtrly._.Qtys." localSheetId="9" hidden="1">{#N/A,#N/A,FALSE,"PRJCTED QTRLY QTY's"}</definedName>
    <definedName name="wrn.Prjcted._.Qtrly._.Qtys." localSheetId="16" hidden="1">{#N/A,#N/A,FALSE,"PRJCTED QTRLY QTY's"}</definedName>
    <definedName name="wrn.Prjcted._.Qtrly._.Qtys." localSheetId="0" hidden="1">{#N/A,#N/A,FALSE,"PRJCTED QTRLY QTY's"}</definedName>
    <definedName name="wrn.Prjcted._.Qtrly._.Qtys." hidden="1">{#N/A,#N/A,FALSE,"PRJCTED QTRLY QTY's"}</definedName>
    <definedName name="wrn.RANCHO." localSheetId="13" hidden="1">{"RLA",#N/A,FALSE,"RLA"}</definedName>
    <definedName name="wrn.RANCHO." localSheetId="9" hidden="1">{"RLA",#N/A,FALSE,"RLA"}</definedName>
    <definedName name="wrn.RANCHO." localSheetId="16" hidden="1">{"RLA",#N/A,FALSE,"RLA"}</definedName>
    <definedName name="wrn.RANCHO." localSheetId="0" hidden="1">{"RLA",#N/A,FALSE,"RLA"}</definedName>
    <definedName name="wrn.RANCHO." hidden="1">{"RLA",#N/A,FALSE,"RLA"}</definedName>
    <definedName name="wrn.SFV._.AREA." localSheetId="13" hidden="1">{"SF",#N/A,FALSE,"SFV"}</definedName>
    <definedName name="wrn.SFV._.AREA." localSheetId="9" hidden="1">{"SF",#N/A,FALSE,"SFV"}</definedName>
    <definedName name="wrn.SFV._.AREA." localSheetId="16" hidden="1">{"SF",#N/A,FALSE,"SFV"}</definedName>
    <definedName name="wrn.SFV._.AREA." localSheetId="0" hidden="1">{"SF",#N/A,FALSE,"SFV"}</definedName>
    <definedName name="wrn.SFV._.AREA." hidden="1">{"SF",#N/A,FALSE,"SFV"}</definedName>
    <definedName name="wrn.Shauna." localSheetId="13" hidden="1">{"Portrait",#N/A,FALSE,"Summary";"Landscape",#N/A,FALSE,"Summary"}</definedName>
    <definedName name="wrn.Shauna." localSheetId="9" hidden="1">{"Portrait",#N/A,FALSE,"Summary";"Landscape",#N/A,FALSE,"Summary"}</definedName>
    <definedName name="wrn.Shauna." localSheetId="16" hidden="1">{"Portrait",#N/A,FALSE,"Summary";"Landscape",#N/A,FALSE,"Summary"}</definedName>
    <definedName name="wrn.Shauna." localSheetId="0" hidden="1">{"Portrait",#N/A,FALSE,"Summary";"Landscape",#N/A,FALSE,"Summary"}</definedName>
    <definedName name="wrn.Shauna." hidden="1">{"Portrait",#N/A,FALSE,"Summary";"Landscape",#N/A,FALSE,"Summary"}</definedName>
    <definedName name="wrn.summary." localSheetId="13" hidden="1">{#N/A,#N/A,FALSE,"SUMMARY"}</definedName>
    <definedName name="wrn.summary." localSheetId="9" hidden="1">{#N/A,#N/A,FALSE,"SUMMARY"}</definedName>
    <definedName name="wrn.summary." localSheetId="16" hidden="1">{#N/A,#N/A,FALSE,"SUMMARY"}</definedName>
    <definedName name="wrn.summary." localSheetId="0" hidden="1">{#N/A,#N/A,FALSE,"SUMMARY"}</definedName>
    <definedName name="wrn.summary." hidden="1">{#N/A,#N/A,FALSE,"SUMMARY"}</definedName>
    <definedName name="wrn.SW._.AREA." localSheetId="13" hidden="1">{"SW",#N/A,FALSE,"SW"}</definedName>
    <definedName name="wrn.SW._.AREA." localSheetId="9" hidden="1">{"SW",#N/A,FALSE,"SW"}</definedName>
    <definedName name="wrn.SW._.AREA." localSheetId="16" hidden="1">{"SW",#N/A,FALSE,"SW"}</definedName>
    <definedName name="wrn.SW._.AREA." localSheetId="0" hidden="1">{"SW",#N/A,FALSE,"SW"}</definedName>
    <definedName name="wrn.SW._.AREA." hidden="1">{"SW",#N/A,FALSE,"SW"}</definedName>
    <definedName name="wrn.swa." localSheetId="13" hidden="1">{#N/A,#N/A,FALSE,"SWA"}</definedName>
    <definedName name="wrn.swa." localSheetId="9" hidden="1">{#N/A,#N/A,FALSE,"SWA"}</definedName>
    <definedName name="wrn.swa." localSheetId="16" hidden="1">{#N/A,#N/A,FALSE,"SWA"}</definedName>
    <definedName name="wrn.swa." localSheetId="0" hidden="1">{#N/A,#N/A,FALSE,"SWA"}</definedName>
    <definedName name="wrn.swa." hidden="1">{#N/A,#N/A,FALSE,"SWA"}</definedName>
    <definedName name="wrn.Table._.run._.May._.2013." localSheetId="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9"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16"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0"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rs." localSheetId="13" hidden="1">{#N/A,#N/A,FALSE,"TARS"}</definedName>
    <definedName name="wrn.tars." localSheetId="9" hidden="1">{#N/A,#N/A,FALSE,"TARS"}</definedName>
    <definedName name="wrn.tars." localSheetId="16" hidden="1">{#N/A,#N/A,FALSE,"TARS"}</definedName>
    <definedName name="wrn.tars." localSheetId="0" hidden="1">{#N/A,#N/A,FALSE,"TARS"}</definedName>
    <definedName name="wrn.tars." hidden="1">{#N/A,#N/A,FALSE,"TARS"}</definedName>
    <definedName name="wrn.tic." localSheetId="13" hidden="1">{#N/A,#N/A,FALSE,"TIC "}</definedName>
    <definedName name="wrn.tic." localSheetId="9" hidden="1">{#N/A,#N/A,FALSE,"TIC "}</definedName>
    <definedName name="wrn.tic." localSheetId="16" hidden="1">{#N/A,#N/A,FALSE,"TIC "}</definedName>
    <definedName name="wrn.tic." localSheetId="0" hidden="1">{#N/A,#N/A,FALSE,"TIC "}</definedName>
    <definedName name="wrn.tic." hidden="1">{#N/A,#N/A,FALSE,"TIC "}</definedName>
    <definedName name="wrn.util." localSheetId="13" hidden="1">{#N/A,#N/A,FALSE,"trend"}</definedName>
    <definedName name="wrn.util." localSheetId="9" hidden="1">{#N/A,#N/A,FALSE,"trend"}</definedName>
    <definedName name="wrn.util." localSheetId="16" hidden="1">{#N/A,#N/A,FALSE,"trend"}</definedName>
    <definedName name="wrn.util." localSheetId="0" hidden="1">{#N/A,#N/A,FALSE,"trend"}</definedName>
    <definedName name="wrn.util." hidden="1">{#N/A,#N/A,FALSE,"trend"}</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3" hidden="1">{#N/A,#N/A,FALSE,"az";#N/A,#N/A,FALSE,"CA1";#N/A,#N/A,FALSE,"CA2";#N/A,#N/A,FALSE,"CA3";#N/A,#N/A,FALSE,"FL";#N/A,#N/A,FALSE,"LA";#N/A,#N/A,FALSE,"ok";#N/A,#N/A,FALSE,"tx";#N/A,#N/A,FALSE,"ut";#N/A,#N/A,FALSE,"TREND"}</definedName>
    <definedName name="x" localSheetId="9" hidden="1">{#N/A,#N/A,FALSE,"az";#N/A,#N/A,FALSE,"CA1";#N/A,#N/A,FALSE,"CA2";#N/A,#N/A,FALSE,"CA3";#N/A,#N/A,FALSE,"FL";#N/A,#N/A,FALSE,"LA";#N/A,#N/A,FALSE,"ok";#N/A,#N/A,FALSE,"tx";#N/A,#N/A,FALSE,"ut";#N/A,#N/A,FALSE,"TREND"}</definedName>
    <definedName name="x" localSheetId="16" hidden="1">{#N/A,#N/A,FALSE,"az";#N/A,#N/A,FALSE,"CA1";#N/A,#N/A,FALSE,"CA2";#N/A,#N/A,FALSE,"CA3";#N/A,#N/A,FALSE,"FL";#N/A,#N/A,FALSE,"LA";#N/A,#N/A,FALSE,"ok";#N/A,#N/A,FALSE,"tx";#N/A,#N/A,FALSE,"ut";#N/A,#N/A,FALSE,"TREND"}</definedName>
    <definedName name="x" localSheetId="0" hidden="1">{#N/A,#N/A,FALSE,"az";#N/A,#N/A,FALSE,"CA1";#N/A,#N/A,FALSE,"CA2";#N/A,#N/A,FALSE,"CA3";#N/A,#N/A,FALSE,"FL";#N/A,#N/A,FALSE,"LA";#N/A,#N/A,FALSE,"ok";#N/A,#N/A,FALSE,"tx";#N/A,#N/A,FALSE,"ut";#N/A,#N/A,FALSE,"TREND"}</definedName>
    <definedName name="x" hidden="1">{#N/A,#N/A,FALSE,"az";#N/A,#N/A,FALSE,"CA1";#N/A,#N/A,FALSE,"CA2";#N/A,#N/A,FALSE,"CA3";#N/A,#N/A,FALSE,"FL";#N/A,#N/A,FALSE,"LA";#N/A,#N/A,FALSE,"ok";#N/A,#N/A,FALSE,"tx";#N/A,#N/A,FALSE,"ut";#N/A,#N/A,FALSE,"TREND"}</definedName>
    <definedName name="xz" localSheetId="13" hidden="1">{#N/A,#N/A,FALSE,"exec (2)";#N/A,#N/A,FALSE,"enroll";#N/A,#N/A,FALSE,"SPECIALTY (2)";#N/A,#N/A,FALSE,"SPECIALTY";#N/A,#N/A,FALSE,"SUMM";#N/A,#N/A,FALSE,"TREND";#N/A,#N/A,FALSE,"age band";#N/A,#N/A,FALSE,"GRPCOMPARE";#N/A,#N/A,FALSE,"E HMO";#N/A,#N/A,FALSE,"E POS";#N/A,#N/A,FALSE,"E PPO";#N/A,#N/A,FALSE,"subs-membs"}</definedName>
    <definedName name="xz" localSheetId="9" hidden="1">{#N/A,#N/A,FALSE,"exec (2)";#N/A,#N/A,FALSE,"enroll";#N/A,#N/A,FALSE,"SPECIALTY (2)";#N/A,#N/A,FALSE,"SPECIALTY";#N/A,#N/A,FALSE,"SUMM";#N/A,#N/A,FALSE,"TREND";#N/A,#N/A,FALSE,"age band";#N/A,#N/A,FALSE,"GRPCOMPARE";#N/A,#N/A,FALSE,"E HMO";#N/A,#N/A,FALSE,"E POS";#N/A,#N/A,FALSE,"E PPO";#N/A,#N/A,FALSE,"subs-membs"}</definedName>
    <definedName name="xz" localSheetId="16" hidden="1">{#N/A,#N/A,FALSE,"exec (2)";#N/A,#N/A,FALSE,"enroll";#N/A,#N/A,FALSE,"SPECIALTY (2)";#N/A,#N/A,FALSE,"SPECIALTY";#N/A,#N/A,FALSE,"SUMM";#N/A,#N/A,FALSE,"TREND";#N/A,#N/A,FALSE,"age band";#N/A,#N/A,FALSE,"GRPCOMPARE";#N/A,#N/A,FALSE,"E HMO";#N/A,#N/A,FALSE,"E POS";#N/A,#N/A,FALSE,"E PPO";#N/A,#N/A,FALSE,"subs-membs"}</definedName>
    <definedName name="xz" localSheetId="0" hidden="1">{#N/A,#N/A,FALSE,"exec (2)";#N/A,#N/A,FALSE,"enroll";#N/A,#N/A,FALSE,"SPECIALTY (2)";#N/A,#N/A,FALSE,"SPECIALTY";#N/A,#N/A,FALSE,"SUMM";#N/A,#N/A,FALSE,"TREND";#N/A,#N/A,FALSE,"age band";#N/A,#N/A,FALSE,"GRPCOMPARE";#N/A,#N/A,FALSE,"E HMO";#N/A,#N/A,FALSE,"E POS";#N/A,#N/A,FALSE,"E PPO";#N/A,#N/A,FALSE,"subs-membs"}</definedName>
    <definedName name="xz" hidden="1">{#N/A,#N/A,FALSE,"exec (2)";#N/A,#N/A,FALSE,"enroll";#N/A,#N/A,FALSE,"SPECIALTY (2)";#N/A,#N/A,FALSE,"SPECIALTY";#N/A,#N/A,FALSE,"SUMM";#N/A,#N/A,FALSE,"TREND";#N/A,#N/A,FALSE,"age band";#N/A,#N/A,FALSE,"GRPCOMPARE";#N/A,#N/A,FALSE,"E HMO";#N/A,#N/A,FALSE,"E POS";#N/A,#N/A,FALSE,"E PPO";#N/A,#N/A,FALSE,"subs-membs"}</definedName>
    <definedName name="YOLO" localSheetId="13">#REF!</definedName>
    <definedName name="YOLO" localSheetId="16">#REF!</definedName>
    <definedName name="YUBA" localSheetId="16">#REF!</definedName>
    <definedName name="Z_9A428CE1_B4D9_11D0_A8AA_0000C071AEE7_.wvu.Cols" localSheetId="13" hidden="1">[6]MASTER!$A:$Q,[6]MASTER!$Y:$Z</definedName>
    <definedName name="Z_9A428CE1_B4D9_11D0_A8AA_0000C071AEE7_.wvu.Cols" localSheetId="9" hidden="1">[6]MASTER!$A:$Q,[6]MASTER!$Y:$Z</definedName>
    <definedName name="Z_9A428CE1_B4D9_11D0_A8AA_0000C071AEE7_.wvu.Cols" localSheetId="16" hidden="1">[6]MASTER!$A:$Q,[6]MASTER!$Y:$Z</definedName>
    <definedName name="Z_9A428CE1_B4D9_11D0_A8AA_0000C071AEE7_.wvu.Cols" localSheetId="0" hidden="1">[6]MASTER!$A:$Q,[6]MASTER!$Y:$Z</definedName>
    <definedName name="Z_9A428CE1_B4D9_11D0_A8AA_0000C071AEE7_.wvu.Cols" hidden="1">[7]MASTER!$A:$Q,[7]MASTER!$Y:$Z</definedName>
    <definedName name="Z_9A428CE1_B4D9_11D0_A8AA_0000C071AEE7_.wvu.PrintArea" localSheetId="13" hidden="1">#REF!</definedName>
    <definedName name="Z_9A428CE1_B4D9_11D0_A8AA_0000C071AEE7_.wvu.PrintArea" localSheetId="9" hidden="1">#REF!</definedName>
    <definedName name="Z_9A428CE1_B4D9_11D0_A8AA_0000C071AEE7_.wvu.PrintArea" localSheetId="16" hidden="1">#REF!</definedName>
    <definedName name="Z_9A428CE1_B4D9_11D0_A8AA_0000C071AEE7_.wvu.PrintArea" localSheetId="0" hidden="1">#REF!</definedName>
    <definedName name="Z_9A428CE1_B4D9_11D0_A8AA_0000C071AEE7_.wvu.PrintArea" hidden="1">#REF!</definedName>
    <definedName name="Z_9A428CE1_B4D9_11D0_A8AA_0000C071AEE7_.wvu.Rows" localSheetId="13" hidden="1">[6]MASTER!#REF!,[6]MASTER!#REF!,[6]MASTER!#REF!,[6]MASTER!#REF!,[6]MASTER!#REF!,[6]MASTER!#REF!,[6]MASTER!#REF!,[6]MASTER!$98:$272</definedName>
    <definedName name="Z_9A428CE1_B4D9_11D0_A8AA_0000C071AEE7_.wvu.Rows" localSheetId="9" hidden="1">[6]MASTER!#REF!,[6]MASTER!#REF!,[6]MASTER!#REF!,[6]MASTER!#REF!,[6]MASTER!#REF!,[6]MASTER!#REF!,[6]MASTER!#REF!,[6]MASTER!$98:$272</definedName>
    <definedName name="Z_9A428CE1_B4D9_11D0_A8AA_0000C071AEE7_.wvu.Rows" localSheetId="16" hidden="1">[6]MASTER!#REF!,[6]MASTER!#REF!,[6]MASTER!#REF!,[6]MASTER!#REF!,[6]MASTER!#REF!,[6]MASTER!#REF!,[6]MASTER!#REF!,[6]MASTER!$98:$272</definedName>
    <definedName name="Z_9A428CE1_B4D9_11D0_A8AA_0000C071AEE7_.wvu.Rows" localSheetId="0" hidden="1">[6]MASTER!#REF!,[6]MASTER!#REF!,[6]MASTER!#REF!,[6]MASTER!#REF!,[6]MASTER!#REF!,[6]MASTER!#REF!,[6]MASTER!#REF!,[6]MASTER!$98:$272</definedName>
    <definedName name="Z_9A428CE1_B4D9_11D0_A8AA_0000C071AEE7_.wvu.Rows" hidden="1">[7]MASTER!#REF!,[7]MASTER!#REF!,[7]MASTER!#REF!,[7]MASTER!#REF!,[7]MASTER!#REF!,[7]MASTER!#REF!,[7]MASTER!#REF!,[7]MASTER!$98:$272</definedName>
    <definedName name="zz" localSheetId="13">#REF!</definedName>
    <definedName name="zz" localSheetId="16">#REF!</definedName>
    <definedName name="ZZZZZZZZZZZZZZZZZZZZZZZZZZZZZZZZZZZZZZZZZZZ" localSheetId="16">#REF!</definedName>
  </definedNames>
  <calcPr calcId="191028" iterate="1" fullPrecision="0"/>
  <pivotCaches>
    <pivotCache cacheId="0" r:id="rId47"/>
    <pivotCache cacheId="1" r:id="rId4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55" i="22" l="1"/>
  <c r="BO55" i="22"/>
  <c r="BN55" i="22"/>
  <c r="BK55" i="22"/>
  <c r="BH55" i="22"/>
  <c r="BD55" i="22"/>
  <c r="CB55" i="22" s="1"/>
  <c r="BC55" i="22"/>
  <c r="CA55" i="22" s="1"/>
  <c r="BB55" i="22"/>
  <c r="AY55" i="22"/>
  <c r="AV55" i="22"/>
  <c r="AS55" i="22"/>
  <c r="AO55" i="22"/>
  <c r="BY55" i="22" s="1"/>
  <c r="AN55" i="22"/>
  <c r="AP55" i="22" s="1"/>
  <c r="BZ55" i="22" s="1"/>
  <c r="AM55" i="22"/>
  <c r="AJ55" i="22"/>
  <c r="AG55" i="22"/>
  <c r="AD55" i="22"/>
  <c r="AA55" i="22"/>
  <c r="BW55" i="22" s="1"/>
  <c r="Z55" i="22"/>
  <c r="BV55" i="22" s="1"/>
  <c r="Y55" i="22"/>
  <c r="BU55" i="22" s="1"/>
  <c r="X55" i="22"/>
  <c r="U55" i="22"/>
  <c r="R55" i="22"/>
  <c r="O55" i="22"/>
  <c r="BP54" i="22"/>
  <c r="CE54" i="22" s="1"/>
  <c r="BO54" i="22"/>
  <c r="CD54" i="22" s="1"/>
  <c r="BN54" i="22"/>
  <c r="BK54" i="22"/>
  <c r="BH54" i="22"/>
  <c r="BD54" i="22"/>
  <c r="CB54" i="22" s="1"/>
  <c r="BC54" i="22"/>
  <c r="CA54" i="22" s="1"/>
  <c r="BB54" i="22"/>
  <c r="AY54" i="22"/>
  <c r="AV54" i="22"/>
  <c r="AS54" i="22"/>
  <c r="AO54" i="22"/>
  <c r="BY54" i="22" s="1"/>
  <c r="AN54" i="22"/>
  <c r="BX54" i="22" s="1"/>
  <c r="AM54" i="22"/>
  <c r="AJ54" i="22"/>
  <c r="AG54" i="22"/>
  <c r="AD54" i="22"/>
  <c r="Z54" i="22"/>
  <c r="BV54" i="22" s="1"/>
  <c r="Y54" i="22"/>
  <c r="BU54" i="22" s="1"/>
  <c r="X54" i="22"/>
  <c r="U54" i="22"/>
  <c r="R54" i="22"/>
  <c r="O54" i="22"/>
  <c r="BP53" i="22"/>
  <c r="BO53" i="22"/>
  <c r="BN53" i="22"/>
  <c r="BK53" i="22"/>
  <c r="BH53" i="22"/>
  <c r="BD53" i="22"/>
  <c r="CB53" i="22" s="1"/>
  <c r="BC53" i="22"/>
  <c r="CA53" i="22" s="1"/>
  <c r="BB53" i="22"/>
  <c r="AY53" i="22"/>
  <c r="AV53" i="22"/>
  <c r="AS53" i="22"/>
  <c r="AO53" i="22"/>
  <c r="BY53" i="22" s="1"/>
  <c r="AN53" i="22"/>
  <c r="BX53" i="22" s="1"/>
  <c r="AM53" i="22"/>
  <c r="AJ53" i="22"/>
  <c r="AG53" i="22"/>
  <c r="AD53" i="22"/>
  <c r="Z53" i="22"/>
  <c r="BV53" i="22" s="1"/>
  <c r="Y53" i="22"/>
  <c r="BU53" i="22" s="1"/>
  <c r="X53" i="22"/>
  <c r="U53" i="22"/>
  <c r="R53" i="22"/>
  <c r="O53" i="22"/>
  <c r="BP52" i="22"/>
  <c r="CE52" i="22" s="1"/>
  <c r="BO52" i="22"/>
  <c r="BN52" i="22"/>
  <c r="BK52" i="22"/>
  <c r="BH52" i="22"/>
  <c r="BD52" i="22"/>
  <c r="CB52" i="22" s="1"/>
  <c r="BC52" i="22"/>
  <c r="CA52" i="22" s="1"/>
  <c r="BB52" i="22"/>
  <c r="AY52" i="22"/>
  <c r="AV52" i="22"/>
  <c r="AS52" i="22"/>
  <c r="AO52" i="22"/>
  <c r="AL52" i="17" s="1"/>
  <c r="AN52" i="22"/>
  <c r="BX52" i="22" s="1"/>
  <c r="AM52" i="22"/>
  <c r="AJ52" i="22"/>
  <c r="AG52" i="22"/>
  <c r="AD52" i="22"/>
  <c r="Z52" i="22"/>
  <c r="Y52" i="22"/>
  <c r="BU52" i="22" s="1"/>
  <c r="X52" i="22"/>
  <c r="U52" i="22"/>
  <c r="R52" i="22"/>
  <c r="O52" i="22"/>
  <c r="BP51" i="22"/>
  <c r="CE51" i="22" s="1"/>
  <c r="BO51" i="22"/>
  <c r="CD51" i="22" s="1"/>
  <c r="BN51" i="22"/>
  <c r="BK51" i="22"/>
  <c r="BH51" i="22"/>
  <c r="BD51" i="22"/>
  <c r="CB51" i="22" s="1"/>
  <c r="BC51" i="22"/>
  <c r="BB51" i="22"/>
  <c r="AY51" i="22"/>
  <c r="AV51" i="22"/>
  <c r="AS51" i="22"/>
  <c r="AO51" i="22"/>
  <c r="AN51" i="22"/>
  <c r="BX51" i="22" s="1"/>
  <c r="AM51" i="22"/>
  <c r="AJ51" i="22"/>
  <c r="AG51" i="22"/>
  <c r="AD51" i="22"/>
  <c r="Z51" i="22"/>
  <c r="BV51" i="22" s="1"/>
  <c r="Y51" i="22"/>
  <c r="BU51" i="22" s="1"/>
  <c r="X51" i="22"/>
  <c r="U51" i="22"/>
  <c r="R51" i="22"/>
  <c r="O51" i="22"/>
  <c r="BP50" i="22"/>
  <c r="CE50" i="22" s="1"/>
  <c r="BO50" i="22"/>
  <c r="BN50" i="22"/>
  <c r="BK50" i="22"/>
  <c r="BH50" i="22"/>
  <c r="BD50" i="22"/>
  <c r="CB50" i="22" s="1"/>
  <c r="BC50" i="22"/>
  <c r="CA50" i="22" s="1"/>
  <c r="BB50" i="22"/>
  <c r="AY50" i="22"/>
  <c r="AV50" i="22"/>
  <c r="AS50" i="22"/>
  <c r="AO50" i="22"/>
  <c r="AN50" i="22"/>
  <c r="BX50" i="22" s="1"/>
  <c r="AM50" i="22"/>
  <c r="AJ50" i="22"/>
  <c r="AG50" i="22"/>
  <c r="AD50" i="22"/>
  <c r="Z50" i="22"/>
  <c r="BV50" i="22" s="1"/>
  <c r="Y50" i="22"/>
  <c r="BU50" i="22" s="1"/>
  <c r="X50" i="22"/>
  <c r="U50" i="22"/>
  <c r="R50" i="22"/>
  <c r="O50" i="22"/>
  <c r="BP49" i="22"/>
  <c r="BO49" i="22"/>
  <c r="CD49" i="22" s="1"/>
  <c r="BN49" i="22"/>
  <c r="BK49" i="22"/>
  <c r="BH49" i="22"/>
  <c r="BD49" i="22"/>
  <c r="CB49" i="22" s="1"/>
  <c r="BC49" i="22"/>
  <c r="CA49" i="22" s="1"/>
  <c r="BB49" i="22"/>
  <c r="AY49" i="22"/>
  <c r="AV49" i="22"/>
  <c r="AS49" i="22"/>
  <c r="AO49" i="22"/>
  <c r="AL49" i="17" s="1"/>
  <c r="AN49" i="22"/>
  <c r="BX49" i="22" s="1"/>
  <c r="AM49" i="22"/>
  <c r="AJ49" i="22"/>
  <c r="AG49" i="22"/>
  <c r="AD49" i="22"/>
  <c r="Z49" i="22"/>
  <c r="BV49" i="22" s="1"/>
  <c r="Y49" i="22"/>
  <c r="X49" i="22"/>
  <c r="U49" i="22"/>
  <c r="R49" i="22"/>
  <c r="O49" i="22"/>
  <c r="BP48" i="22"/>
  <c r="BO48" i="22"/>
  <c r="CD48" i="22" s="1"/>
  <c r="BN48" i="22"/>
  <c r="BK48" i="22"/>
  <c r="BH48" i="22"/>
  <c r="BD48" i="22"/>
  <c r="CB48" i="22" s="1"/>
  <c r="BC48" i="22"/>
  <c r="CA48" i="22" s="1"/>
  <c r="BB48" i="22"/>
  <c r="AY48" i="22"/>
  <c r="AV48" i="22"/>
  <c r="AS48" i="22"/>
  <c r="AO48" i="22"/>
  <c r="BY48" i="22" s="1"/>
  <c r="AN48" i="22"/>
  <c r="AM48" i="22"/>
  <c r="AJ48" i="22"/>
  <c r="AG48" i="22"/>
  <c r="AD48" i="22"/>
  <c r="Z48" i="22"/>
  <c r="BV48" i="22" s="1"/>
  <c r="Y48" i="22"/>
  <c r="X48" i="22"/>
  <c r="U48" i="22"/>
  <c r="R48" i="22"/>
  <c r="O48" i="22"/>
  <c r="BP47" i="22"/>
  <c r="CE47" i="22" s="1"/>
  <c r="BO47" i="22"/>
  <c r="BN47" i="22"/>
  <c r="BK47" i="22"/>
  <c r="BH47" i="22"/>
  <c r="BD47" i="22"/>
  <c r="BB47" i="22"/>
  <c r="AY47" i="22"/>
  <c r="AW47" i="22"/>
  <c r="AV47" i="22"/>
  <c r="AT47" i="22"/>
  <c r="BC47" i="22" s="1"/>
  <c r="AS47" i="22"/>
  <c r="AO47" i="22"/>
  <c r="BY47" i="22" s="1"/>
  <c r="AN47" i="22"/>
  <c r="BX47" i="22" s="1"/>
  <c r="AM47" i="22"/>
  <c r="AJ47" i="22"/>
  <c r="AG47" i="22"/>
  <c r="AD47" i="22"/>
  <c r="Z47" i="22"/>
  <c r="BV47" i="22" s="1"/>
  <c r="X47" i="22"/>
  <c r="V47" i="22"/>
  <c r="Y47" i="22" s="1"/>
  <c r="U47" i="22"/>
  <c r="R47" i="22"/>
  <c r="O47" i="22"/>
  <c r="BP46" i="22"/>
  <c r="CE46" i="22" s="1"/>
  <c r="BO46" i="22"/>
  <c r="BN46" i="22"/>
  <c r="BK46" i="22"/>
  <c r="BH46" i="22"/>
  <c r="BD46" i="22"/>
  <c r="BC46" i="22"/>
  <c r="CA46" i="22" s="1"/>
  <c r="BB46" i="22"/>
  <c r="AY46" i="22"/>
  <c r="AV46" i="22"/>
  <c r="AS46" i="22"/>
  <c r="AO46" i="22"/>
  <c r="BY46" i="22" s="1"/>
  <c r="AN46" i="22"/>
  <c r="AK46" i="17" s="1"/>
  <c r="AM46" i="22"/>
  <c r="AJ46" i="22"/>
  <c r="AG46" i="22"/>
  <c r="AD46" i="22"/>
  <c r="Z46" i="22"/>
  <c r="BV46" i="22" s="1"/>
  <c r="Y46" i="22"/>
  <c r="BU46" i="22" s="1"/>
  <c r="X46" i="22"/>
  <c r="U46" i="22"/>
  <c r="R46" i="22"/>
  <c r="O46" i="22"/>
  <c r="BP45" i="22"/>
  <c r="CE45" i="22" s="1"/>
  <c r="BO45" i="22"/>
  <c r="BN45" i="22"/>
  <c r="BK45" i="22"/>
  <c r="BH45" i="22"/>
  <c r="BD45" i="22"/>
  <c r="CB45" i="22" s="1"/>
  <c r="BB45" i="22"/>
  <c r="AY45" i="22"/>
  <c r="AU45" i="22"/>
  <c r="AT45" i="22"/>
  <c r="AV45" i="22" s="1"/>
  <c r="AR45" i="22"/>
  <c r="AQ45" i="22"/>
  <c r="AO45" i="22"/>
  <c r="AL45" i="17" s="1"/>
  <c r="AN45" i="22"/>
  <c r="BX45" i="22" s="1"/>
  <c r="AM45" i="22"/>
  <c r="AJ45" i="22"/>
  <c r="AG45" i="22"/>
  <c r="AD45" i="22"/>
  <c r="Z45" i="22"/>
  <c r="BV45" i="22" s="1"/>
  <c r="Y45" i="22"/>
  <c r="X45" i="22"/>
  <c r="U45" i="22"/>
  <c r="R45" i="22"/>
  <c r="O45" i="22"/>
  <c r="BP44" i="22"/>
  <c r="BO44" i="22"/>
  <c r="CD44" i="22" s="1"/>
  <c r="BN44" i="22"/>
  <c r="BK44" i="22"/>
  <c r="BH44" i="22"/>
  <c r="BD44" i="22"/>
  <c r="CB44" i="22" s="1"/>
  <c r="BC44" i="22"/>
  <c r="CA44" i="22" s="1"/>
  <c r="BB44" i="22"/>
  <c r="AY44" i="22"/>
  <c r="AV44" i="22"/>
  <c r="AS44" i="22"/>
  <c r="AO44" i="22"/>
  <c r="BY44" i="22" s="1"/>
  <c r="AN44" i="22"/>
  <c r="AK44" i="17" s="1"/>
  <c r="AM44" i="22"/>
  <c r="AJ44" i="22"/>
  <c r="AG44" i="22"/>
  <c r="AD44" i="22"/>
  <c r="Z44" i="22"/>
  <c r="BV44" i="22" s="1"/>
  <c r="Y44" i="22"/>
  <c r="X44" i="22"/>
  <c r="U44" i="22"/>
  <c r="R44" i="22"/>
  <c r="O44" i="22"/>
  <c r="BP43" i="22"/>
  <c r="BO43" i="22"/>
  <c r="CD43" i="22" s="1"/>
  <c r="BN43" i="22"/>
  <c r="BK43" i="22"/>
  <c r="BH43" i="22"/>
  <c r="BD43" i="22"/>
  <c r="CB43" i="22" s="1"/>
  <c r="BC43" i="22"/>
  <c r="BB43" i="22"/>
  <c r="AY43" i="22"/>
  <c r="AV43" i="22"/>
  <c r="AS43" i="22"/>
  <c r="AO43" i="22"/>
  <c r="BY43" i="22" s="1"/>
  <c r="AN43" i="22"/>
  <c r="AM43" i="22"/>
  <c r="AJ43" i="22"/>
  <c r="AG43" i="22"/>
  <c r="AD43" i="22"/>
  <c r="Z43" i="22"/>
  <c r="BV43" i="22" s="1"/>
  <c r="Y43" i="22"/>
  <c r="BU43" i="22" s="1"/>
  <c r="X43" i="22"/>
  <c r="U43" i="22"/>
  <c r="R43" i="22"/>
  <c r="O43" i="22"/>
  <c r="BP42" i="22"/>
  <c r="CE42" i="22" s="1"/>
  <c r="BO42" i="22"/>
  <c r="BQ42" i="22" s="1"/>
  <c r="BN42" i="22"/>
  <c r="BK42" i="22"/>
  <c r="BH42" i="22"/>
  <c r="BD42" i="22"/>
  <c r="BC42" i="22"/>
  <c r="CA42" i="22" s="1"/>
  <c r="BB42" i="22"/>
  <c r="AY42" i="22"/>
  <c r="AV42" i="22"/>
  <c r="AS42" i="22"/>
  <c r="AO42" i="22"/>
  <c r="BY42" i="22" s="1"/>
  <c r="AN42" i="22"/>
  <c r="AK42" i="17" s="1"/>
  <c r="AM42" i="22"/>
  <c r="AJ42" i="22"/>
  <c r="AG42" i="22"/>
  <c r="AD42" i="22"/>
  <c r="Z42" i="22"/>
  <c r="BV42" i="22" s="1"/>
  <c r="Y42" i="22"/>
  <c r="BU42" i="22" s="1"/>
  <c r="X42" i="22"/>
  <c r="U42" i="22"/>
  <c r="R42" i="22"/>
  <c r="O42" i="22"/>
  <c r="BP41" i="22"/>
  <c r="BO41" i="22"/>
  <c r="BN41" i="22"/>
  <c r="BK41" i="22"/>
  <c r="BH41" i="22"/>
  <c r="BD41" i="22"/>
  <c r="CB41" i="22" s="1"/>
  <c r="BC41" i="22"/>
  <c r="CA41" i="22" s="1"/>
  <c r="BB41" i="22"/>
  <c r="AY41" i="22"/>
  <c r="AV41" i="22"/>
  <c r="AS41" i="22"/>
  <c r="AO41" i="22"/>
  <c r="AL41" i="17" s="1"/>
  <c r="AN41" i="22"/>
  <c r="AM41" i="22"/>
  <c r="AJ41" i="22"/>
  <c r="AG41" i="22"/>
  <c r="AD41" i="22"/>
  <c r="Z41" i="22"/>
  <c r="BV41" i="22" s="1"/>
  <c r="Y41" i="22"/>
  <c r="BU41" i="22" s="1"/>
  <c r="X41" i="22"/>
  <c r="U41" i="22"/>
  <c r="R41" i="22"/>
  <c r="O41" i="22"/>
  <c r="BP40" i="22"/>
  <c r="BO40" i="22"/>
  <c r="BN40" i="22"/>
  <c r="BK40" i="22"/>
  <c r="BH40" i="22"/>
  <c r="BD40" i="22"/>
  <c r="CB40" i="22" s="1"/>
  <c r="BC40" i="22"/>
  <c r="CA40" i="22" s="1"/>
  <c r="BB40" i="22"/>
  <c r="AY40" i="22"/>
  <c r="AV40" i="22"/>
  <c r="AS40" i="22"/>
  <c r="AO40" i="22"/>
  <c r="AL40" i="17" s="1"/>
  <c r="AN40" i="22"/>
  <c r="BX40" i="22" s="1"/>
  <c r="AM40" i="22"/>
  <c r="AJ40" i="22"/>
  <c r="AG40" i="22"/>
  <c r="AD40" i="22"/>
  <c r="Z40" i="22"/>
  <c r="BV40" i="22" s="1"/>
  <c r="Y40" i="22"/>
  <c r="BU40" i="22" s="1"/>
  <c r="X40" i="22"/>
  <c r="U40" i="22"/>
  <c r="R40" i="22"/>
  <c r="O40" i="22"/>
  <c r="BP39" i="22"/>
  <c r="CE39" i="22" s="1"/>
  <c r="BO39" i="22"/>
  <c r="CD39" i="22" s="1"/>
  <c r="BN39" i="22"/>
  <c r="BK39" i="22"/>
  <c r="BH39" i="22"/>
  <c r="BD39" i="22"/>
  <c r="BC39" i="22"/>
  <c r="BB39" i="22"/>
  <c r="AY39" i="22"/>
  <c r="AV39" i="22"/>
  <c r="AS39" i="22"/>
  <c r="AO39" i="22"/>
  <c r="AL39" i="17" s="1"/>
  <c r="AN39" i="22"/>
  <c r="AK39" i="17" s="1"/>
  <c r="AM39" i="22"/>
  <c r="AJ39" i="22"/>
  <c r="AG39" i="22"/>
  <c r="AD39" i="22"/>
  <c r="Z39" i="22"/>
  <c r="BV39" i="22" s="1"/>
  <c r="Y39" i="22"/>
  <c r="BU39" i="22" s="1"/>
  <c r="X39" i="22"/>
  <c r="U39" i="22"/>
  <c r="R39" i="22"/>
  <c r="O39" i="22"/>
  <c r="BP38" i="22"/>
  <c r="CE38" i="22" s="1"/>
  <c r="BO38" i="22"/>
  <c r="BN38" i="22"/>
  <c r="BK38" i="22"/>
  <c r="BH38" i="22"/>
  <c r="BD38" i="22"/>
  <c r="CB38" i="22" s="1"/>
  <c r="BC38" i="22"/>
  <c r="BB38" i="22"/>
  <c r="AY38" i="22"/>
  <c r="AV38" i="22"/>
  <c r="AS38" i="22"/>
  <c r="AO38" i="22"/>
  <c r="BY38" i="22" s="1"/>
  <c r="AN38" i="22"/>
  <c r="AP38" i="22" s="1"/>
  <c r="BZ38" i="22" s="1"/>
  <c r="AM38" i="22"/>
  <c r="AJ38" i="22"/>
  <c r="AG38" i="22"/>
  <c r="AD38" i="22"/>
  <c r="Z38" i="22"/>
  <c r="BV38" i="22" s="1"/>
  <c r="Y38" i="22"/>
  <c r="BU38" i="22" s="1"/>
  <c r="X38" i="22"/>
  <c r="U38" i="22"/>
  <c r="R38" i="22"/>
  <c r="O38" i="22"/>
  <c r="BP37" i="22"/>
  <c r="CE37" i="22" s="1"/>
  <c r="BO37" i="22"/>
  <c r="BN37" i="22"/>
  <c r="BK37" i="22"/>
  <c r="BH37" i="22"/>
  <c r="BD37" i="22"/>
  <c r="CB37" i="22" s="1"/>
  <c r="BC37" i="22"/>
  <c r="BE37" i="22" s="1"/>
  <c r="CC37" i="22" s="1"/>
  <c r="BB37" i="22"/>
  <c r="AY37" i="22"/>
  <c r="AV37" i="22"/>
  <c r="AS37" i="22"/>
  <c r="AO37" i="22"/>
  <c r="AL37" i="17" s="1"/>
  <c r="AN37" i="22"/>
  <c r="BX37" i="22" s="1"/>
  <c r="AM37" i="22"/>
  <c r="AJ37" i="22"/>
  <c r="AG37" i="22"/>
  <c r="AD37" i="22"/>
  <c r="Z37" i="22"/>
  <c r="BV37" i="22" s="1"/>
  <c r="Y37" i="22"/>
  <c r="X37" i="22"/>
  <c r="U37" i="22"/>
  <c r="R37" i="22"/>
  <c r="O37" i="22"/>
  <c r="CD36" i="22"/>
  <c r="BP36" i="22"/>
  <c r="BO36" i="22"/>
  <c r="BN36" i="22"/>
  <c r="BK36" i="22"/>
  <c r="BH36" i="22"/>
  <c r="BD36" i="22"/>
  <c r="CB36" i="22" s="1"/>
  <c r="BC36" i="22"/>
  <c r="CA36" i="22" s="1"/>
  <c r="BB36" i="22"/>
  <c r="AY36" i="22"/>
  <c r="AV36" i="22"/>
  <c r="AS36" i="22"/>
  <c r="AO36" i="22"/>
  <c r="AL36" i="17" s="1"/>
  <c r="AN36" i="22"/>
  <c r="AK36" i="17" s="1"/>
  <c r="AM36" i="22"/>
  <c r="AJ36" i="22"/>
  <c r="AG36" i="22"/>
  <c r="AD36" i="22"/>
  <c r="Z36" i="22"/>
  <c r="BV36" i="22" s="1"/>
  <c r="Y36" i="22"/>
  <c r="X36" i="22"/>
  <c r="U36" i="22"/>
  <c r="R36" i="22"/>
  <c r="O36" i="22"/>
  <c r="BU35" i="22"/>
  <c r="BP35" i="22"/>
  <c r="BO35" i="22"/>
  <c r="CD35" i="22" s="1"/>
  <c r="BN35" i="22"/>
  <c r="BK35" i="22"/>
  <c r="BH35" i="22"/>
  <c r="BD35" i="22"/>
  <c r="CB35" i="22" s="1"/>
  <c r="BC35" i="22"/>
  <c r="CA35" i="22" s="1"/>
  <c r="BB35" i="22"/>
  <c r="AY35" i="22"/>
  <c r="AV35" i="22"/>
  <c r="AS35" i="22"/>
  <c r="AO35" i="22"/>
  <c r="BY35" i="22" s="1"/>
  <c r="AN35" i="22"/>
  <c r="AP35" i="22" s="1"/>
  <c r="BZ35" i="22" s="1"/>
  <c r="AM35" i="22"/>
  <c r="AJ35" i="22"/>
  <c r="AG35" i="22"/>
  <c r="AD35" i="22"/>
  <c r="Z35" i="22"/>
  <c r="BV35" i="22" s="1"/>
  <c r="Y35" i="22"/>
  <c r="X35" i="22"/>
  <c r="U35" i="22"/>
  <c r="R35" i="22"/>
  <c r="O35" i="22"/>
  <c r="BP34" i="22"/>
  <c r="CE34" i="22" s="1"/>
  <c r="BO34" i="22"/>
  <c r="BN34" i="22"/>
  <c r="BK34" i="22"/>
  <c r="BH34" i="22"/>
  <c r="BD34" i="22"/>
  <c r="CB34" i="22" s="1"/>
  <c r="BC34" i="22"/>
  <c r="CA34" i="22" s="1"/>
  <c r="BB34" i="22"/>
  <c r="AY34" i="22"/>
  <c r="AV34" i="22"/>
  <c r="AS34" i="22"/>
  <c r="AO34" i="22"/>
  <c r="BY34" i="22" s="1"/>
  <c r="AN34" i="22"/>
  <c r="AK34" i="17" s="1"/>
  <c r="AM34" i="22"/>
  <c r="AJ34" i="22"/>
  <c r="AG34" i="22"/>
  <c r="AD34" i="22"/>
  <c r="Z34" i="22"/>
  <c r="BV34" i="22" s="1"/>
  <c r="Y34" i="22"/>
  <c r="BU34" i="22" s="1"/>
  <c r="X34" i="22"/>
  <c r="U34" i="22"/>
  <c r="R34" i="22"/>
  <c r="O34" i="22"/>
  <c r="BP33" i="22"/>
  <c r="BO33" i="22"/>
  <c r="BN33" i="22"/>
  <c r="BK33" i="22"/>
  <c r="BH33" i="22"/>
  <c r="BD33" i="22"/>
  <c r="CB33" i="22" s="1"/>
  <c r="BC33" i="22"/>
  <c r="CA33" i="22" s="1"/>
  <c r="BB33" i="22"/>
  <c r="AY33" i="22"/>
  <c r="AV33" i="22"/>
  <c r="AS33" i="22"/>
  <c r="AO33" i="22"/>
  <c r="BY33" i="22" s="1"/>
  <c r="AN33" i="22"/>
  <c r="AM33" i="22"/>
  <c r="AJ33" i="22"/>
  <c r="AG33" i="22"/>
  <c r="AD33" i="22"/>
  <c r="Z33" i="22"/>
  <c r="BV33" i="22" s="1"/>
  <c r="Y33" i="22"/>
  <c r="BU33" i="22" s="1"/>
  <c r="X33" i="22"/>
  <c r="U33" i="22"/>
  <c r="R33" i="22"/>
  <c r="O33" i="22"/>
  <c r="BP32" i="22"/>
  <c r="CE32" i="22" s="1"/>
  <c r="BO32" i="22"/>
  <c r="BN32" i="22"/>
  <c r="BK32" i="22"/>
  <c r="BH32" i="22"/>
  <c r="BD32" i="22"/>
  <c r="CB32" i="22" s="1"/>
  <c r="BC32" i="22"/>
  <c r="CA32" i="22" s="1"/>
  <c r="BB32" i="22"/>
  <c r="AY32" i="22"/>
  <c r="AV32" i="22"/>
  <c r="AS32" i="22"/>
  <c r="AO32" i="22"/>
  <c r="AL32" i="17" s="1"/>
  <c r="AN32" i="22"/>
  <c r="BX32" i="22" s="1"/>
  <c r="AM32" i="22"/>
  <c r="AJ32" i="22"/>
  <c r="AG32" i="22"/>
  <c r="AD32" i="22"/>
  <c r="Z32" i="22"/>
  <c r="BV32" i="22" s="1"/>
  <c r="Y32" i="22"/>
  <c r="X32" i="22"/>
  <c r="U32" i="22"/>
  <c r="R32" i="22"/>
  <c r="O32" i="22"/>
  <c r="BP31" i="22"/>
  <c r="CE31" i="22" s="1"/>
  <c r="BO31" i="22"/>
  <c r="CD31" i="22" s="1"/>
  <c r="BN31" i="22"/>
  <c r="BK31" i="22"/>
  <c r="BH31" i="22"/>
  <c r="BD31" i="22"/>
  <c r="CB31" i="22" s="1"/>
  <c r="BC31" i="22"/>
  <c r="BB31" i="22"/>
  <c r="AY31" i="22"/>
  <c r="AV31" i="22"/>
  <c r="AS31" i="22"/>
  <c r="AO31" i="22"/>
  <c r="BY31" i="22" s="1"/>
  <c r="AN31" i="22"/>
  <c r="AK31" i="17" s="1"/>
  <c r="AM31" i="22"/>
  <c r="AJ31" i="22"/>
  <c r="AG31" i="22"/>
  <c r="AD31" i="22"/>
  <c r="Z31" i="22"/>
  <c r="BV31" i="22" s="1"/>
  <c r="Y31" i="22"/>
  <c r="BU31" i="22" s="1"/>
  <c r="X31" i="22"/>
  <c r="U31" i="22"/>
  <c r="R31" i="22"/>
  <c r="O31" i="22"/>
  <c r="BY30" i="22"/>
  <c r="BP30" i="22"/>
  <c r="CE30" i="22" s="1"/>
  <c r="BO30" i="22"/>
  <c r="BN30" i="22"/>
  <c r="BK30" i="22"/>
  <c r="BH30" i="22"/>
  <c r="BD30" i="22"/>
  <c r="CB30" i="22" s="1"/>
  <c r="BC30" i="22"/>
  <c r="BB30" i="22"/>
  <c r="AY30" i="22"/>
  <c r="AV30" i="22"/>
  <c r="AS30" i="22"/>
  <c r="AO30" i="22"/>
  <c r="AN30" i="22"/>
  <c r="BX30" i="22" s="1"/>
  <c r="AM30" i="22"/>
  <c r="AJ30" i="22"/>
  <c r="AG30" i="22"/>
  <c r="AD30" i="22"/>
  <c r="Z30" i="22"/>
  <c r="BV30" i="22" s="1"/>
  <c r="Y30" i="22"/>
  <c r="BU30" i="22" s="1"/>
  <c r="X30" i="22"/>
  <c r="U30" i="22"/>
  <c r="R30" i="22"/>
  <c r="O30" i="22"/>
  <c r="CD29" i="22"/>
  <c r="BY29" i="22"/>
  <c r="BP29" i="22"/>
  <c r="CE29" i="22" s="1"/>
  <c r="BO29" i="22"/>
  <c r="BN29" i="22"/>
  <c r="BK29" i="22"/>
  <c r="BH29" i="22"/>
  <c r="BD29" i="22"/>
  <c r="CB29" i="22" s="1"/>
  <c r="BC29" i="22"/>
  <c r="BB29" i="22"/>
  <c r="AY29" i="22"/>
  <c r="AV29" i="22"/>
  <c r="AS29" i="22"/>
  <c r="AO29" i="22"/>
  <c r="AL29" i="17" s="1"/>
  <c r="AN29" i="22"/>
  <c r="BX29" i="22" s="1"/>
  <c r="AM29" i="22"/>
  <c r="AJ29" i="22"/>
  <c r="AG29" i="22"/>
  <c r="AD29" i="22"/>
  <c r="Z29" i="22"/>
  <c r="BV29" i="22" s="1"/>
  <c r="Y29" i="22"/>
  <c r="X29" i="22"/>
  <c r="U29" i="22"/>
  <c r="R29" i="22"/>
  <c r="O29" i="22"/>
  <c r="BP28" i="22"/>
  <c r="CE28" i="22" s="1"/>
  <c r="BO28" i="22"/>
  <c r="BN28" i="22"/>
  <c r="BK28" i="22"/>
  <c r="BH28" i="22"/>
  <c r="BD28" i="22"/>
  <c r="CB28" i="22" s="1"/>
  <c r="BC28" i="22"/>
  <c r="BB28" i="22"/>
  <c r="AY28" i="22"/>
  <c r="AV28" i="22"/>
  <c r="AS28" i="22"/>
  <c r="AO28" i="22"/>
  <c r="AL28" i="17" s="1"/>
  <c r="AN28" i="22"/>
  <c r="BX28" i="22" s="1"/>
  <c r="AM28" i="22"/>
  <c r="AJ28" i="22"/>
  <c r="AG28" i="22"/>
  <c r="AD28" i="22"/>
  <c r="Z28" i="22"/>
  <c r="BV28" i="22" s="1"/>
  <c r="Y28" i="22"/>
  <c r="X28" i="22"/>
  <c r="U28" i="22"/>
  <c r="R28" i="22"/>
  <c r="O28" i="22"/>
  <c r="BP27" i="22"/>
  <c r="BO27" i="22"/>
  <c r="BN27" i="22"/>
  <c r="BK27" i="22"/>
  <c r="BH27" i="22"/>
  <c r="BD27" i="22"/>
  <c r="BC27" i="22"/>
  <c r="CA27" i="22" s="1"/>
  <c r="BB27" i="22"/>
  <c r="AY27" i="22"/>
  <c r="AV27" i="22"/>
  <c r="AS27" i="22"/>
  <c r="AO27" i="22"/>
  <c r="BY27" i="22" s="1"/>
  <c r="AN27" i="22"/>
  <c r="AK27" i="17" s="1"/>
  <c r="AM27" i="22"/>
  <c r="AJ27" i="22"/>
  <c r="AG27" i="22"/>
  <c r="AD27" i="22"/>
  <c r="Z27" i="22"/>
  <c r="BV27" i="22" s="1"/>
  <c r="Y27" i="22"/>
  <c r="X27" i="22"/>
  <c r="U27" i="22"/>
  <c r="R27" i="22"/>
  <c r="O27" i="22"/>
  <c r="BP26" i="22"/>
  <c r="CE26" i="22" s="1"/>
  <c r="BO26" i="22"/>
  <c r="BN26" i="22"/>
  <c r="BK26" i="22"/>
  <c r="BH26" i="22"/>
  <c r="BD26" i="22"/>
  <c r="CB26" i="22" s="1"/>
  <c r="BC26" i="22"/>
  <c r="BB26" i="22"/>
  <c r="AY26" i="22"/>
  <c r="AV26" i="22"/>
  <c r="AS26" i="22"/>
  <c r="AO26" i="22"/>
  <c r="BY26" i="22" s="1"/>
  <c r="AN26" i="22"/>
  <c r="BX26" i="22" s="1"/>
  <c r="AM26" i="22"/>
  <c r="AJ26" i="22"/>
  <c r="AG26" i="22"/>
  <c r="AD26" i="22"/>
  <c r="Z26" i="22"/>
  <c r="BV26" i="22" s="1"/>
  <c r="Y26" i="22"/>
  <c r="X26" i="22"/>
  <c r="U26" i="22"/>
  <c r="R26" i="22"/>
  <c r="O26" i="22"/>
  <c r="BP25" i="22"/>
  <c r="CE25" i="22" s="1"/>
  <c r="BO25" i="22"/>
  <c r="BN25" i="22"/>
  <c r="BK25" i="22"/>
  <c r="BH25" i="22"/>
  <c r="BD25" i="22"/>
  <c r="CB25" i="22" s="1"/>
  <c r="BC25" i="22"/>
  <c r="CA25" i="22" s="1"/>
  <c r="BB25" i="22"/>
  <c r="AY25" i="22"/>
  <c r="AV25" i="22"/>
  <c r="AS25" i="22"/>
  <c r="AO25" i="22"/>
  <c r="AN25" i="22"/>
  <c r="AK25" i="17" s="1"/>
  <c r="AM25" i="22"/>
  <c r="AJ25" i="22"/>
  <c r="AG25" i="22"/>
  <c r="AD25" i="22"/>
  <c r="Z25" i="22"/>
  <c r="Y25" i="22"/>
  <c r="BU25" i="22" s="1"/>
  <c r="X25" i="22"/>
  <c r="U25" i="22"/>
  <c r="R25" i="22"/>
  <c r="O25" i="22"/>
  <c r="BV24" i="22"/>
  <c r="BP24" i="22"/>
  <c r="CE24" i="22" s="1"/>
  <c r="BO24" i="22"/>
  <c r="CD24" i="22" s="1"/>
  <c r="BN24" i="22"/>
  <c r="BK24" i="22"/>
  <c r="BH24" i="22"/>
  <c r="BD24" i="22"/>
  <c r="CB24" i="22" s="1"/>
  <c r="BC24" i="22"/>
  <c r="CA24" i="22" s="1"/>
  <c r="BB24" i="22"/>
  <c r="AY24" i="22"/>
  <c r="AV24" i="22"/>
  <c r="AS24" i="22"/>
  <c r="AO24" i="22"/>
  <c r="BY24" i="22" s="1"/>
  <c r="AN24" i="22"/>
  <c r="AK24" i="17" s="1"/>
  <c r="AM24" i="22"/>
  <c r="AJ24" i="22"/>
  <c r="AG24" i="22"/>
  <c r="AD24" i="22"/>
  <c r="Z24" i="22"/>
  <c r="Y24" i="22"/>
  <c r="X24" i="22"/>
  <c r="U24" i="22"/>
  <c r="R24" i="22"/>
  <c r="O24" i="22"/>
  <c r="BP23" i="22"/>
  <c r="BO23" i="22"/>
  <c r="CD23" i="22" s="1"/>
  <c r="BN23" i="22"/>
  <c r="BK23" i="22"/>
  <c r="BH23" i="22"/>
  <c r="BD23" i="22"/>
  <c r="CB23" i="22" s="1"/>
  <c r="BC23" i="22"/>
  <c r="CA23" i="22" s="1"/>
  <c r="BB23" i="22"/>
  <c r="AY23" i="22"/>
  <c r="AV23" i="22"/>
  <c r="AS23" i="22"/>
  <c r="AO23" i="22"/>
  <c r="BY23" i="22" s="1"/>
  <c r="AN23" i="22"/>
  <c r="AM23" i="22"/>
  <c r="AJ23" i="22"/>
  <c r="AG23" i="22"/>
  <c r="AD23" i="22"/>
  <c r="Z23" i="22"/>
  <c r="BV23" i="22" s="1"/>
  <c r="Y23" i="22"/>
  <c r="BU23" i="22" s="1"/>
  <c r="X23" i="22"/>
  <c r="U23" i="22"/>
  <c r="R23" i="22"/>
  <c r="O23" i="22"/>
  <c r="BP22" i="22"/>
  <c r="CE22" i="22" s="1"/>
  <c r="BO22" i="22"/>
  <c r="BN22" i="22"/>
  <c r="BK22" i="22"/>
  <c r="BH22" i="22"/>
  <c r="BD22" i="22"/>
  <c r="BC22" i="22"/>
  <c r="BB22" i="22"/>
  <c r="AY22" i="22"/>
  <c r="AV22" i="22"/>
  <c r="AS22" i="22"/>
  <c r="AO22" i="22"/>
  <c r="BY22" i="22" s="1"/>
  <c r="AN22" i="22"/>
  <c r="BX22" i="22" s="1"/>
  <c r="AM22" i="22"/>
  <c r="AJ22" i="22"/>
  <c r="AG22" i="22"/>
  <c r="AD22" i="22"/>
  <c r="Z22" i="22"/>
  <c r="BV22" i="22" s="1"/>
  <c r="Y22" i="22"/>
  <c r="X22" i="22"/>
  <c r="U22" i="22"/>
  <c r="R22" i="22"/>
  <c r="O22" i="22"/>
  <c r="BP21" i="22"/>
  <c r="BO21" i="22"/>
  <c r="CD21" i="22" s="1"/>
  <c r="BN21" i="22"/>
  <c r="BK21" i="22"/>
  <c r="BH21" i="22"/>
  <c r="BD21" i="22"/>
  <c r="CB21" i="22" s="1"/>
  <c r="BC21" i="22"/>
  <c r="BB21" i="22"/>
  <c r="AY21" i="22"/>
  <c r="AV21" i="22"/>
  <c r="AS21" i="22"/>
  <c r="AO21" i="22"/>
  <c r="AN21" i="22"/>
  <c r="AK21" i="17" s="1"/>
  <c r="AM21" i="22"/>
  <c r="AJ21" i="22"/>
  <c r="AG21" i="22"/>
  <c r="AD21" i="22"/>
  <c r="Z21" i="22"/>
  <c r="BV21" i="22" s="1"/>
  <c r="Y21" i="22"/>
  <c r="AA21" i="22" s="1"/>
  <c r="BW21" i="22" s="1"/>
  <c r="X21" i="22"/>
  <c r="U21" i="22"/>
  <c r="R21" i="22"/>
  <c r="O21" i="22"/>
  <c r="BP20" i="22"/>
  <c r="CE20" i="22" s="1"/>
  <c r="BO20" i="22"/>
  <c r="CD20" i="22" s="1"/>
  <c r="BN20" i="22"/>
  <c r="BK20" i="22"/>
  <c r="BH20" i="22"/>
  <c r="BD20" i="22"/>
  <c r="BC20" i="22"/>
  <c r="CA20" i="22" s="1"/>
  <c r="BB20" i="22"/>
  <c r="AY20" i="22"/>
  <c r="AV20" i="22"/>
  <c r="AS20" i="22"/>
  <c r="AO20" i="22"/>
  <c r="AL20" i="17" s="1"/>
  <c r="AN20" i="22"/>
  <c r="AM20" i="22"/>
  <c r="AJ20" i="22"/>
  <c r="AG20" i="22"/>
  <c r="AD20" i="22"/>
  <c r="Z20" i="22"/>
  <c r="BV20" i="22" s="1"/>
  <c r="Y20" i="22"/>
  <c r="BU20" i="22" s="1"/>
  <c r="X20" i="22"/>
  <c r="U20" i="22"/>
  <c r="R20" i="22"/>
  <c r="O20" i="22"/>
  <c r="BP19" i="22"/>
  <c r="BO19" i="22"/>
  <c r="CD19" i="22" s="1"/>
  <c r="BN19" i="22"/>
  <c r="BK19" i="22"/>
  <c r="BH19" i="22"/>
  <c r="BD19" i="22"/>
  <c r="CB19" i="22" s="1"/>
  <c r="BC19" i="22"/>
  <c r="BB19" i="22"/>
  <c r="AY19" i="22"/>
  <c r="AV19" i="22"/>
  <c r="AS19" i="22"/>
  <c r="AO19" i="22"/>
  <c r="AL19" i="17" s="1"/>
  <c r="AN19" i="22"/>
  <c r="AM19" i="22"/>
  <c r="AJ19" i="22"/>
  <c r="AG19" i="22"/>
  <c r="AD19" i="22"/>
  <c r="Z19" i="22"/>
  <c r="BV19" i="22" s="1"/>
  <c r="Y19" i="22"/>
  <c r="X19" i="22"/>
  <c r="U19" i="22"/>
  <c r="R19" i="22"/>
  <c r="O19" i="22"/>
  <c r="BP18" i="22"/>
  <c r="BO18" i="22"/>
  <c r="BQ18" i="22" s="1"/>
  <c r="BN18" i="22"/>
  <c r="BK18" i="22"/>
  <c r="BH18" i="22"/>
  <c r="BD18" i="22"/>
  <c r="CB18" i="22" s="1"/>
  <c r="BC18" i="22"/>
  <c r="BB18" i="22"/>
  <c r="AY18" i="22"/>
  <c r="AV18" i="22"/>
  <c r="AS18" i="22"/>
  <c r="AO18" i="22"/>
  <c r="AL18" i="17" s="1"/>
  <c r="AN18" i="22"/>
  <c r="AM18" i="22"/>
  <c r="AJ18" i="22"/>
  <c r="AG18" i="22"/>
  <c r="AD18" i="22"/>
  <c r="Z18" i="22"/>
  <c r="BV18" i="22" s="1"/>
  <c r="Y18" i="22"/>
  <c r="BU18" i="22" s="1"/>
  <c r="X18" i="22"/>
  <c r="U18" i="22"/>
  <c r="R18" i="22"/>
  <c r="O18" i="22"/>
  <c r="BP17" i="22"/>
  <c r="CE17" i="22" s="1"/>
  <c r="BO17" i="22"/>
  <c r="BN17" i="22"/>
  <c r="BK17" i="22"/>
  <c r="BH17" i="22"/>
  <c r="BD17" i="22"/>
  <c r="CB17" i="22" s="1"/>
  <c r="BC17" i="22"/>
  <c r="CA17" i="22" s="1"/>
  <c r="BB17" i="22"/>
  <c r="AY17" i="22"/>
  <c r="AV17" i="22"/>
  <c r="AS17" i="22"/>
  <c r="AO17" i="22"/>
  <c r="AN17" i="22"/>
  <c r="AK17" i="17" s="1"/>
  <c r="AM17" i="22"/>
  <c r="AJ17" i="22"/>
  <c r="AG17" i="22"/>
  <c r="AD17" i="22"/>
  <c r="Z17" i="22"/>
  <c r="BV17" i="22" s="1"/>
  <c r="Y17" i="22"/>
  <c r="X17" i="22"/>
  <c r="U17" i="22"/>
  <c r="R17" i="22"/>
  <c r="O17" i="22"/>
  <c r="BP16" i="22"/>
  <c r="CE16" i="22" s="1"/>
  <c r="BO16" i="22"/>
  <c r="CD16" i="22" s="1"/>
  <c r="BN16" i="22"/>
  <c r="BK16" i="22"/>
  <c r="BH16" i="22"/>
  <c r="BD16" i="22"/>
  <c r="CB16" i="22" s="1"/>
  <c r="BC16" i="22"/>
  <c r="BB16" i="22"/>
  <c r="AY16" i="22"/>
  <c r="AV16" i="22"/>
  <c r="AS16" i="22"/>
  <c r="AO16" i="22"/>
  <c r="AN16" i="22"/>
  <c r="AM16" i="22"/>
  <c r="AJ16" i="22"/>
  <c r="AG16" i="22"/>
  <c r="AD16" i="22"/>
  <c r="Z16" i="22"/>
  <c r="BV16" i="22" s="1"/>
  <c r="Y16" i="22"/>
  <c r="X16" i="22"/>
  <c r="U16" i="22"/>
  <c r="R16" i="22"/>
  <c r="O16" i="22"/>
  <c r="BP15" i="22"/>
  <c r="BO15" i="22"/>
  <c r="CD15" i="22" s="1"/>
  <c r="BN15" i="22"/>
  <c r="BK15" i="22"/>
  <c r="BH15" i="22"/>
  <c r="BD15" i="22"/>
  <c r="CB15" i="22" s="1"/>
  <c r="BC15" i="22"/>
  <c r="BB15" i="22"/>
  <c r="AY15" i="22"/>
  <c r="AV15" i="22"/>
  <c r="AS15" i="22"/>
  <c r="AO15" i="22"/>
  <c r="AN15" i="22"/>
  <c r="AM15" i="22"/>
  <c r="AJ15" i="22"/>
  <c r="AG15" i="22"/>
  <c r="AD15" i="22"/>
  <c r="Z15" i="22"/>
  <c r="BV15" i="22" s="1"/>
  <c r="Y15" i="22"/>
  <c r="BU15" i="22" s="1"/>
  <c r="X15" i="22"/>
  <c r="U15" i="22"/>
  <c r="R15" i="22"/>
  <c r="O15" i="22"/>
  <c r="BP14" i="22"/>
  <c r="CE14" i="22" s="1"/>
  <c r="BO14" i="22"/>
  <c r="CD14" i="22" s="1"/>
  <c r="BN14" i="22"/>
  <c r="BK14" i="22"/>
  <c r="BH14" i="22"/>
  <c r="BD14" i="22"/>
  <c r="CB14" i="22" s="1"/>
  <c r="BC14" i="22"/>
  <c r="BB14" i="22"/>
  <c r="AY14" i="22"/>
  <c r="AV14" i="22"/>
  <c r="AS14" i="22"/>
  <c r="AO14" i="22"/>
  <c r="AN14" i="22"/>
  <c r="AM14" i="22"/>
  <c r="AJ14" i="22"/>
  <c r="AG14" i="22"/>
  <c r="AD14" i="22"/>
  <c r="Z14" i="22"/>
  <c r="BV14" i="22" s="1"/>
  <c r="Y14" i="22"/>
  <c r="X14" i="22"/>
  <c r="U14" i="22"/>
  <c r="R14" i="22"/>
  <c r="O14" i="22"/>
  <c r="BP13" i="22"/>
  <c r="BO13" i="22"/>
  <c r="CD13" i="22" s="1"/>
  <c r="BN13" i="22"/>
  <c r="BK13" i="22"/>
  <c r="BH13" i="22"/>
  <c r="BD13" i="22"/>
  <c r="CB13" i="22" s="1"/>
  <c r="BC13" i="22"/>
  <c r="BB13" i="22"/>
  <c r="AY13" i="22"/>
  <c r="AV13" i="22"/>
  <c r="AS13" i="22"/>
  <c r="AO13" i="22"/>
  <c r="AN13" i="22"/>
  <c r="AM13" i="22"/>
  <c r="AJ13" i="22"/>
  <c r="AG13" i="22"/>
  <c r="AD13" i="22"/>
  <c r="Z13" i="22"/>
  <c r="BV13" i="22" s="1"/>
  <c r="Y13" i="22"/>
  <c r="BU13" i="22" s="1"/>
  <c r="X13" i="22"/>
  <c r="U13" i="22"/>
  <c r="R13" i="22"/>
  <c r="O13" i="22"/>
  <c r="BP12" i="22"/>
  <c r="CE12" i="22" s="1"/>
  <c r="BO12" i="22"/>
  <c r="BN12" i="22"/>
  <c r="BK12" i="22"/>
  <c r="BH12" i="22"/>
  <c r="BD12" i="22"/>
  <c r="CB12" i="22" s="1"/>
  <c r="BC12" i="22"/>
  <c r="CA12" i="22" s="1"/>
  <c r="BB12" i="22"/>
  <c r="AY12" i="22"/>
  <c r="AV12" i="22"/>
  <c r="AS12" i="22"/>
  <c r="AO12" i="22"/>
  <c r="AN12" i="22"/>
  <c r="AM12" i="22"/>
  <c r="AJ12" i="22"/>
  <c r="AG12" i="22"/>
  <c r="AD12" i="22"/>
  <c r="Z12" i="22"/>
  <c r="BV12" i="22" s="1"/>
  <c r="Y12" i="22"/>
  <c r="BU12" i="22" s="1"/>
  <c r="X12" i="22"/>
  <c r="U12" i="22"/>
  <c r="R12" i="22"/>
  <c r="O12" i="22"/>
  <c r="BP11" i="22"/>
  <c r="CE11" i="22" s="1"/>
  <c r="BO11" i="22"/>
  <c r="CD11" i="22" s="1"/>
  <c r="BN11" i="22"/>
  <c r="BK11" i="22"/>
  <c r="BH11" i="22"/>
  <c r="BD11" i="22"/>
  <c r="BC11" i="22"/>
  <c r="BB11" i="22"/>
  <c r="AY11" i="22"/>
  <c r="AV11" i="22"/>
  <c r="AS11" i="22"/>
  <c r="AO11" i="22"/>
  <c r="AN11" i="22"/>
  <c r="AM11" i="22"/>
  <c r="AJ11" i="22"/>
  <c r="AG11" i="22"/>
  <c r="AD11" i="22"/>
  <c r="Z11" i="22"/>
  <c r="BV11" i="22" s="1"/>
  <c r="Y11" i="22"/>
  <c r="X11" i="22"/>
  <c r="U11" i="22"/>
  <c r="R11" i="22"/>
  <c r="O11" i="22"/>
  <c r="BP10" i="22"/>
  <c r="BO10" i="22"/>
  <c r="CD10" i="22" s="1"/>
  <c r="BN10" i="22"/>
  <c r="BK10" i="22"/>
  <c r="BH10" i="22"/>
  <c r="BC10" i="22"/>
  <c r="BB10" i="22"/>
  <c r="AY10" i="22"/>
  <c r="AV10" i="22"/>
  <c r="BD10" i="22"/>
  <c r="CB10" i="22" s="1"/>
  <c r="AS10" i="22"/>
  <c r="AO10" i="22"/>
  <c r="AJ10" i="22"/>
  <c r="AG10" i="22"/>
  <c r="AD10" i="22"/>
  <c r="Z10" i="22"/>
  <c r="BV10" i="22" s="1"/>
  <c r="Y10" i="22"/>
  <c r="BU10" i="22" s="1"/>
  <c r="X10" i="22"/>
  <c r="U10" i="22"/>
  <c r="R10" i="22"/>
  <c r="O10" i="22"/>
  <c r="BP9" i="22"/>
  <c r="CE9" i="22" s="1"/>
  <c r="BO9" i="22"/>
  <c r="CD9" i="22" s="1"/>
  <c r="BN9" i="22"/>
  <c r="BK9" i="22"/>
  <c r="BH9" i="22"/>
  <c r="BD9" i="22"/>
  <c r="CB9" i="22" s="1"/>
  <c r="BC9" i="22"/>
  <c r="CA9" i="22" s="1"/>
  <c r="BB9" i="22"/>
  <c r="AY9" i="22"/>
  <c r="AV9" i="22"/>
  <c r="AS9" i="22"/>
  <c r="AO9" i="22"/>
  <c r="AN9" i="22"/>
  <c r="AM9" i="22"/>
  <c r="AJ9" i="22"/>
  <c r="AG9" i="22"/>
  <c r="AD9" i="22"/>
  <c r="Z9" i="22"/>
  <c r="BV9" i="22" s="1"/>
  <c r="Y9" i="22"/>
  <c r="X9" i="22"/>
  <c r="U9" i="22"/>
  <c r="R9" i="22"/>
  <c r="O9" i="22"/>
  <c r="BP8" i="22"/>
  <c r="CE8" i="22" s="1"/>
  <c r="BO8" i="22"/>
  <c r="CD8" i="22" s="1"/>
  <c r="BN8" i="22"/>
  <c r="BK8" i="22"/>
  <c r="BH8" i="22"/>
  <c r="BD8" i="22"/>
  <c r="CB8" i="22" s="1"/>
  <c r="BC8" i="22"/>
  <c r="CA8" i="22" s="1"/>
  <c r="BB8" i="22"/>
  <c r="AY8" i="22"/>
  <c r="AV8" i="22"/>
  <c r="AS8" i="22"/>
  <c r="AO8" i="22"/>
  <c r="AN8" i="22"/>
  <c r="AM8" i="22"/>
  <c r="AJ8" i="22"/>
  <c r="AG8" i="22"/>
  <c r="AD8" i="22"/>
  <c r="Z8" i="22"/>
  <c r="BV8" i="22" s="1"/>
  <c r="Y8" i="22"/>
  <c r="X8" i="22"/>
  <c r="U8" i="22"/>
  <c r="R8" i="22"/>
  <c r="O8" i="22"/>
  <c r="BP7" i="22"/>
  <c r="CE7" i="22" s="1"/>
  <c r="BO7" i="22"/>
  <c r="CD7" i="22" s="1"/>
  <c r="BN7" i="22"/>
  <c r="BK7" i="22"/>
  <c r="BH7" i="22"/>
  <c r="BD7" i="22"/>
  <c r="CB7" i="22" s="1"/>
  <c r="BC7" i="22"/>
  <c r="CA7" i="22" s="1"/>
  <c r="BB7" i="22"/>
  <c r="AY7" i="22"/>
  <c r="AV7" i="22"/>
  <c r="AS7" i="22"/>
  <c r="AO7" i="22"/>
  <c r="AN7" i="22"/>
  <c r="AM7" i="22"/>
  <c r="AJ7" i="22"/>
  <c r="AG7" i="22"/>
  <c r="AD7" i="22"/>
  <c r="Z7" i="22"/>
  <c r="BV7" i="22" s="1"/>
  <c r="Y7" i="22"/>
  <c r="BU7" i="22" s="1"/>
  <c r="X7" i="22"/>
  <c r="U7" i="22"/>
  <c r="R7" i="22"/>
  <c r="O7" i="22"/>
  <c r="BP6" i="22"/>
  <c r="CE6" i="22" s="1"/>
  <c r="BO6" i="22"/>
  <c r="CD6" i="22" s="1"/>
  <c r="BN6" i="22"/>
  <c r="BK6" i="22"/>
  <c r="BH6" i="22"/>
  <c r="BB6" i="22"/>
  <c r="AY6" i="22"/>
  <c r="AV6" i="22"/>
  <c r="BD6" i="22"/>
  <c r="CB6" i="22" s="1"/>
  <c r="AM6" i="22"/>
  <c r="AJ6" i="22"/>
  <c r="AG6" i="22"/>
  <c r="AO6" i="22"/>
  <c r="Z6" i="22"/>
  <c r="BV6" i="22" s="1"/>
  <c r="Y6" i="22"/>
  <c r="BU6" i="22" s="1"/>
  <c r="X6" i="22"/>
  <c r="U6" i="22"/>
  <c r="R6" i="22"/>
  <c r="O6" i="22"/>
  <c r="CB5" i="22"/>
  <c r="BP5" i="22"/>
  <c r="BO5" i="22"/>
  <c r="CD5" i="22" s="1"/>
  <c r="BN5" i="22"/>
  <c r="BK5" i="22"/>
  <c r="BH5" i="22"/>
  <c r="BD5" i="22"/>
  <c r="BC5" i="22"/>
  <c r="CA5" i="22" s="1"/>
  <c r="BB5" i="22"/>
  <c r="AY5" i="22"/>
  <c r="AV5" i="22"/>
  <c r="AS5" i="22"/>
  <c r="AO5" i="22"/>
  <c r="AN5" i="22"/>
  <c r="AM5" i="22"/>
  <c r="AJ5" i="22"/>
  <c r="AG5" i="22"/>
  <c r="AD5" i="22"/>
  <c r="Z5" i="22"/>
  <c r="BV5" i="22" s="1"/>
  <c r="Y5" i="22"/>
  <c r="BU5" i="22" s="1"/>
  <c r="X5" i="22"/>
  <c r="U5" i="22"/>
  <c r="R5" i="22"/>
  <c r="O5" i="22"/>
  <c r="BP4" i="22"/>
  <c r="CE4" i="22" s="1"/>
  <c r="BO4" i="22"/>
  <c r="BQ4" i="22" s="1"/>
  <c r="CF4" i="22" s="1"/>
  <c r="BN4" i="22"/>
  <c r="BK4" i="22"/>
  <c r="BH4" i="22"/>
  <c r="BD4" i="22"/>
  <c r="CB4" i="22" s="1"/>
  <c r="BC4" i="22"/>
  <c r="CA4" i="22" s="1"/>
  <c r="BB4" i="22"/>
  <c r="AY4" i="22"/>
  <c r="AV4" i="22"/>
  <c r="AS4" i="22"/>
  <c r="AO4" i="22"/>
  <c r="AL4" i="17" s="1"/>
  <c r="AN4" i="22"/>
  <c r="AM4" i="22"/>
  <c r="AJ4" i="22"/>
  <c r="AG4" i="22"/>
  <c r="AD4" i="22"/>
  <c r="Z4" i="22"/>
  <c r="BV4" i="22" s="1"/>
  <c r="Y4" i="22"/>
  <c r="X4" i="22"/>
  <c r="U4" i="22"/>
  <c r="R4" i="22"/>
  <c r="O4" i="22"/>
  <c r="AA14" i="22" l="1"/>
  <c r="BW14" i="22" s="1"/>
  <c r="BE28" i="22"/>
  <c r="CC28" i="22" s="1"/>
  <c r="AA35" i="22"/>
  <c r="BW35" i="22" s="1"/>
  <c r="BE49" i="22"/>
  <c r="CC49" i="22" s="1"/>
  <c r="AA48" i="22"/>
  <c r="BW48" i="22" s="1"/>
  <c r="BY52" i="22"/>
  <c r="BQ19" i="22"/>
  <c r="CF19" i="22" s="1"/>
  <c r="AA42" i="22"/>
  <c r="BW42" i="22" s="1"/>
  <c r="BQ12" i="22"/>
  <c r="CF12" i="22" s="1"/>
  <c r="AP23" i="22"/>
  <c r="BZ23" i="22" s="1"/>
  <c r="BE23" i="22"/>
  <c r="CC23" i="22" s="1"/>
  <c r="AP29" i="22"/>
  <c r="BZ29" i="22" s="1"/>
  <c r="BQ35" i="22"/>
  <c r="CF35" i="22" s="1"/>
  <c r="BY41" i="22"/>
  <c r="AP4" i="22"/>
  <c r="BZ4" i="22" s="1"/>
  <c r="BE15" i="22"/>
  <c r="CC15" i="22" s="1"/>
  <c r="BE17" i="22"/>
  <c r="BQ28" i="22"/>
  <c r="CF28" i="22" s="1"/>
  <c r="BE43" i="22"/>
  <c r="CC43" i="22" s="1"/>
  <c r="AA26" i="22"/>
  <c r="BW26" i="22" s="1"/>
  <c r="BR27" i="22"/>
  <c r="CG27" i="22" s="1"/>
  <c r="AA32" i="22"/>
  <c r="BW32" i="22" s="1"/>
  <c r="AA9" i="22"/>
  <c r="BW9" i="22" s="1"/>
  <c r="AA22" i="22"/>
  <c r="BW22" i="22" s="1"/>
  <c r="AP41" i="22"/>
  <c r="BZ41" i="22" s="1"/>
  <c r="AP43" i="22"/>
  <c r="BZ43" i="22" s="1"/>
  <c r="AA47" i="22"/>
  <c r="BW47" i="22" s="1"/>
  <c r="AP50" i="22"/>
  <c r="BZ50" i="22" s="1"/>
  <c r="AP53" i="22"/>
  <c r="BZ53" i="22" s="1"/>
  <c r="BS55" i="22"/>
  <c r="CH55" i="22" s="1"/>
  <c r="BY40" i="22"/>
  <c r="BR50" i="22"/>
  <c r="CG50" i="22" s="1"/>
  <c r="BY15" i="22"/>
  <c r="AL15" i="17"/>
  <c r="BY17" i="22"/>
  <c r="AL17" i="17"/>
  <c r="BY20" i="22"/>
  <c r="BX21" i="22"/>
  <c r="AA43" i="22"/>
  <c r="BW43" i="22" s="1"/>
  <c r="BX11" i="22"/>
  <c r="BX12" i="22"/>
  <c r="BX14" i="22"/>
  <c r="AL16" i="17"/>
  <c r="AP5" i="22"/>
  <c r="BZ5" i="22" s="1"/>
  <c r="AK5" i="17"/>
  <c r="BY10" i="22"/>
  <c r="BY11" i="22"/>
  <c r="BY12" i="22"/>
  <c r="BY14" i="22"/>
  <c r="AA17" i="22"/>
  <c r="BW17" i="22" s="1"/>
  <c r="BE22" i="22"/>
  <c r="CC22" i="22" s="1"/>
  <c r="BX25" i="22"/>
  <c r="BR29" i="22"/>
  <c r="CG29" i="22" s="1"/>
  <c r="AP33" i="22"/>
  <c r="BZ33" i="22" s="1"/>
  <c r="BQ37" i="22"/>
  <c r="CF37" i="22" s="1"/>
  <c r="BS47" i="22"/>
  <c r="CH47" i="22" s="1"/>
  <c r="AP48" i="22"/>
  <c r="BZ48" i="22" s="1"/>
  <c r="BQ51" i="22"/>
  <c r="BX55" i="22"/>
  <c r="AK54" i="17"/>
  <c r="AL53" i="17"/>
  <c r="AP18" i="22"/>
  <c r="BZ18" i="22" s="1"/>
  <c r="AK18" i="17"/>
  <c r="BX20" i="22"/>
  <c r="AK20" i="17"/>
  <c r="BE25" i="22"/>
  <c r="CC25" i="22" s="1"/>
  <c r="BS27" i="22"/>
  <c r="CH27" i="22" s="1"/>
  <c r="CA37" i="22"/>
  <c r="BQ52" i="22"/>
  <c r="CF52" i="22" s="1"/>
  <c r="CA15" i="22"/>
  <c r="AA20" i="22"/>
  <c r="BW20" i="22" s="1"/>
  <c r="BY21" i="22"/>
  <c r="AL21" i="17"/>
  <c r="AP25" i="22"/>
  <c r="BZ25" i="22" s="1"/>
  <c r="BE29" i="22"/>
  <c r="CC29" i="22" s="1"/>
  <c r="AA33" i="22"/>
  <c r="BW33" i="22" s="1"/>
  <c r="BR33" i="22"/>
  <c r="CG33" i="22" s="1"/>
  <c r="AA34" i="22"/>
  <c r="BW34" i="22" s="1"/>
  <c r="BX38" i="22"/>
  <c r="BQ39" i="22"/>
  <c r="CF39" i="22" s="1"/>
  <c r="CA43" i="22"/>
  <c r="BS44" i="22"/>
  <c r="CH44" i="22" s="1"/>
  <c r="BQ46" i="22"/>
  <c r="AK53" i="17"/>
  <c r="AK15" i="17"/>
  <c r="BX16" i="22"/>
  <c r="AK16" i="17"/>
  <c r="BY5" i="22"/>
  <c r="AL5" i="17"/>
  <c r="BY13" i="22"/>
  <c r="BY4" i="22"/>
  <c r="BS5" i="22"/>
  <c r="CH5" i="22" s="1"/>
  <c r="BY8" i="22"/>
  <c r="BR16" i="22"/>
  <c r="CG16" i="22" s="1"/>
  <c r="BU32" i="22"/>
  <c r="BY39" i="22"/>
  <c r="BS40" i="22"/>
  <c r="CH40" i="22" s="1"/>
  <c r="BS51" i="22"/>
  <c r="CH51" i="22" s="1"/>
  <c r="AA54" i="22"/>
  <c r="BW54" i="22" s="1"/>
  <c r="AK50" i="17"/>
  <c r="BX9" i="22"/>
  <c r="BX19" i="22"/>
  <c r="AK19" i="17"/>
  <c r="CD4" i="22"/>
  <c r="BY6" i="22"/>
  <c r="BY7" i="22"/>
  <c r="BX17" i="22"/>
  <c r="AA27" i="22"/>
  <c r="BW27" i="22" s="1"/>
  <c r="AA41" i="22"/>
  <c r="BW41" i="22" s="1"/>
  <c r="BR41" i="22"/>
  <c r="CG41" i="22" s="1"/>
  <c r="BU48" i="22"/>
  <c r="BE7" i="22"/>
  <c r="CC7" i="22" s="1"/>
  <c r="BE11" i="22"/>
  <c r="CC11" i="22" s="1"/>
  <c r="BE14" i="22"/>
  <c r="CC14" i="22" s="1"/>
  <c r="AP7" i="22"/>
  <c r="BZ7" i="22" s="1"/>
  <c r="AP11" i="22"/>
  <c r="BZ11" i="22" s="1"/>
  <c r="AP9" i="22"/>
  <c r="BZ9" i="22" s="1"/>
  <c r="AP8" i="22"/>
  <c r="BZ8" i="22" s="1"/>
  <c r="AA12" i="22"/>
  <c r="BW12" i="22" s="1"/>
  <c r="BR14" i="22"/>
  <c r="CG14" i="22" s="1"/>
  <c r="BX23" i="22"/>
  <c r="BR12" i="22"/>
  <c r="CG12" i="22" s="1"/>
  <c r="AP13" i="22"/>
  <c r="BZ13" i="22" s="1"/>
  <c r="BU17" i="22"/>
  <c r="BS19" i="22"/>
  <c r="CH19" i="22" s="1"/>
  <c r="CE19" i="22"/>
  <c r="BU21" i="22"/>
  <c r="AA28" i="22"/>
  <c r="BW28" i="22" s="1"/>
  <c r="CA28" i="22"/>
  <c r="BQ34" i="22"/>
  <c r="CD50" i="22"/>
  <c r="AK38" i="17"/>
  <c r="AK30" i="17"/>
  <c r="AK26" i="17"/>
  <c r="AK22" i="17"/>
  <c r="AL33" i="17"/>
  <c r="AL25" i="17"/>
  <c r="BS53" i="22"/>
  <c r="CH53" i="22" s="1"/>
  <c r="AK49" i="17"/>
  <c r="AK45" i="17"/>
  <c r="AK41" i="17"/>
  <c r="AK37" i="17"/>
  <c r="AK33" i="17"/>
  <c r="AK29" i="17"/>
  <c r="CA14" i="22"/>
  <c r="BS17" i="22"/>
  <c r="CH17" i="22" s="1"/>
  <c r="AP17" i="22"/>
  <c r="BZ17" i="22" s="1"/>
  <c r="BX18" i="22"/>
  <c r="BQ24" i="22"/>
  <c r="CF24" i="22" s="1"/>
  <c r="AP26" i="22"/>
  <c r="BZ26" i="22" s="1"/>
  <c r="CD28" i="22"/>
  <c r="BQ30" i="22"/>
  <c r="CF30" i="22" s="1"/>
  <c r="BX36" i="22"/>
  <c r="CD37" i="22"/>
  <c r="AA46" i="22"/>
  <c r="BW46" i="22" s="1"/>
  <c r="AP47" i="22"/>
  <c r="BZ47" i="22" s="1"/>
  <c r="BE48" i="22"/>
  <c r="CC48" i="22" s="1"/>
  <c r="BX48" i="22"/>
  <c r="BQ5" i="22"/>
  <c r="CF5" i="22" s="1"/>
  <c r="BU9" i="22"/>
  <c r="CD12" i="22"/>
  <c r="AA13" i="22"/>
  <c r="BW13" i="22" s="1"/>
  <c r="BY18" i="22"/>
  <c r="AP21" i="22"/>
  <c r="BZ21" i="22" s="1"/>
  <c r="BQ22" i="22"/>
  <c r="CF22" i="22" s="1"/>
  <c r="BS24" i="22"/>
  <c r="CH24" i="22" s="1"/>
  <c r="AA25" i="22"/>
  <c r="BW25" i="22" s="1"/>
  <c r="CD27" i="22"/>
  <c r="BY32" i="22"/>
  <c r="BY36" i="22"/>
  <c r="BR42" i="22"/>
  <c r="CG42" i="22" s="1"/>
  <c r="BQ50" i="22"/>
  <c r="CF50" i="22" s="1"/>
  <c r="BY51" i="22"/>
  <c r="AP52" i="22"/>
  <c r="BZ52" i="22" s="1"/>
  <c r="AK4" i="17"/>
  <c r="AL48" i="17"/>
  <c r="AL44" i="17"/>
  <c r="AL24" i="17"/>
  <c r="AK52" i="17"/>
  <c r="AK48" i="17"/>
  <c r="AK40" i="17"/>
  <c r="AK32" i="17"/>
  <c r="AK28" i="17"/>
  <c r="BX7" i="22"/>
  <c r="BX43" i="22"/>
  <c r="CE5" i="22"/>
  <c r="BQ9" i="22"/>
  <c r="CF9" i="22" s="1"/>
  <c r="BE9" i="22"/>
  <c r="BY9" i="22"/>
  <c r="BS13" i="22"/>
  <c r="CH13" i="22" s="1"/>
  <c r="BS20" i="22"/>
  <c r="CH20" i="22" s="1"/>
  <c r="AA23" i="22"/>
  <c r="BW23" i="22" s="1"/>
  <c r="BQ29" i="22"/>
  <c r="CF29" i="22" s="1"/>
  <c r="BS16" i="22"/>
  <c r="CH16" i="22" s="1"/>
  <c r="BR17" i="22"/>
  <c r="CG17" i="22" s="1"/>
  <c r="CC17" i="22"/>
  <c r="BR19" i="22"/>
  <c r="CG19" i="22" s="1"/>
  <c r="CB20" i="22"/>
  <c r="CA22" i="22"/>
  <c r="BR25" i="22"/>
  <c r="CG25" i="22" s="1"/>
  <c r="CD25" i="22"/>
  <c r="BU28" i="22"/>
  <c r="BS30" i="22"/>
  <c r="CH30" i="22" s="1"/>
  <c r="BS33" i="22"/>
  <c r="CH33" i="22" s="1"/>
  <c r="CE40" i="22"/>
  <c r="BR44" i="22"/>
  <c r="CG44" i="22" s="1"/>
  <c r="BQ47" i="22"/>
  <c r="CF47" i="22" s="1"/>
  <c r="BQ49" i="22"/>
  <c r="CF49" i="22" s="1"/>
  <c r="BE50" i="22"/>
  <c r="AP51" i="22"/>
  <c r="BZ51" i="22" s="1"/>
  <c r="BR52" i="22"/>
  <c r="CG52" i="22" s="1"/>
  <c r="CE53" i="22"/>
  <c r="AL55" i="17"/>
  <c r="AL51" i="17"/>
  <c r="AL47" i="17"/>
  <c r="AL43" i="17"/>
  <c r="AL35" i="17"/>
  <c r="AL31" i="17"/>
  <c r="AL27" i="17"/>
  <c r="AL23" i="17"/>
  <c r="AA15" i="22"/>
  <c r="BW15" i="22" s="1"/>
  <c r="AA7" i="22"/>
  <c r="BW7" i="22" s="1"/>
  <c r="BS8" i="22"/>
  <c r="CH8" i="22" s="1"/>
  <c r="BS15" i="22"/>
  <c r="CH15" i="22" s="1"/>
  <c r="BX5" i="22"/>
  <c r="BE8" i="22"/>
  <c r="CC8" i="22" s="1"/>
  <c r="BS11" i="22"/>
  <c r="CH11" i="22" s="1"/>
  <c r="CB11" i="22"/>
  <c r="BX13" i="22"/>
  <c r="CD17" i="22"/>
  <c r="BY19" i="22"/>
  <c r="AP20" i="22"/>
  <c r="BZ20" i="22" s="1"/>
  <c r="BS22" i="22"/>
  <c r="CH22" i="22" s="1"/>
  <c r="BS23" i="22"/>
  <c r="CH23" i="22" s="1"/>
  <c r="AP30" i="22"/>
  <c r="BZ30" i="22" s="1"/>
  <c r="BQ31" i="22"/>
  <c r="CF31" i="22" s="1"/>
  <c r="AP32" i="22"/>
  <c r="BZ32" i="22" s="1"/>
  <c r="BE35" i="22"/>
  <c r="CC35" i="22" s="1"/>
  <c r="BX35" i="22"/>
  <c r="BS38" i="22"/>
  <c r="CH38" i="22" s="1"/>
  <c r="AP40" i="22"/>
  <c r="BZ40" i="22" s="1"/>
  <c r="BS52" i="22"/>
  <c r="CH52" i="22" s="1"/>
  <c r="AK55" i="17"/>
  <c r="AK51" i="17"/>
  <c r="AK47" i="17"/>
  <c r="AK43" i="17"/>
  <c r="AK35" i="17"/>
  <c r="AK23" i="17"/>
  <c r="BQ16" i="22"/>
  <c r="CF16" i="22" s="1"/>
  <c r="BS9" i="22"/>
  <c r="CH9" i="22" s="1"/>
  <c r="BE16" i="22"/>
  <c r="CC16" i="22" s="1"/>
  <c r="BS4" i="22"/>
  <c r="CH4" i="22" s="1"/>
  <c r="BQ14" i="22"/>
  <c r="CF14" i="22" s="1"/>
  <c r="AP15" i="22"/>
  <c r="BZ15" i="22" s="1"/>
  <c r="BX15" i="22"/>
  <c r="BQ17" i="22"/>
  <c r="CF17" i="22" s="1"/>
  <c r="BS18" i="22"/>
  <c r="CH18" i="22" s="1"/>
  <c r="BE19" i="22"/>
  <c r="CC19" i="22" s="1"/>
  <c r="BS21" i="22"/>
  <c r="CH21" i="22" s="1"/>
  <c r="BQ25" i="22"/>
  <c r="CF25" i="22" s="1"/>
  <c r="AP28" i="22"/>
  <c r="BZ28" i="22" s="1"/>
  <c r="BS29" i="22"/>
  <c r="CH29" i="22" s="1"/>
  <c r="CA29" i="22"/>
  <c r="AP44" i="22"/>
  <c r="BZ44" i="22" s="1"/>
  <c r="BE44" i="22"/>
  <c r="CC44" i="22" s="1"/>
  <c r="BX44" i="22"/>
  <c r="BR51" i="22"/>
  <c r="CG51" i="22" s="1"/>
  <c r="BR55" i="22"/>
  <c r="CG55" i="22" s="1"/>
  <c r="AL54" i="17"/>
  <c r="AL50" i="17"/>
  <c r="AL46" i="17"/>
  <c r="AL42" i="17"/>
  <c r="AL38" i="17"/>
  <c r="AL34" i="17"/>
  <c r="AL30" i="17"/>
  <c r="AL26" i="17"/>
  <c r="AL22" i="17"/>
  <c r="CF18" i="22"/>
  <c r="CE21" i="22"/>
  <c r="BV25" i="22"/>
  <c r="BQ27" i="22"/>
  <c r="CE27" i="22"/>
  <c r="CA30" i="22"/>
  <c r="BE30" i="22"/>
  <c r="BX31" i="22"/>
  <c r="AP31" i="22"/>
  <c r="BZ31" i="22" s="1"/>
  <c r="BY37" i="22"/>
  <c r="BS37" i="22"/>
  <c r="CH37" i="22" s="1"/>
  <c r="AP37" i="22"/>
  <c r="BZ37" i="22" s="1"/>
  <c r="BS41" i="22"/>
  <c r="CH41" i="22" s="1"/>
  <c r="CE41" i="22"/>
  <c r="BR4" i="22"/>
  <c r="CG4" i="22" s="1"/>
  <c r="BE5" i="22"/>
  <c r="CC5" i="22" s="1"/>
  <c r="AA6" i="22"/>
  <c r="BW6" i="22" s="1"/>
  <c r="AS6" i="22"/>
  <c r="BR7" i="22"/>
  <c r="CG7" i="22" s="1"/>
  <c r="BQ7" i="22"/>
  <c r="CA11" i="22"/>
  <c r="BS14" i="22"/>
  <c r="CH14" i="22" s="1"/>
  <c r="BU16" i="22"/>
  <c r="AA16" i="22"/>
  <c r="BW16" i="22" s="1"/>
  <c r="CA18" i="22"/>
  <c r="BE18" i="22"/>
  <c r="CC18" i="22" s="1"/>
  <c r="CA19" i="22"/>
  <c r="BQ21" i="22"/>
  <c r="AP22" i="22"/>
  <c r="BZ22" i="22" s="1"/>
  <c r="BU22" i="22"/>
  <c r="BR24" i="22"/>
  <c r="CG24" i="22" s="1"/>
  <c r="BS39" i="22"/>
  <c r="CH39" i="22" s="1"/>
  <c r="CB39" i="22"/>
  <c r="CA21" i="22"/>
  <c r="BE21" i="22"/>
  <c r="CC21" i="22" s="1"/>
  <c r="BX24" i="22"/>
  <c r="AP24" i="22"/>
  <c r="BZ24" i="22" s="1"/>
  <c r="BS43" i="22"/>
  <c r="CH43" i="22" s="1"/>
  <c r="CE43" i="22"/>
  <c r="AA5" i="22"/>
  <c r="BW5" i="22" s="1"/>
  <c r="AN6" i="22"/>
  <c r="BQ6" i="22"/>
  <c r="BS7" i="22"/>
  <c r="CH7" i="22" s="1"/>
  <c r="BR9" i="22"/>
  <c r="CG9" i="22" s="1"/>
  <c r="BR11" i="22"/>
  <c r="CG11" i="22" s="1"/>
  <c r="BQ13" i="22"/>
  <c r="AP14" i="22"/>
  <c r="BZ14" i="22" s="1"/>
  <c r="BU14" i="22"/>
  <c r="CE15" i="22"/>
  <c r="CB27" i="22"/>
  <c r="BE27" i="22"/>
  <c r="CC27" i="22" s="1"/>
  <c r="BY16" i="22"/>
  <c r="BR21" i="22"/>
  <c r="CG21" i="22" s="1"/>
  <c r="BX39" i="22"/>
  <c r="AP39" i="22"/>
  <c r="BZ39" i="22" s="1"/>
  <c r="AM10" i="22"/>
  <c r="AP12" i="22"/>
  <c r="BZ12" i="22" s="1"/>
  <c r="CA13" i="22"/>
  <c r="BE13" i="22"/>
  <c r="CC13" i="22" s="1"/>
  <c r="BR13" i="22"/>
  <c r="CG13" i="22" s="1"/>
  <c r="CA16" i="22"/>
  <c r="CB22" i="22"/>
  <c r="BU24" i="22"/>
  <c r="AA24" i="22"/>
  <c r="BW24" i="22" s="1"/>
  <c r="BQ26" i="22"/>
  <c r="CD26" i="22"/>
  <c r="CA38" i="22"/>
  <c r="BE38" i="22"/>
  <c r="CC38" i="22" s="1"/>
  <c r="BX46" i="22"/>
  <c r="AP46" i="22"/>
  <c r="BZ46" i="22" s="1"/>
  <c r="BR46" i="22"/>
  <c r="CG46" i="22" s="1"/>
  <c r="CE13" i="22"/>
  <c r="BR40" i="22"/>
  <c r="CG40" i="22" s="1"/>
  <c r="BQ40" i="22"/>
  <c r="CD40" i="22"/>
  <c r="BX4" i="22"/>
  <c r="BR5" i="22"/>
  <c r="CG5" i="22" s="1"/>
  <c r="BS10" i="22"/>
  <c r="CH10" i="22" s="1"/>
  <c r="BU11" i="22"/>
  <c r="AA11" i="22"/>
  <c r="BW11" i="22" s="1"/>
  <c r="CF42" i="22"/>
  <c r="BX8" i="22"/>
  <c r="BQ11" i="22"/>
  <c r="BR15" i="22"/>
  <c r="CG15" i="22" s="1"/>
  <c r="BQ15" i="22"/>
  <c r="BE24" i="22"/>
  <c r="CC24" i="22" s="1"/>
  <c r="BU4" i="22"/>
  <c r="AA4" i="22"/>
  <c r="BW4" i="22" s="1"/>
  <c r="AD6" i="22"/>
  <c r="BS6" i="22"/>
  <c r="CH6" i="22" s="1"/>
  <c r="BQ8" i="22"/>
  <c r="AN10" i="22"/>
  <c r="BQ10" i="22"/>
  <c r="CE10" i="22"/>
  <c r="BR18" i="22"/>
  <c r="CG18" i="22" s="1"/>
  <c r="CD18" i="22"/>
  <c r="BU19" i="22"/>
  <c r="AA19" i="22"/>
  <c r="BW19" i="22" s="1"/>
  <c r="AP19" i="22"/>
  <c r="BZ19" i="22" s="1"/>
  <c r="BR20" i="22"/>
  <c r="CG20" i="22" s="1"/>
  <c r="BQ20" i="22"/>
  <c r="BR22" i="22"/>
  <c r="CG22" i="22" s="1"/>
  <c r="CE23" i="22"/>
  <c r="BR26" i="22"/>
  <c r="CG26" i="22" s="1"/>
  <c r="CD33" i="22"/>
  <c r="BQ33" i="22"/>
  <c r="CE36" i="22"/>
  <c r="BS36" i="22"/>
  <c r="CH36" i="22" s="1"/>
  <c r="BQ36" i="22"/>
  <c r="CA10" i="22"/>
  <c r="BE10" i="22"/>
  <c r="CC10" i="22" s="1"/>
  <c r="BE4" i="22"/>
  <c r="CC4" i="22" s="1"/>
  <c r="BU8" i="22"/>
  <c r="AA8" i="22"/>
  <c r="BW8" i="22" s="1"/>
  <c r="BC6" i="22"/>
  <c r="BR8" i="22"/>
  <c r="CG8" i="22" s="1"/>
  <c r="BS12" i="22"/>
  <c r="CH12" i="22" s="1"/>
  <c r="AP16" i="22"/>
  <c r="BZ16" i="22" s="1"/>
  <c r="CE18" i="22"/>
  <c r="BR23" i="22"/>
  <c r="CG23" i="22" s="1"/>
  <c r="BQ23" i="22"/>
  <c r="BS25" i="22"/>
  <c r="CH25" i="22" s="1"/>
  <c r="BE26" i="22"/>
  <c r="CC26" i="22" s="1"/>
  <c r="CA26" i="22"/>
  <c r="CA31" i="22"/>
  <c r="BE31" i="22"/>
  <c r="CC31" i="22" s="1"/>
  <c r="BR31" i="22"/>
  <c r="CG31" i="22" s="1"/>
  <c r="BR32" i="22"/>
  <c r="CG32" i="22" s="1"/>
  <c r="BQ32" i="22"/>
  <c r="CD32" i="22"/>
  <c r="CF34" i="22"/>
  <c r="BU37" i="22"/>
  <c r="AA37" i="22"/>
  <c r="BW37" i="22" s="1"/>
  <c r="CA39" i="22"/>
  <c r="BE39" i="22"/>
  <c r="BR39" i="22"/>
  <c r="CG39" i="22" s="1"/>
  <c r="CA47" i="22"/>
  <c r="BE47" i="22"/>
  <c r="CC47" i="22" s="1"/>
  <c r="BR47" i="22"/>
  <c r="CG47" i="22" s="1"/>
  <c r="BY49" i="22"/>
  <c r="AP49" i="22"/>
  <c r="BZ49" i="22" s="1"/>
  <c r="AP45" i="22"/>
  <c r="BZ45" i="22" s="1"/>
  <c r="BY45" i="22"/>
  <c r="CD22" i="22"/>
  <c r="BS26" i="22"/>
  <c r="CH26" i="22" s="1"/>
  <c r="AP27" i="22"/>
  <c r="BZ27" i="22" s="1"/>
  <c r="BU27" i="22"/>
  <c r="BY28" i="22"/>
  <c r="BR34" i="22"/>
  <c r="CG34" i="22" s="1"/>
  <c r="BS35" i="22"/>
  <c r="CH35" i="22" s="1"/>
  <c r="CE35" i="22"/>
  <c r="BR36" i="22"/>
  <c r="CG36" i="22" s="1"/>
  <c r="BU45" i="22"/>
  <c r="AA45" i="22"/>
  <c r="BW45" i="22" s="1"/>
  <c r="AS45" i="22"/>
  <c r="CF46" i="22"/>
  <c r="CF51" i="22"/>
  <c r="BU49" i="22"/>
  <c r="AA49" i="22"/>
  <c r="BW49" i="22" s="1"/>
  <c r="BU26" i="22"/>
  <c r="BR28" i="22"/>
  <c r="CG28" i="22" s="1"/>
  <c r="BS34" i="22"/>
  <c r="CH34" i="22" s="1"/>
  <c r="BR37" i="22"/>
  <c r="CG37" i="22" s="1"/>
  <c r="BX41" i="22"/>
  <c r="BS42" i="22"/>
  <c r="CH42" i="22" s="1"/>
  <c r="BE42" i="22"/>
  <c r="CC42" i="22" s="1"/>
  <c r="CB42" i="22"/>
  <c r="BU44" i="22"/>
  <c r="AA44" i="22"/>
  <c r="BW44" i="22" s="1"/>
  <c r="BU47" i="22"/>
  <c r="BR49" i="22"/>
  <c r="CG49" i="22" s="1"/>
  <c r="CA51" i="22"/>
  <c r="BE51" i="22"/>
  <c r="CC51" i="22" s="1"/>
  <c r="BY25" i="22"/>
  <c r="BX27" i="22"/>
  <c r="BR30" i="22"/>
  <c r="CG30" i="22" s="1"/>
  <c r="CD30" i="22"/>
  <c r="BS32" i="22"/>
  <c r="CH32" i="22" s="1"/>
  <c r="BX33" i="22"/>
  <c r="BX34" i="22"/>
  <c r="AP34" i="22"/>
  <c r="BZ34" i="22" s="1"/>
  <c r="BE34" i="22"/>
  <c r="CC34" i="22" s="1"/>
  <c r="AP36" i="22"/>
  <c r="BZ36" i="22" s="1"/>
  <c r="BE36" i="22"/>
  <c r="CC36" i="22" s="1"/>
  <c r="BR38" i="22"/>
  <c r="CG38" i="22" s="1"/>
  <c r="CD38" i="22"/>
  <c r="BX42" i="22"/>
  <c r="AP42" i="22"/>
  <c r="BZ42" i="22" s="1"/>
  <c r="CD45" i="22"/>
  <c r="BQ45" i="22"/>
  <c r="BQ48" i="22"/>
  <c r="BR53" i="22"/>
  <c r="CG53" i="22" s="1"/>
  <c r="BQ53" i="22"/>
  <c r="CD53" i="22"/>
  <c r="AA10" i="22"/>
  <c r="BW10" i="22" s="1"/>
  <c r="BE12" i="22"/>
  <c r="AA18" i="22"/>
  <c r="BW18" i="22" s="1"/>
  <c r="BE20" i="22"/>
  <c r="CC20" i="22" s="1"/>
  <c r="BT29" i="22"/>
  <c r="CI29" i="22" s="1"/>
  <c r="BS45" i="22"/>
  <c r="CH45" i="22" s="1"/>
  <c r="BS48" i="22"/>
  <c r="CH48" i="22" s="1"/>
  <c r="CE48" i="22"/>
  <c r="BS49" i="22"/>
  <c r="CH49" i="22" s="1"/>
  <c r="BS28" i="22"/>
  <c r="CH28" i="22" s="1"/>
  <c r="BU29" i="22"/>
  <c r="AA29" i="22"/>
  <c r="BW29" i="22" s="1"/>
  <c r="BS31" i="22"/>
  <c r="CH31" i="22" s="1"/>
  <c r="CE33" i="22"/>
  <c r="BU36" i="22"/>
  <c r="AA36" i="22"/>
  <c r="BW36" i="22" s="1"/>
  <c r="BQ38" i="22"/>
  <c r="AA40" i="22"/>
  <c r="BW40" i="22" s="1"/>
  <c r="CD41" i="22"/>
  <c r="BQ41" i="22"/>
  <c r="BQ43" i="22"/>
  <c r="BQ44" i="22"/>
  <c r="CE44" i="22"/>
  <c r="BS46" i="22"/>
  <c r="CH46" i="22" s="1"/>
  <c r="BE46" i="22"/>
  <c r="CC46" i="22" s="1"/>
  <c r="CB46" i="22"/>
  <c r="BV52" i="22"/>
  <c r="AA52" i="22"/>
  <c r="BW52" i="22" s="1"/>
  <c r="BC45" i="22"/>
  <c r="BR45" i="22" s="1"/>
  <c r="CG45" i="22" s="1"/>
  <c r="CB47" i="22"/>
  <c r="AA50" i="22"/>
  <c r="BW50" i="22" s="1"/>
  <c r="CC50" i="22"/>
  <c r="BE52" i="22"/>
  <c r="BQ54" i="22"/>
  <c r="BR54" i="22"/>
  <c r="CG54" i="22" s="1"/>
  <c r="AA31" i="22"/>
  <c r="BW31" i="22" s="1"/>
  <c r="BE33" i="22"/>
  <c r="CC33" i="22" s="1"/>
  <c r="CD34" i="22"/>
  <c r="AA39" i="22"/>
  <c r="BW39" i="22" s="1"/>
  <c r="BE41" i="22"/>
  <c r="CC41" i="22" s="1"/>
  <c r="CD42" i="22"/>
  <c r="CD46" i="22"/>
  <c r="CD47" i="22"/>
  <c r="BE54" i="22"/>
  <c r="CC54" i="22" s="1"/>
  <c r="BS54" i="22"/>
  <c r="CH54" i="22" s="1"/>
  <c r="CD55" i="22"/>
  <c r="BR35" i="22"/>
  <c r="CG35" i="22" s="1"/>
  <c r="BR43" i="22"/>
  <c r="CG43" i="22" s="1"/>
  <c r="BR48" i="22"/>
  <c r="CG48" i="22" s="1"/>
  <c r="CD52" i="22"/>
  <c r="AP54" i="22"/>
  <c r="BZ54" i="22" s="1"/>
  <c r="CE55" i="22"/>
  <c r="BY50" i="22"/>
  <c r="AA30" i="22"/>
  <c r="BW30" i="22" s="1"/>
  <c r="BE32" i="22"/>
  <c r="CC32" i="22" s="1"/>
  <c r="AA38" i="22"/>
  <c r="BW38" i="22" s="1"/>
  <c r="BE40" i="22"/>
  <c r="CC40" i="22" s="1"/>
  <c r="CE49" i="22"/>
  <c r="AA51" i="22"/>
  <c r="BW51" i="22" s="1"/>
  <c r="BE53" i="22"/>
  <c r="CC53" i="22" s="1"/>
  <c r="BQ55" i="22"/>
  <c r="BS50" i="22"/>
  <c r="CH50" i="22" s="1"/>
  <c r="AA53" i="22"/>
  <c r="BW53" i="22" s="1"/>
  <c r="BE55" i="22"/>
  <c r="CC55" i="22" s="1"/>
  <c r="BT28" i="22" l="1"/>
  <c r="CI28" i="22" s="1"/>
  <c r="BT25" i="22"/>
  <c r="CI25" i="22" s="1"/>
  <c r="BT19" i="22"/>
  <c r="CI19" i="22" s="1"/>
  <c r="BR10" i="22"/>
  <c r="CG10" i="22" s="1"/>
  <c r="BT9" i="22"/>
  <c r="CI9" i="22" s="1"/>
  <c r="BT46" i="22"/>
  <c r="CI46" i="22" s="1"/>
  <c r="BT16" i="22"/>
  <c r="CI16" i="22" s="1"/>
  <c r="BT50" i="22"/>
  <c r="CI50" i="22" s="1"/>
  <c r="BT49" i="22"/>
  <c r="CI49" i="22" s="1"/>
  <c r="BT22" i="22"/>
  <c r="CI22" i="22" s="1"/>
  <c r="BT17" i="22"/>
  <c r="CI17" i="22" s="1"/>
  <c r="CC9" i="22"/>
  <c r="BT35" i="22"/>
  <c r="CI35" i="22" s="1"/>
  <c r="CC52" i="22"/>
  <c r="BT52" i="22"/>
  <c r="CI52" i="22" s="1"/>
  <c r="BT8" i="22"/>
  <c r="CI8" i="22" s="1"/>
  <c r="CF8" i="22"/>
  <c r="BT4" i="22"/>
  <c r="CI4" i="22" s="1"/>
  <c r="AP6" i="22"/>
  <c r="BZ6" i="22" s="1"/>
  <c r="BX6" i="22"/>
  <c r="BT24" i="22"/>
  <c r="CI24" i="22" s="1"/>
  <c r="CF54" i="22"/>
  <c r="BT54" i="22"/>
  <c r="CI54" i="22" s="1"/>
  <c r="BT41" i="22"/>
  <c r="CI41" i="22" s="1"/>
  <c r="CF41" i="22"/>
  <c r="BT15" i="22"/>
  <c r="CI15" i="22" s="1"/>
  <c r="CF15" i="22"/>
  <c r="BT48" i="22"/>
  <c r="CI48" i="22" s="1"/>
  <c r="CF48" i="22"/>
  <c r="BT34" i="22"/>
  <c r="CI34" i="22" s="1"/>
  <c r="BT37" i="22"/>
  <c r="CI37" i="22" s="1"/>
  <c r="BT14" i="22"/>
  <c r="CI14" i="22" s="1"/>
  <c r="BT5" i="22"/>
  <c r="CI5" i="22" s="1"/>
  <c r="BT43" i="22"/>
  <c r="CI43" i="22" s="1"/>
  <c r="CF43" i="22"/>
  <c r="CC12" i="22"/>
  <c r="BT12" i="22"/>
  <c r="CI12" i="22" s="1"/>
  <c r="BT36" i="22"/>
  <c r="CI36" i="22" s="1"/>
  <c r="CF36" i="22"/>
  <c r="CF11" i="22"/>
  <c r="BT11" i="22"/>
  <c r="CI11" i="22" s="1"/>
  <c r="BT27" i="22"/>
  <c r="CI27" i="22" s="1"/>
  <c r="CF27" i="22"/>
  <c r="CF6" i="22"/>
  <c r="BT47" i="22"/>
  <c r="CI47" i="22" s="1"/>
  <c r="BE6" i="22"/>
  <c r="CC6" i="22" s="1"/>
  <c r="BR6" i="22"/>
  <c r="CG6" i="22" s="1"/>
  <c r="CA6" i="22"/>
  <c r="BT13" i="22"/>
  <c r="CI13" i="22" s="1"/>
  <c r="CF13" i="22"/>
  <c r="CC30" i="22"/>
  <c r="BT30" i="22"/>
  <c r="CI30" i="22" s="1"/>
  <c r="BT51" i="22"/>
  <c r="CI51" i="22" s="1"/>
  <c r="CF10" i="22"/>
  <c r="AP10" i="22"/>
  <c r="BZ10" i="22" s="1"/>
  <c r="BX10" i="22"/>
  <c r="BT26" i="22"/>
  <c r="CI26" i="22" s="1"/>
  <c r="CF26" i="22"/>
  <c r="BT38" i="22"/>
  <c r="CI38" i="22" s="1"/>
  <c r="CF38" i="22"/>
  <c r="CF45" i="22"/>
  <c r="CA45" i="22"/>
  <c r="BE45" i="22"/>
  <c r="CC45" i="22" s="1"/>
  <c r="CF32" i="22"/>
  <c r="BT32" i="22"/>
  <c r="CI32" i="22" s="1"/>
  <c r="CF20" i="22"/>
  <c r="BT20" i="22"/>
  <c r="CI20" i="22" s="1"/>
  <c r="BT42" i="22"/>
  <c r="CI42" i="22" s="1"/>
  <c r="BT31" i="22"/>
  <c r="CI31" i="22" s="1"/>
  <c r="CF55" i="22"/>
  <c r="BT55" i="22"/>
  <c r="CI55" i="22" s="1"/>
  <c r="BT44" i="22"/>
  <c r="CI44" i="22" s="1"/>
  <c r="CF44" i="22"/>
  <c r="BT53" i="22"/>
  <c r="CI53" i="22" s="1"/>
  <c r="CF53" i="22"/>
  <c r="CC39" i="22"/>
  <c r="BT39" i="22"/>
  <c r="CI39" i="22" s="1"/>
  <c r="BT23" i="22"/>
  <c r="CI23" i="22" s="1"/>
  <c r="CF23" i="22"/>
  <c r="BT33" i="22"/>
  <c r="CI33" i="22" s="1"/>
  <c r="CF33" i="22"/>
  <c r="CF40" i="22"/>
  <c r="BT40" i="22"/>
  <c r="CI40" i="22" s="1"/>
  <c r="BT21" i="22"/>
  <c r="CI21" i="22" s="1"/>
  <c r="CF21" i="22"/>
  <c r="BT7" i="22"/>
  <c r="CI7" i="22" s="1"/>
  <c r="CF7" i="22"/>
  <c r="BT18" i="22"/>
  <c r="CI18" i="22" s="1"/>
  <c r="AU45" i="17"/>
  <c r="AT45" i="17"/>
  <c r="AR45" i="17"/>
  <c r="AQ45" i="17"/>
  <c r="AH10" i="14"/>
  <c r="AC4" i="14"/>
  <c r="AB4" i="14"/>
  <c r="O122" i="21"/>
  <c r="R122" i="21"/>
  <c r="U122" i="21"/>
  <c r="X122" i="21"/>
  <c r="Y122" i="21"/>
  <c r="Z122" i="21"/>
  <c r="AD122" i="21"/>
  <c r="AG122" i="21"/>
  <c r="AJ122" i="21"/>
  <c r="AO122" i="21"/>
  <c r="AS122" i="21"/>
  <c r="AV122" i="21"/>
  <c r="AY122" i="21"/>
  <c r="BB122" i="21"/>
  <c r="BC122" i="21"/>
  <c r="BE122" i="21" s="1"/>
  <c r="BD122" i="21"/>
  <c r="BH122" i="21"/>
  <c r="BK122" i="21"/>
  <c r="BN122" i="21"/>
  <c r="BO122" i="21"/>
  <c r="BP122" i="21"/>
  <c r="O123" i="21"/>
  <c r="R123" i="21"/>
  <c r="U123" i="21"/>
  <c r="X123" i="21"/>
  <c r="Y123" i="21"/>
  <c r="AA123" i="21" s="1"/>
  <c r="Z123" i="21"/>
  <c r="AD123" i="21"/>
  <c r="AG123" i="21"/>
  <c r="AS123" i="21"/>
  <c r="AV123" i="21"/>
  <c r="AY123" i="21"/>
  <c r="BB123" i="21"/>
  <c r="BC123" i="21"/>
  <c r="BD123" i="21"/>
  <c r="BH123" i="21"/>
  <c r="BK123" i="21"/>
  <c r="BN123" i="21"/>
  <c r="BO123" i="21"/>
  <c r="BP123" i="21"/>
  <c r="O124" i="21"/>
  <c r="R124" i="21"/>
  <c r="U124" i="21"/>
  <c r="X124" i="21"/>
  <c r="Y124" i="21"/>
  <c r="AA124" i="21" s="1"/>
  <c r="Z124" i="21"/>
  <c r="AD124" i="21"/>
  <c r="AJ124" i="21"/>
  <c r="AS124" i="21"/>
  <c r="AV124" i="21"/>
  <c r="AY124" i="21"/>
  <c r="BB124" i="21"/>
  <c r="BC124" i="21"/>
  <c r="BD124" i="21"/>
  <c r="BH124" i="21"/>
  <c r="BK124" i="21"/>
  <c r="BN124" i="21"/>
  <c r="BO124" i="21"/>
  <c r="BP124" i="21"/>
  <c r="O125" i="21"/>
  <c r="R125" i="21"/>
  <c r="U125" i="21"/>
  <c r="X125" i="21"/>
  <c r="Y125" i="21"/>
  <c r="AA125" i="21" s="1"/>
  <c r="Z125" i="21"/>
  <c r="AD125" i="21"/>
  <c r="AN125" i="21"/>
  <c r="AJ125" i="21"/>
  <c r="AM125" i="21"/>
  <c r="AS125" i="21"/>
  <c r="AV125" i="21"/>
  <c r="AY125" i="21"/>
  <c r="BB125" i="21"/>
  <c r="BC125" i="21"/>
  <c r="BE125" i="21" s="1"/>
  <c r="BD125" i="21"/>
  <c r="BH125" i="21"/>
  <c r="BK125" i="21"/>
  <c r="BN125" i="21"/>
  <c r="BO125" i="21"/>
  <c r="BP125" i="21"/>
  <c r="O126" i="21"/>
  <c r="R126" i="21"/>
  <c r="U126" i="21"/>
  <c r="X126" i="21"/>
  <c r="Y126" i="21"/>
  <c r="Z126" i="21"/>
  <c r="AA126" i="21" s="1"/>
  <c r="AD126" i="21"/>
  <c r="AS126" i="21"/>
  <c r="AV126" i="21"/>
  <c r="AY126" i="21"/>
  <c r="BB126" i="21"/>
  <c r="BC126" i="21"/>
  <c r="BE126" i="21" s="1"/>
  <c r="BD126" i="21"/>
  <c r="BH126" i="21"/>
  <c r="BK126" i="21"/>
  <c r="BN126" i="21"/>
  <c r="BO126" i="21"/>
  <c r="BQ126" i="21" s="1"/>
  <c r="BP126" i="21"/>
  <c r="O127" i="21"/>
  <c r="R127" i="21"/>
  <c r="U127" i="21"/>
  <c r="X127" i="21"/>
  <c r="Y127" i="21"/>
  <c r="Z127" i="21"/>
  <c r="AD127" i="21"/>
  <c r="AO127" i="21"/>
  <c r="AJ127" i="21"/>
  <c r="AS127" i="21"/>
  <c r="AV127" i="21"/>
  <c r="AY127" i="21"/>
  <c r="BB127" i="21"/>
  <c r="BC127" i="21"/>
  <c r="BD127" i="21"/>
  <c r="BH127" i="21"/>
  <c r="BK127" i="21"/>
  <c r="BN127" i="21"/>
  <c r="BO127" i="21"/>
  <c r="BP127" i="21"/>
  <c r="BQ127" i="21" s="1"/>
  <c r="O128" i="21"/>
  <c r="R128" i="21"/>
  <c r="U128" i="21"/>
  <c r="V128" i="21"/>
  <c r="W128" i="21"/>
  <c r="X128" i="21" s="1"/>
  <c r="Y128" i="21"/>
  <c r="Z128" i="21"/>
  <c r="AD128" i="21"/>
  <c r="AG128" i="21"/>
  <c r="AS128" i="21"/>
  <c r="AV128" i="21"/>
  <c r="AW128" i="21"/>
  <c r="AX128" i="21"/>
  <c r="BB128" i="21"/>
  <c r="BD128" i="21"/>
  <c r="BH128" i="21"/>
  <c r="BK128" i="21"/>
  <c r="BN128" i="21"/>
  <c r="BO128" i="21"/>
  <c r="BP128" i="21"/>
  <c r="O129" i="21"/>
  <c r="R129" i="21"/>
  <c r="U129" i="21"/>
  <c r="X129" i="21"/>
  <c r="Y129" i="21"/>
  <c r="AA129" i="21" s="1"/>
  <c r="Z129" i="21"/>
  <c r="AD129" i="21"/>
  <c r="AJ129" i="21"/>
  <c r="AS129" i="21"/>
  <c r="AV129" i="21"/>
  <c r="AX129" i="21"/>
  <c r="BB129" i="21"/>
  <c r="BC129" i="21"/>
  <c r="BH129" i="21"/>
  <c r="BK129" i="21"/>
  <c r="BN129" i="21"/>
  <c r="BO129" i="21"/>
  <c r="BP129" i="21"/>
  <c r="O130" i="21"/>
  <c r="R130" i="21"/>
  <c r="U130" i="21"/>
  <c r="X130" i="21"/>
  <c r="Y130" i="21"/>
  <c r="Z130" i="21"/>
  <c r="AD130" i="21"/>
  <c r="AG130" i="21"/>
  <c r="AJ130" i="21"/>
  <c r="AS130" i="21"/>
  <c r="AV130" i="21"/>
  <c r="AY130" i="21"/>
  <c r="BB130" i="21"/>
  <c r="BC130" i="21"/>
  <c r="BD130" i="21"/>
  <c r="BE130" i="21" s="1"/>
  <c r="BH130" i="21"/>
  <c r="BK130" i="21"/>
  <c r="BN130" i="21"/>
  <c r="BO130" i="21"/>
  <c r="BP130" i="21"/>
  <c r="O131" i="21"/>
  <c r="R131" i="21"/>
  <c r="U131" i="21"/>
  <c r="X131" i="21"/>
  <c r="Y131" i="21"/>
  <c r="AA131" i="21" s="1"/>
  <c r="Z131" i="21"/>
  <c r="AD131" i="21"/>
  <c r="AM131" i="21"/>
  <c r="AJ131" i="21"/>
  <c r="AN131" i="21"/>
  <c r="AP131" i="21" s="1"/>
  <c r="AO131" i="21"/>
  <c r="BS131" i="21" s="1"/>
  <c r="CH131" i="21" s="1"/>
  <c r="AS131" i="21"/>
  <c r="AV131" i="21"/>
  <c r="AY131" i="21"/>
  <c r="BB131" i="21"/>
  <c r="BC131" i="21"/>
  <c r="BD131" i="21"/>
  <c r="BE131" i="21"/>
  <c r="BH131" i="21"/>
  <c r="BK131" i="21"/>
  <c r="BN131" i="21"/>
  <c r="BO131" i="21"/>
  <c r="BQ131" i="21" s="1"/>
  <c r="BP131" i="21"/>
  <c r="O132" i="21"/>
  <c r="R132" i="21"/>
  <c r="U132" i="21"/>
  <c r="X132" i="21"/>
  <c r="Y132" i="21"/>
  <c r="Z132" i="21"/>
  <c r="AD132" i="21"/>
  <c r="AG132" i="21"/>
  <c r="AJ132" i="21"/>
  <c r="AS132" i="21"/>
  <c r="AV132" i="21"/>
  <c r="AY132" i="21"/>
  <c r="BB132" i="21"/>
  <c r="BC132" i="21"/>
  <c r="BD132" i="21"/>
  <c r="BE132" i="21" s="1"/>
  <c r="BH132" i="21"/>
  <c r="BK132" i="21"/>
  <c r="BN132" i="21"/>
  <c r="BO132" i="21"/>
  <c r="BP132" i="21"/>
  <c r="O133" i="21"/>
  <c r="R133" i="21"/>
  <c r="U133" i="21"/>
  <c r="X133" i="21"/>
  <c r="Y133" i="21"/>
  <c r="Z133" i="21"/>
  <c r="AD133" i="21"/>
  <c r="AG133" i="21"/>
  <c r="AQ133" i="21"/>
  <c r="AS133" i="21" s="1"/>
  <c r="AT133" i="21"/>
  <c r="AV133" i="21" s="1"/>
  <c r="AW133" i="21"/>
  <c r="AY133" i="21" s="1"/>
  <c r="BB133" i="21"/>
  <c r="BC133" i="21"/>
  <c r="BD133" i="21"/>
  <c r="BH133" i="21"/>
  <c r="BK133" i="21"/>
  <c r="BN133" i="21"/>
  <c r="BO133" i="21"/>
  <c r="BP133" i="21"/>
  <c r="O134" i="21"/>
  <c r="R134" i="21"/>
  <c r="U134" i="21"/>
  <c r="X134" i="21"/>
  <c r="Y134" i="21"/>
  <c r="AA134" i="21" s="1"/>
  <c r="Z134" i="21"/>
  <c r="AD134" i="21"/>
  <c r="AJ134" i="21"/>
  <c r="AS134" i="21"/>
  <c r="AV134" i="21"/>
  <c r="AY134" i="21"/>
  <c r="BB134" i="21"/>
  <c r="BC134" i="21"/>
  <c r="BE134" i="21" s="1"/>
  <c r="BD134" i="21"/>
  <c r="BH134" i="21"/>
  <c r="BK134" i="21"/>
  <c r="BN134" i="21"/>
  <c r="BO134" i="21"/>
  <c r="BP134" i="21"/>
  <c r="O135" i="21"/>
  <c r="R135" i="21"/>
  <c r="U135" i="21"/>
  <c r="X135" i="21"/>
  <c r="Y135" i="21"/>
  <c r="Z135" i="21"/>
  <c r="AA135" i="21" s="1"/>
  <c r="AD135" i="21"/>
  <c r="AG135" i="21"/>
  <c r="AS135" i="21"/>
  <c r="AV135" i="21"/>
  <c r="AY135" i="21"/>
  <c r="BB135" i="21"/>
  <c r="BC135" i="21"/>
  <c r="BD135" i="21"/>
  <c r="BH135" i="21"/>
  <c r="BK135" i="21"/>
  <c r="BN135" i="21"/>
  <c r="BO135" i="21"/>
  <c r="BQ135" i="21" s="1"/>
  <c r="BP135" i="21"/>
  <c r="O136" i="21"/>
  <c r="R136" i="21"/>
  <c r="U136" i="21"/>
  <c r="X136" i="21"/>
  <c r="Y136" i="21"/>
  <c r="Z136" i="21"/>
  <c r="AA136" i="21" s="1"/>
  <c r="AD136" i="21"/>
  <c r="AJ136" i="21"/>
  <c r="AO136" i="21"/>
  <c r="AS136" i="21"/>
  <c r="AV136" i="21"/>
  <c r="AY136" i="21"/>
  <c r="BB136" i="21"/>
  <c r="BC136" i="21"/>
  <c r="BD136" i="21"/>
  <c r="BH136" i="21"/>
  <c r="BK136" i="21"/>
  <c r="BN136" i="21"/>
  <c r="BO136" i="21"/>
  <c r="BP136" i="21"/>
  <c r="O137" i="21"/>
  <c r="R137" i="21"/>
  <c r="U137" i="21"/>
  <c r="X137" i="21"/>
  <c r="Y137" i="21"/>
  <c r="Z137" i="21"/>
  <c r="AD137" i="21"/>
  <c r="AG137" i="21"/>
  <c r="AJ137" i="21"/>
  <c r="AS137" i="21"/>
  <c r="AV137" i="21"/>
  <c r="AY137" i="21"/>
  <c r="BB137" i="21"/>
  <c r="BC137" i="21"/>
  <c r="BE137" i="21" s="1"/>
  <c r="BD137" i="21"/>
  <c r="BH137" i="21"/>
  <c r="BK137" i="21"/>
  <c r="BN137" i="21"/>
  <c r="BO137" i="21"/>
  <c r="BP137" i="21"/>
  <c r="O138" i="21"/>
  <c r="R138" i="21"/>
  <c r="U138" i="21"/>
  <c r="X138" i="21"/>
  <c r="Y138" i="21"/>
  <c r="AA138" i="21" s="1"/>
  <c r="Z138" i="21"/>
  <c r="AD138" i="21"/>
  <c r="AJ138" i="21"/>
  <c r="AO138" i="21"/>
  <c r="AS138" i="21"/>
  <c r="AV138" i="21"/>
  <c r="AY138" i="21"/>
  <c r="BB138" i="21"/>
  <c r="BC138" i="21"/>
  <c r="BD138" i="21"/>
  <c r="BH138" i="21"/>
  <c r="BK138" i="21"/>
  <c r="BN138" i="21"/>
  <c r="BO138" i="21"/>
  <c r="BP138" i="21"/>
  <c r="BQ138" i="21" s="1"/>
  <c r="O139" i="21"/>
  <c r="R139" i="21"/>
  <c r="U139" i="21"/>
  <c r="X139" i="21"/>
  <c r="Y139" i="21"/>
  <c r="Z139" i="21"/>
  <c r="AA139" i="21"/>
  <c r="AD139" i="21"/>
  <c r="AG139" i="21"/>
  <c r="AJ139" i="21"/>
  <c r="AS139" i="21"/>
  <c r="AV139" i="21"/>
  <c r="AY139" i="21"/>
  <c r="BB139" i="21"/>
  <c r="BC139" i="21"/>
  <c r="BD139" i="21"/>
  <c r="BH139" i="21"/>
  <c r="BK139" i="21"/>
  <c r="BN139" i="21"/>
  <c r="BO139" i="21"/>
  <c r="BP139" i="21"/>
  <c r="O140" i="21"/>
  <c r="R140" i="21"/>
  <c r="U140" i="21"/>
  <c r="X140" i="21"/>
  <c r="Y140" i="21"/>
  <c r="Z140" i="21"/>
  <c r="AD140" i="21"/>
  <c r="AG140" i="21"/>
  <c r="AS140" i="21"/>
  <c r="AV140" i="21"/>
  <c r="AY140" i="21"/>
  <c r="BB140" i="21"/>
  <c r="BC140" i="21"/>
  <c r="BD140" i="21"/>
  <c r="BE140" i="21" s="1"/>
  <c r="BH140" i="21"/>
  <c r="BK140" i="21"/>
  <c r="BN140" i="21"/>
  <c r="BO140" i="21"/>
  <c r="BP140" i="21"/>
  <c r="O141" i="21"/>
  <c r="R141" i="21"/>
  <c r="U141" i="21"/>
  <c r="X141" i="21"/>
  <c r="Y141" i="21"/>
  <c r="Z141" i="21"/>
  <c r="AA141" i="21" s="1"/>
  <c r="AD141" i="21"/>
  <c r="AJ141" i="21"/>
  <c r="AS141" i="21"/>
  <c r="AV141" i="21"/>
  <c r="AY141" i="21"/>
  <c r="BB141" i="21"/>
  <c r="BC141" i="21"/>
  <c r="BD141" i="21"/>
  <c r="BH141" i="21"/>
  <c r="BK141" i="21"/>
  <c r="BN141" i="21"/>
  <c r="BO141" i="21"/>
  <c r="BQ141" i="21" s="1"/>
  <c r="BP141" i="21"/>
  <c r="O142" i="21"/>
  <c r="R142" i="21"/>
  <c r="U142" i="21"/>
  <c r="X142" i="21"/>
  <c r="Y142" i="21"/>
  <c r="AA142" i="21" s="1"/>
  <c r="Z142" i="21"/>
  <c r="AD142" i="21"/>
  <c r="AJ142" i="21"/>
  <c r="AS142" i="21"/>
  <c r="AV142" i="21"/>
  <c r="AY142" i="21"/>
  <c r="BB142" i="21"/>
  <c r="BC142" i="21"/>
  <c r="BE142" i="21" s="1"/>
  <c r="BD142" i="21"/>
  <c r="BH142" i="21"/>
  <c r="BK142" i="21"/>
  <c r="BN142" i="21"/>
  <c r="BO142" i="21"/>
  <c r="BP142" i="21"/>
  <c r="O143" i="21"/>
  <c r="R143" i="21"/>
  <c r="U143" i="21"/>
  <c r="X143" i="21"/>
  <c r="Y143" i="21"/>
  <c r="Z143" i="21"/>
  <c r="AA143" i="21" s="1"/>
  <c r="AD143" i="21"/>
  <c r="AG143" i="21"/>
  <c r="AJ143" i="21"/>
  <c r="AO143" i="21"/>
  <c r="AS143" i="21"/>
  <c r="AV143" i="21"/>
  <c r="AY143" i="21"/>
  <c r="BB143" i="21"/>
  <c r="BC143" i="21"/>
  <c r="BE143" i="21" s="1"/>
  <c r="BD143" i="21"/>
  <c r="BH143" i="21"/>
  <c r="BK143" i="21"/>
  <c r="BN143" i="21"/>
  <c r="BO143" i="21"/>
  <c r="BP143" i="21"/>
  <c r="BQ143" i="21" s="1"/>
  <c r="O144" i="21"/>
  <c r="R144" i="21"/>
  <c r="U144" i="21"/>
  <c r="X144" i="21"/>
  <c r="Y144" i="21"/>
  <c r="Z144" i="21"/>
  <c r="AD144" i="21"/>
  <c r="AG144" i="21"/>
  <c r="AJ144" i="21"/>
  <c r="AO144" i="21"/>
  <c r="AS144" i="21"/>
  <c r="AV144" i="21"/>
  <c r="AY144" i="21"/>
  <c r="BB144" i="21"/>
  <c r="BC144" i="21"/>
  <c r="BE144" i="21" s="1"/>
  <c r="BD144" i="21"/>
  <c r="BH144" i="21"/>
  <c r="BK144" i="21"/>
  <c r="BN144" i="21"/>
  <c r="BO144" i="21"/>
  <c r="BP144" i="21"/>
  <c r="O145" i="21"/>
  <c r="R145" i="21"/>
  <c r="U145" i="21"/>
  <c r="X145" i="21"/>
  <c r="Y145" i="21"/>
  <c r="AA145" i="21" s="1"/>
  <c r="Z145" i="21"/>
  <c r="AD145" i="21"/>
  <c r="AJ145" i="21"/>
  <c r="AO145" i="21"/>
  <c r="AS145" i="21"/>
  <c r="AV145" i="21"/>
  <c r="AY145" i="21"/>
  <c r="BB145" i="21"/>
  <c r="BC145" i="21"/>
  <c r="BE145" i="21" s="1"/>
  <c r="BD145" i="21"/>
  <c r="BH145" i="21"/>
  <c r="BK145" i="21"/>
  <c r="BN145" i="21"/>
  <c r="BO145" i="21"/>
  <c r="BP145" i="21"/>
  <c r="BQ145" i="21" s="1"/>
  <c r="O146" i="21"/>
  <c r="R146" i="21"/>
  <c r="U146" i="21"/>
  <c r="X146" i="21"/>
  <c r="Y146" i="21"/>
  <c r="Z146" i="21"/>
  <c r="AD146" i="21"/>
  <c r="AG146" i="21"/>
  <c r="AJ146" i="21"/>
  <c r="AS146" i="21"/>
  <c r="AV146" i="21"/>
  <c r="AY146" i="21"/>
  <c r="BB146" i="21"/>
  <c r="BC146" i="21"/>
  <c r="BD146" i="21"/>
  <c r="BH146" i="21"/>
  <c r="BK146" i="21"/>
  <c r="BN146" i="21"/>
  <c r="BO146" i="21"/>
  <c r="BP146" i="21"/>
  <c r="O147" i="21"/>
  <c r="R147" i="21"/>
  <c r="U147" i="21"/>
  <c r="X147" i="21"/>
  <c r="Y147" i="21"/>
  <c r="Z147" i="21"/>
  <c r="AA147" i="21"/>
  <c r="AD147" i="21"/>
  <c r="AJ147" i="21"/>
  <c r="AS147" i="21"/>
  <c r="AV147" i="21"/>
  <c r="AY147" i="21"/>
  <c r="BB147" i="21"/>
  <c r="BC147" i="21"/>
  <c r="BD147" i="21"/>
  <c r="BH147" i="21"/>
  <c r="BK147" i="21"/>
  <c r="BN147" i="21"/>
  <c r="BO147" i="21"/>
  <c r="BP147" i="21"/>
  <c r="O148" i="21"/>
  <c r="R148" i="21"/>
  <c r="U148" i="21"/>
  <c r="X148" i="21"/>
  <c r="Y148" i="21"/>
  <c r="AA148" i="21" s="1"/>
  <c r="Z148" i="21"/>
  <c r="AD148" i="21"/>
  <c r="AG148" i="21"/>
  <c r="AJ148" i="21"/>
  <c r="AM148" i="21"/>
  <c r="AS148" i="21"/>
  <c r="AV148" i="21"/>
  <c r="AY148" i="21"/>
  <c r="BB148" i="21"/>
  <c r="BC148" i="21"/>
  <c r="BE148" i="21" s="1"/>
  <c r="BD148" i="21"/>
  <c r="BH148" i="21"/>
  <c r="BK148" i="21"/>
  <c r="BN148" i="21"/>
  <c r="BO148" i="21"/>
  <c r="BP148" i="21"/>
  <c r="O149" i="21"/>
  <c r="R149" i="21"/>
  <c r="U149" i="21"/>
  <c r="X149" i="21"/>
  <c r="Y149" i="21"/>
  <c r="Z149" i="21"/>
  <c r="AD149" i="21"/>
  <c r="AM149" i="21"/>
  <c r="AJ149" i="21"/>
  <c r="AO149" i="21"/>
  <c r="AS149" i="21"/>
  <c r="AV149" i="21"/>
  <c r="AY149" i="21"/>
  <c r="BB149" i="21"/>
  <c r="BC149" i="21"/>
  <c r="BE149" i="21" s="1"/>
  <c r="BD149" i="21"/>
  <c r="BH149" i="21"/>
  <c r="BK149" i="21"/>
  <c r="BN149" i="21"/>
  <c r="BO149" i="21"/>
  <c r="BP149" i="21"/>
  <c r="BQ149" i="21" s="1"/>
  <c r="O150" i="21"/>
  <c r="R150" i="21"/>
  <c r="U150" i="21"/>
  <c r="X150" i="21"/>
  <c r="Y150" i="21"/>
  <c r="Z150" i="21"/>
  <c r="AA150" i="21" s="1"/>
  <c r="AD150" i="21"/>
  <c r="AJ150" i="21"/>
  <c r="AN150" i="21"/>
  <c r="AM150" i="21"/>
  <c r="AS150" i="21"/>
  <c r="AV150" i="21"/>
  <c r="AY150" i="21"/>
  <c r="BB150" i="21"/>
  <c r="BC150" i="21"/>
  <c r="BD150" i="21"/>
  <c r="BH150" i="21"/>
  <c r="BK150" i="21"/>
  <c r="BN150" i="21"/>
  <c r="BO150" i="21"/>
  <c r="BP150" i="21"/>
  <c r="O151" i="21"/>
  <c r="R151" i="21"/>
  <c r="U151" i="21"/>
  <c r="X151" i="21"/>
  <c r="Y151" i="21"/>
  <c r="Z151" i="21"/>
  <c r="AA151" i="21" s="1"/>
  <c r="AD151" i="21"/>
  <c r="AG151" i="21"/>
  <c r="AS151" i="21"/>
  <c r="AV151" i="21"/>
  <c r="AY151" i="21"/>
  <c r="BB151" i="21"/>
  <c r="BC151" i="21"/>
  <c r="BE151" i="21" s="1"/>
  <c r="BD151" i="21"/>
  <c r="BH151" i="21"/>
  <c r="BK151" i="21"/>
  <c r="BN151" i="21"/>
  <c r="BO151" i="21"/>
  <c r="BP151" i="21"/>
  <c r="O152" i="21"/>
  <c r="R152" i="21"/>
  <c r="U152" i="21"/>
  <c r="X152" i="21"/>
  <c r="Y152" i="21"/>
  <c r="AA152" i="21" s="1"/>
  <c r="Z152" i="21"/>
  <c r="AD152" i="21"/>
  <c r="AO152" i="21"/>
  <c r="AS152" i="21"/>
  <c r="AV152" i="21"/>
  <c r="AY152" i="21"/>
  <c r="BB152" i="21"/>
  <c r="BC152" i="21"/>
  <c r="BE152" i="21" s="1"/>
  <c r="BD152" i="21"/>
  <c r="BH152" i="21"/>
  <c r="BK152" i="21"/>
  <c r="BN152" i="21"/>
  <c r="BO152" i="21"/>
  <c r="BP152" i="21"/>
  <c r="O153" i="21"/>
  <c r="R153" i="21"/>
  <c r="U153" i="21"/>
  <c r="X153" i="21"/>
  <c r="Y153" i="21"/>
  <c r="Z153" i="21"/>
  <c r="AA153" i="21" s="1"/>
  <c r="AD153" i="21"/>
  <c r="AJ153" i="21"/>
  <c r="AS153" i="21"/>
  <c r="AV153" i="21"/>
  <c r="AY153" i="21"/>
  <c r="BB153" i="21"/>
  <c r="BC153" i="21"/>
  <c r="BD153" i="21"/>
  <c r="BH153" i="21"/>
  <c r="BK153" i="21"/>
  <c r="BN153" i="21"/>
  <c r="BO153" i="21"/>
  <c r="BP153" i="21"/>
  <c r="O154" i="21"/>
  <c r="R154" i="21"/>
  <c r="U154" i="21"/>
  <c r="X154" i="21"/>
  <c r="Y154" i="21"/>
  <c r="AA154" i="21" s="1"/>
  <c r="Z154" i="21"/>
  <c r="AD154" i="21"/>
  <c r="AO154" i="21"/>
  <c r="AS154" i="21"/>
  <c r="AV154" i="21"/>
  <c r="AY154" i="21"/>
  <c r="BB154" i="21"/>
  <c r="BC154" i="21"/>
  <c r="BD154" i="21"/>
  <c r="BE154" i="21"/>
  <c r="BH154" i="21"/>
  <c r="BK154" i="21"/>
  <c r="BN154" i="21"/>
  <c r="BO154" i="21"/>
  <c r="BQ154" i="21" s="1"/>
  <c r="BP154" i="21"/>
  <c r="O155" i="21"/>
  <c r="R155" i="21"/>
  <c r="U155" i="21"/>
  <c r="X155" i="21"/>
  <c r="Y155" i="21"/>
  <c r="Z155" i="21"/>
  <c r="AA155" i="21"/>
  <c r="AD155" i="21"/>
  <c r="AM155" i="21"/>
  <c r="AG155" i="21"/>
  <c r="AJ155" i="21"/>
  <c r="AN155" i="21"/>
  <c r="AO155" i="21"/>
  <c r="AS155" i="21"/>
  <c r="AV155" i="21"/>
  <c r="AY155" i="21"/>
  <c r="BB155" i="21"/>
  <c r="BC155" i="21"/>
  <c r="BR155" i="21" s="1"/>
  <c r="CG155" i="21" s="1"/>
  <c r="BD155" i="21"/>
  <c r="BH155" i="21"/>
  <c r="BK155" i="21"/>
  <c r="BN155" i="21"/>
  <c r="BO155" i="21"/>
  <c r="BP155" i="21"/>
  <c r="BQ155" i="21"/>
  <c r="BS155" i="21"/>
  <c r="CH155" i="21" s="1"/>
  <c r="O156" i="21"/>
  <c r="R156" i="21"/>
  <c r="U156" i="21"/>
  <c r="X156" i="21"/>
  <c r="Y156" i="21"/>
  <c r="Z156" i="21"/>
  <c r="AD156" i="21"/>
  <c r="AJ156" i="21"/>
  <c r="AS156" i="21"/>
  <c r="AV156" i="21"/>
  <c r="AY156" i="21"/>
  <c r="BB156" i="21"/>
  <c r="BC156" i="21"/>
  <c r="BD156" i="21"/>
  <c r="BH156" i="21"/>
  <c r="BK156" i="21"/>
  <c r="BN156" i="21"/>
  <c r="BO156" i="21"/>
  <c r="BP156" i="21"/>
  <c r="O157" i="21"/>
  <c r="R157" i="21"/>
  <c r="U157" i="21"/>
  <c r="X157" i="21"/>
  <c r="Y157" i="21"/>
  <c r="AA157" i="21" s="1"/>
  <c r="Z157" i="21"/>
  <c r="AD157" i="21"/>
  <c r="AM157" i="21"/>
  <c r="AG157" i="21"/>
  <c r="AO157" i="21"/>
  <c r="AS157" i="21"/>
  <c r="AV157" i="21"/>
  <c r="AY157" i="21"/>
  <c r="BB157" i="21"/>
  <c r="BC157" i="21"/>
  <c r="BE157" i="21" s="1"/>
  <c r="BD157" i="21"/>
  <c r="BS157" i="21" s="1"/>
  <c r="CH157" i="21" s="1"/>
  <c r="BH157" i="21"/>
  <c r="BK157" i="21"/>
  <c r="BN157" i="21"/>
  <c r="BO157" i="21"/>
  <c r="BP157" i="21"/>
  <c r="BQ157" i="21"/>
  <c r="O158" i="21"/>
  <c r="R158" i="21"/>
  <c r="U158" i="21"/>
  <c r="X158" i="21"/>
  <c r="Y158" i="21"/>
  <c r="Z158" i="21"/>
  <c r="AA158" i="21"/>
  <c r="AD158" i="21"/>
  <c r="AJ158" i="21"/>
  <c r="AS158" i="21"/>
  <c r="AV158" i="21"/>
  <c r="AY158" i="21"/>
  <c r="BB158" i="21"/>
  <c r="BC158" i="21"/>
  <c r="BD158" i="21"/>
  <c r="BH158" i="21"/>
  <c r="BK158" i="21"/>
  <c r="BN158" i="21"/>
  <c r="BO158" i="21"/>
  <c r="BP158" i="21"/>
  <c r="O159" i="21"/>
  <c r="R159" i="21"/>
  <c r="U159" i="21"/>
  <c r="X159" i="21"/>
  <c r="Y159" i="21"/>
  <c r="AA159" i="21" s="1"/>
  <c r="Z159" i="21"/>
  <c r="AD159" i="21"/>
  <c r="AG159" i="21"/>
  <c r="AS159" i="21"/>
  <c r="AV159" i="21"/>
  <c r="AY159" i="21"/>
  <c r="BB159" i="21"/>
  <c r="BC159" i="21"/>
  <c r="BE159" i="21" s="1"/>
  <c r="BD159" i="21"/>
  <c r="BH159" i="21"/>
  <c r="BK159" i="21"/>
  <c r="BN159" i="21"/>
  <c r="BO159" i="21"/>
  <c r="BP159" i="21"/>
  <c r="O160" i="21"/>
  <c r="R160" i="21"/>
  <c r="U160" i="21"/>
  <c r="X160" i="21"/>
  <c r="Y160" i="21"/>
  <c r="AA160" i="21" s="1"/>
  <c r="Z160" i="21"/>
  <c r="AD160" i="21"/>
  <c r="AJ160" i="21"/>
  <c r="AM160" i="21"/>
  <c r="AN160" i="21"/>
  <c r="AS160" i="21"/>
  <c r="AV160" i="21"/>
  <c r="AY160" i="21"/>
  <c r="BB160" i="21"/>
  <c r="BC160" i="21"/>
  <c r="BD160" i="21"/>
  <c r="BH160" i="21"/>
  <c r="BK160" i="21"/>
  <c r="BN160" i="21"/>
  <c r="BO160" i="21"/>
  <c r="BQ160" i="21" s="1"/>
  <c r="BP160" i="21"/>
  <c r="O161" i="21"/>
  <c r="R161" i="21"/>
  <c r="U161" i="21"/>
  <c r="X161" i="21"/>
  <c r="Y161" i="21"/>
  <c r="Z161" i="21"/>
  <c r="AA161" i="21" s="1"/>
  <c r="AD161" i="21"/>
  <c r="AJ161" i="21"/>
  <c r="AS161" i="21"/>
  <c r="AV161" i="21"/>
  <c r="AY161" i="21"/>
  <c r="BB161" i="21"/>
  <c r="BC161" i="21"/>
  <c r="BD161" i="21"/>
  <c r="BH161" i="21"/>
  <c r="BK161" i="21"/>
  <c r="BN161" i="21"/>
  <c r="BO161" i="21"/>
  <c r="BP161" i="21"/>
  <c r="O162" i="21"/>
  <c r="R162" i="21"/>
  <c r="U162" i="21"/>
  <c r="X162" i="21"/>
  <c r="Y162" i="21"/>
  <c r="AA162" i="21" s="1"/>
  <c r="Z162" i="21"/>
  <c r="AD162" i="21"/>
  <c r="AG162" i="21"/>
  <c r="AJ162" i="21"/>
  <c r="AS162" i="21"/>
  <c r="AV162" i="21"/>
  <c r="AY162" i="21"/>
  <c r="BB162" i="21"/>
  <c r="BC162" i="21"/>
  <c r="BD162" i="21"/>
  <c r="BE162" i="21"/>
  <c r="BH162" i="21"/>
  <c r="BK162" i="21"/>
  <c r="BN162" i="21"/>
  <c r="BO162" i="21"/>
  <c r="BP162" i="21"/>
  <c r="O163" i="21"/>
  <c r="R163" i="21"/>
  <c r="U163" i="21"/>
  <c r="X163" i="21"/>
  <c r="Y163" i="21"/>
  <c r="AA163" i="21" s="1"/>
  <c r="Z163" i="21"/>
  <c r="AD163" i="21"/>
  <c r="AG163" i="21"/>
  <c r="AJ163" i="21"/>
  <c r="AS163" i="21"/>
  <c r="AV163" i="21"/>
  <c r="AY163" i="21"/>
  <c r="BB163" i="21"/>
  <c r="BC163" i="21"/>
  <c r="BD163" i="21"/>
  <c r="BE163" i="21" s="1"/>
  <c r="BH163" i="21"/>
  <c r="BK163" i="21"/>
  <c r="BN163" i="21"/>
  <c r="BO163" i="21"/>
  <c r="BP163" i="21"/>
  <c r="O164" i="21"/>
  <c r="R164" i="21"/>
  <c r="U164" i="21"/>
  <c r="X164" i="21"/>
  <c r="Y164" i="21"/>
  <c r="Z164" i="21"/>
  <c r="AD164" i="21"/>
  <c r="AS164" i="21"/>
  <c r="AV164" i="21"/>
  <c r="AY164" i="21"/>
  <c r="BB164" i="21"/>
  <c r="BC164" i="21"/>
  <c r="BD164" i="21"/>
  <c r="BH164" i="21"/>
  <c r="BK164" i="21"/>
  <c r="BN164" i="21"/>
  <c r="BO164" i="21"/>
  <c r="BP164" i="21"/>
  <c r="BQ164" i="21"/>
  <c r="O165" i="21"/>
  <c r="R165" i="21"/>
  <c r="U165" i="21"/>
  <c r="V165" i="21"/>
  <c r="X165" i="21" s="1"/>
  <c r="Z165" i="21"/>
  <c r="AD165" i="21"/>
  <c r="AS165" i="21"/>
  <c r="AT165" i="21"/>
  <c r="AV165" i="21" s="1"/>
  <c r="AW165" i="21"/>
  <c r="AY165" i="21" s="1"/>
  <c r="BB165" i="21"/>
  <c r="BD165" i="21"/>
  <c r="BH165" i="21"/>
  <c r="BK165" i="21"/>
  <c r="BN165" i="21"/>
  <c r="BO165" i="21"/>
  <c r="BP165" i="21"/>
  <c r="O166" i="21"/>
  <c r="R166" i="21"/>
  <c r="U166" i="21"/>
  <c r="X166" i="21"/>
  <c r="Y166" i="21"/>
  <c r="AA166" i="21" s="1"/>
  <c r="Z166" i="21"/>
  <c r="AD166" i="21"/>
  <c r="AG166" i="21"/>
  <c r="AJ166" i="21"/>
  <c r="AS166" i="21"/>
  <c r="AV166" i="21"/>
  <c r="AY166" i="21"/>
  <c r="BB166" i="21"/>
  <c r="BC166" i="21"/>
  <c r="BD166" i="21"/>
  <c r="BH166" i="21"/>
  <c r="BK166" i="21"/>
  <c r="BN166" i="21"/>
  <c r="BO166" i="21"/>
  <c r="BP166" i="21"/>
  <c r="O167" i="21"/>
  <c r="R167" i="21"/>
  <c r="U167" i="21"/>
  <c r="X167" i="21"/>
  <c r="Y167" i="21"/>
  <c r="AA167" i="21" s="1"/>
  <c r="Z167" i="21"/>
  <c r="AD167" i="21"/>
  <c r="AG167" i="21"/>
  <c r="AS167" i="21"/>
  <c r="AV167" i="21"/>
  <c r="AY167" i="21"/>
  <c r="BB167" i="21"/>
  <c r="BC167" i="21"/>
  <c r="BE167" i="21" s="1"/>
  <c r="BD167" i="21"/>
  <c r="BH167" i="21"/>
  <c r="BK167" i="21"/>
  <c r="BN167" i="21"/>
  <c r="BO167" i="21"/>
  <c r="BQ167" i="21" s="1"/>
  <c r="BP167" i="21"/>
  <c r="O168" i="21"/>
  <c r="R168" i="21"/>
  <c r="U168" i="21"/>
  <c r="X168" i="21"/>
  <c r="Y168" i="21"/>
  <c r="Z168" i="21"/>
  <c r="AA168" i="21"/>
  <c r="AD168" i="21"/>
  <c r="AJ168" i="21"/>
  <c r="AS168" i="21"/>
  <c r="AV168" i="21"/>
  <c r="AX168" i="21"/>
  <c r="BD168" i="21" s="1"/>
  <c r="AY168" i="21"/>
  <c r="BB168" i="21"/>
  <c r="BC168" i="21"/>
  <c r="BH168" i="21"/>
  <c r="BK168" i="21"/>
  <c r="BN168" i="21"/>
  <c r="BO168" i="21"/>
  <c r="BP168" i="21"/>
  <c r="O169" i="21"/>
  <c r="R169" i="21"/>
  <c r="U169" i="21"/>
  <c r="X169" i="21"/>
  <c r="Y169" i="21"/>
  <c r="Z169" i="21"/>
  <c r="AD169" i="21"/>
  <c r="AG169" i="21"/>
  <c r="AS169" i="21"/>
  <c r="AV169" i="21"/>
  <c r="AY169" i="21"/>
  <c r="BB169" i="21"/>
  <c r="BC169" i="21"/>
  <c r="BD169" i="21"/>
  <c r="BH169" i="21"/>
  <c r="BK169" i="21"/>
  <c r="BN169" i="21"/>
  <c r="BO169" i="21"/>
  <c r="BP169" i="21"/>
  <c r="O170" i="21"/>
  <c r="R170" i="21"/>
  <c r="U170" i="21"/>
  <c r="X170" i="21"/>
  <c r="Y170" i="21"/>
  <c r="AA170" i="21" s="1"/>
  <c r="Z170" i="21"/>
  <c r="AD170" i="21"/>
  <c r="AG170" i="21"/>
  <c r="AO170" i="21"/>
  <c r="AJ170" i="21"/>
  <c r="AM170" i="21"/>
  <c r="AS170" i="21"/>
  <c r="AV170" i="21"/>
  <c r="AY170" i="21"/>
  <c r="BB170" i="21"/>
  <c r="BC170" i="21"/>
  <c r="BD170" i="21"/>
  <c r="BE170" i="21" s="1"/>
  <c r="BH170" i="21"/>
  <c r="BK170" i="21"/>
  <c r="BN170" i="21"/>
  <c r="BO170" i="21"/>
  <c r="BP170" i="21"/>
  <c r="BQ170" i="21" s="1"/>
  <c r="O171" i="21"/>
  <c r="R171" i="21"/>
  <c r="U171" i="21"/>
  <c r="X171" i="21"/>
  <c r="Y171" i="21"/>
  <c r="Z171" i="21"/>
  <c r="AA171" i="21" s="1"/>
  <c r="AD171" i="21"/>
  <c r="AJ171" i="21"/>
  <c r="AS171" i="21"/>
  <c r="AV171" i="21"/>
  <c r="AY171" i="21"/>
  <c r="BB171" i="21"/>
  <c r="BC171" i="21"/>
  <c r="BD171" i="21"/>
  <c r="BH171" i="21"/>
  <c r="BK171" i="21"/>
  <c r="BN171" i="21"/>
  <c r="BO171" i="21"/>
  <c r="BP171" i="21"/>
  <c r="O172" i="21"/>
  <c r="R172" i="21"/>
  <c r="U172" i="21"/>
  <c r="X172" i="21"/>
  <c r="Y172" i="21"/>
  <c r="AA172" i="21" s="1"/>
  <c r="Z172" i="21"/>
  <c r="AD172" i="21"/>
  <c r="AN172" i="21"/>
  <c r="AJ172" i="21"/>
  <c r="AM172" i="21"/>
  <c r="AS172" i="21"/>
  <c r="AV172" i="21"/>
  <c r="AY172" i="21"/>
  <c r="BB172" i="21"/>
  <c r="BC172" i="21"/>
  <c r="BD172" i="21"/>
  <c r="BE172" i="21"/>
  <c r="BH172" i="21"/>
  <c r="BK172" i="21"/>
  <c r="BN172" i="21"/>
  <c r="BO172" i="21"/>
  <c r="BQ172" i="21" s="1"/>
  <c r="BP172" i="21"/>
  <c r="O173" i="21"/>
  <c r="R173" i="21"/>
  <c r="U173" i="21"/>
  <c r="X173" i="21"/>
  <c r="Y173" i="21"/>
  <c r="Z173" i="21"/>
  <c r="AD173" i="21"/>
  <c r="AN173" i="21"/>
  <c r="AS173" i="21"/>
  <c r="AV173" i="21"/>
  <c r="AY173" i="21"/>
  <c r="BB173" i="21"/>
  <c r="BC173" i="21"/>
  <c r="BD173" i="21"/>
  <c r="BH173" i="21"/>
  <c r="BK173" i="21"/>
  <c r="BN173" i="21"/>
  <c r="BO173" i="21"/>
  <c r="BQ173" i="21" s="1"/>
  <c r="BP173" i="21"/>
  <c r="J122" i="21"/>
  <c r="AK90" i="21"/>
  <c r="AH90" i="21"/>
  <c r="AC90" i="21"/>
  <c r="AB90" i="21"/>
  <c r="AD89" i="21"/>
  <c r="AL88" i="21"/>
  <c r="AM88" i="21" s="1"/>
  <c r="AI88" i="21"/>
  <c r="AJ88" i="21" s="1"/>
  <c r="AD88" i="21"/>
  <c r="AL87" i="21"/>
  <c r="AM87" i="21" s="1"/>
  <c r="AI87" i="21"/>
  <c r="AJ87" i="21" s="1"/>
  <c r="AD87" i="21"/>
  <c r="AD90" i="21" s="1"/>
  <c r="AK80" i="21"/>
  <c r="AH80" i="21"/>
  <c r="AE80" i="21"/>
  <c r="AB80" i="21"/>
  <c r="AL77" i="21"/>
  <c r="AM77" i="21" s="1"/>
  <c r="AJ77" i="21"/>
  <c r="AI77" i="21"/>
  <c r="AF77" i="21"/>
  <c r="AG77" i="21" s="1"/>
  <c r="AC77" i="21"/>
  <c r="AD77" i="21" s="1"/>
  <c r="AL76" i="21"/>
  <c r="AM76" i="21" s="1"/>
  <c r="AI76" i="21"/>
  <c r="AJ76" i="21" s="1"/>
  <c r="AG76" i="21"/>
  <c r="AF76" i="21"/>
  <c r="AC76" i="21"/>
  <c r="AD76" i="21" s="1"/>
  <c r="AL75" i="21"/>
  <c r="AM75" i="21" s="1"/>
  <c r="AI75" i="21"/>
  <c r="AJ75" i="21" s="1"/>
  <c r="AF75" i="21"/>
  <c r="AG75" i="21" s="1"/>
  <c r="AC75" i="21"/>
  <c r="AD75" i="21" s="1"/>
  <c r="AL74" i="21"/>
  <c r="AM74" i="21" s="1"/>
  <c r="AI74" i="21"/>
  <c r="AJ74" i="21" s="1"/>
  <c r="AF74" i="21"/>
  <c r="AG74" i="21" s="1"/>
  <c r="AC74" i="21"/>
  <c r="AD74" i="21" s="1"/>
  <c r="AL72" i="21"/>
  <c r="AM72" i="21" s="1"/>
  <c r="AI72" i="21"/>
  <c r="AJ72" i="21" s="1"/>
  <c r="AG72" i="21"/>
  <c r="AF72" i="21"/>
  <c r="AC72" i="21"/>
  <c r="AD72" i="21" s="1"/>
  <c r="AL71" i="21"/>
  <c r="AJ71" i="21"/>
  <c r="AI71" i="21"/>
  <c r="AF71" i="21"/>
  <c r="AF80" i="21" s="1"/>
  <c r="AC71" i="21"/>
  <c r="AC80" i="21" s="1"/>
  <c r="BP55" i="21"/>
  <c r="BO55" i="21"/>
  <c r="BN55" i="21"/>
  <c r="BK55" i="21"/>
  <c r="BH55" i="21"/>
  <c r="BD55" i="21"/>
  <c r="BC55" i="21"/>
  <c r="BB55" i="21"/>
  <c r="AY55" i="21"/>
  <c r="AV55" i="21"/>
  <c r="AS55" i="21"/>
  <c r="AM55" i="21"/>
  <c r="AJ55" i="21"/>
  <c r="AD55" i="21"/>
  <c r="Z55" i="21"/>
  <c r="Y55" i="21"/>
  <c r="AA55" i="21" s="1"/>
  <c r="X55" i="21"/>
  <c r="U55" i="21"/>
  <c r="R55" i="21"/>
  <c r="O55" i="21"/>
  <c r="BP54" i="21"/>
  <c r="BO54" i="21"/>
  <c r="BQ54" i="21" s="1"/>
  <c r="BN54" i="21"/>
  <c r="BK54" i="21"/>
  <c r="BH54" i="21"/>
  <c r="BE54" i="21"/>
  <c r="BD54" i="21"/>
  <c r="BC54" i="21"/>
  <c r="BB54" i="21"/>
  <c r="AY54" i="21"/>
  <c r="AV54" i="21"/>
  <c r="AS54" i="21"/>
  <c r="AD54" i="21"/>
  <c r="AA54" i="21"/>
  <c r="Z54" i="21"/>
  <c r="Y54" i="21"/>
  <c r="X54" i="21"/>
  <c r="U54" i="21"/>
  <c r="R54" i="21"/>
  <c r="O54" i="21"/>
  <c r="BP53" i="21"/>
  <c r="BO53" i="21"/>
  <c r="BN53" i="21"/>
  <c r="BK53" i="21"/>
  <c r="BH53" i="21"/>
  <c r="BD53" i="21"/>
  <c r="BC53" i="21"/>
  <c r="BE53" i="21" s="1"/>
  <c r="BB53" i="21"/>
  <c r="AY53" i="21"/>
  <c r="AV53" i="21"/>
  <c r="AS53" i="21"/>
  <c r="AJ53" i="21"/>
  <c r="AD53" i="21"/>
  <c r="Z53" i="21"/>
  <c r="Y53" i="21"/>
  <c r="X53" i="21"/>
  <c r="U53" i="21"/>
  <c r="R53" i="21"/>
  <c r="O53" i="21"/>
  <c r="BP52" i="21"/>
  <c r="BO52" i="21"/>
  <c r="BQ52" i="21" s="1"/>
  <c r="BN52" i="21"/>
  <c r="BK52" i="21"/>
  <c r="BH52" i="21"/>
  <c r="BD52" i="21"/>
  <c r="BC52" i="21"/>
  <c r="BB52" i="21"/>
  <c r="AY52" i="21"/>
  <c r="AV52" i="21"/>
  <c r="AS52" i="21"/>
  <c r="AJ52" i="21"/>
  <c r="AD52" i="21"/>
  <c r="Z52" i="21"/>
  <c r="Y52" i="21"/>
  <c r="AA52" i="21" s="1"/>
  <c r="X52" i="21"/>
  <c r="U52" i="21"/>
  <c r="R52" i="21"/>
  <c r="O52" i="21"/>
  <c r="BP51" i="21"/>
  <c r="BO51" i="21"/>
  <c r="BN51" i="21"/>
  <c r="BK51" i="21"/>
  <c r="BH51" i="21"/>
  <c r="BD51" i="21"/>
  <c r="BC51" i="21"/>
  <c r="BE51" i="21" s="1"/>
  <c r="BB51" i="21"/>
  <c r="AY51" i="21"/>
  <c r="AV51" i="21"/>
  <c r="AS51" i="21"/>
  <c r="AG51" i="21"/>
  <c r="AD51" i="21"/>
  <c r="Z51" i="21"/>
  <c r="Y51" i="21"/>
  <c r="X51" i="21"/>
  <c r="U51" i="21"/>
  <c r="R51" i="21"/>
  <c r="O51" i="21"/>
  <c r="BP50" i="21"/>
  <c r="BO50" i="21"/>
  <c r="BN50" i="21"/>
  <c r="BK50" i="21"/>
  <c r="BH50" i="21"/>
  <c r="BC50" i="21"/>
  <c r="BB50" i="21"/>
  <c r="AX50" i="21"/>
  <c r="BD50" i="21" s="1"/>
  <c r="AV50" i="21"/>
  <c r="AS50" i="21"/>
  <c r="AM50" i="21"/>
  <c r="AJ50" i="21"/>
  <c r="AD50" i="21"/>
  <c r="Z50" i="21"/>
  <c r="Y50" i="21"/>
  <c r="AA50" i="21" s="1"/>
  <c r="X50" i="21"/>
  <c r="U50" i="21"/>
  <c r="R50" i="21"/>
  <c r="O50" i="21"/>
  <c r="BP49" i="21"/>
  <c r="BO49" i="21"/>
  <c r="BQ49" i="21" s="1"/>
  <c r="BN49" i="21"/>
  <c r="BK49" i="21"/>
  <c r="BH49" i="21"/>
  <c r="BD49" i="21"/>
  <c r="BC49" i="21"/>
  <c r="BB49" i="21"/>
  <c r="AY49" i="21"/>
  <c r="AV49" i="21"/>
  <c r="AS49" i="21"/>
  <c r="AD49" i="21"/>
  <c r="Z49" i="21"/>
  <c r="Y49" i="21"/>
  <c r="AA49" i="21" s="1"/>
  <c r="X49" i="21"/>
  <c r="U49" i="21"/>
  <c r="R49" i="21"/>
  <c r="O49" i="21"/>
  <c r="BP48" i="21"/>
  <c r="BO48" i="21"/>
  <c r="BN48" i="21"/>
  <c r="BK48" i="21"/>
  <c r="BH48" i="21"/>
  <c r="BD48" i="21"/>
  <c r="BC48" i="21"/>
  <c r="BB48" i="21"/>
  <c r="AY48" i="21"/>
  <c r="AV48" i="21"/>
  <c r="AS48" i="21"/>
  <c r="AJ48" i="21"/>
  <c r="AD48" i="21"/>
  <c r="Z48" i="21"/>
  <c r="Y48" i="21"/>
  <c r="AA48" i="21" s="1"/>
  <c r="X48" i="21"/>
  <c r="U48" i="21"/>
  <c r="R48" i="21"/>
  <c r="O48" i="21"/>
  <c r="BQ47" i="21"/>
  <c r="BP47" i="21"/>
  <c r="BO47" i="21"/>
  <c r="BN47" i="21"/>
  <c r="BK47" i="21"/>
  <c r="BH47" i="21"/>
  <c r="BD47" i="21"/>
  <c r="BB47" i="21"/>
  <c r="AW47" i="21"/>
  <c r="AY47" i="21" s="1"/>
  <c r="AT47" i="21"/>
  <c r="BC47" i="21" s="1"/>
  <c r="AS47" i="21"/>
  <c r="AO47" i="21"/>
  <c r="AD47" i="21"/>
  <c r="Z47" i="21"/>
  <c r="X47" i="21"/>
  <c r="V47" i="21"/>
  <c r="Y47" i="21" s="1"/>
  <c r="U47" i="21"/>
  <c r="R47" i="21"/>
  <c r="O47" i="21"/>
  <c r="BP46" i="21"/>
  <c r="BO46" i="21"/>
  <c r="BN46" i="21"/>
  <c r="BK46" i="21"/>
  <c r="BH46" i="21"/>
  <c r="BD46" i="21"/>
  <c r="BC46" i="21"/>
  <c r="BE46" i="21" s="1"/>
  <c r="BB46" i="21"/>
  <c r="AY46" i="21"/>
  <c r="AV46" i="21"/>
  <c r="AS46" i="21"/>
  <c r="AO46" i="21"/>
  <c r="AJ46" i="21"/>
  <c r="AN46" i="21"/>
  <c r="AG46" i="21"/>
  <c r="AD46" i="21"/>
  <c r="Z46" i="21"/>
  <c r="Y46" i="21"/>
  <c r="AA46" i="21" s="1"/>
  <c r="X46" i="21"/>
  <c r="U46" i="21"/>
  <c r="R46" i="21"/>
  <c r="O46" i="21"/>
  <c r="BP45" i="21"/>
  <c r="BO45" i="21"/>
  <c r="BQ45" i="21" s="1"/>
  <c r="BN45" i="21"/>
  <c r="BK45" i="21"/>
  <c r="BH45" i="21"/>
  <c r="BD45" i="21"/>
  <c r="BC45" i="21"/>
  <c r="BB45" i="21"/>
  <c r="AY45" i="21"/>
  <c r="AV45" i="21"/>
  <c r="AS45" i="21"/>
  <c r="AO45" i="21"/>
  <c r="AJ45" i="21"/>
  <c r="AD45" i="21"/>
  <c r="Z45" i="21"/>
  <c r="AA45" i="21" s="1"/>
  <c r="Y45" i="21"/>
  <c r="X45" i="21"/>
  <c r="U45" i="21"/>
  <c r="R45" i="21"/>
  <c r="O45" i="21"/>
  <c r="BP44" i="21"/>
  <c r="BO44" i="21"/>
  <c r="BQ44" i="21" s="1"/>
  <c r="BN44" i="21"/>
  <c r="BK44" i="21"/>
  <c r="BH44" i="21"/>
  <c r="BD44" i="21"/>
  <c r="BC44" i="21"/>
  <c r="BB44" i="21"/>
  <c r="AY44" i="21"/>
  <c r="AV44" i="21"/>
  <c r="AS44" i="21"/>
  <c r="AJ44" i="21"/>
  <c r="AG44" i="21"/>
  <c r="AD44" i="21"/>
  <c r="Z44" i="21"/>
  <c r="Y44" i="21"/>
  <c r="X44" i="21"/>
  <c r="U44" i="21"/>
  <c r="R44" i="21"/>
  <c r="O44" i="21"/>
  <c r="BP43" i="21"/>
  <c r="BO43" i="21"/>
  <c r="BN43" i="21"/>
  <c r="BK43" i="21"/>
  <c r="BH43" i="21"/>
  <c r="BD43" i="21"/>
  <c r="BC43" i="21"/>
  <c r="BB43" i="21"/>
  <c r="AY43" i="21"/>
  <c r="AV43" i="21"/>
  <c r="AS43" i="21"/>
  <c r="AJ43" i="21"/>
  <c r="AO43" i="21"/>
  <c r="AD43" i="21"/>
  <c r="Z43" i="21"/>
  <c r="Y43" i="21"/>
  <c r="AA43" i="21" s="1"/>
  <c r="X43" i="21"/>
  <c r="U43" i="21"/>
  <c r="R43" i="21"/>
  <c r="O43" i="21"/>
  <c r="BP42" i="21"/>
  <c r="BO42" i="21"/>
  <c r="BQ42" i="21" s="1"/>
  <c r="BN42" i="21"/>
  <c r="BK42" i="21"/>
  <c r="BH42" i="21"/>
  <c r="BD42" i="21"/>
  <c r="BC42" i="21"/>
  <c r="BB42" i="21"/>
  <c r="AY42" i="21"/>
  <c r="AV42" i="21"/>
  <c r="AS42" i="21"/>
  <c r="AG42" i="21"/>
  <c r="AD42" i="21"/>
  <c r="AA42" i="21"/>
  <c r="Z42" i="21"/>
  <c r="Y42" i="21"/>
  <c r="X42" i="21"/>
  <c r="U42" i="21"/>
  <c r="R42" i="21"/>
  <c r="O42" i="21"/>
  <c r="BP41" i="21"/>
  <c r="BO41" i="21"/>
  <c r="BN41" i="21"/>
  <c r="BK41" i="21"/>
  <c r="BH41" i="21"/>
  <c r="BD41" i="21"/>
  <c r="BC41" i="21"/>
  <c r="BB41" i="21"/>
  <c r="AY41" i="21"/>
  <c r="AV41" i="21"/>
  <c r="AS41" i="21"/>
  <c r="AJ41" i="21"/>
  <c r="AD41" i="21"/>
  <c r="Z41" i="21"/>
  <c r="Y41" i="21"/>
  <c r="X41" i="21"/>
  <c r="U41" i="21"/>
  <c r="R41" i="21"/>
  <c r="O41" i="21"/>
  <c r="BP40" i="21"/>
  <c r="BO40" i="21"/>
  <c r="BN40" i="21"/>
  <c r="BK40" i="21"/>
  <c r="BH40" i="21"/>
  <c r="BD40" i="21"/>
  <c r="BC40" i="21"/>
  <c r="BB40" i="21"/>
  <c r="AY40" i="21"/>
  <c r="AV40" i="21"/>
  <c r="AS40" i="21"/>
  <c r="AJ40" i="21"/>
  <c r="AD40" i="21"/>
  <c r="Z40" i="21"/>
  <c r="Y40" i="21"/>
  <c r="X40" i="21"/>
  <c r="U40" i="21"/>
  <c r="R40" i="21"/>
  <c r="O40" i="21"/>
  <c r="BP39" i="21"/>
  <c r="BQ39" i="21" s="1"/>
  <c r="BO39" i="21"/>
  <c r="BN39" i="21"/>
  <c r="BK39" i="21"/>
  <c r="BH39" i="21"/>
  <c r="BD39" i="21"/>
  <c r="BC39" i="21"/>
  <c r="BE39" i="21" s="1"/>
  <c r="BB39" i="21"/>
  <c r="AY39" i="21"/>
  <c r="AV39" i="21"/>
  <c r="AS39" i="21"/>
  <c r="AO39" i="21"/>
  <c r="AJ39" i="21"/>
  <c r="AG39" i="21"/>
  <c r="AD39" i="21"/>
  <c r="Z39" i="21"/>
  <c r="Y39" i="21"/>
  <c r="AA39" i="21" s="1"/>
  <c r="X39" i="21"/>
  <c r="U39" i="21"/>
  <c r="R39" i="21"/>
  <c r="O39" i="21"/>
  <c r="BP38" i="21"/>
  <c r="BO38" i="21"/>
  <c r="BN38" i="21"/>
  <c r="BK38" i="21"/>
  <c r="BH38" i="21"/>
  <c r="BE38" i="21"/>
  <c r="BD38" i="21"/>
  <c r="BC38" i="21"/>
  <c r="BB38" i="21"/>
  <c r="AY38" i="21"/>
  <c r="AV38" i="21"/>
  <c r="AS38" i="21"/>
  <c r="AO38" i="21"/>
  <c r="AM38" i="21"/>
  <c r="AJ38" i="21"/>
  <c r="AG38" i="21"/>
  <c r="AN38" i="21"/>
  <c r="AD38" i="21"/>
  <c r="Z38" i="21"/>
  <c r="Y38" i="21"/>
  <c r="X38" i="21"/>
  <c r="U38" i="21"/>
  <c r="R38" i="21"/>
  <c r="O38" i="21"/>
  <c r="BQ37" i="21"/>
  <c r="BP37" i="21"/>
  <c r="BO37" i="21"/>
  <c r="BN37" i="21"/>
  <c r="BK37" i="21"/>
  <c r="BH37" i="21"/>
  <c r="BD37" i="21"/>
  <c r="BC37" i="21"/>
  <c r="BE37" i="21" s="1"/>
  <c r="BB37" i="21"/>
  <c r="AY37" i="21"/>
  <c r="AV37" i="21"/>
  <c r="AS37" i="21"/>
  <c r="AJ37" i="21"/>
  <c r="AD37" i="21"/>
  <c r="Z37" i="21"/>
  <c r="Y37" i="21"/>
  <c r="AA37" i="21" s="1"/>
  <c r="X37" i="21"/>
  <c r="U37" i="21"/>
  <c r="R37" i="21"/>
  <c r="O37" i="21"/>
  <c r="BQ36" i="21"/>
  <c r="BP36" i="21"/>
  <c r="BO36" i="21"/>
  <c r="BN36" i="21"/>
  <c r="BK36" i="21"/>
  <c r="BH36" i="21"/>
  <c r="BD36" i="21"/>
  <c r="BC36" i="21"/>
  <c r="BB36" i="21"/>
  <c r="AY36" i="21"/>
  <c r="AV36" i="21"/>
  <c r="AS36" i="21"/>
  <c r="AJ36" i="21"/>
  <c r="AG36" i="21"/>
  <c r="AD36" i="21"/>
  <c r="Z36" i="21"/>
  <c r="Y36" i="21"/>
  <c r="X36" i="21"/>
  <c r="U36" i="21"/>
  <c r="R36" i="21"/>
  <c r="O36" i="21"/>
  <c r="BP35" i="21"/>
  <c r="BO35" i="21"/>
  <c r="BN35" i="21"/>
  <c r="BK35" i="21"/>
  <c r="BH35" i="21"/>
  <c r="BD35" i="21"/>
  <c r="BC35" i="21"/>
  <c r="BE35" i="21" s="1"/>
  <c r="BB35" i="21"/>
  <c r="AY35" i="21"/>
  <c r="AV35" i="21"/>
  <c r="AS35" i="21"/>
  <c r="AJ35" i="21"/>
  <c r="AD35" i="21"/>
  <c r="Z35" i="21"/>
  <c r="Y35" i="21"/>
  <c r="X35" i="21"/>
  <c r="U35" i="21"/>
  <c r="R35" i="21"/>
  <c r="O35" i="21"/>
  <c r="BP34" i="21"/>
  <c r="BO34" i="21"/>
  <c r="BN34" i="21"/>
  <c r="BK34" i="21"/>
  <c r="BH34" i="21"/>
  <c r="BD34" i="21"/>
  <c r="BC34" i="21"/>
  <c r="BB34" i="21"/>
  <c r="AY34" i="21"/>
  <c r="AV34" i="21"/>
  <c r="AS34" i="21"/>
  <c r="AO34" i="21"/>
  <c r="AG34" i="21"/>
  <c r="AD34" i="21"/>
  <c r="Z34" i="21"/>
  <c r="Y34" i="21"/>
  <c r="X34" i="21"/>
  <c r="U34" i="21"/>
  <c r="R34" i="21"/>
  <c r="O34" i="21"/>
  <c r="BP33" i="21"/>
  <c r="BO33" i="21"/>
  <c r="BQ33" i="21" s="1"/>
  <c r="BN33" i="21"/>
  <c r="BK33" i="21"/>
  <c r="BH33" i="21"/>
  <c r="BD33" i="21"/>
  <c r="BC33" i="21"/>
  <c r="BB33" i="21"/>
  <c r="AY33" i="21"/>
  <c r="AV33" i="21"/>
  <c r="AS33" i="21"/>
  <c r="AJ33" i="21"/>
  <c r="AD33" i="21"/>
  <c r="Z33" i="21"/>
  <c r="AA33" i="21" s="1"/>
  <c r="Y33" i="21"/>
  <c r="X33" i="21"/>
  <c r="U33" i="21"/>
  <c r="R33" i="21"/>
  <c r="O33" i="21"/>
  <c r="BP32" i="21"/>
  <c r="BO32" i="21"/>
  <c r="BQ32" i="21" s="1"/>
  <c r="BN32" i="21"/>
  <c r="BK32" i="21"/>
  <c r="BH32" i="21"/>
  <c r="BE32" i="21"/>
  <c r="BD32" i="21"/>
  <c r="BC32" i="21"/>
  <c r="BB32" i="21"/>
  <c r="AY32" i="21"/>
  <c r="AV32" i="21"/>
  <c r="AS32" i="21"/>
  <c r="AO32" i="21"/>
  <c r="AG32" i="21"/>
  <c r="AD32" i="21"/>
  <c r="Z32" i="21"/>
  <c r="Y32" i="21"/>
  <c r="X32" i="21"/>
  <c r="U32" i="21"/>
  <c r="R32" i="21"/>
  <c r="O32" i="21"/>
  <c r="BP31" i="21"/>
  <c r="BO31" i="21"/>
  <c r="BN31" i="21"/>
  <c r="BK31" i="21"/>
  <c r="BH31" i="21"/>
  <c r="BD31" i="21"/>
  <c r="BC31" i="21"/>
  <c r="BB31" i="21"/>
  <c r="AY31" i="21"/>
  <c r="AV31" i="21"/>
  <c r="AS31" i="21"/>
  <c r="AM31" i="21"/>
  <c r="AJ31" i="21"/>
  <c r="AG31" i="21"/>
  <c r="AD31" i="21"/>
  <c r="Z31" i="21"/>
  <c r="Y31" i="21"/>
  <c r="X31" i="21"/>
  <c r="U31" i="21"/>
  <c r="R31" i="21"/>
  <c r="O31" i="21"/>
  <c r="BP30" i="21"/>
  <c r="BO30" i="21"/>
  <c r="BQ30" i="21" s="1"/>
  <c r="BN30" i="21"/>
  <c r="BK30" i="21"/>
  <c r="BH30" i="21"/>
  <c r="BD30" i="21"/>
  <c r="BC30" i="21"/>
  <c r="BB30" i="21"/>
  <c r="AY30" i="21"/>
  <c r="AV30" i="21"/>
  <c r="AS30" i="21"/>
  <c r="AO30" i="21"/>
  <c r="AN30" i="21"/>
  <c r="AM30" i="21"/>
  <c r="AJ30" i="21"/>
  <c r="AG30" i="21"/>
  <c r="AD30" i="21"/>
  <c r="Z30" i="21"/>
  <c r="Y30" i="21"/>
  <c r="AA30" i="21" s="1"/>
  <c r="X30" i="21"/>
  <c r="U30" i="21"/>
  <c r="R30" i="21"/>
  <c r="O30" i="21"/>
  <c r="BP29" i="21"/>
  <c r="BO29" i="21"/>
  <c r="BN29" i="21"/>
  <c r="BK29" i="21"/>
  <c r="BH29" i="21"/>
  <c r="BD29" i="21"/>
  <c r="BC29" i="21"/>
  <c r="BE29" i="21" s="1"/>
  <c r="BB29" i="21"/>
  <c r="AY29" i="21"/>
  <c r="AV29" i="21"/>
  <c r="AS29" i="21"/>
  <c r="AG29" i="21"/>
  <c r="AN29" i="21"/>
  <c r="AD29" i="21"/>
  <c r="Z29" i="21"/>
  <c r="Y29" i="21"/>
  <c r="X29" i="21"/>
  <c r="U29" i="21"/>
  <c r="R29" i="21"/>
  <c r="O29" i="21"/>
  <c r="BP28" i="21"/>
  <c r="BO28" i="21"/>
  <c r="BN28" i="21"/>
  <c r="BK28" i="21"/>
  <c r="BH28" i="21"/>
  <c r="BD28" i="21"/>
  <c r="BC28" i="21"/>
  <c r="BB28" i="21"/>
  <c r="AY28" i="21"/>
  <c r="AV28" i="21"/>
  <c r="AS28" i="21"/>
  <c r="AM28" i="21"/>
  <c r="AJ28" i="21"/>
  <c r="AD28" i="21"/>
  <c r="AA28" i="21"/>
  <c r="Z28" i="21"/>
  <c r="Y28" i="21"/>
  <c r="X28" i="21"/>
  <c r="U28" i="21"/>
  <c r="R28" i="21"/>
  <c r="O28" i="21"/>
  <c r="BP27" i="21"/>
  <c r="BO27" i="21"/>
  <c r="BQ27" i="21" s="1"/>
  <c r="BN27" i="21"/>
  <c r="BK27" i="21"/>
  <c r="BH27" i="21"/>
  <c r="BD27" i="21"/>
  <c r="BC27" i="21"/>
  <c r="BB27" i="21"/>
  <c r="AY27" i="21"/>
  <c r="AV27" i="21"/>
  <c r="AS27" i="21"/>
  <c r="AO27" i="21"/>
  <c r="AJ27" i="21"/>
  <c r="AG27" i="21"/>
  <c r="AD27" i="21"/>
  <c r="Z27" i="21"/>
  <c r="Y27" i="21"/>
  <c r="AA27" i="21" s="1"/>
  <c r="X27" i="21"/>
  <c r="U27" i="21"/>
  <c r="R27" i="21"/>
  <c r="O27" i="21"/>
  <c r="BP26" i="21"/>
  <c r="BO26" i="21"/>
  <c r="BN26" i="21"/>
  <c r="BK26" i="21"/>
  <c r="BH26" i="21"/>
  <c r="BD26" i="21"/>
  <c r="BC26" i="21"/>
  <c r="BB26" i="21"/>
  <c r="AY26" i="21"/>
  <c r="AV26" i="21"/>
  <c r="AS26" i="21"/>
  <c r="AO26" i="21"/>
  <c r="AG26" i="21"/>
  <c r="AD26" i="21"/>
  <c r="Z26" i="21"/>
  <c r="Y26" i="21"/>
  <c r="AA26" i="21" s="1"/>
  <c r="X26" i="21"/>
  <c r="U26" i="21"/>
  <c r="R26" i="21"/>
  <c r="O26" i="21"/>
  <c r="BQ25" i="21"/>
  <c r="BP25" i="21"/>
  <c r="BO25" i="21"/>
  <c r="BN25" i="21"/>
  <c r="BK25" i="21"/>
  <c r="BH25" i="21"/>
  <c r="BD25" i="21"/>
  <c r="BC25" i="21"/>
  <c r="BB25" i="21"/>
  <c r="AY25" i="21"/>
  <c r="AV25" i="21"/>
  <c r="AS25" i="21"/>
  <c r="AJ25" i="21"/>
  <c r="AD25" i="21"/>
  <c r="Z25" i="21"/>
  <c r="Y25" i="21"/>
  <c r="AA25" i="21" s="1"/>
  <c r="X25" i="21"/>
  <c r="U25" i="21"/>
  <c r="R25" i="21"/>
  <c r="O25" i="21"/>
  <c r="BP24" i="21"/>
  <c r="BO24" i="21"/>
  <c r="BQ24" i="21" s="1"/>
  <c r="BN24" i="21"/>
  <c r="BK24" i="21"/>
  <c r="BH24" i="21"/>
  <c r="BD24" i="21"/>
  <c r="BC24" i="21"/>
  <c r="BE24" i="21" s="1"/>
  <c r="BB24" i="21"/>
  <c r="AY24" i="21"/>
  <c r="AV24" i="21"/>
  <c r="AS24" i="21"/>
  <c r="AG24" i="21"/>
  <c r="AD24" i="21"/>
  <c r="Z24" i="21"/>
  <c r="Y24" i="21"/>
  <c r="AA24" i="21" s="1"/>
  <c r="X24" i="21"/>
  <c r="U24" i="21"/>
  <c r="R24" i="21"/>
  <c r="O24" i="21"/>
  <c r="BP23" i="21"/>
  <c r="BO23" i="21"/>
  <c r="BN23" i="21"/>
  <c r="BK23" i="21"/>
  <c r="BH23" i="21"/>
  <c r="BD23" i="21"/>
  <c r="BC23" i="21"/>
  <c r="BB23" i="21"/>
  <c r="AY23" i="21"/>
  <c r="AV23" i="21"/>
  <c r="AS23" i="21"/>
  <c r="AM23" i="21"/>
  <c r="AJ23" i="21"/>
  <c r="AG23" i="21"/>
  <c r="AD23" i="21"/>
  <c r="Z23" i="21"/>
  <c r="Y23" i="21"/>
  <c r="X23" i="21"/>
  <c r="U23" i="21"/>
  <c r="R23" i="21"/>
  <c r="O23" i="21"/>
  <c r="BP22" i="21"/>
  <c r="BO22" i="21"/>
  <c r="BQ22" i="21" s="1"/>
  <c r="BN22" i="21"/>
  <c r="BK22" i="21"/>
  <c r="BH22" i="21"/>
  <c r="BD22" i="21"/>
  <c r="BC22" i="21"/>
  <c r="BB22" i="21"/>
  <c r="AY22" i="21"/>
  <c r="AV22" i="21"/>
  <c r="AS22" i="21"/>
  <c r="AJ22" i="21"/>
  <c r="AG22" i="21"/>
  <c r="AD22" i="21"/>
  <c r="Z22" i="21"/>
  <c r="Y22" i="21"/>
  <c r="X22" i="21"/>
  <c r="U22" i="21"/>
  <c r="R22" i="21"/>
  <c r="O22" i="21"/>
  <c r="BP21" i="21"/>
  <c r="BO21" i="21"/>
  <c r="BN21" i="21"/>
  <c r="BK21" i="21"/>
  <c r="BH21" i="21"/>
  <c r="BD21" i="21"/>
  <c r="BC21" i="21"/>
  <c r="BB21" i="21"/>
  <c r="AY21" i="21"/>
  <c r="AV21" i="21"/>
  <c r="AS21" i="21"/>
  <c r="AJ21" i="21"/>
  <c r="AG21" i="21"/>
  <c r="AD21" i="21"/>
  <c r="Z21" i="21"/>
  <c r="Y21" i="21"/>
  <c r="X21" i="21"/>
  <c r="U21" i="21"/>
  <c r="R21" i="21"/>
  <c r="O21" i="21"/>
  <c r="BP20" i="21"/>
  <c r="BO20" i="21"/>
  <c r="BN20" i="21"/>
  <c r="BK20" i="21"/>
  <c r="BH20" i="21"/>
  <c r="BD20" i="21"/>
  <c r="BC20" i="21"/>
  <c r="BB20" i="21"/>
  <c r="AY20" i="21"/>
  <c r="AV20" i="21"/>
  <c r="AS20" i="21"/>
  <c r="AJ20" i="21"/>
  <c r="AO20" i="21"/>
  <c r="AG20" i="21"/>
  <c r="AD20" i="21"/>
  <c r="Z20" i="21"/>
  <c r="Y20" i="21"/>
  <c r="X20" i="21"/>
  <c r="U20" i="21"/>
  <c r="R20" i="21"/>
  <c r="O20" i="21"/>
  <c r="BP19" i="21"/>
  <c r="BO19" i="21"/>
  <c r="BN19" i="21"/>
  <c r="BK19" i="21"/>
  <c r="BH19" i="21"/>
  <c r="BD19" i="21"/>
  <c r="BC19" i="21"/>
  <c r="BB19" i="21"/>
  <c r="AY19" i="21"/>
  <c r="AV19" i="21"/>
  <c r="AS19" i="21"/>
  <c r="AJ19" i="21"/>
  <c r="AO19" i="21"/>
  <c r="AD19" i="21"/>
  <c r="Z19" i="21"/>
  <c r="Y19" i="21"/>
  <c r="AA19" i="21" s="1"/>
  <c r="X19" i="21"/>
  <c r="U19" i="21"/>
  <c r="R19" i="21"/>
  <c r="O19" i="21"/>
  <c r="BP18" i="21"/>
  <c r="BO18" i="21"/>
  <c r="BN18" i="21"/>
  <c r="BK18" i="21"/>
  <c r="BH18" i="21"/>
  <c r="BD18" i="21"/>
  <c r="BC18" i="21"/>
  <c r="BB18" i="21"/>
  <c r="AY18" i="21"/>
  <c r="AV18" i="21"/>
  <c r="AS18" i="21"/>
  <c r="AO18" i="21"/>
  <c r="AG18" i="21"/>
  <c r="AD18" i="21"/>
  <c r="Z18" i="21"/>
  <c r="Y18" i="21"/>
  <c r="AA18" i="21" s="1"/>
  <c r="X18" i="21"/>
  <c r="U18" i="21"/>
  <c r="R18" i="21"/>
  <c r="O18" i="21"/>
  <c r="BP17" i="21"/>
  <c r="BO17" i="21"/>
  <c r="BN17" i="21"/>
  <c r="BK17" i="21"/>
  <c r="BH17" i="21"/>
  <c r="BD17" i="21"/>
  <c r="BC17" i="21"/>
  <c r="BB17" i="21"/>
  <c r="AY17" i="21"/>
  <c r="AV17" i="21"/>
  <c r="AS17" i="21"/>
  <c r="AG17" i="21"/>
  <c r="AD17" i="21"/>
  <c r="Z17" i="21"/>
  <c r="Y17" i="21"/>
  <c r="X17" i="21"/>
  <c r="U17" i="21"/>
  <c r="R17" i="21"/>
  <c r="O17" i="21"/>
  <c r="BQ16" i="21"/>
  <c r="BP16" i="21"/>
  <c r="BO16" i="21"/>
  <c r="BN16" i="21"/>
  <c r="BK16" i="21"/>
  <c r="BH16" i="21"/>
  <c r="BD16" i="21"/>
  <c r="BC16" i="21"/>
  <c r="BB16" i="21"/>
  <c r="AY16" i="21"/>
  <c r="AV16" i="21"/>
  <c r="AS16" i="21"/>
  <c r="AJ16" i="21"/>
  <c r="AD16" i="21"/>
  <c r="Z16" i="21"/>
  <c r="Y16" i="21"/>
  <c r="X16" i="21"/>
  <c r="U16" i="21"/>
  <c r="R16" i="21"/>
  <c r="O16" i="21"/>
  <c r="BP15" i="21"/>
  <c r="BO15" i="21"/>
  <c r="BN15" i="21"/>
  <c r="BK15" i="21"/>
  <c r="BH15" i="21"/>
  <c r="BD15" i="21"/>
  <c r="BB15" i="21"/>
  <c r="AW15" i="21"/>
  <c r="AY15" i="21" s="1"/>
  <c r="AT15" i="21"/>
  <c r="AV15" i="21" s="1"/>
  <c r="AQ15" i="21"/>
  <c r="AS15" i="21" s="1"/>
  <c r="AO15" i="21"/>
  <c r="AM15" i="21"/>
  <c r="AJ15" i="21"/>
  <c r="AG15" i="21"/>
  <c r="AD15" i="21"/>
  <c r="Z15" i="21"/>
  <c r="Y15" i="21"/>
  <c r="X15" i="21"/>
  <c r="U15" i="21"/>
  <c r="R15" i="21"/>
  <c r="O15" i="21"/>
  <c r="BP14" i="21"/>
  <c r="BS14" i="21" s="1"/>
  <c r="CH14" i="21" s="1"/>
  <c r="BO14" i="21"/>
  <c r="BN14" i="21"/>
  <c r="BK14" i="21"/>
  <c r="BH14" i="21"/>
  <c r="BE14" i="21"/>
  <c r="BD14" i="21"/>
  <c r="BC14" i="21"/>
  <c r="BB14" i="21"/>
  <c r="AY14" i="21"/>
  <c r="AV14" i="21"/>
  <c r="AS14" i="21"/>
  <c r="AO14" i="21"/>
  <c r="AN14" i="21"/>
  <c r="AM14" i="21"/>
  <c r="AJ14" i="21"/>
  <c r="AD14" i="21"/>
  <c r="Z14" i="21"/>
  <c r="Y14" i="21"/>
  <c r="AA14" i="21" s="1"/>
  <c r="X14" i="21"/>
  <c r="U14" i="21"/>
  <c r="R14" i="21"/>
  <c r="O14" i="21"/>
  <c r="BP13" i="21"/>
  <c r="BO13" i="21"/>
  <c r="BN13" i="21"/>
  <c r="BK13" i="21"/>
  <c r="BH13" i="21"/>
  <c r="BD13" i="21"/>
  <c r="BC13" i="21"/>
  <c r="BB13" i="21"/>
  <c r="AY13" i="21"/>
  <c r="AV13" i="21"/>
  <c r="AS13" i="21"/>
  <c r="AJ13" i="21"/>
  <c r="AM13" i="21"/>
  <c r="AG13" i="21"/>
  <c r="AD13" i="21"/>
  <c r="Z13" i="21"/>
  <c r="Y13" i="21"/>
  <c r="AA13" i="21" s="1"/>
  <c r="X13" i="21"/>
  <c r="U13" i="21"/>
  <c r="R13" i="21"/>
  <c r="O13" i="21"/>
  <c r="BQ12" i="21"/>
  <c r="BP12" i="21"/>
  <c r="BO12" i="21"/>
  <c r="BN12" i="21"/>
  <c r="BK12" i="21"/>
  <c r="BH12" i="21"/>
  <c r="BD12" i="21"/>
  <c r="BC12" i="21"/>
  <c r="BB12" i="21"/>
  <c r="AY12" i="21"/>
  <c r="AV12" i="21"/>
  <c r="AS12" i="21"/>
  <c r="AM12" i="21"/>
  <c r="AJ12" i="21"/>
  <c r="AD12" i="21"/>
  <c r="Z12" i="21"/>
  <c r="Y12" i="21"/>
  <c r="AA12" i="21" s="1"/>
  <c r="X12" i="21"/>
  <c r="U12" i="21"/>
  <c r="R12" i="21"/>
  <c r="O12" i="21"/>
  <c r="BP11" i="21"/>
  <c r="BO11" i="21"/>
  <c r="BQ11" i="21" s="1"/>
  <c r="BN11" i="21"/>
  <c r="BK11" i="21"/>
  <c r="BH11" i="21"/>
  <c r="BC11" i="21"/>
  <c r="BB11" i="21"/>
  <c r="AX11" i="21"/>
  <c r="BD11" i="21" s="1"/>
  <c r="BE11" i="21" s="1"/>
  <c r="AV11" i="21"/>
  <c r="AS11" i="21"/>
  <c r="AG11" i="21"/>
  <c r="AD11" i="21"/>
  <c r="Z11" i="21"/>
  <c r="Y11" i="21"/>
  <c r="X11" i="21"/>
  <c r="U11" i="21"/>
  <c r="R11" i="21"/>
  <c r="O11" i="21"/>
  <c r="BP10" i="21"/>
  <c r="BO10" i="21"/>
  <c r="BN10" i="21"/>
  <c r="BK10" i="21"/>
  <c r="BH10" i="21"/>
  <c r="BC10" i="21"/>
  <c r="BB10" i="21"/>
  <c r="AX10" i="21"/>
  <c r="BD10" i="21" s="1"/>
  <c r="AW10" i="21"/>
  <c r="AV10" i="21"/>
  <c r="AS10" i="21"/>
  <c r="AJ10" i="21"/>
  <c r="AD10" i="21"/>
  <c r="W10" i="21"/>
  <c r="Z10" i="21" s="1"/>
  <c r="V10" i="21"/>
  <c r="U10" i="21"/>
  <c r="R10" i="21"/>
  <c r="O10" i="21"/>
  <c r="BP9" i="21"/>
  <c r="BO9" i="21"/>
  <c r="BN9" i="21"/>
  <c r="BK9" i="21"/>
  <c r="BH9" i="21"/>
  <c r="BD9" i="21"/>
  <c r="BC9" i="21"/>
  <c r="BB9" i="21"/>
  <c r="AY9" i="21"/>
  <c r="AV9" i="21"/>
  <c r="AS9" i="21"/>
  <c r="AM9" i="21"/>
  <c r="AJ9" i="21"/>
  <c r="AO9" i="21"/>
  <c r="AG9" i="21"/>
  <c r="AD9" i="21"/>
  <c r="AA9" i="21"/>
  <c r="Z9" i="21"/>
  <c r="Y9" i="21"/>
  <c r="X9" i="21"/>
  <c r="U9" i="21"/>
  <c r="R9" i="21"/>
  <c r="O9" i="21"/>
  <c r="BP8" i="21"/>
  <c r="BO8" i="21"/>
  <c r="BN8" i="21"/>
  <c r="BK8" i="21"/>
  <c r="BH8" i="21"/>
  <c r="BD8" i="21"/>
  <c r="BC8" i="21"/>
  <c r="BB8" i="21"/>
  <c r="AY8" i="21"/>
  <c r="AV8" i="21"/>
  <c r="AS8" i="21"/>
  <c r="AJ8" i="21"/>
  <c r="AD8" i="21"/>
  <c r="Z8" i="21"/>
  <c r="Y8" i="21"/>
  <c r="X8" i="21"/>
  <c r="U8" i="21"/>
  <c r="R8" i="21"/>
  <c r="O8" i="21"/>
  <c r="BP7" i="21"/>
  <c r="BO7" i="21"/>
  <c r="BN7" i="21"/>
  <c r="BK7" i="21"/>
  <c r="BH7" i="21"/>
  <c r="BD7" i="21"/>
  <c r="BC7" i="21"/>
  <c r="BE7" i="21" s="1"/>
  <c r="BB7" i="21"/>
  <c r="AY7" i="21"/>
  <c r="AV7" i="21"/>
  <c r="AS7" i="21"/>
  <c r="AJ7" i="21"/>
  <c r="AG7" i="21"/>
  <c r="AD7" i="21"/>
  <c r="Z7" i="21"/>
  <c r="Y7" i="21"/>
  <c r="X7" i="21"/>
  <c r="U7" i="21"/>
  <c r="R7" i="21"/>
  <c r="O7" i="21"/>
  <c r="BP6" i="21"/>
  <c r="BO6" i="21"/>
  <c r="BQ6" i="21" s="1"/>
  <c r="BN6" i="21"/>
  <c r="BK6" i="21"/>
  <c r="BH6" i="21"/>
  <c r="BD6" i="21"/>
  <c r="BC6" i="21"/>
  <c r="BB6" i="21"/>
  <c r="AY6" i="21"/>
  <c r="AV6" i="21"/>
  <c r="AS6" i="21"/>
  <c r="AJ6" i="21"/>
  <c r="AG6" i="21"/>
  <c r="AD6" i="21"/>
  <c r="Z6" i="21"/>
  <c r="AA6" i="21" s="1"/>
  <c r="Y6" i="21"/>
  <c r="X6" i="21"/>
  <c r="U6" i="21"/>
  <c r="R6" i="21"/>
  <c r="O6" i="21"/>
  <c r="BP5" i="21"/>
  <c r="BO5" i="21"/>
  <c r="BQ5" i="21" s="1"/>
  <c r="BN5" i="21"/>
  <c r="BK5" i="21"/>
  <c r="BH5" i="21"/>
  <c r="BD5" i="21"/>
  <c r="BC5" i="21"/>
  <c r="BB5" i="21"/>
  <c r="AY5" i="21"/>
  <c r="AV5" i="21"/>
  <c r="AS5" i="21"/>
  <c r="AJ5" i="21"/>
  <c r="AD5" i="21"/>
  <c r="Z5" i="21"/>
  <c r="Y5" i="21"/>
  <c r="X5" i="21"/>
  <c r="U5" i="21"/>
  <c r="R5" i="21"/>
  <c r="O5" i="21"/>
  <c r="BP4" i="21"/>
  <c r="BO4" i="21"/>
  <c r="BN4" i="21"/>
  <c r="BK4" i="21"/>
  <c r="BH4" i="21"/>
  <c r="BE4" i="21"/>
  <c r="BD4" i="21"/>
  <c r="BC4" i="21"/>
  <c r="BB4" i="21"/>
  <c r="AY4" i="21"/>
  <c r="AV4" i="21"/>
  <c r="AS4" i="21"/>
  <c r="AG4" i="21"/>
  <c r="AD4" i="21"/>
  <c r="Z4" i="21"/>
  <c r="Y4" i="21"/>
  <c r="X4" i="21"/>
  <c r="U4" i="21"/>
  <c r="R4" i="21"/>
  <c r="O4" i="21"/>
  <c r="B41" i="20"/>
  <c r="BT6" i="22" l="1"/>
  <c r="CI6" i="22" s="1"/>
  <c r="BT45" i="22"/>
  <c r="CI45" i="22" s="1"/>
  <c r="BT10" i="22"/>
  <c r="CI10" i="22" s="1"/>
  <c r="H41" i="20"/>
  <c r="AA7" i="21"/>
  <c r="AY11" i="21"/>
  <c r="BS18" i="21"/>
  <c r="CH18" i="21" s="1"/>
  <c r="AA22" i="21"/>
  <c r="AA38" i="21"/>
  <c r="AG71" i="21"/>
  <c r="AG80" i="21" s="1"/>
  <c r="AA164" i="21"/>
  <c r="BR160" i="21"/>
  <c r="CG160" i="21" s="1"/>
  <c r="AA130" i="21"/>
  <c r="AY128" i="21"/>
  <c r="AA122" i="21"/>
  <c r="AA5" i="21"/>
  <c r="BE22" i="21"/>
  <c r="BS26" i="21"/>
  <c r="CH26" i="21" s="1"/>
  <c r="BS27" i="21"/>
  <c r="CH27" i="21" s="1"/>
  <c r="AA35" i="21"/>
  <c r="BE171" i="21"/>
  <c r="BE155" i="21"/>
  <c r="BE139" i="21"/>
  <c r="AP38" i="21"/>
  <c r="BS38" i="21"/>
  <c r="CH38" i="21" s="1"/>
  <c r="BS127" i="21"/>
  <c r="CH127" i="21" s="1"/>
  <c r="BE123" i="21"/>
  <c r="BQ8" i="21"/>
  <c r="BQ14" i="21"/>
  <c r="AA32" i="21"/>
  <c r="AL80" i="21"/>
  <c r="BC165" i="21"/>
  <c r="BE165" i="21" s="1"/>
  <c r="AA149" i="21"/>
  <c r="BS144" i="21"/>
  <c r="CH144" i="21" s="1"/>
  <c r="AA144" i="21"/>
  <c r="BS9" i="21"/>
  <c r="CH9" i="21" s="1"/>
  <c r="BS19" i="21"/>
  <c r="CH19" i="21" s="1"/>
  <c r="BQ18" i="21"/>
  <c r="BS34" i="21"/>
  <c r="CH34" i="21" s="1"/>
  <c r="AV47" i="21"/>
  <c r="BQ51" i="21"/>
  <c r="Y165" i="21"/>
  <c r="AA127" i="21"/>
  <c r="AA8" i="21"/>
  <c r="AA34" i="21"/>
  <c r="AA40" i="21"/>
  <c r="AA51" i="21"/>
  <c r="AA53" i="21"/>
  <c r="AA173" i="21"/>
  <c r="AA128" i="21"/>
  <c r="AA16" i="21"/>
  <c r="BE49" i="21"/>
  <c r="BE166" i="21"/>
  <c r="BQ161" i="21"/>
  <c r="AA140" i="21"/>
  <c r="AM168" i="21"/>
  <c r="AN168" i="21"/>
  <c r="BR172" i="21"/>
  <c r="CG172" i="21" s="1"/>
  <c r="AO165" i="21"/>
  <c r="AM173" i="21"/>
  <c r="AO156" i="21"/>
  <c r="BR173" i="21"/>
  <c r="CG173" i="21" s="1"/>
  <c r="BE173" i="21"/>
  <c r="BE169" i="21"/>
  <c r="AO167" i="21"/>
  <c r="AJ165" i="21"/>
  <c r="AO162" i="21"/>
  <c r="AN161" i="21"/>
  <c r="AG161" i="21"/>
  <c r="BQ159" i="21"/>
  <c r="BR157" i="21"/>
  <c r="CG157" i="21" s="1"/>
  <c r="AN157" i="21"/>
  <c r="AG156" i="21"/>
  <c r="AM147" i="21"/>
  <c r="AN127" i="21"/>
  <c r="AG127" i="21"/>
  <c r="AM127" i="21"/>
  <c r="AN169" i="21"/>
  <c r="BQ168" i="21"/>
  <c r="AM166" i="21"/>
  <c r="AG165" i="21"/>
  <c r="AN163" i="21"/>
  <c r="AM162" i="21"/>
  <c r="BQ156" i="21"/>
  <c r="BE168" i="21"/>
  <c r="AO164" i="21"/>
  <c r="AP155" i="21"/>
  <c r="BQ153" i="21"/>
  <c r="AM141" i="21"/>
  <c r="AJ173" i="21"/>
  <c r="AG172" i="21"/>
  <c r="AJ169" i="21"/>
  <c r="AA169" i="21"/>
  <c r="AM165" i="21"/>
  <c r="AN164" i="21"/>
  <c r="BR164" i="21" s="1"/>
  <c r="CG164" i="21" s="1"/>
  <c r="AG164" i="21"/>
  <c r="BQ163" i="21"/>
  <c r="AO161" i="21"/>
  <c r="AG160" i="21"/>
  <c r="AM153" i="21"/>
  <c r="BQ151" i="21"/>
  <c r="BS145" i="21"/>
  <c r="CH145" i="21" s="1"/>
  <c r="AJ135" i="21"/>
  <c r="BR168" i="21"/>
  <c r="CG168" i="21" s="1"/>
  <c r="AO163" i="21"/>
  <c r="BE161" i="21"/>
  <c r="AA156" i="21"/>
  <c r="BS154" i="21"/>
  <c r="CH154" i="21" s="1"/>
  <c r="AJ152" i="21"/>
  <c r="BR150" i="21"/>
  <c r="CG150" i="21" s="1"/>
  <c r="AG147" i="21"/>
  <c r="AO147" i="21"/>
  <c r="BS147" i="21" s="1"/>
  <c r="CH147" i="21" s="1"/>
  <c r="BE138" i="21"/>
  <c r="AA132" i="21"/>
  <c r="AO172" i="21"/>
  <c r="BQ171" i="21"/>
  <c r="BS170" i="21"/>
  <c r="CH170" i="21" s="1"/>
  <c r="AN170" i="21"/>
  <c r="BQ169" i="21"/>
  <c r="AO168" i="21"/>
  <c r="AN166" i="21"/>
  <c r="BQ165" i="21"/>
  <c r="AM164" i="21"/>
  <c r="BQ162" i="21"/>
  <c r="AP160" i="21"/>
  <c r="AM159" i="21"/>
  <c r="BE135" i="21"/>
  <c r="AM132" i="21"/>
  <c r="AN132" i="21"/>
  <c r="AO173" i="21"/>
  <c r="AO171" i="21"/>
  <c r="BS171" i="21" s="1"/>
  <c r="CH171" i="21" s="1"/>
  <c r="AG168" i="21"/>
  <c r="BQ166" i="21"/>
  <c r="AN165" i="21"/>
  <c r="BE160" i="21"/>
  <c r="AO160" i="21"/>
  <c r="AJ159" i="21"/>
  <c r="AO158" i="21"/>
  <c r="AM154" i="21"/>
  <c r="AJ154" i="21"/>
  <c r="AA137" i="21"/>
  <c r="AG173" i="21"/>
  <c r="AG171" i="21"/>
  <c r="AO169" i="21"/>
  <c r="AJ167" i="21"/>
  <c r="AA165" i="21"/>
  <c r="BE164" i="21"/>
  <c r="AJ164" i="21"/>
  <c r="BQ158" i="21"/>
  <c r="AG158" i="21"/>
  <c r="AM158" i="21"/>
  <c r="AM156" i="21"/>
  <c r="AJ151" i="21"/>
  <c r="AM151" i="21"/>
  <c r="BS150" i="21"/>
  <c r="CH150" i="21" s="1"/>
  <c r="BQ150" i="21"/>
  <c r="BS149" i="21"/>
  <c r="CH149" i="21" s="1"/>
  <c r="BS143" i="21"/>
  <c r="CH143" i="21" s="1"/>
  <c r="AO166" i="21"/>
  <c r="BS166" i="21" s="1"/>
  <c r="CH166" i="21" s="1"/>
  <c r="AO159" i="21"/>
  <c r="BE153" i="21"/>
  <c r="AG152" i="21"/>
  <c r="AN149" i="21"/>
  <c r="BE147" i="21"/>
  <c r="AN147" i="21"/>
  <c r="AM144" i="21"/>
  <c r="AM139" i="21"/>
  <c r="AN139" i="21"/>
  <c r="AO137" i="21"/>
  <c r="AA133" i="21"/>
  <c r="BR131" i="21"/>
  <c r="CG131" i="21" s="1"/>
  <c r="AO130" i="21"/>
  <c r="BE158" i="21"/>
  <c r="AO153" i="21"/>
  <c r="AN151" i="21"/>
  <c r="BR151" i="21" s="1"/>
  <c r="CG151" i="21" s="1"/>
  <c r="AO150" i="21"/>
  <c r="AN148" i="21"/>
  <c r="AJ140" i="21"/>
  <c r="BE133" i="21"/>
  <c r="AG131" i="21"/>
  <c r="AJ123" i="21"/>
  <c r="AJ157" i="21"/>
  <c r="BE156" i="21"/>
  <c r="BS152" i="21"/>
  <c r="CH152" i="21" s="1"/>
  <c r="AM152" i="21"/>
  <c r="AO151" i="21"/>
  <c r="AG150" i="21"/>
  <c r="BQ148" i="21"/>
  <c r="BR148" i="21"/>
  <c r="CG148" i="21" s="1"/>
  <c r="AO148" i="21"/>
  <c r="BQ147" i="21"/>
  <c r="BE146" i="21"/>
  <c r="AO146" i="21"/>
  <c r="BQ144" i="21"/>
  <c r="AO142" i="21"/>
  <c r="BE141" i="21"/>
  <c r="AO141" i="21"/>
  <c r="BQ133" i="21"/>
  <c r="AJ133" i="21"/>
  <c r="AM133" i="21"/>
  <c r="AO129" i="21"/>
  <c r="AN146" i="21"/>
  <c r="AG141" i="21"/>
  <c r="AN141" i="21"/>
  <c r="AO140" i="21"/>
  <c r="AM138" i="21"/>
  <c r="AG138" i="21"/>
  <c r="BS136" i="21"/>
  <c r="CH136" i="21" s="1"/>
  <c r="BD129" i="21"/>
  <c r="AY129" i="21"/>
  <c r="AG129" i="21"/>
  <c r="AG154" i="21"/>
  <c r="AN153" i="21"/>
  <c r="BR153" i="21" s="1"/>
  <c r="CG153" i="21" s="1"/>
  <c r="AG153" i="21"/>
  <c r="BQ152" i="21"/>
  <c r="AG149" i="21"/>
  <c r="AA146" i="21"/>
  <c r="AM143" i="21"/>
  <c r="AN143" i="21"/>
  <c r="BR143" i="21" s="1"/>
  <c r="CG143" i="21" s="1"/>
  <c r="BS141" i="21"/>
  <c r="CH141" i="21" s="1"/>
  <c r="BQ136" i="21"/>
  <c r="AG136" i="21"/>
  <c r="AM136" i="21"/>
  <c r="BQ132" i="21"/>
  <c r="BR132" i="21"/>
  <c r="CG132" i="21" s="1"/>
  <c r="BE150" i="21"/>
  <c r="BS138" i="21"/>
  <c r="CH138" i="21" s="1"/>
  <c r="AN138" i="21"/>
  <c r="BR138" i="21" s="1"/>
  <c r="CG138" i="21" s="1"/>
  <c r="BQ129" i="21"/>
  <c r="AM128" i="21"/>
  <c r="AN128" i="21"/>
  <c r="AJ128" i="21"/>
  <c r="AM145" i="21"/>
  <c r="AN145" i="21"/>
  <c r="BR145" i="21" s="1"/>
  <c r="CG145" i="21" s="1"/>
  <c r="AG145" i="21"/>
  <c r="AM142" i="21"/>
  <c r="BE127" i="21"/>
  <c r="BQ146" i="21"/>
  <c r="BQ142" i="21"/>
  <c r="AN142" i="21"/>
  <c r="AM137" i="21"/>
  <c r="AO133" i="21"/>
  <c r="BE129" i="21"/>
  <c r="BQ122" i="21"/>
  <c r="BS122" i="21"/>
  <c r="CH122" i="21" s="1"/>
  <c r="AN144" i="21"/>
  <c r="BR144" i="21" s="1"/>
  <c r="CG144" i="21" s="1"/>
  <c r="BQ139" i="21"/>
  <c r="BR139" i="21"/>
  <c r="CG139" i="21" s="1"/>
  <c r="BE136" i="21"/>
  <c r="AM135" i="21"/>
  <c r="AO134" i="21"/>
  <c r="BT131" i="21"/>
  <c r="CI131" i="21" s="1"/>
  <c r="BQ125" i="21"/>
  <c r="BR125" i="21"/>
  <c r="CG125" i="21" s="1"/>
  <c r="AO135" i="21"/>
  <c r="BQ134" i="21"/>
  <c r="AN134" i="21"/>
  <c r="AM130" i="21"/>
  <c r="AJ126" i="21"/>
  <c r="AM126" i="21"/>
  <c r="BE124" i="21"/>
  <c r="AG124" i="21"/>
  <c r="AO124" i="21"/>
  <c r="AM123" i="21"/>
  <c r="AG142" i="21"/>
  <c r="BQ140" i="21"/>
  <c r="AN137" i="21"/>
  <c r="AG134" i="21"/>
  <c r="BQ128" i="21"/>
  <c r="BC128" i="21"/>
  <c r="AO128" i="21"/>
  <c r="AO126" i="21"/>
  <c r="AG126" i="21"/>
  <c r="BQ124" i="21"/>
  <c r="AO139" i="21"/>
  <c r="BS139" i="21" s="1"/>
  <c r="CH139" i="21" s="1"/>
  <c r="BQ137" i="21"/>
  <c r="AO132" i="21"/>
  <c r="BQ130" i="21"/>
  <c r="AO123" i="21"/>
  <c r="BR123" i="21"/>
  <c r="CG123" i="21" s="1"/>
  <c r="AN123" i="21"/>
  <c r="AO125" i="21"/>
  <c r="AG125" i="21"/>
  <c r="BQ123" i="21"/>
  <c r="AM4" i="21"/>
  <c r="AO4" i="21"/>
  <c r="AM5" i="21"/>
  <c r="AO6" i="21"/>
  <c r="AN4" i="21"/>
  <c r="AP14" i="21"/>
  <c r="AY10" i="21"/>
  <c r="BE18" i="21"/>
  <c r="AG5" i="21"/>
  <c r="BQ19" i="21"/>
  <c r="Y10" i="21"/>
  <c r="X10" i="21"/>
  <c r="AA11" i="21"/>
  <c r="AO11" i="21"/>
  <c r="BS11" i="21"/>
  <c r="CH11" i="21" s="1"/>
  <c r="AG12" i="21"/>
  <c r="AN12" i="21"/>
  <c r="BR12" i="21" s="1"/>
  <c r="CG12" i="21" s="1"/>
  <c r="AG16" i="21"/>
  <c r="AA17" i="21"/>
  <c r="BE19" i="21"/>
  <c r="AN22" i="21"/>
  <c r="BE47" i="21"/>
  <c r="AJ80" i="21"/>
  <c r="BQ9" i="21"/>
  <c r="AG19" i="21"/>
  <c r="AJ17" i="21"/>
  <c r="AO35" i="21"/>
  <c r="AG35" i="21"/>
  <c r="AM6" i="21"/>
  <c r="AN17" i="21"/>
  <c r="BR17" i="21" s="1"/>
  <c r="CG17" i="21" s="1"/>
  <c r="AM17" i="21"/>
  <c r="AA4" i="21"/>
  <c r="AN6" i="21"/>
  <c r="AO7" i="21"/>
  <c r="AO12" i="21"/>
  <c r="BS12" i="21" s="1"/>
  <c r="CH12" i="21" s="1"/>
  <c r="AO13" i="21"/>
  <c r="BS13" i="21" s="1"/>
  <c r="CH13" i="21" s="1"/>
  <c r="AG14" i="21"/>
  <c r="BS15" i="21"/>
  <c r="CH15" i="21" s="1"/>
  <c r="AO16" i="21"/>
  <c r="BQ17" i="21"/>
  <c r="AM19" i="21"/>
  <c r="AM20" i="21"/>
  <c r="AO22" i="21"/>
  <c r="AA23" i="21"/>
  <c r="AO29" i="21"/>
  <c r="AJ29" i="21"/>
  <c r="AN5" i="21"/>
  <c r="BR5" i="21" s="1"/>
  <c r="CG5" i="21" s="1"/>
  <c r="AM11" i="21"/>
  <c r="AJ11" i="21"/>
  <c r="BR38" i="21"/>
  <c r="CG38" i="21" s="1"/>
  <c r="BQ38" i="21"/>
  <c r="BE5" i="21"/>
  <c r="BQ4" i="21"/>
  <c r="BE6" i="21"/>
  <c r="AA20" i="21"/>
  <c r="AO37" i="21"/>
  <c r="AO8" i="21"/>
  <c r="BS32" i="21"/>
  <c r="CH32" i="21" s="1"/>
  <c r="BR6" i="21"/>
  <c r="CG6" i="21" s="1"/>
  <c r="AJ4" i="21"/>
  <c r="AO5" i="21"/>
  <c r="BE8" i="21"/>
  <c r="AM10" i="21"/>
  <c r="AG10" i="21"/>
  <c r="AN11" i="21"/>
  <c r="BE12" i="21"/>
  <c r="AA15" i="21"/>
  <c r="BE16" i="21"/>
  <c r="AO17" i="21"/>
  <c r="AJ18" i="21"/>
  <c r="BQ20" i="21"/>
  <c r="AA31" i="21"/>
  <c r="BS45" i="21"/>
  <c r="CH45" i="21" s="1"/>
  <c r="BE45" i="21"/>
  <c r="AM8" i="21"/>
  <c r="AG8" i="21"/>
  <c r="AO10" i="21"/>
  <c r="BQ10" i="21"/>
  <c r="BR14" i="21"/>
  <c r="CG14" i="21" s="1"/>
  <c r="BC15" i="21"/>
  <c r="BE30" i="21"/>
  <c r="BR30" i="21"/>
  <c r="CG30" i="21" s="1"/>
  <c r="BE25" i="21"/>
  <c r="AA29" i="21"/>
  <c r="BE33" i="21"/>
  <c r="AM37" i="21"/>
  <c r="BE55" i="21"/>
  <c r="AO49" i="21"/>
  <c r="BE52" i="21"/>
  <c r="BS20" i="21"/>
  <c r="CH20" i="21" s="1"/>
  <c r="AO21" i="21"/>
  <c r="AG28" i="21"/>
  <c r="AN28" i="21"/>
  <c r="BR28" i="21" s="1"/>
  <c r="CG28" i="21" s="1"/>
  <c r="BQ31" i="21"/>
  <c r="BS35" i="21"/>
  <c r="CH35" i="21" s="1"/>
  <c r="AG37" i="21"/>
  <c r="AM42" i="21"/>
  <c r="AJ42" i="21"/>
  <c r="BQ43" i="21"/>
  <c r="AG45" i="21"/>
  <c r="AG49" i="21"/>
  <c r="AM7" i="21"/>
  <c r="AN15" i="21"/>
  <c r="AN24" i="21"/>
  <c r="BR24" i="21" s="1"/>
  <c r="CG24" i="21" s="1"/>
  <c r="AJ26" i="21"/>
  <c r="BE27" i="21"/>
  <c r="AO28" i="21"/>
  <c r="BS28" i="21" s="1"/>
  <c r="CH28" i="21" s="1"/>
  <c r="AP30" i="21"/>
  <c r="BS30" i="21"/>
  <c r="CH30" i="21" s="1"/>
  <c r="AO31" i="21"/>
  <c r="AJ34" i="21"/>
  <c r="AG43" i="21"/>
  <c r="AM43" i="21"/>
  <c r="AA44" i="21"/>
  <c r="AM49" i="21"/>
  <c r="AJ49" i="21"/>
  <c r="BQ53" i="21"/>
  <c r="AO54" i="21"/>
  <c r="BS54" i="21" s="1"/>
  <c r="CH54" i="21" s="1"/>
  <c r="AG54" i="21"/>
  <c r="AN9" i="21"/>
  <c r="BE10" i="21"/>
  <c r="BQ13" i="21"/>
  <c r="AN20" i="21"/>
  <c r="BR20" i="21" s="1"/>
  <c r="CG20" i="21" s="1"/>
  <c r="BQ23" i="21"/>
  <c r="AO24" i="21"/>
  <c r="AM26" i="21"/>
  <c r="BR29" i="21"/>
  <c r="CG29" i="21" s="1"/>
  <c r="AM32" i="21"/>
  <c r="AJ32" i="21"/>
  <c r="AM34" i="21"/>
  <c r="BQ7" i="21"/>
  <c r="BE9" i="21"/>
  <c r="AN13" i="21"/>
  <c r="BQ15" i="21"/>
  <c r="BE17" i="21"/>
  <c r="BE20" i="21"/>
  <c r="AO23" i="21"/>
  <c r="BS23" i="21"/>
  <c r="CH23" i="21" s="1"/>
  <c r="AG25" i="21"/>
  <c r="AM27" i="21"/>
  <c r="BQ28" i="21"/>
  <c r="AG33" i="21"/>
  <c r="AJ90" i="21"/>
  <c r="BE13" i="21"/>
  <c r="AA21" i="21"/>
  <c r="AJ24" i="21"/>
  <c r="AO25" i="21"/>
  <c r="BR26" i="21"/>
  <c r="CG26" i="21" s="1"/>
  <c r="BQ26" i="21"/>
  <c r="BE28" i="21"/>
  <c r="AM29" i="21"/>
  <c r="AO33" i="21"/>
  <c r="BS33" i="21" s="1"/>
  <c r="CH33" i="21" s="1"/>
  <c r="BQ34" i="21"/>
  <c r="AA41" i="21"/>
  <c r="AO51" i="21"/>
  <c r="AI80" i="21"/>
  <c r="AL82" i="21" s="1"/>
  <c r="AM21" i="21"/>
  <c r="AG40" i="21"/>
  <c r="AN41" i="21"/>
  <c r="BS43" i="21"/>
  <c r="CH43" i="21" s="1"/>
  <c r="BR46" i="21"/>
  <c r="CG46" i="21" s="1"/>
  <c r="BQ46" i="21"/>
  <c r="AN23" i="21"/>
  <c r="AM24" i="21"/>
  <c r="AN31" i="21"/>
  <c r="AM35" i="21"/>
  <c r="AO40" i="21"/>
  <c r="AO42" i="21"/>
  <c r="BE42" i="21"/>
  <c r="AO44" i="21"/>
  <c r="AP46" i="21"/>
  <c r="BS46" i="21"/>
  <c r="CH46" i="21" s="1"/>
  <c r="AN48" i="21"/>
  <c r="AG50" i="21"/>
  <c r="AN50" i="21"/>
  <c r="BR50" i="21" s="1"/>
  <c r="CG50" i="21" s="1"/>
  <c r="BQ50" i="21"/>
  <c r="AM54" i="21"/>
  <c r="AJ54" i="21"/>
  <c r="AM90" i="21"/>
  <c r="BQ21" i="21"/>
  <c r="BE23" i="21"/>
  <c r="AN26" i="21"/>
  <c r="BQ29" i="21"/>
  <c r="BE31" i="21"/>
  <c r="AN34" i="21"/>
  <c r="BS39" i="21"/>
  <c r="CH39" i="21" s="1"/>
  <c r="BQ40" i="21"/>
  <c r="BR41" i="21"/>
  <c r="CG41" i="21" s="1"/>
  <c r="BQ41" i="21"/>
  <c r="BE43" i="21"/>
  <c r="AG47" i="21"/>
  <c r="AO50" i="21"/>
  <c r="BE50" i="21"/>
  <c r="AG52" i="21"/>
  <c r="AN53" i="21"/>
  <c r="BR53" i="21" s="1"/>
  <c r="CG53" i="21" s="1"/>
  <c r="AM53" i="21"/>
  <c r="AG55" i="21"/>
  <c r="AN55" i="21"/>
  <c r="BR55" i="21" s="1"/>
  <c r="CG55" i="21" s="1"/>
  <c r="AI90" i="21"/>
  <c r="AL92" i="21" s="1"/>
  <c r="AN21" i="21"/>
  <c r="BR21" i="21" s="1"/>
  <c r="CG21" i="21" s="1"/>
  <c r="BE26" i="21"/>
  <c r="BE34" i="21"/>
  <c r="BQ35" i="21"/>
  <c r="AA36" i="21"/>
  <c r="BE40" i="21"/>
  <c r="AJ47" i="21"/>
  <c r="BS47" i="21"/>
  <c r="CH47" i="21" s="1"/>
  <c r="BQ48" i="21"/>
  <c r="AY50" i="21"/>
  <c r="AO52" i="21"/>
  <c r="BS52" i="21" s="1"/>
  <c r="CH52" i="21" s="1"/>
  <c r="AN54" i="21"/>
  <c r="AO55" i="21"/>
  <c r="BE21" i="21"/>
  <c r="AM46" i="21"/>
  <c r="AA47" i="21"/>
  <c r="AJ51" i="21"/>
  <c r="BQ55" i="21"/>
  <c r="AM41" i="21"/>
  <c r="AO48" i="21"/>
  <c r="AO53" i="21"/>
  <c r="AO36" i="21"/>
  <c r="AM39" i="21"/>
  <c r="AM51" i="21"/>
  <c r="AM71" i="21"/>
  <c r="AM80" i="21" s="1"/>
  <c r="AL90" i="21"/>
  <c r="AN36" i="21"/>
  <c r="BR36" i="21" s="1"/>
  <c r="CG36" i="21" s="1"/>
  <c r="AG41" i="21"/>
  <c r="BE41" i="21"/>
  <c r="AN44" i="21"/>
  <c r="BR44" i="21" s="1"/>
  <c r="CG44" i="21" s="1"/>
  <c r="AG48" i="21"/>
  <c r="BE48" i="21"/>
  <c r="AG53" i="21"/>
  <c r="AD71" i="21"/>
  <c r="AD80" i="21" s="1"/>
  <c r="BE36" i="21"/>
  <c r="BE44" i="21"/>
  <c r="H46" i="20"/>
  <c r="BR15" i="21" l="1"/>
  <c r="CG15" i="21" s="1"/>
  <c r="BS161" i="21"/>
  <c r="CH161" i="21" s="1"/>
  <c r="BS134" i="21"/>
  <c r="CH134" i="21" s="1"/>
  <c r="BS140" i="21"/>
  <c r="CH140" i="21" s="1"/>
  <c r="BS142" i="21"/>
  <c r="CH142" i="21" s="1"/>
  <c r="BS158" i="21"/>
  <c r="CH158" i="21" s="1"/>
  <c r="BS163" i="21"/>
  <c r="CH163" i="21" s="1"/>
  <c r="BS137" i="21"/>
  <c r="CH137" i="21" s="1"/>
  <c r="BS169" i="21"/>
  <c r="CH169" i="21" s="1"/>
  <c r="BS156" i="21"/>
  <c r="CH156" i="21" s="1"/>
  <c r="BS167" i="21"/>
  <c r="CH167" i="21" s="1"/>
  <c r="BT137" i="21"/>
  <c r="CI137" i="21" s="1"/>
  <c r="AP137" i="21"/>
  <c r="AP128" i="21"/>
  <c r="AP141" i="21"/>
  <c r="AM140" i="21"/>
  <c r="BS148" i="21"/>
  <c r="CH148" i="21" s="1"/>
  <c r="AP139" i="21"/>
  <c r="AP149" i="21"/>
  <c r="AN154" i="21"/>
  <c r="AP170" i="21"/>
  <c r="BR170" i="21"/>
  <c r="CG170" i="21" s="1"/>
  <c r="AP127" i="21"/>
  <c r="AM161" i="21"/>
  <c r="AP123" i="21"/>
  <c r="BE128" i="21"/>
  <c r="BR128" i="21"/>
  <c r="CG128" i="21" s="1"/>
  <c r="BT139" i="21"/>
  <c r="CI139" i="21" s="1"/>
  <c r="AP125" i="21"/>
  <c r="BS135" i="21"/>
  <c r="CH135" i="21" s="1"/>
  <c r="AN136" i="21"/>
  <c r="BS133" i="21"/>
  <c r="CH133" i="21" s="1"/>
  <c r="BS160" i="21"/>
  <c r="CH160" i="21" s="1"/>
  <c r="BS168" i="21"/>
  <c r="CH168" i="21" s="1"/>
  <c r="BR169" i="21"/>
  <c r="CG169" i="21" s="1"/>
  <c r="AP169" i="21"/>
  <c r="AN158" i="21"/>
  <c r="AM122" i="21"/>
  <c r="AN122" i="21"/>
  <c r="BR163" i="21"/>
  <c r="CG163" i="21" s="1"/>
  <c r="AP163" i="21"/>
  <c r="AP173" i="21"/>
  <c r="AM124" i="21"/>
  <c r="AN124" i="21"/>
  <c r="AN130" i="21"/>
  <c r="BS124" i="21"/>
  <c r="CH124" i="21" s="1"/>
  <c r="BS132" i="21"/>
  <c r="CH132" i="21" s="1"/>
  <c r="BS129" i="21"/>
  <c r="CH129" i="21" s="1"/>
  <c r="AP153" i="21"/>
  <c r="BT153" i="21" s="1"/>
  <c r="CI153" i="21" s="1"/>
  <c r="BR146" i="21"/>
  <c r="CG146" i="21" s="1"/>
  <c r="AP146" i="21"/>
  <c r="BS151" i="21"/>
  <c r="CH151" i="21" s="1"/>
  <c r="AP132" i="21"/>
  <c r="AP166" i="21"/>
  <c r="BT166" i="21" s="1"/>
  <c r="CI166" i="21" s="1"/>
  <c r="BS172" i="21"/>
  <c r="CH172" i="21" s="1"/>
  <c r="AN135" i="21"/>
  <c r="AM171" i="21"/>
  <c r="AN171" i="21"/>
  <c r="BS164" i="21"/>
  <c r="CH164" i="21" s="1"/>
  <c r="AP168" i="21"/>
  <c r="AP134" i="21"/>
  <c r="AP142" i="21"/>
  <c r="BT142" i="21" s="1"/>
  <c r="CI142" i="21" s="1"/>
  <c r="AN133" i="21"/>
  <c r="BR149" i="21"/>
  <c r="CG149" i="21" s="1"/>
  <c r="AP161" i="21"/>
  <c r="BR161" i="21"/>
  <c r="CG161" i="21" s="1"/>
  <c r="BT128" i="21"/>
  <c r="CI128" i="21" s="1"/>
  <c r="AP144" i="21"/>
  <c r="BT144" i="21" s="1"/>
  <c r="CI144" i="21" s="1"/>
  <c r="AP151" i="21"/>
  <c r="BT123" i="21"/>
  <c r="CI123" i="21" s="1"/>
  <c r="AP145" i="21"/>
  <c r="AM134" i="21"/>
  <c r="BS146" i="21"/>
  <c r="CH146" i="21" s="1"/>
  <c r="BR134" i="21"/>
  <c r="CG134" i="21" s="1"/>
  <c r="BR142" i="21"/>
  <c r="CG142" i="21" s="1"/>
  <c r="AP138" i="21"/>
  <c r="AP143" i="21"/>
  <c r="AN129" i="21"/>
  <c r="AM129" i="21"/>
  <c r="AM146" i="21"/>
  <c r="AP147" i="21"/>
  <c r="AP165" i="21"/>
  <c r="BR165" i="21"/>
  <c r="CG165" i="21" s="1"/>
  <c r="BT160" i="21"/>
  <c r="CI160" i="21" s="1"/>
  <c r="AP150" i="21"/>
  <c r="BS159" i="21"/>
  <c r="CH159" i="21" s="1"/>
  <c r="BT155" i="21"/>
  <c r="CI155" i="21" s="1"/>
  <c r="AN159" i="21"/>
  <c r="BS162" i="21"/>
  <c r="CH162" i="21" s="1"/>
  <c r="BS165" i="21"/>
  <c r="CH165" i="21" s="1"/>
  <c r="BT125" i="21"/>
  <c r="CI125" i="21" s="1"/>
  <c r="BR137" i="21"/>
  <c r="CG137" i="21" s="1"/>
  <c r="BT150" i="21"/>
  <c r="CI150" i="21" s="1"/>
  <c r="AN126" i="21"/>
  <c r="BR127" i="21"/>
  <c r="CG127" i="21" s="1"/>
  <c r="BS123" i="21"/>
  <c r="CH123" i="21" s="1"/>
  <c r="BT134" i="21"/>
  <c r="CI134" i="21" s="1"/>
  <c r="BS125" i="21"/>
  <c r="CH125" i="21" s="1"/>
  <c r="BS126" i="21"/>
  <c r="CH126" i="21" s="1"/>
  <c r="BT132" i="21"/>
  <c r="CI132" i="21" s="1"/>
  <c r="BT147" i="21"/>
  <c r="CI147" i="21" s="1"/>
  <c r="BS153" i="21"/>
  <c r="CH153" i="21" s="1"/>
  <c r="BR147" i="21"/>
  <c r="CG147" i="21" s="1"/>
  <c r="BS130" i="21"/>
  <c r="CH130" i="21" s="1"/>
  <c r="AN156" i="21"/>
  <c r="BR166" i="21"/>
  <c r="CG166" i="21" s="1"/>
  <c r="AM169" i="21"/>
  <c r="AN152" i="21"/>
  <c r="BS173" i="21"/>
  <c r="CH173" i="21" s="1"/>
  <c r="AM167" i="21"/>
  <c r="AN167" i="21"/>
  <c r="AP157" i="21"/>
  <c r="AN162" i="21"/>
  <c r="AP172" i="21"/>
  <c r="BT173" i="21"/>
  <c r="CI173" i="21" s="1"/>
  <c r="BS128" i="21"/>
  <c r="CH128" i="21" s="1"/>
  <c r="BR141" i="21"/>
  <c r="CG141" i="21" s="1"/>
  <c r="AN140" i="21"/>
  <c r="AP148" i="21"/>
  <c r="BT169" i="21"/>
  <c r="CI169" i="21" s="1"/>
  <c r="AP164" i="21"/>
  <c r="AM163" i="21"/>
  <c r="BS36" i="21"/>
  <c r="CH36" i="21" s="1"/>
  <c r="AP22" i="21"/>
  <c r="BR22" i="21"/>
  <c r="CG22" i="21" s="1"/>
  <c r="BS53" i="21"/>
  <c r="CH53" i="21" s="1"/>
  <c r="BS49" i="21"/>
  <c r="CH49" i="21" s="1"/>
  <c r="BS48" i="21"/>
  <c r="CH48" i="21" s="1"/>
  <c r="BS22" i="21"/>
  <c r="CH22" i="21" s="1"/>
  <c r="BS24" i="21"/>
  <c r="CH24" i="21" s="1"/>
  <c r="AP50" i="21"/>
  <c r="AP31" i="21"/>
  <c r="BT31" i="21" s="1"/>
  <c r="CI31" i="21" s="1"/>
  <c r="BS44" i="21"/>
  <c r="CH44" i="21" s="1"/>
  <c r="AN43" i="21"/>
  <c r="BT30" i="21"/>
  <c r="CI30" i="21" s="1"/>
  <c r="AM18" i="21"/>
  <c r="AN18" i="21"/>
  <c r="BS37" i="21"/>
  <c r="CH37" i="21" s="1"/>
  <c r="BT38" i="21"/>
  <c r="CI38" i="21" s="1"/>
  <c r="AM44" i="21"/>
  <c r="AM47" i="21"/>
  <c r="AN47" i="21"/>
  <c r="AP53" i="21"/>
  <c r="BT21" i="21"/>
  <c r="CI21" i="21" s="1"/>
  <c r="AN35" i="21"/>
  <c r="AN33" i="21"/>
  <c r="AM33" i="21"/>
  <c r="AP9" i="21"/>
  <c r="AN49" i="21"/>
  <c r="AN45" i="21"/>
  <c r="AM45" i="21"/>
  <c r="AN39" i="21"/>
  <c r="BS16" i="21"/>
  <c r="CH16" i="21" s="1"/>
  <c r="BR9" i="21"/>
  <c r="CG9" i="21" s="1"/>
  <c r="AP44" i="21"/>
  <c r="AO41" i="21"/>
  <c r="AP41" i="21" s="1"/>
  <c r="AP21" i="21"/>
  <c r="BS40" i="21"/>
  <c r="CH40" i="21" s="1"/>
  <c r="BS42" i="21"/>
  <c r="CH42" i="21" s="1"/>
  <c r="AN37" i="21"/>
  <c r="BE15" i="21"/>
  <c r="AP11" i="21"/>
  <c r="BR11" i="21"/>
  <c r="CG11" i="21" s="1"/>
  <c r="BS7" i="21"/>
  <c r="CH7" i="21" s="1"/>
  <c r="AM22" i="21"/>
  <c r="AA10" i="21"/>
  <c r="AP4" i="21"/>
  <c r="BR54" i="21"/>
  <c r="CG54" i="21" s="1"/>
  <c r="AP54" i="21"/>
  <c r="BT53" i="21"/>
  <c r="CI53" i="21" s="1"/>
  <c r="AN52" i="21"/>
  <c r="AM52" i="21"/>
  <c r="AP34" i="21"/>
  <c r="BT34" i="21" s="1"/>
  <c r="CI34" i="21" s="1"/>
  <c r="AM48" i="21"/>
  <c r="AP23" i="21"/>
  <c r="BT23" i="21" s="1"/>
  <c r="CI23" i="21" s="1"/>
  <c r="AL95" i="21"/>
  <c r="BR34" i="21"/>
  <c r="CG34" i="21" s="1"/>
  <c r="BR23" i="21"/>
  <c r="CG23" i="21" s="1"/>
  <c r="AP15" i="21"/>
  <c r="BR31" i="21"/>
  <c r="CG31" i="21" s="1"/>
  <c r="AP12" i="21"/>
  <c r="AN7" i="21"/>
  <c r="BS21" i="21"/>
  <c r="CH21" i="21" s="1"/>
  <c r="AN10" i="21"/>
  <c r="AP24" i="21"/>
  <c r="BS29" i="21"/>
  <c r="CH29" i="21" s="1"/>
  <c r="AP29" i="21"/>
  <c r="AP17" i="21"/>
  <c r="BT17" i="21" s="1"/>
  <c r="CI17" i="21" s="1"/>
  <c r="BS51" i="21"/>
  <c r="CH51" i="21" s="1"/>
  <c r="AP28" i="21"/>
  <c r="BS8" i="21"/>
  <c r="CH8" i="21" s="1"/>
  <c r="BS17" i="21"/>
  <c r="CH17" i="21" s="1"/>
  <c r="BT4" i="21"/>
  <c r="CI4" i="21" s="1"/>
  <c r="AP5" i="21"/>
  <c r="AP6" i="21"/>
  <c r="BS10" i="21"/>
  <c r="CH10" i="21" s="1"/>
  <c r="BS4" i="21"/>
  <c r="CH4" i="21" s="1"/>
  <c r="BS50" i="21"/>
  <c r="CH50" i="21" s="1"/>
  <c r="AP48" i="21"/>
  <c r="AM36" i="21"/>
  <c r="BS55" i="21"/>
  <c r="CH55" i="21" s="1"/>
  <c r="BR48" i="21"/>
  <c r="CG48" i="21" s="1"/>
  <c r="BT29" i="21"/>
  <c r="CI29" i="21" s="1"/>
  <c r="AN51" i="21"/>
  <c r="BS25" i="21"/>
  <c r="CH25" i="21" s="1"/>
  <c r="AP13" i="21"/>
  <c r="AN32" i="21"/>
  <c r="AP20" i="21"/>
  <c r="BS31" i="21"/>
  <c r="CH31" i="21" s="1"/>
  <c r="AN42" i="21"/>
  <c r="BS6" i="21"/>
  <c r="CH6" i="21" s="1"/>
  <c r="AN8" i="21"/>
  <c r="BT13" i="21"/>
  <c r="CI13" i="21" s="1"/>
  <c r="AN16" i="21"/>
  <c r="AM16" i="21"/>
  <c r="AP36" i="21"/>
  <c r="AP55" i="21"/>
  <c r="AP26" i="21"/>
  <c r="BT50" i="21"/>
  <c r="CI50" i="21" s="1"/>
  <c r="BT46" i="21"/>
  <c r="CI46" i="21" s="1"/>
  <c r="AN40" i="21"/>
  <c r="AM40" i="21"/>
  <c r="AN25" i="21"/>
  <c r="AM25" i="21"/>
  <c r="AN27" i="21"/>
  <c r="BT14" i="21"/>
  <c r="CI14" i="21" s="1"/>
  <c r="BR13" i="21"/>
  <c r="CG13" i="21" s="1"/>
  <c r="AN19" i="21"/>
  <c r="BS5" i="21"/>
  <c r="CH5" i="21" s="1"/>
  <c r="BR4" i="21"/>
  <c r="CG4" i="21" s="1"/>
  <c r="AP140" i="21" l="1"/>
  <c r="BR140" i="21"/>
  <c r="CG140" i="21" s="1"/>
  <c r="BT138" i="21"/>
  <c r="CI138" i="21" s="1"/>
  <c r="AP162" i="21"/>
  <c r="BR162" i="21"/>
  <c r="CG162" i="21" s="1"/>
  <c r="BT143" i="21"/>
  <c r="CI143" i="21" s="1"/>
  <c r="BT127" i="21"/>
  <c r="CI127" i="21" s="1"/>
  <c r="BT165" i="21"/>
  <c r="CI165" i="21" s="1"/>
  <c r="BT148" i="21"/>
  <c r="CI148" i="21" s="1"/>
  <c r="BT170" i="21"/>
  <c r="CI170" i="21" s="1"/>
  <c r="BT157" i="21"/>
  <c r="CI157" i="21" s="1"/>
  <c r="AP156" i="21"/>
  <c r="BR156" i="21"/>
  <c r="CG156" i="21" s="1"/>
  <c r="AP159" i="21"/>
  <c r="BR159" i="21"/>
  <c r="CG159" i="21" s="1"/>
  <c r="AP135" i="21"/>
  <c r="BR135" i="21"/>
  <c r="CG135" i="21" s="1"/>
  <c r="BR167" i="21"/>
  <c r="CG167" i="21" s="1"/>
  <c r="AP167" i="21"/>
  <c r="BR122" i="21"/>
  <c r="CG122" i="21" s="1"/>
  <c r="AP122" i="21"/>
  <c r="BR154" i="21"/>
  <c r="CG154" i="21" s="1"/>
  <c r="AP154" i="21"/>
  <c r="BT141" i="21"/>
  <c r="CI141" i="21" s="1"/>
  <c r="BT164" i="21"/>
  <c r="CI164" i="21" s="1"/>
  <c r="AP126" i="21"/>
  <c r="BR126" i="21"/>
  <c r="CG126" i="21" s="1"/>
  <c r="BT163" i="21"/>
  <c r="CI163" i="21" s="1"/>
  <c r="BT161" i="21"/>
  <c r="CI161" i="21" s="1"/>
  <c r="AP130" i="21"/>
  <c r="BR130" i="21"/>
  <c r="CG130" i="21" s="1"/>
  <c r="BT151" i="21"/>
  <c r="CI151" i="21" s="1"/>
  <c r="BT149" i="21"/>
  <c r="CI149" i="21" s="1"/>
  <c r="AP133" i="21"/>
  <c r="BR133" i="21"/>
  <c r="CG133" i="21" s="1"/>
  <c r="AP124" i="21"/>
  <c r="BR124" i="21"/>
  <c r="CG124" i="21" s="1"/>
  <c r="AP158" i="21"/>
  <c r="BR158" i="21"/>
  <c r="CG158" i="21" s="1"/>
  <c r="BT168" i="21"/>
  <c r="CI168" i="21" s="1"/>
  <c r="BT145" i="21"/>
  <c r="CI145" i="21" s="1"/>
  <c r="BR152" i="21"/>
  <c r="CG152" i="21" s="1"/>
  <c r="AP152" i="21"/>
  <c r="AP171" i="21"/>
  <c r="BR171" i="21"/>
  <c r="CG171" i="21" s="1"/>
  <c r="BT146" i="21"/>
  <c r="CI146" i="21" s="1"/>
  <c r="BT172" i="21"/>
  <c r="CI172" i="21" s="1"/>
  <c r="AP129" i="21"/>
  <c r="BR129" i="21"/>
  <c r="CG129" i="21" s="1"/>
  <c r="AP136" i="21"/>
  <c r="BR136" i="21"/>
  <c r="CG136" i="21" s="1"/>
  <c r="AP52" i="21"/>
  <c r="BR52" i="21"/>
  <c r="CG52" i="21" s="1"/>
  <c r="BR18" i="21"/>
  <c r="CG18" i="21" s="1"/>
  <c r="AP18" i="21"/>
  <c r="AP25" i="21"/>
  <c r="BR25" i="21"/>
  <c r="CG25" i="21" s="1"/>
  <c r="BT36" i="21"/>
  <c r="CI36" i="21" s="1"/>
  <c r="BT48" i="21"/>
  <c r="CI48" i="21" s="1"/>
  <c r="BT24" i="21"/>
  <c r="CI24" i="21" s="1"/>
  <c r="AP7" i="21"/>
  <c r="BR7" i="21"/>
  <c r="CG7" i="21" s="1"/>
  <c r="AP45" i="21"/>
  <c r="BR45" i="21"/>
  <c r="CG45" i="21" s="1"/>
  <c r="BR32" i="21"/>
  <c r="CG32" i="21" s="1"/>
  <c r="AP32" i="21"/>
  <c r="BT12" i="21"/>
  <c r="CI12" i="21" s="1"/>
  <c r="BT28" i="21"/>
  <c r="CI28" i="21" s="1"/>
  <c r="BT54" i="21"/>
  <c r="CI54" i="21" s="1"/>
  <c r="BT44" i="21"/>
  <c r="CI44" i="21" s="1"/>
  <c r="BT9" i="21"/>
  <c r="CI9" i="21" s="1"/>
  <c r="AP43" i="21"/>
  <c r="BR43" i="21"/>
  <c r="CG43" i="21" s="1"/>
  <c r="AP19" i="21"/>
  <c r="BR19" i="21"/>
  <c r="CG19" i="21" s="1"/>
  <c r="AP40" i="21"/>
  <c r="BR40" i="21"/>
  <c r="CG40" i="21" s="1"/>
  <c r="AP16" i="21"/>
  <c r="BR16" i="21"/>
  <c r="CG16" i="21" s="1"/>
  <c r="BT6" i="21"/>
  <c r="CI6" i="21" s="1"/>
  <c r="AP47" i="21"/>
  <c r="BR47" i="21"/>
  <c r="CG47" i="21" s="1"/>
  <c r="BT22" i="21"/>
  <c r="CI22" i="21" s="1"/>
  <c r="AP42" i="21"/>
  <c r="BR42" i="21"/>
  <c r="CG42" i="21" s="1"/>
  <c r="BT5" i="21"/>
  <c r="CI5" i="21" s="1"/>
  <c r="BT20" i="21"/>
  <c r="CI20" i="21" s="1"/>
  <c r="BT26" i="21"/>
  <c r="CI26" i="21" s="1"/>
  <c r="BT55" i="21"/>
  <c r="CI55" i="21" s="1"/>
  <c r="BT41" i="21"/>
  <c r="CI41" i="21" s="1"/>
  <c r="BT11" i="21"/>
  <c r="CI11" i="21" s="1"/>
  <c r="AP33" i="21"/>
  <c r="BR33" i="21"/>
  <c r="CG33" i="21" s="1"/>
  <c r="BT15" i="21"/>
  <c r="CI15" i="21" s="1"/>
  <c r="AP37" i="21"/>
  <c r="BR37" i="21"/>
  <c r="CG37" i="21" s="1"/>
  <c r="AP49" i="21"/>
  <c r="BR49" i="21"/>
  <c r="CG49" i="21" s="1"/>
  <c r="AP27" i="21"/>
  <c r="BR27" i="21"/>
  <c r="CG27" i="21" s="1"/>
  <c r="AP8" i="21"/>
  <c r="BR8" i="21"/>
  <c r="CG8" i="21" s="1"/>
  <c r="AP51" i="21"/>
  <c r="BR51" i="21"/>
  <c r="CG51" i="21" s="1"/>
  <c r="AP10" i="21"/>
  <c r="BR10" i="21"/>
  <c r="CG10" i="21" s="1"/>
  <c r="BS41" i="21"/>
  <c r="CH41" i="21" s="1"/>
  <c r="AP39" i="21"/>
  <c r="BR39" i="21"/>
  <c r="CG39" i="21" s="1"/>
  <c r="AP35" i="21"/>
  <c r="BR35" i="21"/>
  <c r="CG35" i="21" s="1"/>
  <c r="BT130" i="21" l="1"/>
  <c r="CI130" i="21" s="1"/>
  <c r="BT126" i="21"/>
  <c r="CI126" i="21" s="1"/>
  <c r="BT135" i="21"/>
  <c r="CI135" i="21" s="1"/>
  <c r="BT129" i="21"/>
  <c r="CI129" i="21" s="1"/>
  <c r="BT152" i="21"/>
  <c r="CI152" i="21" s="1"/>
  <c r="BT124" i="21"/>
  <c r="CI124" i="21" s="1"/>
  <c r="BT122" i="21"/>
  <c r="CI122" i="21" s="1"/>
  <c r="BT162" i="21"/>
  <c r="CI162" i="21" s="1"/>
  <c r="BT167" i="21"/>
  <c r="CI167" i="21" s="1"/>
  <c r="BT159" i="21"/>
  <c r="CI159" i="21" s="1"/>
  <c r="BT136" i="21"/>
  <c r="CI136" i="21" s="1"/>
  <c r="BT133" i="21"/>
  <c r="CI133" i="21" s="1"/>
  <c r="BT154" i="21"/>
  <c r="CI154" i="21" s="1"/>
  <c r="BT156" i="21"/>
  <c r="CI156" i="21" s="1"/>
  <c r="BT171" i="21"/>
  <c r="CI171" i="21" s="1"/>
  <c r="BT158" i="21"/>
  <c r="CI158" i="21" s="1"/>
  <c r="BT140" i="21"/>
  <c r="CI140" i="21" s="1"/>
  <c r="BT8" i="21"/>
  <c r="CI8" i="21" s="1"/>
  <c r="BT37" i="21"/>
  <c r="CI37" i="21" s="1"/>
  <c r="BT16" i="21"/>
  <c r="CI16" i="21" s="1"/>
  <c r="BT7" i="21"/>
  <c r="CI7" i="21" s="1"/>
  <c r="BT25" i="21"/>
  <c r="CI25" i="21" s="1"/>
  <c r="BT35" i="21"/>
  <c r="CI35" i="21" s="1"/>
  <c r="BT43" i="21"/>
  <c r="CI43" i="21" s="1"/>
  <c r="BT32" i="21"/>
  <c r="CI32" i="21" s="1"/>
  <c r="BT18" i="21"/>
  <c r="CI18" i="21" s="1"/>
  <c r="BT27" i="21"/>
  <c r="CI27" i="21" s="1"/>
  <c r="BT10" i="21"/>
  <c r="CI10" i="21" s="1"/>
  <c r="BT40" i="21"/>
  <c r="CI40" i="21" s="1"/>
  <c r="BT39" i="21"/>
  <c r="CI39" i="21" s="1"/>
  <c r="BT51" i="21"/>
  <c r="CI51" i="21" s="1"/>
  <c r="BT47" i="21"/>
  <c r="CI47" i="21" s="1"/>
  <c r="BT49" i="21"/>
  <c r="CI49" i="21" s="1"/>
  <c r="BT33" i="21"/>
  <c r="CI33" i="21" s="1"/>
  <c r="BT45" i="21"/>
  <c r="CI45" i="21" s="1"/>
  <c r="BT42" i="21"/>
  <c r="CI42" i="21" s="1"/>
  <c r="BT19" i="21"/>
  <c r="CI19" i="21" s="1"/>
  <c r="BT52" i="21"/>
  <c r="CI52" i="21" s="1"/>
  <c r="H42" i="20" l="1"/>
  <c r="H44" i="20" s="1"/>
  <c r="BN55" i="17"/>
  <c r="BN54" i="17"/>
  <c r="BN53" i="17"/>
  <c r="BN52" i="17"/>
  <c r="BN51" i="17"/>
  <c r="BN50" i="17"/>
  <c r="BN49" i="17"/>
  <c r="BN48" i="17"/>
  <c r="BN47" i="17"/>
  <c r="BN46" i="17"/>
  <c r="BN45" i="17"/>
  <c r="BN44" i="17"/>
  <c r="BN43" i="17"/>
  <c r="BN42" i="17"/>
  <c r="BN41" i="17"/>
  <c r="BN40" i="17"/>
  <c r="BN39" i="17"/>
  <c r="BN38" i="17"/>
  <c r="BN37" i="17"/>
  <c r="BN36" i="17"/>
  <c r="BN35" i="17"/>
  <c r="BN34" i="17"/>
  <c r="BN33" i="17"/>
  <c r="BN32" i="17"/>
  <c r="BN31" i="17"/>
  <c r="BN30" i="17"/>
  <c r="BN29" i="17"/>
  <c r="BN28" i="17"/>
  <c r="BN27" i="17"/>
  <c r="BN26" i="17"/>
  <c r="BN25" i="17"/>
  <c r="BN24" i="17"/>
  <c r="BN23" i="17"/>
  <c r="BN22" i="17"/>
  <c r="BN21" i="17"/>
  <c r="BN20" i="17"/>
  <c r="BN19" i="17"/>
  <c r="BN18" i="17"/>
  <c r="BN17" i="17"/>
  <c r="BN16" i="17"/>
  <c r="BN15" i="17"/>
  <c r="BN14" i="17"/>
  <c r="BN13" i="17"/>
  <c r="BN12" i="17"/>
  <c r="BN11" i="17"/>
  <c r="BN10" i="17"/>
  <c r="BN9" i="17"/>
  <c r="BN8" i="17"/>
  <c r="BN7" i="17"/>
  <c r="BN6" i="17"/>
  <c r="BN5" i="17"/>
  <c r="BN4" i="17"/>
  <c r="BK55" i="17"/>
  <c r="BK54" i="17"/>
  <c r="BK53" i="17"/>
  <c r="BK52" i="17"/>
  <c r="BK51" i="17"/>
  <c r="BK50" i="17"/>
  <c r="BK49" i="17"/>
  <c r="BK48" i="17"/>
  <c r="BK47" i="17"/>
  <c r="BK46" i="17"/>
  <c r="BK45" i="17"/>
  <c r="BK44" i="17"/>
  <c r="BK43" i="17"/>
  <c r="BK42" i="17"/>
  <c r="BK41" i="17"/>
  <c r="BK40" i="17"/>
  <c r="BK39" i="17"/>
  <c r="BK38" i="17"/>
  <c r="BK37" i="17"/>
  <c r="BK36" i="17"/>
  <c r="BK35" i="17"/>
  <c r="BK34" i="17"/>
  <c r="BK33" i="17"/>
  <c r="BK32" i="17"/>
  <c r="BK31" i="17"/>
  <c r="BK30" i="17"/>
  <c r="BK29" i="17"/>
  <c r="BK28" i="17"/>
  <c r="BK27" i="17"/>
  <c r="BK26" i="17"/>
  <c r="BK25" i="17"/>
  <c r="BK24" i="17"/>
  <c r="BK23" i="17"/>
  <c r="BK22" i="17"/>
  <c r="BK21" i="17"/>
  <c r="BK20" i="17"/>
  <c r="BK19" i="17"/>
  <c r="BK18" i="17"/>
  <c r="BK17" i="17"/>
  <c r="BK16" i="17"/>
  <c r="BK15" i="17"/>
  <c r="BK14" i="17"/>
  <c r="BK13" i="17"/>
  <c r="BK12" i="17"/>
  <c r="BK11" i="17"/>
  <c r="BK10" i="17"/>
  <c r="BK9" i="17"/>
  <c r="BK8" i="17"/>
  <c r="BK7" i="17"/>
  <c r="BK6" i="17"/>
  <c r="BK5" i="17"/>
  <c r="BK4" i="17"/>
  <c r="BH55" i="17"/>
  <c r="BH54" i="17"/>
  <c r="BH53" i="17"/>
  <c r="BH52" i="17"/>
  <c r="BH51" i="17"/>
  <c r="BH50" i="17"/>
  <c r="BH49" i="17"/>
  <c r="BH48" i="17"/>
  <c r="BH47" i="17"/>
  <c r="BH46" i="17"/>
  <c r="BH45" i="17"/>
  <c r="BH44" i="17"/>
  <c r="BH43" i="17"/>
  <c r="BH42" i="17"/>
  <c r="BH41" i="17"/>
  <c r="BH40" i="17"/>
  <c r="BH39" i="17"/>
  <c r="BH38" i="17"/>
  <c r="BH37" i="17"/>
  <c r="BH36" i="17"/>
  <c r="BH35" i="17"/>
  <c r="BH34" i="17"/>
  <c r="BH33" i="17"/>
  <c r="BH32" i="17"/>
  <c r="BH31" i="17"/>
  <c r="BH30" i="17"/>
  <c r="BH29" i="17"/>
  <c r="BH28" i="17"/>
  <c r="BH27" i="17"/>
  <c r="BH26" i="17"/>
  <c r="BH25" i="17"/>
  <c r="BH24" i="17"/>
  <c r="BH23" i="17"/>
  <c r="BH22" i="17"/>
  <c r="BH21" i="17"/>
  <c r="BH20" i="17"/>
  <c r="BH19" i="17"/>
  <c r="BH18" i="17"/>
  <c r="BH17" i="17"/>
  <c r="BH16" i="17"/>
  <c r="BH15" i="17"/>
  <c r="BH14" i="17"/>
  <c r="BH13" i="17"/>
  <c r="BH12" i="17"/>
  <c r="BH11" i="17"/>
  <c r="BH10" i="17"/>
  <c r="BH9" i="17"/>
  <c r="BH8" i="17"/>
  <c r="BH7" i="17"/>
  <c r="BH6" i="17"/>
  <c r="BH5" i="17"/>
  <c r="BH4" i="17"/>
  <c r="BB55" i="17"/>
  <c r="BB54" i="17"/>
  <c r="BB53" i="17"/>
  <c r="BB53" i="19" s="1"/>
  <c r="BB52" i="17"/>
  <c r="BB51" i="17"/>
  <c r="BB50" i="17"/>
  <c r="BB49" i="17"/>
  <c r="BB48" i="17"/>
  <c r="BB47" i="17"/>
  <c r="BB46" i="17"/>
  <c r="BB46" i="19" s="1"/>
  <c r="BB45" i="17"/>
  <c r="BB45" i="19" s="1"/>
  <c r="BB44" i="17"/>
  <c r="BB43" i="17"/>
  <c r="BB42" i="17"/>
  <c r="BB41" i="17"/>
  <c r="BB40" i="17"/>
  <c r="BB39" i="17"/>
  <c r="BB38" i="17"/>
  <c r="BB37" i="17"/>
  <c r="BB36" i="17"/>
  <c r="BB35" i="17"/>
  <c r="BB34" i="17"/>
  <c r="BB33" i="17"/>
  <c r="BB32" i="17"/>
  <c r="BB31" i="17"/>
  <c r="BB30" i="17"/>
  <c r="BB29" i="17"/>
  <c r="BB29" i="19" s="1"/>
  <c r="BB28" i="17"/>
  <c r="BB27" i="17"/>
  <c r="BB26" i="17"/>
  <c r="BB25" i="17"/>
  <c r="BB24" i="17"/>
  <c r="BB23" i="17"/>
  <c r="BB22" i="17"/>
  <c r="BB21" i="17"/>
  <c r="BB21" i="19" s="1"/>
  <c r="BB20" i="17"/>
  <c r="BB19" i="17"/>
  <c r="BB18" i="17"/>
  <c r="BB17" i="17"/>
  <c r="BB16" i="17"/>
  <c r="BB15" i="17"/>
  <c r="BB14" i="17"/>
  <c r="BB13" i="17"/>
  <c r="BB13" i="19" s="1"/>
  <c r="BB12" i="17"/>
  <c r="BB11" i="17"/>
  <c r="BB10" i="17"/>
  <c r="BB9" i="17"/>
  <c r="BB8" i="17"/>
  <c r="BB7" i="17"/>
  <c r="BB6" i="17"/>
  <c r="BB5" i="17"/>
  <c r="BB5" i="19" s="1"/>
  <c r="BB4" i="17"/>
  <c r="AY55" i="17"/>
  <c r="AY54" i="17"/>
  <c r="AY53" i="17"/>
  <c r="AY52" i="17"/>
  <c r="AY51" i="17"/>
  <c r="AY51" i="19" s="1"/>
  <c r="AY49" i="17"/>
  <c r="AY48" i="17"/>
  <c r="AY46" i="17"/>
  <c r="AY45" i="17"/>
  <c r="AY44" i="17"/>
  <c r="AY43" i="17"/>
  <c r="AY42" i="17"/>
  <c r="AY41" i="17"/>
  <c r="AY40" i="17"/>
  <c r="AY39" i="17"/>
  <c r="AY38" i="17"/>
  <c r="AY37" i="17"/>
  <c r="AY36" i="17"/>
  <c r="AY35" i="17"/>
  <c r="AY34" i="17"/>
  <c r="AY33" i="17"/>
  <c r="AY32" i="17"/>
  <c r="AY31" i="17"/>
  <c r="AY30" i="17"/>
  <c r="AY29" i="17"/>
  <c r="AY28" i="17"/>
  <c r="AY27" i="17"/>
  <c r="AY26" i="17"/>
  <c r="AY25" i="17"/>
  <c r="AY24" i="17"/>
  <c r="AY23" i="17"/>
  <c r="AY22" i="17"/>
  <c r="AY21" i="17"/>
  <c r="AY20" i="17"/>
  <c r="AY19" i="17"/>
  <c r="AY18" i="17"/>
  <c r="AY17" i="17"/>
  <c r="AY16" i="17"/>
  <c r="AY14" i="17"/>
  <c r="AY13" i="17"/>
  <c r="AY12" i="17"/>
  <c r="AY9" i="17"/>
  <c r="AY8" i="17"/>
  <c r="AY7" i="17"/>
  <c r="AY6" i="17"/>
  <c r="AY5" i="17"/>
  <c r="AY4" i="17"/>
  <c r="AV55" i="17"/>
  <c r="AV54" i="17"/>
  <c r="AV53" i="17"/>
  <c r="AV52" i="17"/>
  <c r="AV51" i="17"/>
  <c r="AV50" i="17"/>
  <c r="AV50" i="19" s="1"/>
  <c r="AV49" i="17"/>
  <c r="AV48" i="17"/>
  <c r="AV46" i="17"/>
  <c r="AV45" i="17"/>
  <c r="AV44" i="17"/>
  <c r="AV43" i="17"/>
  <c r="AV42" i="17"/>
  <c r="AV41" i="17"/>
  <c r="AV40" i="17"/>
  <c r="AV39" i="17"/>
  <c r="AV38" i="17"/>
  <c r="AV37" i="17"/>
  <c r="AV36" i="17"/>
  <c r="AV35" i="17"/>
  <c r="AV34" i="17"/>
  <c r="AV33" i="17"/>
  <c r="AV32" i="17"/>
  <c r="AV31" i="17"/>
  <c r="AV30" i="17"/>
  <c r="AV29" i="17"/>
  <c r="AV28" i="17"/>
  <c r="AV27" i="17"/>
  <c r="AV26" i="17"/>
  <c r="AV25" i="17"/>
  <c r="AV24" i="17"/>
  <c r="AV23" i="17"/>
  <c r="AV22" i="17"/>
  <c r="AV21" i="17"/>
  <c r="AV20" i="17"/>
  <c r="AV19" i="17"/>
  <c r="AV18" i="17"/>
  <c r="AV17" i="17"/>
  <c r="AV16" i="17"/>
  <c r="AV14" i="17"/>
  <c r="AV13" i="17"/>
  <c r="AV12" i="17"/>
  <c r="AV11" i="17"/>
  <c r="AV10" i="17"/>
  <c r="AV9" i="17"/>
  <c r="AV8" i="17"/>
  <c r="AV7" i="17"/>
  <c r="AV6" i="17"/>
  <c r="AV5" i="17"/>
  <c r="AV4" i="17"/>
  <c r="AS55" i="17"/>
  <c r="AS54" i="17"/>
  <c r="AS53" i="17"/>
  <c r="AS52" i="17"/>
  <c r="AS51" i="17"/>
  <c r="AS50" i="17"/>
  <c r="AS50" i="19" s="1"/>
  <c r="AS49" i="17"/>
  <c r="AS48" i="17"/>
  <c r="AS47" i="17"/>
  <c r="AS46" i="17"/>
  <c r="AS45" i="17"/>
  <c r="AS44" i="17"/>
  <c r="AS43" i="17"/>
  <c r="AS42" i="17"/>
  <c r="AS41" i="17"/>
  <c r="AS40" i="17"/>
  <c r="AS39" i="17"/>
  <c r="AS38" i="17"/>
  <c r="AS37" i="17"/>
  <c r="AS36" i="17"/>
  <c r="AS36" i="19" s="1"/>
  <c r="AS35" i="17"/>
  <c r="AS34" i="17"/>
  <c r="AS34" i="19" s="1"/>
  <c r="AS33" i="17"/>
  <c r="AS32" i="17"/>
  <c r="AS31" i="17"/>
  <c r="AS30" i="17"/>
  <c r="AS30" i="19" s="1"/>
  <c r="AS29" i="17"/>
  <c r="AS28" i="17"/>
  <c r="AS28" i="19" s="1"/>
  <c r="AS27" i="17"/>
  <c r="AS26" i="17"/>
  <c r="AS25" i="17"/>
  <c r="AS24" i="17"/>
  <c r="AS23" i="17"/>
  <c r="AS22" i="17"/>
  <c r="AS21" i="17"/>
  <c r="AS20" i="17"/>
  <c r="AS19" i="17"/>
  <c r="AS18" i="17"/>
  <c r="AS17" i="17"/>
  <c r="AS16" i="17"/>
  <c r="AS14" i="17"/>
  <c r="AS13" i="17"/>
  <c r="AS13" i="19" s="1"/>
  <c r="AS12" i="17"/>
  <c r="AS11" i="17"/>
  <c r="AS10" i="17"/>
  <c r="AS9" i="17"/>
  <c r="AS8" i="17"/>
  <c r="AS7" i="17"/>
  <c r="AS6" i="17"/>
  <c r="AS5" i="17"/>
  <c r="AS4" i="17"/>
  <c r="AM55" i="17"/>
  <c r="AM54" i="17"/>
  <c r="AM53" i="17"/>
  <c r="AM52" i="17"/>
  <c r="AM51" i="17"/>
  <c r="AM50" i="17"/>
  <c r="AM49" i="17"/>
  <c r="AM48" i="17"/>
  <c r="AM47" i="17"/>
  <c r="AM46" i="17"/>
  <c r="AM45" i="17"/>
  <c r="AM44" i="17"/>
  <c r="AM43" i="17"/>
  <c r="AM42" i="17"/>
  <c r="AM41" i="17"/>
  <c r="AM40" i="17"/>
  <c r="AM39" i="17"/>
  <c r="AM37" i="17"/>
  <c r="AM36" i="17"/>
  <c r="AM35" i="17"/>
  <c r="AM34" i="17"/>
  <c r="AM33" i="17"/>
  <c r="AM32" i="17"/>
  <c r="AM31" i="17"/>
  <c r="AM30" i="17"/>
  <c r="AM29" i="17"/>
  <c r="AM28" i="17"/>
  <c r="AM27" i="17"/>
  <c r="AM26" i="17"/>
  <c r="AM25" i="17"/>
  <c r="AM24" i="17"/>
  <c r="AM23" i="17"/>
  <c r="AM22" i="17"/>
  <c r="AM21" i="17"/>
  <c r="AM20" i="17"/>
  <c r="AM19" i="17"/>
  <c r="AM18" i="17"/>
  <c r="AM17" i="17"/>
  <c r="AM16" i="17"/>
  <c r="AM15" i="17"/>
  <c r="AM14" i="17"/>
  <c r="AM9" i="17"/>
  <c r="AM8" i="17"/>
  <c r="AM7" i="17"/>
  <c r="AM5" i="17"/>
  <c r="AM4" i="17"/>
  <c r="AJ55" i="17"/>
  <c r="AJ54" i="17"/>
  <c r="AJ53" i="17"/>
  <c r="AJ52" i="17"/>
  <c r="AJ51" i="17"/>
  <c r="AJ50" i="17"/>
  <c r="AJ49" i="17"/>
  <c r="AJ48" i="17"/>
  <c r="AJ47" i="17"/>
  <c r="AJ46" i="17"/>
  <c r="AJ45" i="17"/>
  <c r="AJ44" i="17"/>
  <c r="AJ43" i="17"/>
  <c r="AJ42" i="17"/>
  <c r="AJ41" i="17"/>
  <c r="AJ40" i="17"/>
  <c r="AJ39" i="17"/>
  <c r="AJ37" i="17"/>
  <c r="AJ36" i="17"/>
  <c r="AJ35" i="17"/>
  <c r="AJ34" i="17"/>
  <c r="AJ33" i="17"/>
  <c r="AJ32" i="17"/>
  <c r="AJ31" i="17"/>
  <c r="AJ30" i="17"/>
  <c r="AJ29" i="17"/>
  <c r="AJ28" i="17"/>
  <c r="AJ27" i="17"/>
  <c r="AJ26" i="17"/>
  <c r="AJ25" i="17"/>
  <c r="AJ24" i="17"/>
  <c r="AJ23" i="17"/>
  <c r="AJ22" i="17"/>
  <c r="AJ21" i="17"/>
  <c r="AJ20" i="17"/>
  <c r="AJ19" i="17"/>
  <c r="AJ18" i="17"/>
  <c r="AJ17" i="17"/>
  <c r="AJ16" i="17"/>
  <c r="AJ15" i="17"/>
  <c r="AJ14" i="17"/>
  <c r="AJ9" i="17"/>
  <c r="AJ8" i="17"/>
  <c r="AJ7" i="17"/>
  <c r="AJ5" i="17"/>
  <c r="AJ4" i="17"/>
  <c r="AG55" i="17"/>
  <c r="AG54" i="17"/>
  <c r="AG53" i="17"/>
  <c r="AG52" i="17"/>
  <c r="AG51" i="17"/>
  <c r="AG49" i="17"/>
  <c r="AG49" i="19" s="1"/>
  <c r="AG48" i="17"/>
  <c r="AG47" i="17"/>
  <c r="AG46" i="17"/>
  <c r="AG45" i="17"/>
  <c r="AG44" i="17"/>
  <c r="AG43" i="17"/>
  <c r="AG42" i="17"/>
  <c r="AG41" i="17"/>
  <c r="AG40" i="17"/>
  <c r="AG39" i="17"/>
  <c r="AG37" i="17"/>
  <c r="AG36" i="17"/>
  <c r="AG35" i="17"/>
  <c r="AG34" i="17"/>
  <c r="AG33" i="17"/>
  <c r="AG32" i="17"/>
  <c r="AG31" i="17"/>
  <c r="AG30" i="17"/>
  <c r="AG29" i="17"/>
  <c r="AG28" i="17"/>
  <c r="AG27" i="17"/>
  <c r="AG26" i="17"/>
  <c r="AG25" i="17"/>
  <c r="AG24" i="17"/>
  <c r="AG23" i="17"/>
  <c r="AG22" i="17"/>
  <c r="AG21" i="17"/>
  <c r="AG20" i="17"/>
  <c r="AG19" i="17"/>
  <c r="AG18" i="17"/>
  <c r="AG17" i="17"/>
  <c r="AG16" i="17"/>
  <c r="AG15" i="17"/>
  <c r="AG14" i="17"/>
  <c r="AG9" i="17"/>
  <c r="AG8" i="17"/>
  <c r="AG7" i="17"/>
  <c r="AG5" i="17"/>
  <c r="AG4" i="17"/>
  <c r="AD55" i="17"/>
  <c r="AD54" i="17"/>
  <c r="AD53" i="17"/>
  <c r="AD52" i="17"/>
  <c r="AD51" i="17"/>
  <c r="AD50" i="17"/>
  <c r="AD49" i="17"/>
  <c r="AD48" i="17"/>
  <c r="AD47" i="17"/>
  <c r="AD46" i="17"/>
  <c r="AD45" i="17"/>
  <c r="AD45" i="19" s="1"/>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1" i="19" s="1"/>
  <c r="AD20" i="17"/>
  <c r="AD19" i="17"/>
  <c r="AD18" i="17"/>
  <c r="AD17" i="17"/>
  <c r="AD16" i="17"/>
  <c r="AD15" i="17"/>
  <c r="AD14" i="17"/>
  <c r="AD9" i="17"/>
  <c r="AD9" i="19" s="1"/>
  <c r="AD8" i="17"/>
  <c r="AD7" i="17"/>
  <c r="AD5" i="17"/>
  <c r="AD5" i="19" s="1"/>
  <c r="AD4" i="17"/>
  <c r="X55" i="17"/>
  <c r="X54" i="17"/>
  <c r="X53" i="17"/>
  <c r="X52" i="17"/>
  <c r="X51" i="17"/>
  <c r="X50" i="17"/>
  <c r="X49" i="17"/>
  <c r="X48"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1" i="19" s="1"/>
  <c r="X20" i="17"/>
  <c r="X19" i="17"/>
  <c r="X18" i="17"/>
  <c r="X17" i="17"/>
  <c r="X16" i="17"/>
  <c r="X15" i="17"/>
  <c r="X14" i="17"/>
  <c r="X13" i="17"/>
  <c r="X12" i="17"/>
  <c r="X11" i="17"/>
  <c r="X9" i="17"/>
  <c r="X8" i="17"/>
  <c r="X7" i="17"/>
  <c r="X6" i="17"/>
  <c r="X5" i="17"/>
  <c r="X4"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U5" i="17"/>
  <c r="U4"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6" i="19" s="1"/>
  <c r="O25" i="17"/>
  <c r="O24" i="17"/>
  <c r="O23" i="17"/>
  <c r="O22" i="17"/>
  <c r="O21" i="17"/>
  <c r="O20" i="17"/>
  <c r="O19" i="17"/>
  <c r="O18" i="17"/>
  <c r="O17" i="17"/>
  <c r="O16" i="17"/>
  <c r="O15" i="17"/>
  <c r="O14" i="17"/>
  <c r="O13" i="17"/>
  <c r="O12" i="17"/>
  <c r="O11" i="17"/>
  <c r="O10" i="17"/>
  <c r="O9" i="17"/>
  <c r="O8" i="17"/>
  <c r="O7" i="17"/>
  <c r="O6" i="17"/>
  <c r="O5" i="17"/>
  <c r="O4" i="17"/>
  <c r="BN55" i="14"/>
  <c r="BN54" i="14"/>
  <c r="BN53" i="14"/>
  <c r="BN52" i="14"/>
  <c r="BN51" i="14"/>
  <c r="BN50" i="14"/>
  <c r="BN49" i="14"/>
  <c r="BN48" i="14"/>
  <c r="BN47" i="14"/>
  <c r="BN46" i="14"/>
  <c r="BN45" i="14"/>
  <c r="BN44" i="14"/>
  <c r="BN43" i="14"/>
  <c r="BN42" i="14"/>
  <c r="BN41" i="14"/>
  <c r="BN40" i="14"/>
  <c r="BN39" i="14"/>
  <c r="BN38" i="14"/>
  <c r="BN37" i="14"/>
  <c r="BN36" i="14"/>
  <c r="BN35" i="14"/>
  <c r="BN34" i="14"/>
  <c r="BN33" i="14"/>
  <c r="BN32" i="14"/>
  <c r="BN31" i="14"/>
  <c r="BN30" i="14"/>
  <c r="BN29" i="14"/>
  <c r="BN28" i="14"/>
  <c r="BN27" i="14"/>
  <c r="BN26" i="14"/>
  <c r="BN25" i="14"/>
  <c r="BN24" i="14"/>
  <c r="BN23" i="14"/>
  <c r="BN22" i="14"/>
  <c r="BN21" i="14"/>
  <c r="BN20" i="14"/>
  <c r="BN19" i="14"/>
  <c r="BN18" i="14"/>
  <c r="BN17" i="14"/>
  <c r="BN16" i="14"/>
  <c r="BN15" i="14"/>
  <c r="BN14" i="14"/>
  <c r="BN13" i="14"/>
  <c r="BN12" i="14"/>
  <c r="BN11" i="14"/>
  <c r="BN10" i="14"/>
  <c r="BN9" i="14"/>
  <c r="BN8" i="14"/>
  <c r="BN7" i="14"/>
  <c r="BN6" i="14"/>
  <c r="BN5" i="14"/>
  <c r="BN4" i="14"/>
  <c r="BK55" i="14"/>
  <c r="BK54" i="14"/>
  <c r="BK53" i="14"/>
  <c r="BK52" i="14"/>
  <c r="BK51" i="14"/>
  <c r="BK50" i="14"/>
  <c r="BK49" i="14"/>
  <c r="BK48" i="14"/>
  <c r="BK47" i="14"/>
  <c r="BK46" i="14"/>
  <c r="BK45" i="14"/>
  <c r="BK44" i="14"/>
  <c r="BK43" i="14"/>
  <c r="BK42" i="14"/>
  <c r="BK41" i="14"/>
  <c r="BK40" i="14"/>
  <c r="BK39" i="14"/>
  <c r="BK38" i="14"/>
  <c r="BK37" i="14"/>
  <c r="BK36" i="14"/>
  <c r="BK35" i="14"/>
  <c r="BK34" i="14"/>
  <c r="BK33" i="14"/>
  <c r="BK32" i="14"/>
  <c r="BK31" i="14"/>
  <c r="BK30" i="14"/>
  <c r="BK29" i="14"/>
  <c r="BK28" i="14"/>
  <c r="BK27" i="14"/>
  <c r="BK26" i="14"/>
  <c r="BK25" i="14"/>
  <c r="BK24" i="14"/>
  <c r="BK23" i="14"/>
  <c r="BK22" i="14"/>
  <c r="BK21" i="14"/>
  <c r="BK20" i="14"/>
  <c r="BK19" i="14"/>
  <c r="BK18" i="14"/>
  <c r="BK17" i="14"/>
  <c r="BK16" i="14"/>
  <c r="BK15" i="14"/>
  <c r="BK14" i="14"/>
  <c r="BK13" i="14"/>
  <c r="BK12" i="14"/>
  <c r="BK11" i="14"/>
  <c r="BK10" i="14"/>
  <c r="BK9" i="14"/>
  <c r="BK8" i="14"/>
  <c r="BK7" i="14"/>
  <c r="BK6" i="14"/>
  <c r="BK5" i="14"/>
  <c r="BK4" i="14"/>
  <c r="BH55" i="14"/>
  <c r="BH54" i="14"/>
  <c r="BH53" i="14"/>
  <c r="BH52" i="14"/>
  <c r="BH51" i="14"/>
  <c r="BH50" i="14"/>
  <c r="BH49" i="14"/>
  <c r="BH48" i="14"/>
  <c r="BH47" i="14"/>
  <c r="BH46" i="14"/>
  <c r="BH45" i="14"/>
  <c r="BH44" i="14"/>
  <c r="BH43" i="14"/>
  <c r="BH42" i="14"/>
  <c r="BH41" i="14"/>
  <c r="BH40" i="14"/>
  <c r="BH39" i="14"/>
  <c r="BH38" i="14"/>
  <c r="BH37" i="14"/>
  <c r="BH36" i="14"/>
  <c r="BH35" i="14"/>
  <c r="BH34" i="14"/>
  <c r="BH33" i="14"/>
  <c r="BH32" i="14"/>
  <c r="BH31" i="14"/>
  <c r="BH30" i="14"/>
  <c r="BH29" i="14"/>
  <c r="BH28" i="14"/>
  <c r="BH27" i="14"/>
  <c r="BH26" i="14"/>
  <c r="BH25" i="14"/>
  <c r="BH24" i="14"/>
  <c r="BH23" i="14"/>
  <c r="BH22" i="14"/>
  <c r="BH21" i="14"/>
  <c r="BH20" i="14"/>
  <c r="BH19" i="14"/>
  <c r="BH18" i="14"/>
  <c r="BH17" i="14"/>
  <c r="BH16" i="14"/>
  <c r="BH15" i="14"/>
  <c r="BH14" i="14"/>
  <c r="BH13" i="14"/>
  <c r="BH12" i="14"/>
  <c r="BH11" i="14"/>
  <c r="BH10" i="14"/>
  <c r="BH9" i="14"/>
  <c r="BH8" i="14"/>
  <c r="BH7" i="14"/>
  <c r="BH6" i="14"/>
  <c r="BH5" i="14"/>
  <c r="BH4" i="14"/>
  <c r="BB55" i="14"/>
  <c r="BB54" i="14"/>
  <c r="BB53" i="14"/>
  <c r="BB52" i="14"/>
  <c r="BB51" i="14"/>
  <c r="BB51" i="19" s="1"/>
  <c r="BB50" i="14"/>
  <c r="BB49" i="14"/>
  <c r="BB48" i="14"/>
  <c r="BB47" i="14"/>
  <c r="BB46" i="14"/>
  <c r="BB45" i="14"/>
  <c r="BB44" i="14"/>
  <c r="BB43" i="14"/>
  <c r="BB43" i="19" s="1"/>
  <c r="BB42" i="14"/>
  <c r="BB41" i="14"/>
  <c r="BB40" i="14"/>
  <c r="BB39" i="14"/>
  <c r="BB38" i="14"/>
  <c r="BB37" i="14"/>
  <c r="BB36" i="14"/>
  <c r="BB35" i="14"/>
  <c r="BB35" i="19" s="1"/>
  <c r="BB34" i="14"/>
  <c r="BB33" i="14"/>
  <c r="BB32" i="14"/>
  <c r="BB31" i="14"/>
  <c r="BB30" i="14"/>
  <c r="BB29" i="14"/>
  <c r="BB28" i="14"/>
  <c r="BB27" i="14"/>
  <c r="BB27" i="19" s="1"/>
  <c r="BB26" i="14"/>
  <c r="BB25" i="14"/>
  <c r="BB24" i="14"/>
  <c r="BB23" i="14"/>
  <c r="BB22" i="14"/>
  <c r="BB21" i="14"/>
  <c r="BB20" i="14"/>
  <c r="BB19" i="14"/>
  <c r="BB19" i="19" s="1"/>
  <c r="BB18" i="14"/>
  <c r="BB17" i="14"/>
  <c r="BB16" i="14"/>
  <c r="BB15" i="14"/>
  <c r="BB14" i="14"/>
  <c r="BB13" i="14"/>
  <c r="BB12" i="14"/>
  <c r="BB11" i="14"/>
  <c r="BB11" i="19" s="1"/>
  <c r="BB10" i="14"/>
  <c r="BB9" i="14"/>
  <c r="BB8" i="14"/>
  <c r="BB7" i="14"/>
  <c r="BB6" i="14"/>
  <c r="BB5" i="14"/>
  <c r="BB4" i="14"/>
  <c r="AY55" i="14"/>
  <c r="AY55" i="19" s="1"/>
  <c r="AY54" i="14"/>
  <c r="AY53" i="14"/>
  <c r="AY52" i="14"/>
  <c r="AY51" i="14"/>
  <c r="AY49" i="14"/>
  <c r="AY48" i="14"/>
  <c r="AY46" i="14"/>
  <c r="AY45" i="14"/>
  <c r="AY45" i="19" s="1"/>
  <c r="AY44" i="14"/>
  <c r="AY43" i="14"/>
  <c r="AY42" i="14"/>
  <c r="AY41" i="14"/>
  <c r="AY40" i="14"/>
  <c r="AY39" i="14"/>
  <c r="AY38" i="14"/>
  <c r="AY37" i="14"/>
  <c r="AY37" i="19" s="1"/>
  <c r="AY36" i="14"/>
  <c r="AY35" i="14"/>
  <c r="AY34" i="14"/>
  <c r="AY33" i="14"/>
  <c r="AY32" i="14"/>
  <c r="AY31" i="14"/>
  <c r="AY30" i="14"/>
  <c r="AY29" i="14"/>
  <c r="AY29" i="19" s="1"/>
  <c r="AY28" i="14"/>
  <c r="AY27" i="14"/>
  <c r="AY26" i="14"/>
  <c r="AY25" i="14"/>
  <c r="AY24" i="14"/>
  <c r="AY23" i="14"/>
  <c r="AY22" i="14"/>
  <c r="AY21" i="14"/>
  <c r="AY21" i="19" s="1"/>
  <c r="AY20" i="14"/>
  <c r="AY19" i="14"/>
  <c r="AY18" i="14"/>
  <c r="AY17" i="14"/>
  <c r="AY16" i="14"/>
  <c r="AY14" i="14"/>
  <c r="AY13" i="14"/>
  <c r="AY12" i="14"/>
  <c r="AY12" i="19" s="1"/>
  <c r="AY9" i="14"/>
  <c r="AY8" i="14"/>
  <c r="AY7" i="14"/>
  <c r="AY6" i="14"/>
  <c r="AY5" i="14"/>
  <c r="AY4" i="14"/>
  <c r="AV55" i="14"/>
  <c r="AV54" i="14"/>
  <c r="AV54" i="19" s="1"/>
  <c r="AV53" i="14"/>
  <c r="AV52" i="14"/>
  <c r="AV51" i="14"/>
  <c r="AV50" i="14"/>
  <c r="AV49" i="14"/>
  <c r="AV48" i="14"/>
  <c r="AV46" i="14"/>
  <c r="AV45" i="14"/>
  <c r="AV45" i="19" s="1"/>
  <c r="AV44" i="14"/>
  <c r="AV43" i="14"/>
  <c r="AV42" i="14"/>
  <c r="AV41" i="14"/>
  <c r="AV40" i="14"/>
  <c r="AV39" i="14"/>
  <c r="AV38" i="14"/>
  <c r="AV37" i="14"/>
  <c r="AV37" i="19" s="1"/>
  <c r="AV36" i="14"/>
  <c r="AV35" i="14"/>
  <c r="AV34" i="14"/>
  <c r="AV33" i="14"/>
  <c r="AV32" i="14"/>
  <c r="AV31" i="14"/>
  <c r="AV30" i="14"/>
  <c r="AV29" i="14"/>
  <c r="AV29" i="19" s="1"/>
  <c r="AV28" i="14"/>
  <c r="AV27" i="14"/>
  <c r="AV26" i="14"/>
  <c r="AV25" i="14"/>
  <c r="AV24" i="14"/>
  <c r="AV23" i="14"/>
  <c r="AV22" i="14"/>
  <c r="AV21" i="14"/>
  <c r="AV21" i="19" s="1"/>
  <c r="AV20" i="14"/>
  <c r="AV19" i="14"/>
  <c r="AV18" i="14"/>
  <c r="AV17" i="14"/>
  <c r="AV16" i="14"/>
  <c r="AV14" i="14"/>
  <c r="AV13" i="14"/>
  <c r="AV12" i="14"/>
  <c r="AV11" i="14"/>
  <c r="AV10" i="14"/>
  <c r="AV9" i="14"/>
  <c r="AV8" i="14"/>
  <c r="AV7" i="14"/>
  <c r="AV6" i="14"/>
  <c r="AV5" i="14"/>
  <c r="AV4" i="14"/>
  <c r="AS55" i="14"/>
  <c r="AS54" i="14"/>
  <c r="AS53" i="14"/>
  <c r="AS52" i="14"/>
  <c r="AS51" i="14"/>
  <c r="AS50" i="14"/>
  <c r="AS49" i="14"/>
  <c r="AS48" i="14"/>
  <c r="AS47" i="14"/>
  <c r="AS46" i="14"/>
  <c r="AS45" i="14"/>
  <c r="AS44" i="14"/>
  <c r="AS43" i="14"/>
  <c r="AS42" i="14"/>
  <c r="AS41" i="14"/>
  <c r="AS40" i="14"/>
  <c r="AS39" i="14"/>
  <c r="AS38" i="14"/>
  <c r="AS37" i="14"/>
  <c r="AS36" i="14"/>
  <c r="AS35" i="14"/>
  <c r="AS34" i="14"/>
  <c r="AS33" i="14"/>
  <c r="AS32" i="14"/>
  <c r="AS31" i="14"/>
  <c r="AS30" i="14"/>
  <c r="AS29" i="14"/>
  <c r="AS28" i="14"/>
  <c r="AS27" i="14"/>
  <c r="AS26" i="14"/>
  <c r="AS25" i="14"/>
  <c r="AS24" i="14"/>
  <c r="AS23" i="14"/>
  <c r="AS22" i="14"/>
  <c r="AS21" i="14"/>
  <c r="AS20" i="14"/>
  <c r="AS19" i="14"/>
  <c r="AS18" i="14"/>
  <c r="AS17" i="14"/>
  <c r="AS16" i="14"/>
  <c r="AS14" i="14"/>
  <c r="AS13" i="14"/>
  <c r="AS12" i="14"/>
  <c r="AS11" i="14"/>
  <c r="AS10" i="14"/>
  <c r="AS9" i="14"/>
  <c r="AS8" i="14"/>
  <c r="AS7" i="14"/>
  <c r="AS7" i="19" s="1"/>
  <c r="AS6" i="14"/>
  <c r="AS5" i="14"/>
  <c r="AS4" i="14"/>
  <c r="AG55" i="14"/>
  <c r="AG54" i="14"/>
  <c r="AG53" i="14"/>
  <c r="AG52" i="14"/>
  <c r="AG51" i="14"/>
  <c r="AG50" i="14"/>
  <c r="AG49" i="14"/>
  <c r="AG48" i="14"/>
  <c r="AG47" i="14"/>
  <c r="AG46" i="14"/>
  <c r="AG45" i="14"/>
  <c r="AG44" i="14"/>
  <c r="AG43" i="14"/>
  <c r="AG42" i="14"/>
  <c r="AG41" i="14"/>
  <c r="AG40" i="14"/>
  <c r="AG39" i="14"/>
  <c r="AG38" i="14"/>
  <c r="AG37" i="14"/>
  <c r="AG36" i="14"/>
  <c r="AG36" i="19" s="1"/>
  <c r="AG35" i="14"/>
  <c r="AG35" i="19" s="1"/>
  <c r="AG34" i="14"/>
  <c r="AG33" i="14"/>
  <c r="AG32" i="14"/>
  <c r="AG31" i="14"/>
  <c r="AG30" i="14"/>
  <c r="AG30" i="19" s="1"/>
  <c r="AG29" i="14"/>
  <c r="AG28" i="14"/>
  <c r="AG28" i="19" s="1"/>
  <c r="AG27" i="14"/>
  <c r="AG27" i="19" s="1"/>
  <c r="AG26" i="14"/>
  <c r="AG25" i="14"/>
  <c r="AG24" i="14"/>
  <c r="AG23" i="14"/>
  <c r="AG22" i="14"/>
  <c r="AG22" i="19" s="1"/>
  <c r="AG21" i="14"/>
  <c r="AG20" i="14"/>
  <c r="AG20" i="19" s="1"/>
  <c r="AG19" i="14"/>
  <c r="AG19" i="19" s="1"/>
  <c r="AG18" i="14"/>
  <c r="AG17" i="14"/>
  <c r="AG16" i="14"/>
  <c r="AG15" i="14"/>
  <c r="AG14" i="14"/>
  <c r="AG14" i="19" s="1"/>
  <c r="AG13" i="14"/>
  <c r="AG12" i="14"/>
  <c r="AG11" i="14"/>
  <c r="AG10" i="14"/>
  <c r="AG9" i="14"/>
  <c r="AG8" i="14"/>
  <c r="AG7" i="14"/>
  <c r="AG6" i="14"/>
  <c r="AG5" i="14"/>
  <c r="AG4" i="14"/>
  <c r="AD55" i="14"/>
  <c r="AD54" i="14"/>
  <c r="AD53" i="14"/>
  <c r="AD52" i="14"/>
  <c r="AD51" i="14"/>
  <c r="AD50" i="14"/>
  <c r="AD49" i="14"/>
  <c r="AD48" i="14"/>
  <c r="AD47" i="14"/>
  <c r="AD46" i="14"/>
  <c r="AD45" i="14"/>
  <c r="AD44" i="14"/>
  <c r="AD43" i="14"/>
  <c r="AD42" i="14"/>
  <c r="AD41" i="14"/>
  <c r="AD40" i="14"/>
  <c r="AD39" i="14"/>
  <c r="AD38" i="14"/>
  <c r="AD37" i="14"/>
  <c r="AD36" i="14"/>
  <c r="AD35" i="14"/>
  <c r="AD34" i="14"/>
  <c r="AD33" i="14"/>
  <c r="AD32" i="14"/>
  <c r="AD31" i="14"/>
  <c r="AD30" i="14"/>
  <c r="AD29" i="14"/>
  <c r="AD28" i="14"/>
  <c r="AD27" i="14"/>
  <c r="AD26" i="14"/>
  <c r="AD25" i="14"/>
  <c r="AD24" i="14"/>
  <c r="AD23" i="14"/>
  <c r="AD22" i="14"/>
  <c r="AD21" i="14"/>
  <c r="AD20" i="14"/>
  <c r="AD19" i="14"/>
  <c r="AD18" i="14"/>
  <c r="AD17" i="14"/>
  <c r="AD16" i="14"/>
  <c r="AD15" i="14"/>
  <c r="AD14" i="14"/>
  <c r="AD13" i="14"/>
  <c r="AD12" i="14"/>
  <c r="AD11" i="14"/>
  <c r="AD10" i="14"/>
  <c r="AD9" i="14"/>
  <c r="AD8" i="14"/>
  <c r="AD7" i="14"/>
  <c r="AD6" i="14"/>
  <c r="AD5" i="14"/>
  <c r="AD4" i="14"/>
  <c r="X55" i="14"/>
  <c r="X54" i="14"/>
  <c r="X53" i="14"/>
  <c r="X52" i="14"/>
  <c r="X51" i="14"/>
  <c r="X50" i="14"/>
  <c r="X49" i="14"/>
  <c r="X48"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X17" i="14"/>
  <c r="X16" i="14"/>
  <c r="X15" i="14"/>
  <c r="X14" i="14"/>
  <c r="X13" i="14"/>
  <c r="X12" i="14"/>
  <c r="X11" i="14"/>
  <c r="X9" i="14"/>
  <c r="X8" i="14"/>
  <c r="X7" i="14"/>
  <c r="X6" i="14"/>
  <c r="X5" i="14"/>
  <c r="X4"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U17" i="14"/>
  <c r="U16" i="14"/>
  <c r="U15" i="14"/>
  <c r="U14" i="14"/>
  <c r="U13" i="14"/>
  <c r="U12" i="14"/>
  <c r="U11" i="14"/>
  <c r="U10" i="14"/>
  <c r="U9" i="14"/>
  <c r="U8" i="14"/>
  <c r="U7" i="14"/>
  <c r="U6" i="14"/>
  <c r="U5" i="14"/>
  <c r="U4"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R4" i="14"/>
  <c r="O51" i="14"/>
  <c r="O52" i="14"/>
  <c r="O53" i="14"/>
  <c r="O54" i="14"/>
  <c r="O55" i="14"/>
  <c r="O7" i="14"/>
  <c r="O8" i="14"/>
  <c r="O9" i="14"/>
  <c r="O10" i="14"/>
  <c r="O11" i="14"/>
  <c r="O12" i="14"/>
  <c r="O13" i="14"/>
  <c r="O13" i="19" s="1"/>
  <c r="O14" i="14"/>
  <c r="O15" i="14"/>
  <c r="O16" i="14"/>
  <c r="O17" i="14"/>
  <c r="O18" i="14"/>
  <c r="O19" i="14"/>
  <c r="O20" i="14"/>
  <c r="O21" i="14"/>
  <c r="O21" i="19" s="1"/>
  <c r="O22" i="14"/>
  <c r="O23" i="14"/>
  <c r="O24" i="14"/>
  <c r="O25" i="14"/>
  <c r="O26" i="14"/>
  <c r="O27" i="14"/>
  <c r="O28" i="14"/>
  <c r="O29" i="14"/>
  <c r="O29" i="19" s="1"/>
  <c r="O30" i="14"/>
  <c r="O31" i="14"/>
  <c r="O32" i="14"/>
  <c r="O33" i="14"/>
  <c r="O34" i="14"/>
  <c r="O35" i="14"/>
  <c r="O36" i="14"/>
  <c r="O37" i="14"/>
  <c r="O37" i="19" s="1"/>
  <c r="O38" i="14"/>
  <c r="O39" i="14"/>
  <c r="O40" i="14"/>
  <c r="O41" i="14"/>
  <c r="O42" i="14"/>
  <c r="O43" i="14"/>
  <c r="O44" i="14"/>
  <c r="O45" i="14"/>
  <c r="O45" i="19" s="1"/>
  <c r="O46" i="14"/>
  <c r="O47" i="14"/>
  <c r="O48" i="14"/>
  <c r="O49" i="14"/>
  <c r="O50" i="14"/>
  <c r="O5" i="14"/>
  <c r="O6" i="14"/>
  <c r="O4" i="14"/>
  <c r="K4" i="19"/>
  <c r="L4" i="19"/>
  <c r="M4" i="19"/>
  <c r="N4" i="19"/>
  <c r="P4" i="19"/>
  <c r="Q4" i="19"/>
  <c r="S4" i="19"/>
  <c r="T4" i="19"/>
  <c r="V4" i="19"/>
  <c r="W4" i="19"/>
  <c r="AB4" i="19"/>
  <c r="AC4" i="19"/>
  <c r="AE4" i="19"/>
  <c r="AF4" i="19"/>
  <c r="AQ4" i="19"/>
  <c r="AR4" i="19"/>
  <c r="AT4" i="19"/>
  <c r="AU4" i="19"/>
  <c r="AW4" i="19"/>
  <c r="AX4" i="19"/>
  <c r="AZ4" i="19"/>
  <c r="BA4" i="19"/>
  <c r="BF4" i="19"/>
  <c r="BG4" i="19"/>
  <c r="BI4" i="19"/>
  <c r="BJ4" i="19"/>
  <c r="BL4" i="19"/>
  <c r="BM4" i="19"/>
  <c r="K5" i="19"/>
  <c r="L5" i="19"/>
  <c r="M5" i="19"/>
  <c r="N5" i="19"/>
  <c r="P5" i="19"/>
  <c r="Q5" i="19"/>
  <c r="S5" i="19"/>
  <c r="T5" i="19"/>
  <c r="V5" i="19"/>
  <c r="W5" i="19"/>
  <c r="AB5" i="19"/>
  <c r="AC5" i="19"/>
  <c r="AE5" i="19"/>
  <c r="AF5" i="19"/>
  <c r="AQ5" i="19"/>
  <c r="AR5" i="19"/>
  <c r="AT5" i="19"/>
  <c r="AU5" i="19"/>
  <c r="AW5" i="19"/>
  <c r="AX5" i="19"/>
  <c r="AZ5" i="19"/>
  <c r="BA5" i="19"/>
  <c r="BF5" i="19"/>
  <c r="BG5" i="19"/>
  <c r="BI5" i="19"/>
  <c r="BJ5" i="19"/>
  <c r="BL5" i="19"/>
  <c r="BM5" i="19"/>
  <c r="K6" i="19"/>
  <c r="L6" i="19"/>
  <c r="M6" i="19"/>
  <c r="N6" i="19"/>
  <c r="P6" i="19"/>
  <c r="Q6" i="19"/>
  <c r="S6" i="19"/>
  <c r="T6" i="19"/>
  <c r="V6" i="19"/>
  <c r="W6" i="19"/>
  <c r="AC6" i="19"/>
  <c r="AF6" i="19"/>
  <c r="AQ6" i="19"/>
  <c r="AR6" i="19"/>
  <c r="AT6" i="19"/>
  <c r="AU6" i="19"/>
  <c r="AW6" i="19"/>
  <c r="AX6" i="19"/>
  <c r="AZ6" i="19"/>
  <c r="BA6" i="19"/>
  <c r="BF6" i="19"/>
  <c r="BG6" i="19"/>
  <c r="BI6" i="19"/>
  <c r="BJ6" i="19"/>
  <c r="BL6" i="19"/>
  <c r="BM6" i="19"/>
  <c r="K7" i="19"/>
  <c r="L7" i="19"/>
  <c r="M7" i="19"/>
  <c r="N7" i="19"/>
  <c r="P7" i="19"/>
  <c r="Q7" i="19"/>
  <c r="S7" i="19"/>
  <c r="T7" i="19"/>
  <c r="V7" i="19"/>
  <c r="W7" i="19"/>
  <c r="AB7" i="19"/>
  <c r="AC7" i="19"/>
  <c r="AE7" i="19"/>
  <c r="AF7" i="19"/>
  <c r="AQ7" i="19"/>
  <c r="AR7" i="19"/>
  <c r="AT7" i="19"/>
  <c r="AU7" i="19"/>
  <c r="AW7" i="19"/>
  <c r="AX7" i="19"/>
  <c r="AZ7" i="19"/>
  <c r="BA7" i="19"/>
  <c r="BF7" i="19"/>
  <c r="BG7" i="19"/>
  <c r="BI7" i="19"/>
  <c r="BJ7" i="19"/>
  <c r="BL7" i="19"/>
  <c r="BM7" i="19"/>
  <c r="K8" i="19"/>
  <c r="L8" i="19"/>
  <c r="M8" i="19"/>
  <c r="N8" i="19"/>
  <c r="P8" i="19"/>
  <c r="Q8" i="19"/>
  <c r="S8" i="19"/>
  <c r="T8" i="19"/>
  <c r="V8" i="19"/>
  <c r="W8" i="19"/>
  <c r="AB8" i="19"/>
  <c r="AC8" i="19"/>
  <c r="AE8" i="19"/>
  <c r="AF8" i="19"/>
  <c r="AQ8" i="19"/>
  <c r="AR8" i="19"/>
  <c r="AT8" i="19"/>
  <c r="AU8" i="19"/>
  <c r="AW8" i="19"/>
  <c r="AX8" i="19"/>
  <c r="AZ8" i="19"/>
  <c r="BA8" i="19"/>
  <c r="BF8" i="19"/>
  <c r="BG8" i="19"/>
  <c r="BI8" i="19"/>
  <c r="BJ8" i="19"/>
  <c r="BL8" i="19"/>
  <c r="BM8" i="19"/>
  <c r="K9" i="19"/>
  <c r="L9" i="19"/>
  <c r="M9" i="19"/>
  <c r="N9" i="19"/>
  <c r="P9" i="19"/>
  <c r="Q9" i="19"/>
  <c r="S9" i="19"/>
  <c r="T9" i="19"/>
  <c r="V9" i="19"/>
  <c r="W9" i="19"/>
  <c r="AB9" i="19"/>
  <c r="AC9" i="19"/>
  <c r="AE9" i="19"/>
  <c r="AF9" i="19"/>
  <c r="AG9" i="19"/>
  <c r="AQ9" i="19"/>
  <c r="AR9" i="19"/>
  <c r="AT9" i="19"/>
  <c r="AU9" i="19"/>
  <c r="AW9" i="19"/>
  <c r="AX9" i="19"/>
  <c r="AZ9" i="19"/>
  <c r="BA9" i="19"/>
  <c r="BF9" i="19"/>
  <c r="BG9" i="19"/>
  <c r="BI9" i="19"/>
  <c r="BJ9" i="19"/>
  <c r="BL9" i="19"/>
  <c r="BM9" i="19"/>
  <c r="K10" i="19"/>
  <c r="L10" i="19"/>
  <c r="M10" i="19"/>
  <c r="N10" i="19"/>
  <c r="P10" i="19"/>
  <c r="Q10" i="19"/>
  <c r="S10" i="19"/>
  <c r="T10" i="19"/>
  <c r="AC10" i="19"/>
  <c r="AF10" i="19"/>
  <c r="AQ10" i="19"/>
  <c r="AR10" i="19"/>
  <c r="AT10" i="19"/>
  <c r="AU10" i="19"/>
  <c r="AZ10" i="19"/>
  <c r="BA10" i="19"/>
  <c r="BF10" i="19"/>
  <c r="BG10" i="19"/>
  <c r="BI10" i="19"/>
  <c r="BJ10" i="19"/>
  <c r="BL10" i="19"/>
  <c r="BM10" i="19"/>
  <c r="K11" i="19"/>
  <c r="L11" i="19"/>
  <c r="M11" i="19"/>
  <c r="N11" i="19"/>
  <c r="P11" i="19"/>
  <c r="Q11" i="19"/>
  <c r="S11" i="19"/>
  <c r="T11" i="19"/>
  <c r="V11" i="19"/>
  <c r="W11" i="19"/>
  <c r="AQ11" i="19"/>
  <c r="AR11" i="19"/>
  <c r="AT11" i="19"/>
  <c r="AU11" i="19"/>
  <c r="AW11" i="19"/>
  <c r="AZ11" i="19"/>
  <c r="BA11" i="19"/>
  <c r="BF11" i="19"/>
  <c r="BG11" i="19"/>
  <c r="BI11" i="19"/>
  <c r="BJ11" i="19"/>
  <c r="BL11" i="19"/>
  <c r="BM11" i="19"/>
  <c r="K12" i="19"/>
  <c r="L12" i="19"/>
  <c r="M12" i="19"/>
  <c r="N12" i="19"/>
  <c r="P12" i="19"/>
  <c r="Q12" i="19"/>
  <c r="S12" i="19"/>
  <c r="T12" i="19"/>
  <c r="V12" i="19"/>
  <c r="W12" i="19"/>
  <c r="AC12" i="19"/>
  <c r="AF12" i="19"/>
  <c r="AQ12" i="19"/>
  <c r="AR12" i="19"/>
  <c r="AT12" i="19"/>
  <c r="AU12" i="19"/>
  <c r="AW12" i="19"/>
  <c r="AX12" i="19"/>
  <c r="AZ12" i="19"/>
  <c r="BA12" i="19"/>
  <c r="BF12" i="19"/>
  <c r="BG12" i="19"/>
  <c r="BI12" i="19"/>
  <c r="BJ12" i="19"/>
  <c r="BL12" i="19"/>
  <c r="BM12" i="19"/>
  <c r="K13" i="19"/>
  <c r="L13" i="19"/>
  <c r="M13" i="19"/>
  <c r="N13" i="19"/>
  <c r="P13" i="19"/>
  <c r="Q13" i="19"/>
  <c r="S13" i="19"/>
  <c r="T13" i="19"/>
  <c r="V13" i="19"/>
  <c r="W13" i="19"/>
  <c r="AQ13" i="19"/>
  <c r="AR13" i="19"/>
  <c r="AT13" i="19"/>
  <c r="AU13" i="19"/>
  <c r="AW13" i="19"/>
  <c r="AX13" i="19"/>
  <c r="AZ13" i="19"/>
  <c r="BA13" i="19"/>
  <c r="BF13" i="19"/>
  <c r="BG13" i="19"/>
  <c r="BI13" i="19"/>
  <c r="BJ13" i="19"/>
  <c r="BL13" i="19"/>
  <c r="BM13" i="19"/>
  <c r="K14" i="19"/>
  <c r="L14" i="19"/>
  <c r="M14" i="19"/>
  <c r="N14" i="19"/>
  <c r="P14" i="19"/>
  <c r="Q14" i="19"/>
  <c r="S14" i="19"/>
  <c r="T14" i="19"/>
  <c r="V14" i="19"/>
  <c r="W14" i="19"/>
  <c r="AB14" i="19"/>
  <c r="AC14" i="19"/>
  <c r="AE14" i="19"/>
  <c r="AF14" i="19"/>
  <c r="AQ14" i="19"/>
  <c r="AR14" i="19"/>
  <c r="AT14" i="19"/>
  <c r="AU14" i="19"/>
  <c r="AW14" i="19"/>
  <c r="AX14" i="19"/>
  <c r="AZ14" i="19"/>
  <c r="BA14" i="19"/>
  <c r="BF14" i="19"/>
  <c r="BG14" i="19"/>
  <c r="BI14" i="19"/>
  <c r="BJ14" i="19"/>
  <c r="BL14" i="19"/>
  <c r="BM14" i="19"/>
  <c r="K15" i="19"/>
  <c r="L15" i="19"/>
  <c r="M15" i="19"/>
  <c r="N15" i="19"/>
  <c r="P15" i="19"/>
  <c r="Q15" i="19"/>
  <c r="S15" i="19"/>
  <c r="T15" i="19"/>
  <c r="V15" i="19"/>
  <c r="W15" i="19"/>
  <c r="AB15" i="19"/>
  <c r="AC15" i="19"/>
  <c r="AE15" i="19"/>
  <c r="AF15" i="19"/>
  <c r="AR15" i="19"/>
  <c r="AU15" i="19"/>
  <c r="AX15" i="19"/>
  <c r="AZ15" i="19"/>
  <c r="BA15" i="19"/>
  <c r="BF15" i="19"/>
  <c r="BG15" i="19"/>
  <c r="BI15" i="19"/>
  <c r="BJ15" i="19"/>
  <c r="BL15" i="19"/>
  <c r="BM15" i="19"/>
  <c r="K16" i="19"/>
  <c r="L16" i="19"/>
  <c r="M16" i="19"/>
  <c r="N16" i="19"/>
  <c r="P16" i="19"/>
  <c r="Q16" i="19"/>
  <c r="S16" i="19"/>
  <c r="T16" i="19"/>
  <c r="V16" i="19"/>
  <c r="W16" i="19"/>
  <c r="AB16" i="19"/>
  <c r="AC16" i="19"/>
  <c r="AE16" i="19"/>
  <c r="AF16" i="19"/>
  <c r="AQ16" i="19"/>
  <c r="AR16" i="19"/>
  <c r="AT16" i="19"/>
  <c r="AU16" i="19"/>
  <c r="AW16" i="19"/>
  <c r="AX16" i="19"/>
  <c r="AZ16" i="19"/>
  <c r="BA16" i="19"/>
  <c r="BF16" i="19"/>
  <c r="BG16" i="19"/>
  <c r="BI16" i="19"/>
  <c r="BJ16" i="19"/>
  <c r="BL16" i="19"/>
  <c r="BM16" i="19"/>
  <c r="K17" i="19"/>
  <c r="L17" i="19"/>
  <c r="M17" i="19"/>
  <c r="N17" i="19"/>
  <c r="P17" i="19"/>
  <c r="Q17" i="19"/>
  <c r="S17" i="19"/>
  <c r="T17" i="19"/>
  <c r="V17" i="19"/>
  <c r="W17" i="19"/>
  <c r="AB17" i="19"/>
  <c r="AC17" i="19"/>
  <c r="AE17" i="19"/>
  <c r="AF17" i="19"/>
  <c r="AQ17" i="19"/>
  <c r="AR17" i="19"/>
  <c r="AT17" i="19"/>
  <c r="AU17" i="19"/>
  <c r="AW17" i="19"/>
  <c r="AX17" i="19"/>
  <c r="AZ17" i="19"/>
  <c r="BA17" i="19"/>
  <c r="BF17" i="19"/>
  <c r="BG17" i="19"/>
  <c r="BI17" i="19"/>
  <c r="BJ17" i="19"/>
  <c r="BL17" i="19"/>
  <c r="BM17" i="19"/>
  <c r="K18" i="19"/>
  <c r="L18" i="19"/>
  <c r="M18" i="19"/>
  <c r="N18" i="19"/>
  <c r="P18" i="19"/>
  <c r="Q18" i="19"/>
  <c r="S18" i="19"/>
  <c r="T18" i="19"/>
  <c r="V18" i="19"/>
  <c r="W18" i="19"/>
  <c r="AB18" i="19"/>
  <c r="AC18" i="19"/>
  <c r="AE18" i="19"/>
  <c r="AF18" i="19"/>
  <c r="AQ18" i="19"/>
  <c r="AR18" i="19"/>
  <c r="AT18" i="19"/>
  <c r="AU18" i="19"/>
  <c r="AW18" i="19"/>
  <c r="AX18" i="19"/>
  <c r="AZ18" i="19"/>
  <c r="BA18" i="19"/>
  <c r="BF18" i="19"/>
  <c r="BG18" i="19"/>
  <c r="BI18" i="19"/>
  <c r="BJ18" i="19"/>
  <c r="BL18" i="19"/>
  <c r="BM18" i="19"/>
  <c r="K19" i="19"/>
  <c r="L19" i="19"/>
  <c r="M19" i="19"/>
  <c r="N19" i="19"/>
  <c r="P19" i="19"/>
  <c r="Q19" i="19"/>
  <c r="S19" i="19"/>
  <c r="T19" i="19"/>
  <c r="V19" i="19"/>
  <c r="W19" i="19"/>
  <c r="AB19" i="19"/>
  <c r="AC19" i="19"/>
  <c r="AE19" i="19"/>
  <c r="AF19" i="19"/>
  <c r="AQ19" i="19"/>
  <c r="AR19" i="19"/>
  <c r="AT19" i="19"/>
  <c r="AU19" i="19"/>
  <c r="AW19" i="19"/>
  <c r="AX19" i="19"/>
  <c r="AZ19" i="19"/>
  <c r="BA19" i="19"/>
  <c r="BF19" i="19"/>
  <c r="BG19" i="19"/>
  <c r="BI19" i="19"/>
  <c r="BJ19" i="19"/>
  <c r="BL19" i="19"/>
  <c r="BM19" i="19"/>
  <c r="K20" i="19"/>
  <c r="L20" i="19"/>
  <c r="M20" i="19"/>
  <c r="N20" i="19"/>
  <c r="P20" i="19"/>
  <c r="Q20" i="19"/>
  <c r="S20" i="19"/>
  <c r="T20" i="19"/>
  <c r="V20" i="19"/>
  <c r="W20" i="19"/>
  <c r="AB20" i="19"/>
  <c r="AC20" i="19"/>
  <c r="AE20" i="19"/>
  <c r="AF20" i="19"/>
  <c r="AQ20" i="19"/>
  <c r="AR20" i="19"/>
  <c r="AT20" i="19"/>
  <c r="AU20" i="19"/>
  <c r="AW20" i="19"/>
  <c r="AX20" i="19"/>
  <c r="AZ20" i="19"/>
  <c r="BA20" i="19"/>
  <c r="BF20" i="19"/>
  <c r="BG20" i="19"/>
  <c r="BI20" i="19"/>
  <c r="BJ20" i="19"/>
  <c r="BL20" i="19"/>
  <c r="BM20" i="19"/>
  <c r="K21" i="19"/>
  <c r="L21" i="19"/>
  <c r="M21" i="19"/>
  <c r="N21" i="19"/>
  <c r="P21" i="19"/>
  <c r="Q21" i="19"/>
  <c r="S21" i="19"/>
  <c r="T21" i="19"/>
  <c r="V21" i="19"/>
  <c r="W21" i="19"/>
  <c r="AB21" i="19"/>
  <c r="AC21" i="19"/>
  <c r="AE21" i="19"/>
  <c r="AF21" i="19"/>
  <c r="AQ21" i="19"/>
  <c r="AR21" i="19"/>
  <c r="AT21" i="19"/>
  <c r="AU21" i="19"/>
  <c r="AW21" i="19"/>
  <c r="AX21" i="19"/>
  <c r="AZ21" i="19"/>
  <c r="BA21" i="19"/>
  <c r="BF21" i="19"/>
  <c r="BG21" i="19"/>
  <c r="BI21" i="19"/>
  <c r="BJ21" i="19"/>
  <c r="BL21" i="19"/>
  <c r="BM21" i="19"/>
  <c r="K22" i="19"/>
  <c r="L22" i="19"/>
  <c r="M22" i="19"/>
  <c r="N22" i="19"/>
  <c r="P22" i="19"/>
  <c r="Q22" i="19"/>
  <c r="S22" i="19"/>
  <c r="T22" i="19"/>
  <c r="V22" i="19"/>
  <c r="W22" i="19"/>
  <c r="AB22" i="19"/>
  <c r="AC22" i="19"/>
  <c r="AE22" i="19"/>
  <c r="AF22" i="19"/>
  <c r="AQ22" i="19"/>
  <c r="AR22" i="19"/>
  <c r="AT22" i="19"/>
  <c r="AU22" i="19"/>
  <c r="AW22" i="19"/>
  <c r="AX22" i="19"/>
  <c r="AZ22" i="19"/>
  <c r="BA22" i="19"/>
  <c r="BF22" i="19"/>
  <c r="BG22" i="19"/>
  <c r="BI22" i="19"/>
  <c r="BJ22" i="19"/>
  <c r="BL22" i="19"/>
  <c r="BM22" i="19"/>
  <c r="K23" i="19"/>
  <c r="L23" i="19"/>
  <c r="M23" i="19"/>
  <c r="N23" i="19"/>
  <c r="P23" i="19"/>
  <c r="Q23" i="19"/>
  <c r="S23" i="19"/>
  <c r="T23" i="19"/>
  <c r="V23" i="19"/>
  <c r="W23" i="19"/>
  <c r="AB23" i="19"/>
  <c r="AC23" i="19"/>
  <c r="AE23" i="19"/>
  <c r="AF23" i="19"/>
  <c r="AQ23" i="19"/>
  <c r="AR23" i="19"/>
  <c r="AT23" i="19"/>
  <c r="AU23" i="19"/>
  <c r="AW23" i="19"/>
  <c r="AX23" i="19"/>
  <c r="AZ23" i="19"/>
  <c r="BA23" i="19"/>
  <c r="BF23" i="19"/>
  <c r="BG23" i="19"/>
  <c r="BI23" i="19"/>
  <c r="BJ23" i="19"/>
  <c r="BL23" i="19"/>
  <c r="BM23" i="19"/>
  <c r="K24" i="19"/>
  <c r="L24" i="19"/>
  <c r="M24" i="19"/>
  <c r="N24" i="19"/>
  <c r="P24" i="19"/>
  <c r="Q24" i="19"/>
  <c r="S24" i="19"/>
  <c r="T24" i="19"/>
  <c r="V24" i="19"/>
  <c r="W24" i="19"/>
  <c r="AB24" i="19"/>
  <c r="AC24" i="19"/>
  <c r="AE24" i="19"/>
  <c r="AF24" i="19"/>
  <c r="AQ24" i="19"/>
  <c r="AR24" i="19"/>
  <c r="AT24" i="19"/>
  <c r="AU24" i="19"/>
  <c r="AW24" i="19"/>
  <c r="AX24" i="19"/>
  <c r="AZ24" i="19"/>
  <c r="BA24" i="19"/>
  <c r="BF24" i="19"/>
  <c r="BG24" i="19"/>
  <c r="BI24" i="19"/>
  <c r="BJ24" i="19"/>
  <c r="BL24" i="19"/>
  <c r="BM24" i="19"/>
  <c r="K25" i="19"/>
  <c r="L25" i="19"/>
  <c r="M25" i="19"/>
  <c r="N25" i="19"/>
  <c r="P25" i="19"/>
  <c r="Q25" i="19"/>
  <c r="S25" i="19"/>
  <c r="T25" i="19"/>
  <c r="V25" i="19"/>
  <c r="W25" i="19"/>
  <c r="AB25" i="19"/>
  <c r="AC25" i="19"/>
  <c r="AE25" i="19"/>
  <c r="AF25" i="19"/>
  <c r="AQ25" i="19"/>
  <c r="AR25" i="19"/>
  <c r="AT25" i="19"/>
  <c r="AU25" i="19"/>
  <c r="AW25" i="19"/>
  <c r="AX25" i="19"/>
  <c r="AZ25" i="19"/>
  <c r="BA25" i="19"/>
  <c r="BF25" i="19"/>
  <c r="BG25" i="19"/>
  <c r="BI25" i="19"/>
  <c r="BJ25" i="19"/>
  <c r="BL25" i="19"/>
  <c r="BM25" i="19"/>
  <c r="K26" i="19"/>
  <c r="L26" i="19"/>
  <c r="M26" i="19"/>
  <c r="N26" i="19"/>
  <c r="P26" i="19"/>
  <c r="Q26" i="19"/>
  <c r="S26" i="19"/>
  <c r="T26" i="19"/>
  <c r="V26" i="19"/>
  <c r="W26" i="19"/>
  <c r="AB26" i="19"/>
  <c r="AC26" i="19"/>
  <c r="AE26" i="19"/>
  <c r="AF26" i="19"/>
  <c r="AQ26" i="19"/>
  <c r="AR26" i="19"/>
  <c r="AT26" i="19"/>
  <c r="AU26" i="19"/>
  <c r="AW26" i="19"/>
  <c r="AX26" i="19"/>
  <c r="AZ26" i="19"/>
  <c r="BA26" i="19"/>
  <c r="BF26" i="19"/>
  <c r="BG26" i="19"/>
  <c r="BI26" i="19"/>
  <c r="BJ26" i="19"/>
  <c r="BL26" i="19"/>
  <c r="BM26" i="19"/>
  <c r="K27" i="19"/>
  <c r="L27" i="19"/>
  <c r="M27" i="19"/>
  <c r="N27" i="19"/>
  <c r="P27" i="19"/>
  <c r="Q27" i="19"/>
  <c r="S27" i="19"/>
  <c r="T27" i="19"/>
  <c r="V27" i="19"/>
  <c r="W27" i="19"/>
  <c r="AB27" i="19"/>
  <c r="AC27" i="19"/>
  <c r="AE27" i="19"/>
  <c r="AF27" i="19"/>
  <c r="AQ27" i="19"/>
  <c r="AR27" i="19"/>
  <c r="AT27" i="19"/>
  <c r="AU27" i="19"/>
  <c r="AW27" i="19"/>
  <c r="AX27" i="19"/>
  <c r="AZ27" i="19"/>
  <c r="BA27" i="19"/>
  <c r="BF27" i="19"/>
  <c r="BG27" i="19"/>
  <c r="BI27" i="19"/>
  <c r="BJ27" i="19"/>
  <c r="BL27" i="19"/>
  <c r="BM27" i="19"/>
  <c r="K28" i="19"/>
  <c r="L28" i="19"/>
  <c r="M28" i="19"/>
  <c r="N28" i="19"/>
  <c r="P28" i="19"/>
  <c r="Q28" i="19"/>
  <c r="S28" i="19"/>
  <c r="T28" i="19"/>
  <c r="V28" i="19"/>
  <c r="W28" i="19"/>
  <c r="AB28" i="19"/>
  <c r="AC28" i="19"/>
  <c r="AE28" i="19"/>
  <c r="AF28" i="19"/>
  <c r="AQ28" i="19"/>
  <c r="AR28" i="19"/>
  <c r="AT28" i="19"/>
  <c r="AU28" i="19"/>
  <c r="AW28" i="19"/>
  <c r="AX28" i="19"/>
  <c r="AZ28" i="19"/>
  <c r="BA28" i="19"/>
  <c r="BF28" i="19"/>
  <c r="BG28" i="19"/>
  <c r="BI28" i="19"/>
  <c r="BJ28" i="19"/>
  <c r="BL28" i="19"/>
  <c r="BM28" i="19"/>
  <c r="K29" i="19"/>
  <c r="L29" i="19"/>
  <c r="M29" i="19"/>
  <c r="N29" i="19"/>
  <c r="P29" i="19"/>
  <c r="Q29" i="19"/>
  <c r="S29" i="19"/>
  <c r="T29" i="19"/>
  <c r="V29" i="19"/>
  <c r="W29" i="19"/>
  <c r="AB29" i="19"/>
  <c r="AC29" i="19"/>
  <c r="AD29" i="19"/>
  <c r="AE29" i="19"/>
  <c r="AF29" i="19"/>
  <c r="AQ29" i="19"/>
  <c r="AR29" i="19"/>
  <c r="AT29" i="19"/>
  <c r="AU29" i="19"/>
  <c r="AW29" i="19"/>
  <c r="AX29" i="19"/>
  <c r="AZ29" i="19"/>
  <c r="BA29" i="19"/>
  <c r="BF29" i="19"/>
  <c r="BG29" i="19"/>
  <c r="BI29" i="19"/>
  <c r="BJ29" i="19"/>
  <c r="BL29" i="19"/>
  <c r="BM29" i="19"/>
  <c r="K30" i="19"/>
  <c r="L30" i="19"/>
  <c r="M30" i="19"/>
  <c r="N30" i="19"/>
  <c r="P30" i="19"/>
  <c r="Q30" i="19"/>
  <c r="S30" i="19"/>
  <c r="T30" i="19"/>
  <c r="V30" i="19"/>
  <c r="W30" i="19"/>
  <c r="AB30" i="19"/>
  <c r="AC30" i="19"/>
  <c r="AE30" i="19"/>
  <c r="AF30" i="19"/>
  <c r="AQ30" i="19"/>
  <c r="AR30" i="19"/>
  <c r="AT30" i="19"/>
  <c r="AU30" i="19"/>
  <c r="AW30" i="19"/>
  <c r="AX30" i="19"/>
  <c r="AZ30" i="19"/>
  <c r="BA30" i="19"/>
  <c r="BF30" i="19"/>
  <c r="BG30" i="19"/>
  <c r="BI30" i="19"/>
  <c r="BJ30" i="19"/>
  <c r="BL30" i="19"/>
  <c r="BM30" i="19"/>
  <c r="K31" i="19"/>
  <c r="L31" i="19"/>
  <c r="M31" i="19"/>
  <c r="N31" i="19"/>
  <c r="P31" i="19"/>
  <c r="Q31" i="19"/>
  <c r="S31" i="19"/>
  <c r="T31" i="19"/>
  <c r="V31" i="19"/>
  <c r="W31" i="19"/>
  <c r="AB31" i="19"/>
  <c r="AC31" i="19"/>
  <c r="AE31" i="19"/>
  <c r="AF31" i="19"/>
  <c r="AQ31" i="19"/>
  <c r="AR31" i="19"/>
  <c r="AT31" i="19"/>
  <c r="AU31" i="19"/>
  <c r="AW31" i="19"/>
  <c r="AX31" i="19"/>
  <c r="AZ31" i="19"/>
  <c r="BA31" i="19"/>
  <c r="BF31" i="19"/>
  <c r="BG31" i="19"/>
  <c r="BI31" i="19"/>
  <c r="BJ31" i="19"/>
  <c r="BL31" i="19"/>
  <c r="BM31" i="19"/>
  <c r="K32" i="19"/>
  <c r="L32" i="19"/>
  <c r="M32" i="19"/>
  <c r="N32" i="19"/>
  <c r="P32" i="19"/>
  <c r="Q32" i="19"/>
  <c r="S32" i="19"/>
  <c r="T32" i="19"/>
  <c r="V32" i="19"/>
  <c r="W32" i="19"/>
  <c r="AB32" i="19"/>
  <c r="AC32" i="19"/>
  <c r="AE32" i="19"/>
  <c r="AF32" i="19"/>
  <c r="AQ32" i="19"/>
  <c r="AR32" i="19"/>
  <c r="AT32" i="19"/>
  <c r="AU32" i="19"/>
  <c r="AW32" i="19"/>
  <c r="AX32" i="19"/>
  <c r="AZ32" i="19"/>
  <c r="BA32" i="19"/>
  <c r="BF32" i="19"/>
  <c r="BG32" i="19"/>
  <c r="BI32" i="19"/>
  <c r="BJ32" i="19"/>
  <c r="BL32" i="19"/>
  <c r="BM32" i="19"/>
  <c r="K33" i="19"/>
  <c r="L33" i="19"/>
  <c r="M33" i="19"/>
  <c r="N33" i="19"/>
  <c r="P33" i="19"/>
  <c r="Q33" i="19"/>
  <c r="S33" i="19"/>
  <c r="T33" i="19"/>
  <c r="V33" i="19"/>
  <c r="W33" i="19"/>
  <c r="AB33" i="19"/>
  <c r="AC33" i="19"/>
  <c r="AE33" i="19"/>
  <c r="AF33" i="19"/>
  <c r="AQ33" i="19"/>
  <c r="AR33" i="19"/>
  <c r="AT33" i="19"/>
  <c r="AU33" i="19"/>
  <c r="AW33" i="19"/>
  <c r="AX33" i="19"/>
  <c r="AZ33" i="19"/>
  <c r="BA33" i="19"/>
  <c r="BF33" i="19"/>
  <c r="BG33" i="19"/>
  <c r="BI33" i="19"/>
  <c r="BJ33" i="19"/>
  <c r="BL33" i="19"/>
  <c r="BM33" i="19"/>
  <c r="K34" i="19"/>
  <c r="L34" i="19"/>
  <c r="M34" i="19"/>
  <c r="N34" i="19"/>
  <c r="P34" i="19"/>
  <c r="Q34" i="19"/>
  <c r="S34" i="19"/>
  <c r="T34" i="19"/>
  <c r="V34" i="19"/>
  <c r="W34" i="19"/>
  <c r="AB34" i="19"/>
  <c r="AC34" i="19"/>
  <c r="AE34" i="19"/>
  <c r="AF34" i="19"/>
  <c r="AQ34" i="19"/>
  <c r="AR34" i="19"/>
  <c r="AT34" i="19"/>
  <c r="AU34" i="19"/>
  <c r="AW34" i="19"/>
  <c r="AX34" i="19"/>
  <c r="AZ34" i="19"/>
  <c r="BA34" i="19"/>
  <c r="BF34" i="19"/>
  <c r="BG34" i="19"/>
  <c r="BI34" i="19"/>
  <c r="BJ34" i="19"/>
  <c r="BL34" i="19"/>
  <c r="BM34" i="19"/>
  <c r="K35" i="19"/>
  <c r="L35" i="19"/>
  <c r="M35" i="19"/>
  <c r="N35" i="19"/>
  <c r="P35" i="19"/>
  <c r="Q35" i="19"/>
  <c r="S35" i="19"/>
  <c r="T35" i="19"/>
  <c r="V35" i="19"/>
  <c r="W35" i="19"/>
  <c r="AB35" i="19"/>
  <c r="AC35" i="19"/>
  <c r="AE35" i="19"/>
  <c r="AF35" i="19"/>
  <c r="AQ35" i="19"/>
  <c r="AR35" i="19"/>
  <c r="AT35" i="19"/>
  <c r="AU35" i="19"/>
  <c r="AW35" i="19"/>
  <c r="AX35" i="19"/>
  <c r="AZ35" i="19"/>
  <c r="BA35" i="19"/>
  <c r="BF35" i="19"/>
  <c r="BG35" i="19"/>
  <c r="BI35" i="19"/>
  <c r="BJ35" i="19"/>
  <c r="BL35" i="19"/>
  <c r="BM35" i="19"/>
  <c r="K36" i="19"/>
  <c r="L36" i="19"/>
  <c r="M36" i="19"/>
  <c r="N36" i="19"/>
  <c r="P36" i="19"/>
  <c r="Q36" i="19"/>
  <c r="S36" i="19"/>
  <c r="T36" i="19"/>
  <c r="V36" i="19"/>
  <c r="W36" i="19"/>
  <c r="AB36" i="19"/>
  <c r="AC36" i="19"/>
  <c r="AE36" i="19"/>
  <c r="AF36" i="19"/>
  <c r="AQ36" i="19"/>
  <c r="AR36" i="19"/>
  <c r="AT36" i="19"/>
  <c r="AU36" i="19"/>
  <c r="AW36" i="19"/>
  <c r="AX36" i="19"/>
  <c r="AZ36" i="19"/>
  <c r="BA36" i="19"/>
  <c r="BF36" i="19"/>
  <c r="BG36" i="19"/>
  <c r="BI36" i="19"/>
  <c r="BJ36" i="19"/>
  <c r="BL36" i="19"/>
  <c r="BM36" i="19"/>
  <c r="K37" i="19"/>
  <c r="L37" i="19"/>
  <c r="M37" i="19"/>
  <c r="N37" i="19"/>
  <c r="P37" i="19"/>
  <c r="Q37" i="19"/>
  <c r="S37" i="19"/>
  <c r="T37" i="19"/>
  <c r="V37" i="19"/>
  <c r="W37" i="19"/>
  <c r="AB37" i="19"/>
  <c r="AC37" i="19"/>
  <c r="AE37" i="19"/>
  <c r="AF37" i="19"/>
  <c r="AQ37" i="19"/>
  <c r="AR37" i="19"/>
  <c r="AT37" i="19"/>
  <c r="AU37" i="19"/>
  <c r="AW37" i="19"/>
  <c r="AX37" i="19"/>
  <c r="AZ37" i="19"/>
  <c r="BA37" i="19"/>
  <c r="BF37" i="19"/>
  <c r="BG37" i="19"/>
  <c r="BI37" i="19"/>
  <c r="BJ37" i="19"/>
  <c r="BL37" i="19"/>
  <c r="BM37" i="19"/>
  <c r="K38" i="19"/>
  <c r="L38" i="19"/>
  <c r="M38" i="19"/>
  <c r="N38" i="19"/>
  <c r="P38" i="19"/>
  <c r="Q38" i="19"/>
  <c r="S38" i="19"/>
  <c r="T38" i="19"/>
  <c r="V38" i="19"/>
  <c r="W38" i="19"/>
  <c r="AB38" i="19"/>
  <c r="AC38" i="19"/>
  <c r="AQ38" i="19"/>
  <c r="AR38" i="19"/>
  <c r="AT38" i="19"/>
  <c r="AU38" i="19"/>
  <c r="AW38" i="19"/>
  <c r="AX38" i="19"/>
  <c r="AZ38" i="19"/>
  <c r="BA38" i="19"/>
  <c r="BF38" i="19"/>
  <c r="BG38" i="19"/>
  <c r="BI38" i="19"/>
  <c r="BJ38" i="19"/>
  <c r="BL38" i="19"/>
  <c r="BM38" i="19"/>
  <c r="K39" i="19"/>
  <c r="L39" i="19"/>
  <c r="M39" i="19"/>
  <c r="N39" i="19"/>
  <c r="P39" i="19"/>
  <c r="Q39" i="19"/>
  <c r="S39" i="19"/>
  <c r="T39" i="19"/>
  <c r="V39" i="19"/>
  <c r="W39" i="19"/>
  <c r="AB39" i="19"/>
  <c r="AC39" i="19"/>
  <c r="AE39" i="19"/>
  <c r="AF39" i="19"/>
  <c r="AQ39" i="19"/>
  <c r="AR39" i="19"/>
  <c r="AT39" i="19"/>
  <c r="AU39" i="19"/>
  <c r="AW39" i="19"/>
  <c r="AX39" i="19"/>
  <c r="AZ39" i="19"/>
  <c r="BA39" i="19"/>
  <c r="BF39" i="19"/>
  <c r="BG39" i="19"/>
  <c r="BI39" i="19"/>
  <c r="BJ39" i="19"/>
  <c r="BL39" i="19"/>
  <c r="BM39" i="19"/>
  <c r="K40" i="19"/>
  <c r="L40" i="19"/>
  <c r="M40" i="19"/>
  <c r="N40" i="19"/>
  <c r="P40" i="19"/>
  <c r="Q40" i="19"/>
  <c r="S40" i="19"/>
  <c r="T40" i="19"/>
  <c r="V40" i="19"/>
  <c r="W40" i="19"/>
  <c r="AB40" i="19"/>
  <c r="AC40" i="19"/>
  <c r="AE40" i="19"/>
  <c r="AF40" i="19"/>
  <c r="AQ40" i="19"/>
  <c r="AR40" i="19"/>
  <c r="AT40" i="19"/>
  <c r="AU40" i="19"/>
  <c r="AW40" i="19"/>
  <c r="AX40" i="19"/>
  <c r="AZ40" i="19"/>
  <c r="BA40" i="19"/>
  <c r="BF40" i="19"/>
  <c r="BG40" i="19"/>
  <c r="BI40" i="19"/>
  <c r="BJ40" i="19"/>
  <c r="BL40" i="19"/>
  <c r="BM40" i="19"/>
  <c r="K41" i="19"/>
  <c r="L41" i="19"/>
  <c r="M41" i="19"/>
  <c r="N41" i="19"/>
  <c r="P41" i="19"/>
  <c r="Q41" i="19"/>
  <c r="S41" i="19"/>
  <c r="T41" i="19"/>
  <c r="V41" i="19"/>
  <c r="W41" i="19"/>
  <c r="AB41" i="19"/>
  <c r="AC41" i="19"/>
  <c r="AE41" i="19"/>
  <c r="AF41" i="19"/>
  <c r="AQ41" i="19"/>
  <c r="AR41" i="19"/>
  <c r="AT41" i="19"/>
  <c r="AU41" i="19"/>
  <c r="AW41" i="19"/>
  <c r="AX41" i="19"/>
  <c r="AZ41" i="19"/>
  <c r="BA41" i="19"/>
  <c r="BF41" i="19"/>
  <c r="BG41" i="19"/>
  <c r="BI41" i="19"/>
  <c r="BJ41" i="19"/>
  <c r="BL41" i="19"/>
  <c r="BM41" i="19"/>
  <c r="K42" i="19"/>
  <c r="L42" i="19"/>
  <c r="M42" i="19"/>
  <c r="N42" i="19"/>
  <c r="P42" i="19"/>
  <c r="Q42" i="19"/>
  <c r="S42" i="19"/>
  <c r="T42" i="19"/>
  <c r="V42" i="19"/>
  <c r="W42" i="19"/>
  <c r="AB42" i="19"/>
  <c r="AC42" i="19"/>
  <c r="AE42" i="19"/>
  <c r="AF42" i="19"/>
  <c r="AQ42" i="19"/>
  <c r="AR42" i="19"/>
  <c r="AT42" i="19"/>
  <c r="AU42" i="19"/>
  <c r="AW42" i="19"/>
  <c r="AX42" i="19"/>
  <c r="AZ42" i="19"/>
  <c r="BA42" i="19"/>
  <c r="BF42" i="19"/>
  <c r="BG42" i="19"/>
  <c r="BI42" i="19"/>
  <c r="BJ42" i="19"/>
  <c r="BL42" i="19"/>
  <c r="BM42" i="19"/>
  <c r="K43" i="19"/>
  <c r="L43" i="19"/>
  <c r="M43" i="19"/>
  <c r="N43" i="19"/>
  <c r="P43" i="19"/>
  <c r="Q43" i="19"/>
  <c r="S43" i="19"/>
  <c r="T43" i="19"/>
  <c r="V43" i="19"/>
  <c r="W43" i="19"/>
  <c r="AB43" i="19"/>
  <c r="AC43" i="19"/>
  <c r="AE43" i="19"/>
  <c r="AF43" i="19"/>
  <c r="AQ43" i="19"/>
  <c r="AR43" i="19"/>
  <c r="AT43" i="19"/>
  <c r="AU43" i="19"/>
  <c r="AW43" i="19"/>
  <c r="AX43" i="19"/>
  <c r="AZ43" i="19"/>
  <c r="BA43" i="19"/>
  <c r="BF43" i="19"/>
  <c r="BG43" i="19"/>
  <c r="BI43" i="19"/>
  <c r="BJ43" i="19"/>
  <c r="BL43" i="19"/>
  <c r="BM43" i="19"/>
  <c r="K44" i="19"/>
  <c r="L44" i="19"/>
  <c r="M44" i="19"/>
  <c r="N44" i="19"/>
  <c r="P44" i="19"/>
  <c r="Q44" i="19"/>
  <c r="S44" i="19"/>
  <c r="T44" i="19"/>
  <c r="V44" i="19"/>
  <c r="W44" i="19"/>
  <c r="AB44" i="19"/>
  <c r="AC44" i="19"/>
  <c r="AE44" i="19"/>
  <c r="AF44" i="19"/>
  <c r="AQ44" i="19"/>
  <c r="AR44" i="19"/>
  <c r="AT44" i="19"/>
  <c r="AU44" i="19"/>
  <c r="AW44" i="19"/>
  <c r="AX44" i="19"/>
  <c r="AZ44" i="19"/>
  <c r="BA44" i="19"/>
  <c r="BF44" i="19"/>
  <c r="BG44" i="19"/>
  <c r="BI44" i="19"/>
  <c r="BJ44" i="19"/>
  <c r="BL44" i="19"/>
  <c r="BM44" i="19"/>
  <c r="K45" i="19"/>
  <c r="L45" i="19"/>
  <c r="M45" i="19"/>
  <c r="N45" i="19"/>
  <c r="P45" i="19"/>
  <c r="Q45" i="19"/>
  <c r="S45" i="19"/>
  <c r="T45" i="19"/>
  <c r="V45" i="19"/>
  <c r="W45" i="19"/>
  <c r="AB45" i="19"/>
  <c r="AC45" i="19"/>
  <c r="AE45" i="19"/>
  <c r="AF45" i="19"/>
  <c r="AQ45" i="19"/>
  <c r="AR45" i="19"/>
  <c r="AT45" i="19"/>
  <c r="AU45" i="19"/>
  <c r="AW45" i="19"/>
  <c r="AX45" i="19"/>
  <c r="AZ45" i="19"/>
  <c r="BA45" i="19"/>
  <c r="BF45" i="19"/>
  <c r="BG45" i="19"/>
  <c r="BI45" i="19"/>
  <c r="BJ45" i="19"/>
  <c r="BL45" i="19"/>
  <c r="BM45" i="19"/>
  <c r="K46" i="19"/>
  <c r="L46" i="19"/>
  <c r="M46" i="19"/>
  <c r="N46" i="19"/>
  <c r="P46" i="19"/>
  <c r="Q46" i="19"/>
  <c r="S46" i="19"/>
  <c r="T46" i="19"/>
  <c r="V46" i="19"/>
  <c r="W46" i="19"/>
  <c r="AB46" i="19"/>
  <c r="AC46" i="19"/>
  <c r="AE46" i="19"/>
  <c r="AF46" i="19"/>
  <c r="AQ46" i="19"/>
  <c r="AR46" i="19"/>
  <c r="AT46" i="19"/>
  <c r="AU46" i="19"/>
  <c r="AW46" i="19"/>
  <c r="AX46" i="19"/>
  <c r="AZ46" i="19"/>
  <c r="BA46" i="19"/>
  <c r="BF46" i="19"/>
  <c r="BG46" i="19"/>
  <c r="BI46" i="19"/>
  <c r="BJ46" i="19"/>
  <c r="BL46" i="19"/>
  <c r="BM46" i="19"/>
  <c r="K47" i="19"/>
  <c r="L47" i="19"/>
  <c r="M47" i="19"/>
  <c r="N47" i="19"/>
  <c r="P47" i="19"/>
  <c r="Q47" i="19"/>
  <c r="S47" i="19"/>
  <c r="T47" i="19"/>
  <c r="W47" i="19"/>
  <c r="AB47" i="19"/>
  <c r="AC47" i="19"/>
  <c r="AE47" i="19"/>
  <c r="AF47" i="19"/>
  <c r="AQ47" i="19"/>
  <c r="AR47" i="19"/>
  <c r="AU47" i="19"/>
  <c r="AX47" i="19"/>
  <c r="AZ47" i="19"/>
  <c r="BA47" i="19"/>
  <c r="BF47" i="19"/>
  <c r="BG47" i="19"/>
  <c r="BI47" i="19"/>
  <c r="BJ47" i="19"/>
  <c r="BL47" i="19"/>
  <c r="BM47" i="19"/>
  <c r="K48" i="19"/>
  <c r="L48" i="19"/>
  <c r="M48" i="19"/>
  <c r="N48" i="19"/>
  <c r="P48" i="19"/>
  <c r="Q48" i="19"/>
  <c r="S48" i="19"/>
  <c r="T48" i="19"/>
  <c r="V48" i="19"/>
  <c r="W48" i="19"/>
  <c r="AB48" i="19"/>
  <c r="AC48" i="19"/>
  <c r="AE48" i="19"/>
  <c r="AF48" i="19"/>
  <c r="AQ48" i="19"/>
  <c r="AR48" i="19"/>
  <c r="AT48" i="19"/>
  <c r="AU48" i="19"/>
  <c r="AW48" i="19"/>
  <c r="AX48" i="19"/>
  <c r="AZ48" i="19"/>
  <c r="BA48" i="19"/>
  <c r="BF48" i="19"/>
  <c r="BG48" i="19"/>
  <c r="BI48" i="19"/>
  <c r="BJ48" i="19"/>
  <c r="BL48" i="19"/>
  <c r="BM48" i="19"/>
  <c r="K49" i="19"/>
  <c r="L49" i="19"/>
  <c r="M49" i="19"/>
  <c r="N49" i="19"/>
  <c r="P49" i="19"/>
  <c r="Q49" i="19"/>
  <c r="S49" i="19"/>
  <c r="T49" i="19"/>
  <c r="V49" i="19"/>
  <c r="W49" i="19"/>
  <c r="AB49" i="19"/>
  <c r="AC49" i="19"/>
  <c r="AE49" i="19"/>
  <c r="AF49" i="19"/>
  <c r="AQ49" i="19"/>
  <c r="AR49" i="19"/>
  <c r="AT49" i="19"/>
  <c r="AU49" i="19"/>
  <c r="AW49" i="19"/>
  <c r="AX49" i="19"/>
  <c r="AZ49" i="19"/>
  <c r="BA49" i="19"/>
  <c r="BF49" i="19"/>
  <c r="BG49" i="19"/>
  <c r="BI49" i="19"/>
  <c r="BJ49" i="19"/>
  <c r="BL49" i="19"/>
  <c r="BM49" i="19"/>
  <c r="K50" i="19"/>
  <c r="L50" i="19"/>
  <c r="M50" i="19"/>
  <c r="N50" i="19"/>
  <c r="P50" i="19"/>
  <c r="Q50" i="19"/>
  <c r="S50" i="19"/>
  <c r="T50" i="19"/>
  <c r="V50" i="19"/>
  <c r="W50" i="19"/>
  <c r="AB50" i="19"/>
  <c r="AC50" i="19"/>
  <c r="AQ50" i="19"/>
  <c r="AR50" i="19"/>
  <c r="AT50" i="19"/>
  <c r="AU50" i="19"/>
  <c r="AW50" i="19"/>
  <c r="AZ50" i="19"/>
  <c r="BA50" i="19"/>
  <c r="BF50" i="19"/>
  <c r="BG50" i="19"/>
  <c r="BI50" i="19"/>
  <c r="BJ50" i="19"/>
  <c r="BL50" i="19"/>
  <c r="BM50" i="19"/>
  <c r="K51" i="19"/>
  <c r="L51" i="19"/>
  <c r="M51" i="19"/>
  <c r="N51" i="19"/>
  <c r="P51" i="19"/>
  <c r="Q51" i="19"/>
  <c r="S51" i="19"/>
  <c r="T51" i="19"/>
  <c r="V51" i="19"/>
  <c r="W51" i="19"/>
  <c r="AB51" i="19"/>
  <c r="AC51" i="19"/>
  <c r="AE51" i="19"/>
  <c r="AF51" i="19"/>
  <c r="AQ51" i="19"/>
  <c r="AR51" i="19"/>
  <c r="AT51" i="19"/>
  <c r="AU51" i="19"/>
  <c r="AW51" i="19"/>
  <c r="AX51" i="19"/>
  <c r="AZ51" i="19"/>
  <c r="BA51" i="19"/>
  <c r="BF51" i="19"/>
  <c r="BG51" i="19"/>
  <c r="BI51" i="19"/>
  <c r="BJ51" i="19"/>
  <c r="BL51" i="19"/>
  <c r="BM51" i="19"/>
  <c r="K52" i="19"/>
  <c r="L52" i="19"/>
  <c r="M52" i="19"/>
  <c r="N52" i="19"/>
  <c r="P52" i="19"/>
  <c r="Q52" i="19"/>
  <c r="S52" i="19"/>
  <c r="T52" i="19"/>
  <c r="V52" i="19"/>
  <c r="W52" i="19"/>
  <c r="AB52" i="19"/>
  <c r="AC52" i="19"/>
  <c r="AE52" i="19"/>
  <c r="AF52" i="19"/>
  <c r="AQ52" i="19"/>
  <c r="AR52" i="19"/>
  <c r="AT52" i="19"/>
  <c r="AU52" i="19"/>
  <c r="AW52" i="19"/>
  <c r="AX52" i="19"/>
  <c r="AZ52" i="19"/>
  <c r="BA52" i="19"/>
  <c r="BF52" i="19"/>
  <c r="BG52" i="19"/>
  <c r="BI52" i="19"/>
  <c r="BJ52" i="19"/>
  <c r="BL52" i="19"/>
  <c r="BM52" i="19"/>
  <c r="K53" i="19"/>
  <c r="L53" i="19"/>
  <c r="M53" i="19"/>
  <c r="N53" i="19"/>
  <c r="P53" i="19"/>
  <c r="Q53" i="19"/>
  <c r="S53" i="19"/>
  <c r="T53" i="19"/>
  <c r="V53" i="19"/>
  <c r="W53" i="19"/>
  <c r="AB53" i="19"/>
  <c r="AC53" i="19"/>
  <c r="AE53" i="19"/>
  <c r="AF53" i="19"/>
  <c r="AQ53" i="19"/>
  <c r="AR53" i="19"/>
  <c r="AT53" i="19"/>
  <c r="AU53" i="19"/>
  <c r="AW53" i="19"/>
  <c r="AX53" i="19"/>
  <c r="AZ53" i="19"/>
  <c r="BA53" i="19"/>
  <c r="BF53" i="19"/>
  <c r="BG53" i="19"/>
  <c r="BI53" i="19"/>
  <c r="BJ53" i="19"/>
  <c r="BL53" i="19"/>
  <c r="BM53" i="19"/>
  <c r="K54" i="19"/>
  <c r="L54" i="19"/>
  <c r="M54" i="19"/>
  <c r="N54" i="19"/>
  <c r="P54" i="19"/>
  <c r="Q54" i="19"/>
  <c r="S54" i="19"/>
  <c r="T54" i="19"/>
  <c r="V54" i="19"/>
  <c r="W54" i="19"/>
  <c r="AB54" i="19"/>
  <c r="AC54" i="19"/>
  <c r="AE54" i="19"/>
  <c r="AF54" i="19"/>
  <c r="AQ54" i="19"/>
  <c r="AR54" i="19"/>
  <c r="AT54" i="19"/>
  <c r="AU54" i="19"/>
  <c r="AW54" i="19"/>
  <c r="AX54" i="19"/>
  <c r="AZ54" i="19"/>
  <c r="BA54" i="19"/>
  <c r="BF54" i="19"/>
  <c r="BG54" i="19"/>
  <c r="BI54" i="19"/>
  <c r="BJ54" i="19"/>
  <c r="BL54" i="19"/>
  <c r="BM54" i="19"/>
  <c r="K55" i="19"/>
  <c r="L55" i="19"/>
  <c r="M55" i="19"/>
  <c r="N55" i="19"/>
  <c r="P55" i="19"/>
  <c r="Q55" i="19"/>
  <c r="S55" i="19"/>
  <c r="T55" i="19"/>
  <c r="V55" i="19"/>
  <c r="W55" i="19"/>
  <c r="AB55" i="19"/>
  <c r="AC55" i="19"/>
  <c r="AE55" i="19"/>
  <c r="AF55" i="19"/>
  <c r="AQ55" i="19"/>
  <c r="AR55" i="19"/>
  <c r="AT55" i="19"/>
  <c r="AU55" i="19"/>
  <c r="AW55" i="19"/>
  <c r="AX55" i="19"/>
  <c r="AZ55" i="19"/>
  <c r="BA55" i="19"/>
  <c r="BF55" i="19"/>
  <c r="BG55" i="19"/>
  <c r="BI55" i="19"/>
  <c r="BJ55" i="19"/>
  <c r="BL55" i="19"/>
  <c r="BM55"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4" i="19"/>
  <c r="AL95" i="19"/>
  <c r="AK90" i="18"/>
  <c r="AH90" i="18"/>
  <c r="AC90" i="18"/>
  <c r="AB90" i="18"/>
  <c r="AD89" i="18"/>
  <c r="AL88" i="18"/>
  <c r="AM88" i="18" s="1"/>
  <c r="AI88" i="18"/>
  <c r="AJ88" i="18" s="1"/>
  <c r="AD88" i="18"/>
  <c r="AL87" i="18"/>
  <c r="AM87" i="18" s="1"/>
  <c r="AI87" i="18"/>
  <c r="AJ87" i="18" s="1"/>
  <c r="AJ90" i="18" s="1"/>
  <c r="AD87" i="18"/>
  <c r="AD90" i="18" s="1"/>
  <c r="AK80" i="18"/>
  <c r="AH80" i="18"/>
  <c r="AE80" i="18"/>
  <c r="AB80" i="18"/>
  <c r="AL77" i="18"/>
  <c r="AM77" i="18" s="1"/>
  <c r="AJ77" i="18"/>
  <c r="AI77" i="18"/>
  <c r="AF77" i="18"/>
  <c r="AG77" i="18" s="1"/>
  <c r="AC77" i="18"/>
  <c r="AD77" i="18" s="1"/>
  <c r="AL76" i="18"/>
  <c r="AM76" i="18" s="1"/>
  <c r="AI76" i="18"/>
  <c r="AJ76" i="18" s="1"/>
  <c r="AG76" i="18"/>
  <c r="AF76" i="18"/>
  <c r="AC76" i="18"/>
  <c r="AD76" i="18" s="1"/>
  <c r="AL75" i="18"/>
  <c r="AM75" i="18" s="1"/>
  <c r="AI75" i="18"/>
  <c r="AJ75" i="18" s="1"/>
  <c r="AF75" i="18"/>
  <c r="AG75" i="18" s="1"/>
  <c r="AC75" i="18"/>
  <c r="AD75" i="18" s="1"/>
  <c r="AL74" i="18"/>
  <c r="AM74" i="18" s="1"/>
  <c r="AI74" i="18"/>
  <c r="AJ74" i="18" s="1"/>
  <c r="AF74" i="18"/>
  <c r="AG74" i="18" s="1"/>
  <c r="AC74" i="18"/>
  <c r="AD74" i="18" s="1"/>
  <c r="AL72" i="18"/>
  <c r="AM72" i="18" s="1"/>
  <c r="AJ72" i="18"/>
  <c r="AI72" i="18"/>
  <c r="AF72" i="18"/>
  <c r="AG72" i="18" s="1"/>
  <c r="AC72" i="18"/>
  <c r="AD72" i="18" s="1"/>
  <c r="AL71" i="18"/>
  <c r="AL80" i="18" s="1"/>
  <c r="AI71" i="18"/>
  <c r="AI80" i="18" s="1"/>
  <c r="AG71" i="18"/>
  <c r="AG80" i="18" s="1"/>
  <c r="AF71" i="18"/>
  <c r="AF80" i="18" s="1"/>
  <c r="AC71" i="18"/>
  <c r="AC80" i="18" s="1"/>
  <c r="BP55" i="18"/>
  <c r="BS55" i="18" s="1"/>
  <c r="CH55" i="18" s="1"/>
  <c r="BO55" i="18"/>
  <c r="BN55" i="18"/>
  <c r="BK55" i="18"/>
  <c r="BH55" i="18"/>
  <c r="BD55" i="18"/>
  <c r="BC55" i="18"/>
  <c r="BB55" i="18"/>
  <c r="AY55" i="18"/>
  <c r="AV55" i="18"/>
  <c r="AS55" i="18"/>
  <c r="AO55" i="18"/>
  <c r="AN55" i="18"/>
  <c r="AM55" i="18"/>
  <c r="AJ55" i="18"/>
  <c r="AG55" i="18"/>
  <c r="AD55" i="18"/>
  <c r="Z55" i="18"/>
  <c r="Y55" i="18"/>
  <c r="X55" i="18"/>
  <c r="U55" i="18"/>
  <c r="R55" i="18"/>
  <c r="O55" i="18"/>
  <c r="BP54" i="18"/>
  <c r="BO54" i="18"/>
  <c r="BN54" i="18"/>
  <c r="BK54" i="18"/>
  <c r="BH54" i="18"/>
  <c r="BD54" i="18"/>
  <c r="BC54" i="18"/>
  <c r="BB54" i="18"/>
  <c r="AY54" i="18"/>
  <c r="AV54" i="18"/>
  <c r="AS54" i="18"/>
  <c r="AO54" i="18"/>
  <c r="AN54" i="18"/>
  <c r="AM54" i="18"/>
  <c r="AJ54" i="18"/>
  <c r="AG54" i="18"/>
  <c r="AD54" i="18"/>
  <c r="Z54" i="18"/>
  <c r="Y54" i="18"/>
  <c r="X54" i="18"/>
  <c r="U54" i="18"/>
  <c r="R54" i="18"/>
  <c r="O54" i="18"/>
  <c r="BP53" i="18"/>
  <c r="BO53" i="18"/>
  <c r="BQ53" i="18" s="1"/>
  <c r="BN53" i="18"/>
  <c r="BK53" i="18"/>
  <c r="BH53" i="18"/>
  <c r="BD53" i="18"/>
  <c r="BC53" i="18"/>
  <c r="BB53" i="18"/>
  <c r="AY53" i="18"/>
  <c r="AV53" i="18"/>
  <c r="AS53" i="18"/>
  <c r="AO53" i="18"/>
  <c r="AN53" i="18"/>
  <c r="AM53" i="18"/>
  <c r="AJ53" i="18"/>
  <c r="AG53" i="18"/>
  <c r="AD53" i="18"/>
  <c r="Z53" i="18"/>
  <c r="Y53" i="18"/>
  <c r="X53" i="18"/>
  <c r="U53" i="18"/>
  <c r="R53" i="18"/>
  <c r="O53" i="18"/>
  <c r="BP52" i="18"/>
  <c r="BO52" i="18"/>
  <c r="BN52" i="18"/>
  <c r="BK52" i="18"/>
  <c r="BH52" i="18"/>
  <c r="BD52" i="18"/>
  <c r="BC52" i="18"/>
  <c r="BB52" i="18"/>
  <c r="AY52" i="18"/>
  <c r="AV52" i="18"/>
  <c r="AS52" i="18"/>
  <c r="AO52" i="18"/>
  <c r="AN52" i="18"/>
  <c r="AM52" i="18"/>
  <c r="AJ52" i="18"/>
  <c r="AG52" i="18"/>
  <c r="AD52" i="18"/>
  <c r="Z52" i="18"/>
  <c r="Y52" i="18"/>
  <c r="X52" i="18"/>
  <c r="U52" i="18"/>
  <c r="R52" i="18"/>
  <c r="O52" i="18"/>
  <c r="BP51" i="18"/>
  <c r="BO51" i="18"/>
  <c r="BN51" i="18"/>
  <c r="BK51" i="18"/>
  <c r="BH51" i="18"/>
  <c r="BD51" i="18"/>
  <c r="BC51" i="18"/>
  <c r="BB51" i="18"/>
  <c r="AY51" i="18"/>
  <c r="AV51" i="18"/>
  <c r="AS51" i="18"/>
  <c r="AO51" i="18"/>
  <c r="AN51" i="18"/>
  <c r="AP51" i="18" s="1"/>
  <c r="AM51" i="18"/>
  <c r="AJ51" i="18"/>
  <c r="AG51" i="18"/>
  <c r="AD51" i="18"/>
  <c r="Z51" i="18"/>
  <c r="Y51" i="18"/>
  <c r="AA51" i="18" s="1"/>
  <c r="X51" i="18"/>
  <c r="U51" i="18"/>
  <c r="R51" i="18"/>
  <c r="O51" i="18"/>
  <c r="BP50" i="18"/>
  <c r="BO50" i="18"/>
  <c r="BN50" i="18"/>
  <c r="BK50" i="18"/>
  <c r="BH50" i="18"/>
  <c r="BD50" i="18"/>
  <c r="BC50" i="18"/>
  <c r="BB50" i="18"/>
  <c r="AY50" i="18"/>
  <c r="AX50" i="18"/>
  <c r="AV50" i="18"/>
  <c r="AS50" i="18"/>
  <c r="AN50" i="18"/>
  <c r="AM50" i="18"/>
  <c r="AJ50" i="18"/>
  <c r="AF50" i="18"/>
  <c r="AO50" i="18" s="1"/>
  <c r="AE50" i="18"/>
  <c r="AD50" i="18"/>
  <c r="Z50" i="18"/>
  <c r="Y50" i="18"/>
  <c r="X50" i="18"/>
  <c r="U50" i="18"/>
  <c r="R50" i="18"/>
  <c r="O50" i="18"/>
  <c r="BP49" i="18"/>
  <c r="BO49" i="18"/>
  <c r="BN49" i="18"/>
  <c r="BK49" i="18"/>
  <c r="BH49" i="18"/>
  <c r="BD49" i="18"/>
  <c r="BC49" i="18"/>
  <c r="BB49" i="18"/>
  <c r="AY49" i="18"/>
  <c r="AV49" i="18"/>
  <c r="AS49" i="18"/>
  <c r="AO49" i="18"/>
  <c r="AN49" i="18"/>
  <c r="AM49" i="18"/>
  <c r="AJ49" i="18"/>
  <c r="AG49" i="18"/>
  <c r="AD49" i="18"/>
  <c r="AA49" i="18"/>
  <c r="Z49" i="18"/>
  <c r="Y49" i="18"/>
  <c r="X49" i="18"/>
  <c r="U49" i="18"/>
  <c r="R49" i="18"/>
  <c r="O49" i="18"/>
  <c r="BP48" i="18"/>
  <c r="BO48" i="18"/>
  <c r="BN48" i="18"/>
  <c r="BK48" i="18"/>
  <c r="BH48" i="18"/>
  <c r="BD48" i="18"/>
  <c r="BC48" i="18"/>
  <c r="BB48" i="18"/>
  <c r="AY48" i="18"/>
  <c r="AV48" i="18"/>
  <c r="AS48" i="18"/>
  <c r="AO48" i="18"/>
  <c r="AN48" i="18"/>
  <c r="AP48" i="18" s="1"/>
  <c r="AM48" i="18"/>
  <c r="AJ48" i="18"/>
  <c r="AG48" i="18"/>
  <c r="AD48" i="18"/>
  <c r="AA48" i="18"/>
  <c r="Z48" i="18"/>
  <c r="Y48" i="18"/>
  <c r="X48" i="18"/>
  <c r="U48" i="18"/>
  <c r="R48" i="18"/>
  <c r="O48" i="18"/>
  <c r="BP47" i="18"/>
  <c r="BO47" i="18"/>
  <c r="BN47" i="18"/>
  <c r="BK47" i="18"/>
  <c r="BH47" i="18"/>
  <c r="BD47" i="18"/>
  <c r="BB47" i="18"/>
  <c r="AW47" i="18"/>
  <c r="AY47" i="18" s="1"/>
  <c r="AT47" i="18"/>
  <c r="AS47" i="18"/>
  <c r="AO47" i="18"/>
  <c r="AN47" i="18"/>
  <c r="AM47" i="18"/>
  <c r="AJ47" i="18"/>
  <c r="AG47" i="18"/>
  <c r="AD47" i="18"/>
  <c r="Z47" i="18"/>
  <c r="V47" i="18"/>
  <c r="Y47" i="18" s="1"/>
  <c r="U47" i="18"/>
  <c r="R47" i="18"/>
  <c r="O47" i="18"/>
  <c r="BP46" i="18"/>
  <c r="BO46" i="18"/>
  <c r="BQ46" i="18" s="1"/>
  <c r="BN46" i="18"/>
  <c r="BK46" i="18"/>
  <c r="BH46" i="18"/>
  <c r="BD46" i="18"/>
  <c r="BC46" i="18"/>
  <c r="BB46" i="18"/>
  <c r="AY46" i="18"/>
  <c r="AV46" i="18"/>
  <c r="AS46" i="18"/>
  <c r="AP46" i="18"/>
  <c r="AO46" i="18"/>
  <c r="AN46" i="18"/>
  <c r="AM46" i="18"/>
  <c r="AJ46" i="18"/>
  <c r="AG46" i="18"/>
  <c r="AD46" i="18"/>
  <c r="Z46" i="18"/>
  <c r="Y46" i="18"/>
  <c r="X46" i="18"/>
  <c r="U46" i="18"/>
  <c r="R46" i="18"/>
  <c r="O46" i="18"/>
  <c r="BQ45" i="18"/>
  <c r="BP45" i="18"/>
  <c r="BO45" i="18"/>
  <c r="BN45" i="18"/>
  <c r="BK45" i="18"/>
  <c r="BH45" i="18"/>
  <c r="BD45" i="18"/>
  <c r="BC45" i="18"/>
  <c r="BB45" i="18"/>
  <c r="AY45" i="18"/>
  <c r="AV45" i="18"/>
  <c r="AS45" i="18"/>
  <c r="AO45" i="18"/>
  <c r="AN45" i="18"/>
  <c r="AM45" i="18"/>
  <c r="AJ45" i="18"/>
  <c r="AG45" i="18"/>
  <c r="AD45" i="18"/>
  <c r="Z45" i="18"/>
  <c r="Y45" i="18"/>
  <c r="X45" i="18"/>
  <c r="U45" i="18"/>
  <c r="R45" i="18"/>
  <c r="O45" i="18"/>
  <c r="BP44" i="18"/>
  <c r="BS44" i="18" s="1"/>
  <c r="CH44" i="18" s="1"/>
  <c r="BO44" i="18"/>
  <c r="BR44" i="18" s="1"/>
  <c r="CG44" i="18" s="1"/>
  <c r="BN44" i="18"/>
  <c r="BK44" i="18"/>
  <c r="BH44" i="18"/>
  <c r="BD44" i="18"/>
  <c r="BC44" i="18"/>
  <c r="BB44" i="18"/>
  <c r="AY44" i="18"/>
  <c r="AV44" i="18"/>
  <c r="AS44" i="18"/>
  <c r="AO44" i="18"/>
  <c r="AN44" i="18"/>
  <c r="AP44" i="18" s="1"/>
  <c r="AM44" i="18"/>
  <c r="AJ44" i="18"/>
  <c r="AG44" i="18"/>
  <c r="AD44" i="18"/>
  <c r="Z44" i="18"/>
  <c r="Y44" i="18"/>
  <c r="X44" i="18"/>
  <c r="U44" i="18"/>
  <c r="R44" i="18"/>
  <c r="O44" i="18"/>
  <c r="BP43" i="18"/>
  <c r="BO43" i="18"/>
  <c r="BN43" i="18"/>
  <c r="BK43" i="18"/>
  <c r="BH43" i="18"/>
  <c r="BD43" i="18"/>
  <c r="BC43" i="18"/>
  <c r="BB43" i="18"/>
  <c r="AY43" i="18"/>
  <c r="AV43" i="18"/>
  <c r="AS43" i="18"/>
  <c r="AO43" i="18"/>
  <c r="AN43" i="18"/>
  <c r="AM43" i="18"/>
  <c r="AJ43" i="18"/>
  <c r="AG43" i="18"/>
  <c r="AD43" i="18"/>
  <c r="Z43" i="18"/>
  <c r="Y43" i="18"/>
  <c r="X43" i="18"/>
  <c r="U43" i="18"/>
  <c r="R43" i="18"/>
  <c r="O43" i="18"/>
  <c r="BP42" i="18"/>
  <c r="BO42" i="18"/>
  <c r="BN42" i="18"/>
  <c r="BK42" i="18"/>
  <c r="BH42" i="18"/>
  <c r="BD42" i="18"/>
  <c r="BC42" i="18"/>
  <c r="BB42" i="18"/>
  <c r="AY42" i="18"/>
  <c r="AV42" i="18"/>
  <c r="AS42" i="18"/>
  <c r="AO42" i="18"/>
  <c r="AN42" i="18"/>
  <c r="AP42" i="18" s="1"/>
  <c r="AM42" i="18"/>
  <c r="AJ42" i="18"/>
  <c r="AG42" i="18"/>
  <c r="AD42" i="18"/>
  <c r="Z42" i="18"/>
  <c r="Y42" i="18"/>
  <c r="X42" i="18"/>
  <c r="U42" i="18"/>
  <c r="R42" i="18"/>
  <c r="O42" i="18"/>
  <c r="BP41" i="18"/>
  <c r="BO41" i="18"/>
  <c r="BN41" i="18"/>
  <c r="BK41" i="18"/>
  <c r="BH41" i="18"/>
  <c r="BD41" i="18"/>
  <c r="BC41" i="18"/>
  <c r="BB41" i="18"/>
  <c r="AY41" i="18"/>
  <c r="AV41" i="18"/>
  <c r="AS41" i="18"/>
  <c r="AO41" i="18"/>
  <c r="AN41" i="18"/>
  <c r="AM41" i="18"/>
  <c r="AJ41" i="18"/>
  <c r="AG41" i="18"/>
  <c r="AD41" i="18"/>
  <c r="Z41" i="18"/>
  <c r="Y41" i="18"/>
  <c r="X41" i="18"/>
  <c r="U41" i="18"/>
  <c r="R41" i="18"/>
  <c r="O41" i="18"/>
  <c r="BP40" i="18"/>
  <c r="BO40" i="18"/>
  <c r="BN40" i="18"/>
  <c r="BK40" i="18"/>
  <c r="BH40" i="18"/>
  <c r="BD40" i="18"/>
  <c r="BC40" i="18"/>
  <c r="BB40" i="18"/>
  <c r="AY40" i="18"/>
  <c r="AV40" i="18"/>
  <c r="AS40" i="18"/>
  <c r="AO40" i="18"/>
  <c r="AN40" i="18"/>
  <c r="AM40" i="18"/>
  <c r="AJ40" i="18"/>
  <c r="AG40" i="18"/>
  <c r="AD40" i="18"/>
  <c r="AA40" i="18"/>
  <c r="Z40" i="18"/>
  <c r="Y40" i="18"/>
  <c r="X40" i="18"/>
  <c r="U40" i="18"/>
  <c r="R40" i="18"/>
  <c r="O40" i="18"/>
  <c r="BP39" i="18"/>
  <c r="BO39" i="18"/>
  <c r="BN39" i="18"/>
  <c r="BK39" i="18"/>
  <c r="BH39" i="18"/>
  <c r="BD39" i="18"/>
  <c r="BC39" i="18"/>
  <c r="BB39" i="18"/>
  <c r="AY39" i="18"/>
  <c r="AV39" i="18"/>
  <c r="AS39" i="18"/>
  <c r="AO39" i="18"/>
  <c r="AN39" i="18"/>
  <c r="AM39" i="18"/>
  <c r="AJ39" i="18"/>
  <c r="AG39" i="18"/>
  <c r="AD39" i="18"/>
  <c r="Z39" i="18"/>
  <c r="Y39" i="18"/>
  <c r="X39" i="18"/>
  <c r="U39" i="18"/>
  <c r="R39" i="18"/>
  <c r="O39" i="18"/>
  <c r="BP38" i="18"/>
  <c r="BO38" i="18"/>
  <c r="BQ38" i="18" s="1"/>
  <c r="BN38" i="18"/>
  <c r="BK38" i="18"/>
  <c r="BH38" i="18"/>
  <c r="BD38" i="18"/>
  <c r="BC38" i="18"/>
  <c r="BB38" i="18"/>
  <c r="AY38" i="18"/>
  <c r="AV38" i="18"/>
  <c r="AS38" i="18"/>
  <c r="AL38" i="18"/>
  <c r="AK38" i="18"/>
  <c r="AM38" i="18" s="1"/>
  <c r="AI38" i="18"/>
  <c r="AH38" i="18"/>
  <c r="AJ38" i="18" s="1"/>
  <c r="AF38" i="18"/>
  <c r="AO38" i="18" s="1"/>
  <c r="AE38" i="18"/>
  <c r="AG38" i="18" s="1"/>
  <c r="AD38" i="18"/>
  <c r="Z38" i="18"/>
  <c r="Y38" i="18"/>
  <c r="X38" i="18"/>
  <c r="U38" i="18"/>
  <c r="R38" i="18"/>
  <c r="O38" i="18"/>
  <c r="BP37" i="18"/>
  <c r="BO37" i="18"/>
  <c r="BN37" i="18"/>
  <c r="BK37" i="18"/>
  <c r="BH37" i="18"/>
  <c r="BD37" i="18"/>
  <c r="BC37" i="18"/>
  <c r="BB37" i="18"/>
  <c r="AY37" i="18"/>
  <c r="AV37" i="18"/>
  <c r="AS37" i="18"/>
  <c r="AO37" i="18"/>
  <c r="AN37" i="18"/>
  <c r="AM37" i="18"/>
  <c r="AJ37" i="18"/>
  <c r="AG37" i="18"/>
  <c r="AD37" i="18"/>
  <c r="Z37" i="18"/>
  <c r="Y37" i="18"/>
  <c r="X37" i="18"/>
  <c r="U37" i="18"/>
  <c r="R37" i="18"/>
  <c r="O37" i="18"/>
  <c r="BP36" i="18"/>
  <c r="BO36" i="18"/>
  <c r="BN36" i="18"/>
  <c r="BK36" i="18"/>
  <c r="BH36" i="18"/>
  <c r="BD36" i="18"/>
  <c r="BC36" i="18"/>
  <c r="BB36" i="18"/>
  <c r="AY36" i="18"/>
  <c r="AV36" i="18"/>
  <c r="AS36" i="18"/>
  <c r="AO36" i="18"/>
  <c r="AN36" i="18"/>
  <c r="AM36" i="18"/>
  <c r="AJ36" i="18"/>
  <c r="AG36" i="18"/>
  <c r="AD36" i="18"/>
  <c r="Z36" i="18"/>
  <c r="Y36" i="18"/>
  <c r="X36" i="18"/>
  <c r="U36" i="18"/>
  <c r="R36" i="18"/>
  <c r="O36" i="18"/>
  <c r="BP35" i="18"/>
  <c r="BO35" i="18"/>
  <c r="BN35" i="18"/>
  <c r="BK35" i="18"/>
  <c r="BH35" i="18"/>
  <c r="BD35" i="18"/>
  <c r="BC35" i="18"/>
  <c r="BB35" i="18"/>
  <c r="AY35" i="18"/>
  <c r="AV35" i="18"/>
  <c r="AS35" i="18"/>
  <c r="AP35" i="18"/>
  <c r="AO35" i="18"/>
  <c r="AN35" i="18"/>
  <c r="AM35" i="18"/>
  <c r="AJ35" i="18"/>
  <c r="AG35" i="18"/>
  <c r="AD35" i="18"/>
  <c r="Z35" i="18"/>
  <c r="Y35" i="18"/>
  <c r="X35" i="18"/>
  <c r="U35" i="18"/>
  <c r="R35" i="18"/>
  <c r="O35" i="18"/>
  <c r="BQ34" i="18"/>
  <c r="BP34" i="18"/>
  <c r="BO34" i="18"/>
  <c r="BN34" i="18"/>
  <c r="BK34" i="18"/>
  <c r="BH34" i="18"/>
  <c r="BD34" i="18"/>
  <c r="BC34" i="18"/>
  <c r="BB34" i="18"/>
  <c r="AY34" i="18"/>
  <c r="AV34" i="18"/>
  <c r="AS34" i="18"/>
  <c r="AO34" i="18"/>
  <c r="AN34" i="18"/>
  <c r="AM34" i="18"/>
  <c r="AJ34" i="18"/>
  <c r="AG34" i="18"/>
  <c r="AD34" i="18"/>
  <c r="Z34" i="18"/>
  <c r="Y34" i="18"/>
  <c r="X34" i="18"/>
  <c r="U34" i="18"/>
  <c r="R34" i="18"/>
  <c r="O34" i="18"/>
  <c r="BP33" i="18"/>
  <c r="BO33" i="18"/>
  <c r="BN33" i="18"/>
  <c r="BK33" i="18"/>
  <c r="BH33" i="18"/>
  <c r="BD33" i="18"/>
  <c r="BC33" i="18"/>
  <c r="BE33" i="18" s="1"/>
  <c r="BB33" i="18"/>
  <c r="AY33" i="18"/>
  <c r="AV33" i="18"/>
  <c r="AS33" i="18"/>
  <c r="AO33" i="18"/>
  <c r="AN33" i="18"/>
  <c r="AM33" i="18"/>
  <c r="AJ33" i="18"/>
  <c r="AG33" i="18"/>
  <c r="AD33" i="18"/>
  <c r="Z33" i="18"/>
  <c r="Y33" i="18"/>
  <c r="X33" i="18"/>
  <c r="U33" i="18"/>
  <c r="R33" i="18"/>
  <c r="O33" i="18"/>
  <c r="BP32" i="18"/>
  <c r="BO32" i="18"/>
  <c r="BN32" i="18"/>
  <c r="BK32" i="18"/>
  <c r="BH32" i="18"/>
  <c r="BE32" i="18"/>
  <c r="BD32" i="18"/>
  <c r="BC32" i="18"/>
  <c r="BB32" i="18"/>
  <c r="AY32" i="18"/>
  <c r="AV32" i="18"/>
  <c r="AS32" i="18"/>
  <c r="AO32" i="18"/>
  <c r="AN32" i="18"/>
  <c r="AM32" i="18"/>
  <c r="AJ32" i="18"/>
  <c r="AG32" i="18"/>
  <c r="AD32" i="18"/>
  <c r="Z32" i="18"/>
  <c r="Y32" i="18"/>
  <c r="X32" i="18"/>
  <c r="U32" i="18"/>
  <c r="R32" i="18"/>
  <c r="O32" i="18"/>
  <c r="BP31" i="18"/>
  <c r="BO31" i="18"/>
  <c r="BN31" i="18"/>
  <c r="BK31" i="18"/>
  <c r="BH31" i="18"/>
  <c r="BD31" i="18"/>
  <c r="BC31" i="18"/>
  <c r="BB31" i="18"/>
  <c r="AY31" i="18"/>
  <c r="AV31" i="18"/>
  <c r="AS31" i="18"/>
  <c r="AO31" i="18"/>
  <c r="AN31" i="18"/>
  <c r="AM31" i="18"/>
  <c r="AJ31" i="18"/>
  <c r="AG31" i="18"/>
  <c r="AD31" i="18"/>
  <c r="Z31" i="18"/>
  <c r="Y31" i="18"/>
  <c r="X31" i="18"/>
  <c r="U31" i="18"/>
  <c r="R31" i="18"/>
  <c r="O31" i="18"/>
  <c r="BP30" i="18"/>
  <c r="BO30" i="18"/>
  <c r="BQ30" i="18" s="1"/>
  <c r="BN30" i="18"/>
  <c r="BK30" i="18"/>
  <c r="BH30" i="18"/>
  <c r="BD30" i="18"/>
  <c r="BC30" i="18"/>
  <c r="BB30" i="18"/>
  <c r="AY30" i="18"/>
  <c r="AV30" i="18"/>
  <c r="AS30" i="18"/>
  <c r="AO30" i="18"/>
  <c r="AN30" i="18"/>
  <c r="BR30" i="18" s="1"/>
  <c r="CG30" i="18" s="1"/>
  <c r="AM30" i="18"/>
  <c r="AJ30" i="18"/>
  <c r="AG30" i="18"/>
  <c r="AD30" i="18"/>
  <c r="Z30" i="18"/>
  <c r="AA30" i="18" s="1"/>
  <c r="Y30" i="18"/>
  <c r="X30" i="18"/>
  <c r="U30" i="18"/>
  <c r="R30" i="18"/>
  <c r="O30" i="18"/>
  <c r="BP29" i="18"/>
  <c r="BO29" i="18"/>
  <c r="BN29" i="18"/>
  <c r="BK29" i="18"/>
  <c r="BH29" i="18"/>
  <c r="BD29" i="18"/>
  <c r="BC29" i="18"/>
  <c r="BB29" i="18"/>
  <c r="AY29" i="18"/>
  <c r="AV29" i="18"/>
  <c r="AS29" i="18"/>
  <c r="AO29" i="18"/>
  <c r="AN29" i="18"/>
  <c r="AM29" i="18"/>
  <c r="AJ29" i="18"/>
  <c r="AG29" i="18"/>
  <c r="AD29" i="18"/>
  <c r="Z29" i="18"/>
  <c r="Y29" i="18"/>
  <c r="X29" i="18"/>
  <c r="U29" i="18"/>
  <c r="R29" i="18"/>
  <c r="O29" i="18"/>
  <c r="BP28" i="18"/>
  <c r="BO28" i="18"/>
  <c r="BN28" i="18"/>
  <c r="BK28" i="18"/>
  <c r="BH28" i="18"/>
  <c r="BD28" i="18"/>
  <c r="BC28" i="18"/>
  <c r="BB28" i="18"/>
  <c r="AY28" i="18"/>
  <c r="AV28" i="18"/>
  <c r="AS28" i="18"/>
  <c r="AO28" i="18"/>
  <c r="AN28" i="18"/>
  <c r="AM28" i="18"/>
  <c r="AJ28" i="18"/>
  <c r="AG28" i="18"/>
  <c r="AD28" i="18"/>
  <c r="Z28" i="18"/>
  <c r="Y28" i="18"/>
  <c r="X28" i="18"/>
  <c r="U28" i="18"/>
  <c r="R28" i="18"/>
  <c r="O28" i="18"/>
  <c r="BP27" i="18"/>
  <c r="BO27" i="18"/>
  <c r="BN27" i="18"/>
  <c r="BK27" i="18"/>
  <c r="BH27" i="18"/>
  <c r="BD27" i="18"/>
  <c r="BE27" i="18" s="1"/>
  <c r="BC27" i="18"/>
  <c r="BB27" i="18"/>
  <c r="AY27" i="18"/>
  <c r="AV27" i="18"/>
  <c r="AS27" i="18"/>
  <c r="AO27" i="18"/>
  <c r="AN27" i="18"/>
  <c r="AP27" i="18" s="1"/>
  <c r="AM27" i="18"/>
  <c r="AJ27" i="18"/>
  <c r="AG27" i="18"/>
  <c r="AD27" i="18"/>
  <c r="Z27" i="18"/>
  <c r="Y27" i="18"/>
  <c r="X27" i="18"/>
  <c r="U27" i="18"/>
  <c r="R27" i="18"/>
  <c r="O27" i="18"/>
  <c r="BQ26" i="18"/>
  <c r="BP26" i="18"/>
  <c r="BO26" i="18"/>
  <c r="BN26" i="18"/>
  <c r="BK26" i="18"/>
  <c r="BH26" i="18"/>
  <c r="BD26" i="18"/>
  <c r="BC26" i="18"/>
  <c r="BB26" i="18"/>
  <c r="AY26" i="18"/>
  <c r="AV26" i="18"/>
  <c r="AS26" i="18"/>
  <c r="AO26" i="18"/>
  <c r="AN26" i="18"/>
  <c r="AP26" i="18" s="1"/>
  <c r="AM26" i="18"/>
  <c r="AJ26" i="18"/>
  <c r="AG26" i="18"/>
  <c r="AD26" i="18"/>
  <c r="Z26" i="18"/>
  <c r="Y26" i="18"/>
  <c r="X26" i="18"/>
  <c r="U26" i="18"/>
  <c r="R26" i="18"/>
  <c r="O26" i="18"/>
  <c r="BP25" i="18"/>
  <c r="BO25" i="18"/>
  <c r="BQ25" i="18" s="1"/>
  <c r="BN25" i="18"/>
  <c r="BK25" i="18"/>
  <c r="BH25" i="18"/>
  <c r="BD25" i="18"/>
  <c r="BC25" i="18"/>
  <c r="BB25" i="18"/>
  <c r="AY25" i="18"/>
  <c r="AV25" i="18"/>
  <c r="AS25" i="18"/>
  <c r="AO25" i="18"/>
  <c r="AN25" i="18"/>
  <c r="BR25" i="18" s="1"/>
  <c r="CG25" i="18" s="1"/>
  <c r="AM25" i="18"/>
  <c r="AJ25" i="18"/>
  <c r="AG25" i="18"/>
  <c r="AD25" i="18"/>
  <c r="Z25" i="18"/>
  <c r="AA25" i="18" s="1"/>
  <c r="Y25" i="18"/>
  <c r="X25" i="18"/>
  <c r="U25" i="18"/>
  <c r="R25" i="18"/>
  <c r="O25" i="18"/>
  <c r="BP24" i="18"/>
  <c r="BO24" i="18"/>
  <c r="BN24" i="18"/>
  <c r="BK24" i="18"/>
  <c r="BH24" i="18"/>
  <c r="BD24" i="18"/>
  <c r="BC24" i="18"/>
  <c r="BE24" i="18" s="1"/>
  <c r="BB24" i="18"/>
  <c r="AY24" i="18"/>
  <c r="AV24" i="18"/>
  <c r="AS24" i="18"/>
  <c r="AO24" i="18"/>
  <c r="AN24" i="18"/>
  <c r="AM24" i="18"/>
  <c r="AJ24" i="18"/>
  <c r="AG24" i="18"/>
  <c r="AD24" i="18"/>
  <c r="Z24" i="18"/>
  <c r="Y24" i="18"/>
  <c r="X24" i="18"/>
  <c r="U24" i="18"/>
  <c r="R24" i="18"/>
  <c r="O24" i="18"/>
  <c r="BP23" i="18"/>
  <c r="BO23" i="18"/>
  <c r="BN23" i="18"/>
  <c r="BK23" i="18"/>
  <c r="BH23" i="18"/>
  <c r="BD23" i="18"/>
  <c r="BC23" i="18"/>
  <c r="BE23" i="18" s="1"/>
  <c r="BB23" i="18"/>
  <c r="AY23" i="18"/>
  <c r="AV23" i="18"/>
  <c r="AS23" i="18"/>
  <c r="AP23" i="18"/>
  <c r="AO23" i="18"/>
  <c r="AN23" i="18"/>
  <c r="AM23" i="18"/>
  <c r="AJ23" i="18"/>
  <c r="AG23" i="18"/>
  <c r="AD23" i="18"/>
  <c r="Z23" i="18"/>
  <c r="Y23" i="18"/>
  <c r="X23" i="18"/>
  <c r="U23" i="18"/>
  <c r="R23" i="18"/>
  <c r="O23" i="18"/>
  <c r="BP22" i="18"/>
  <c r="BO22" i="18"/>
  <c r="BQ22" i="18" s="1"/>
  <c r="BN22" i="18"/>
  <c r="BK22" i="18"/>
  <c r="BH22" i="18"/>
  <c r="BD22" i="18"/>
  <c r="BC22" i="18"/>
  <c r="BB22" i="18"/>
  <c r="AY22" i="18"/>
  <c r="AV22" i="18"/>
  <c r="AS22" i="18"/>
  <c r="AO22" i="18"/>
  <c r="AN22" i="18"/>
  <c r="AP22" i="18" s="1"/>
  <c r="AM22" i="18"/>
  <c r="AJ22" i="18"/>
  <c r="AG22" i="18"/>
  <c r="AD22" i="18"/>
  <c r="Z22" i="18"/>
  <c r="Y22" i="18"/>
  <c r="X22" i="18"/>
  <c r="U22" i="18"/>
  <c r="R22" i="18"/>
  <c r="O22" i="18"/>
  <c r="BQ21" i="18"/>
  <c r="BP21" i="18"/>
  <c r="BO21" i="18"/>
  <c r="BN21" i="18"/>
  <c r="BK21" i="18"/>
  <c r="BH21" i="18"/>
  <c r="BD21" i="18"/>
  <c r="BC21" i="18"/>
  <c r="BB21" i="18"/>
  <c r="AY21" i="18"/>
  <c r="AV21" i="18"/>
  <c r="AS21" i="18"/>
  <c r="AO21" i="18"/>
  <c r="AN21" i="18"/>
  <c r="AM21" i="18"/>
  <c r="AJ21" i="18"/>
  <c r="AG21" i="18"/>
  <c r="AD21" i="18"/>
  <c r="Z21" i="18"/>
  <c r="Y21" i="18"/>
  <c r="X21" i="18"/>
  <c r="U21" i="18"/>
  <c r="R21" i="18"/>
  <c r="O21" i="18"/>
  <c r="BP20" i="18"/>
  <c r="BO20" i="18"/>
  <c r="BQ20" i="18" s="1"/>
  <c r="BN20" i="18"/>
  <c r="BK20" i="18"/>
  <c r="BH20" i="18"/>
  <c r="BD20" i="18"/>
  <c r="BC20" i="18"/>
  <c r="BB20" i="18"/>
  <c r="AY20" i="18"/>
  <c r="AV20" i="18"/>
  <c r="AS20" i="18"/>
  <c r="AO20" i="18"/>
  <c r="AN20" i="18"/>
  <c r="AM20" i="18"/>
  <c r="AJ20" i="18"/>
  <c r="AG20" i="18"/>
  <c r="AD20" i="18"/>
  <c r="Z20" i="18"/>
  <c r="Y20" i="18"/>
  <c r="X20" i="18"/>
  <c r="U20" i="18"/>
  <c r="R20" i="18"/>
  <c r="O20" i="18"/>
  <c r="BP19" i="18"/>
  <c r="BO19" i="18"/>
  <c r="BN19" i="18"/>
  <c r="BK19" i="18"/>
  <c r="BH19" i="18"/>
  <c r="BD19" i="18"/>
  <c r="BC19" i="18"/>
  <c r="BB19" i="18"/>
  <c r="AY19" i="18"/>
  <c r="AV19" i="18"/>
  <c r="AS19" i="18"/>
  <c r="AO19" i="18"/>
  <c r="AN19" i="18"/>
  <c r="AM19" i="18"/>
  <c r="AJ19" i="18"/>
  <c r="AG19" i="18"/>
  <c r="AD19" i="18"/>
  <c r="Z19" i="18"/>
  <c r="Y19" i="18"/>
  <c r="X19" i="18"/>
  <c r="U19" i="18"/>
  <c r="R19" i="18"/>
  <c r="O19" i="18"/>
  <c r="BP18" i="18"/>
  <c r="BO18" i="18"/>
  <c r="BQ18" i="18" s="1"/>
  <c r="BN18" i="18"/>
  <c r="BK18" i="18"/>
  <c r="BH18" i="18"/>
  <c r="BD18" i="18"/>
  <c r="BC18" i="18"/>
  <c r="BB18" i="18"/>
  <c r="AY18" i="18"/>
  <c r="AV18" i="18"/>
  <c r="AS18" i="18"/>
  <c r="AO18" i="18"/>
  <c r="AN18" i="18"/>
  <c r="AP18" i="18" s="1"/>
  <c r="AM18" i="18"/>
  <c r="AJ18" i="18"/>
  <c r="AG18" i="18"/>
  <c r="AD18" i="18"/>
  <c r="Z18" i="18"/>
  <c r="Y18" i="18"/>
  <c r="AA18" i="18" s="1"/>
  <c r="X18" i="18"/>
  <c r="U18" i="18"/>
  <c r="R18" i="18"/>
  <c r="O18" i="18"/>
  <c r="BQ17" i="18"/>
  <c r="BP17" i="18"/>
  <c r="BO17" i="18"/>
  <c r="BN17" i="18"/>
  <c r="BK17" i="18"/>
  <c r="BH17" i="18"/>
  <c r="BD17" i="18"/>
  <c r="BC17" i="18"/>
  <c r="BB17" i="18"/>
  <c r="AY17" i="18"/>
  <c r="AV17" i="18"/>
  <c r="AS17" i="18"/>
  <c r="AO17" i="18"/>
  <c r="AN17" i="18"/>
  <c r="AM17" i="18"/>
  <c r="AJ17" i="18"/>
  <c r="AG17" i="18"/>
  <c r="AD17" i="18"/>
  <c r="Z17" i="18"/>
  <c r="Y17" i="18"/>
  <c r="AA17" i="18" s="1"/>
  <c r="X17" i="18"/>
  <c r="U17" i="18"/>
  <c r="R17" i="18"/>
  <c r="O17" i="18"/>
  <c r="BP16" i="18"/>
  <c r="BO16" i="18"/>
  <c r="BN16" i="18"/>
  <c r="BK16" i="18"/>
  <c r="BH16" i="18"/>
  <c r="BD16" i="18"/>
  <c r="BC16" i="18"/>
  <c r="BB16" i="18"/>
  <c r="AY16" i="18"/>
  <c r="AV16" i="18"/>
  <c r="AS16" i="18"/>
  <c r="AO16" i="18"/>
  <c r="BS16" i="18" s="1"/>
  <c r="CH16" i="18" s="1"/>
  <c r="AN16" i="18"/>
  <c r="AM16" i="18"/>
  <c r="AJ16" i="18"/>
  <c r="AG16" i="18"/>
  <c r="AD16" i="18"/>
  <c r="Z16" i="18"/>
  <c r="Y16" i="18"/>
  <c r="X16" i="18"/>
  <c r="U16" i="18"/>
  <c r="R16" i="18"/>
  <c r="O16" i="18"/>
  <c r="BP15" i="18"/>
  <c r="BO15" i="18"/>
  <c r="BN15" i="18"/>
  <c r="BK15" i="18"/>
  <c r="BH15" i="18"/>
  <c r="BD15" i="18"/>
  <c r="BB15" i="18"/>
  <c r="AW15" i="18"/>
  <c r="AY15" i="18" s="1"/>
  <c r="AT15" i="18"/>
  <c r="AQ15" i="18"/>
  <c r="AS15" i="18" s="1"/>
  <c r="AO15" i="18"/>
  <c r="AN15" i="18"/>
  <c r="AM15" i="18"/>
  <c r="AJ15" i="18"/>
  <c r="AG15" i="18"/>
  <c r="AD15" i="18"/>
  <c r="Z15" i="18"/>
  <c r="Y15" i="18"/>
  <c r="AA15" i="18" s="1"/>
  <c r="X15" i="18"/>
  <c r="U15" i="18"/>
  <c r="R15" i="18"/>
  <c r="O15" i="18"/>
  <c r="BP14" i="18"/>
  <c r="BO14" i="18"/>
  <c r="BN14" i="18"/>
  <c r="BK14" i="18"/>
  <c r="BH14" i="18"/>
  <c r="BD14" i="18"/>
  <c r="BC14" i="18"/>
  <c r="BB14" i="18"/>
  <c r="AY14" i="18"/>
  <c r="AV14" i="18"/>
  <c r="AS14" i="18"/>
  <c r="AO14" i="18"/>
  <c r="AN14" i="18"/>
  <c r="AP14" i="18" s="1"/>
  <c r="AM14" i="18"/>
  <c r="AJ14" i="18"/>
  <c r="AG14" i="18"/>
  <c r="AD14" i="18"/>
  <c r="Z14" i="18"/>
  <c r="Y14" i="18"/>
  <c r="X14" i="18"/>
  <c r="U14" i="18"/>
  <c r="R14" i="18"/>
  <c r="O14" i="18"/>
  <c r="BP13" i="18"/>
  <c r="BO13" i="18"/>
  <c r="BN13" i="18"/>
  <c r="BK13" i="18"/>
  <c r="BH13" i="18"/>
  <c r="BD13" i="18"/>
  <c r="BC13" i="18"/>
  <c r="BB13" i="18"/>
  <c r="AY13" i="18"/>
  <c r="AV13" i="18"/>
  <c r="AS13" i="18"/>
  <c r="AL13" i="18"/>
  <c r="AK13" i="18"/>
  <c r="AM13" i="18" s="1"/>
  <c r="AI13" i="18"/>
  <c r="AH13" i="18"/>
  <c r="AJ13" i="18" s="1"/>
  <c r="AF13" i="18"/>
  <c r="AE13" i="18"/>
  <c r="AD13" i="18"/>
  <c r="AC13" i="18"/>
  <c r="AB13" i="18"/>
  <c r="Z13" i="18"/>
  <c r="Y13" i="18"/>
  <c r="AA13" i="18" s="1"/>
  <c r="X13" i="18"/>
  <c r="U13" i="18"/>
  <c r="R13" i="18"/>
  <c r="O13" i="18"/>
  <c r="BP12" i="18"/>
  <c r="BO12" i="18"/>
  <c r="BQ12" i="18" s="1"/>
  <c r="BN12" i="18"/>
  <c r="BK12" i="18"/>
  <c r="BH12" i="18"/>
  <c r="BD12" i="18"/>
  <c r="BC12" i="18"/>
  <c r="BB12" i="18"/>
  <c r="AY12" i="18"/>
  <c r="AV12" i="18"/>
  <c r="AS12" i="18"/>
  <c r="AL12" i="18"/>
  <c r="AM12" i="18" s="1"/>
  <c r="AK12" i="18"/>
  <c r="AJ12" i="18"/>
  <c r="AI12" i="18"/>
  <c r="AH12" i="18"/>
  <c r="AE12" i="18"/>
  <c r="AG12" i="18" s="1"/>
  <c r="AB12" i="18"/>
  <c r="AD12" i="18" s="1"/>
  <c r="Z12" i="18"/>
  <c r="Y12" i="18"/>
  <c r="X12" i="18"/>
  <c r="U12" i="18"/>
  <c r="R12" i="18"/>
  <c r="O12" i="18"/>
  <c r="BQ11" i="18"/>
  <c r="BP11" i="18"/>
  <c r="BO11" i="18"/>
  <c r="BN11" i="18"/>
  <c r="BK11" i="18"/>
  <c r="BH11" i="18"/>
  <c r="BC11" i="18"/>
  <c r="BB11" i="18"/>
  <c r="AX11" i="18"/>
  <c r="BD11" i="18" s="1"/>
  <c r="AV11" i="18"/>
  <c r="AS11" i="18"/>
  <c r="AL11" i="18"/>
  <c r="AK11" i="18"/>
  <c r="AM11" i="18" s="1"/>
  <c r="AI11" i="18"/>
  <c r="AH11" i="18"/>
  <c r="AJ11" i="18" s="1"/>
  <c r="AF11" i="18"/>
  <c r="AO11" i="18" s="1"/>
  <c r="AE11" i="18"/>
  <c r="AC11" i="18"/>
  <c r="AB11" i="18"/>
  <c r="AD11" i="18" s="1"/>
  <c r="Z11" i="18"/>
  <c r="Y11" i="18"/>
  <c r="X11" i="18"/>
  <c r="U11" i="18"/>
  <c r="R11" i="18"/>
  <c r="O11" i="18"/>
  <c r="BP10" i="18"/>
  <c r="BO10" i="18"/>
  <c r="BN10" i="18"/>
  <c r="BK10" i="18"/>
  <c r="BH10" i="18"/>
  <c r="BB10" i="18"/>
  <c r="AX10" i="18"/>
  <c r="BD10" i="18" s="1"/>
  <c r="AW10" i="18"/>
  <c r="BC10" i="18" s="1"/>
  <c r="AV10" i="18"/>
  <c r="AS10" i="18"/>
  <c r="AO10" i="18"/>
  <c r="AK10" i="18"/>
  <c r="AM10" i="18" s="1"/>
  <c r="AH10" i="18"/>
  <c r="AJ10" i="18" s="1"/>
  <c r="AE10" i="18"/>
  <c r="AG10" i="18" s="1"/>
  <c r="AD10" i="18"/>
  <c r="AB10" i="18"/>
  <c r="W10" i="18"/>
  <c r="Z10" i="18" s="1"/>
  <c r="V10" i="18"/>
  <c r="Y10" i="18" s="1"/>
  <c r="U10" i="18"/>
  <c r="R10" i="18"/>
  <c r="O10" i="18"/>
  <c r="BP9" i="18"/>
  <c r="BO9" i="18"/>
  <c r="BR9" i="18" s="1"/>
  <c r="CG9" i="18" s="1"/>
  <c r="BN9" i="18"/>
  <c r="BK9" i="18"/>
  <c r="BH9" i="18"/>
  <c r="BE9" i="18"/>
  <c r="BD9" i="18"/>
  <c r="BC9" i="18"/>
  <c r="BB9" i="18"/>
  <c r="AY9" i="18"/>
  <c r="AV9" i="18"/>
  <c r="AS9" i="18"/>
  <c r="AO9" i="18"/>
  <c r="AN9" i="18"/>
  <c r="AM9" i="18"/>
  <c r="AJ9" i="18"/>
  <c r="AG9" i="18"/>
  <c r="AD9" i="18"/>
  <c r="Z9" i="18"/>
  <c r="Y9" i="18"/>
  <c r="X9" i="18"/>
  <c r="U9" i="18"/>
  <c r="R9" i="18"/>
  <c r="O9" i="18"/>
  <c r="BQ8" i="18"/>
  <c r="BP8" i="18"/>
  <c r="BO8" i="18"/>
  <c r="BN8" i="18"/>
  <c r="BK8" i="18"/>
  <c r="BH8" i="18"/>
  <c r="BD8" i="18"/>
  <c r="BC8" i="18"/>
  <c r="BB8" i="18"/>
  <c r="AY8" i="18"/>
  <c r="AV8" i="18"/>
  <c r="AS8" i="18"/>
  <c r="AP8" i="18"/>
  <c r="AO8" i="18"/>
  <c r="AN8" i="18"/>
  <c r="AM8" i="18"/>
  <c r="AJ8" i="18"/>
  <c r="AG8" i="18"/>
  <c r="AD8" i="18"/>
  <c r="Z8" i="18"/>
  <c r="Y8" i="18"/>
  <c r="X8" i="18"/>
  <c r="U8" i="18"/>
  <c r="R8" i="18"/>
  <c r="O8" i="18"/>
  <c r="BP7" i="18"/>
  <c r="BO7" i="18"/>
  <c r="BN7" i="18"/>
  <c r="BK7" i="18"/>
  <c r="BH7" i="18"/>
  <c r="BD7" i="18"/>
  <c r="BC7" i="18"/>
  <c r="BB7" i="18"/>
  <c r="AY7" i="18"/>
  <c r="AV7" i="18"/>
  <c r="AS7" i="18"/>
  <c r="AO7" i="18"/>
  <c r="AN7" i="18"/>
  <c r="AP7" i="18" s="1"/>
  <c r="AM7" i="18"/>
  <c r="AJ7" i="18"/>
  <c r="AG7" i="18"/>
  <c r="AD7" i="18"/>
  <c r="AA7" i="18"/>
  <c r="Z7" i="18"/>
  <c r="Y7" i="18"/>
  <c r="X7" i="18"/>
  <c r="U7" i="18"/>
  <c r="R7" i="18"/>
  <c r="O7" i="18"/>
  <c r="BP6" i="18"/>
  <c r="BO6" i="18"/>
  <c r="BQ6" i="18" s="1"/>
  <c r="BN6" i="18"/>
  <c r="BK6" i="18"/>
  <c r="BH6" i="18"/>
  <c r="BD6" i="18"/>
  <c r="BC6" i="18"/>
  <c r="BB6" i="18"/>
  <c r="AY6" i="18"/>
  <c r="AV6" i="18"/>
  <c r="AS6" i="18"/>
  <c r="AO6" i="18"/>
  <c r="AK6" i="18"/>
  <c r="AM6" i="18" s="1"/>
  <c r="AJ6" i="18"/>
  <c r="AH6" i="18"/>
  <c r="AE6" i="18"/>
  <c r="AG6" i="18" s="1"/>
  <c r="AB6" i="18"/>
  <c r="AD6" i="18" s="1"/>
  <c r="Z6" i="18"/>
  <c r="Y6" i="18"/>
  <c r="X6" i="18"/>
  <c r="U6" i="18"/>
  <c r="R6" i="18"/>
  <c r="O6" i="18"/>
  <c r="BP5" i="18"/>
  <c r="BO5" i="18"/>
  <c r="BN5" i="18"/>
  <c r="BK5" i="18"/>
  <c r="BH5" i="18"/>
  <c r="BD5" i="18"/>
  <c r="BC5" i="18"/>
  <c r="BE5" i="18" s="1"/>
  <c r="BB5" i="18"/>
  <c r="AY5" i="18"/>
  <c r="AV5" i="18"/>
  <c r="AS5" i="18"/>
  <c r="AO5" i="18"/>
  <c r="AN5" i="18"/>
  <c r="AM5" i="18"/>
  <c r="AJ5" i="18"/>
  <c r="AG5" i="18"/>
  <c r="AD5" i="18"/>
  <c r="Z5" i="18"/>
  <c r="Y5" i="18"/>
  <c r="X5" i="18"/>
  <c r="U5" i="18"/>
  <c r="R5" i="18"/>
  <c r="O5" i="18"/>
  <c r="BP4" i="18"/>
  <c r="BO4" i="18"/>
  <c r="BN4" i="18"/>
  <c r="BK4" i="18"/>
  <c r="BH4" i="18"/>
  <c r="BD4" i="18"/>
  <c r="BC4" i="18"/>
  <c r="BB4" i="18"/>
  <c r="AY4" i="18"/>
  <c r="AV4" i="18"/>
  <c r="AS4" i="18"/>
  <c r="AO4" i="18"/>
  <c r="AN4" i="18"/>
  <c r="AM4" i="18"/>
  <c r="AJ4" i="18"/>
  <c r="AG4" i="18"/>
  <c r="AD4" i="18"/>
  <c r="Z4" i="18"/>
  <c r="Y4" i="18"/>
  <c r="X4" i="18"/>
  <c r="U4" i="18"/>
  <c r="R4" i="18"/>
  <c r="O4" i="18"/>
  <c r="BD55" i="17"/>
  <c r="CB55" i="17" s="1"/>
  <c r="BC55" i="17"/>
  <c r="CA55" i="17" s="1"/>
  <c r="AO55" i="17"/>
  <c r="BY55" i="17" s="1"/>
  <c r="AN55" i="17"/>
  <c r="BX55" i="17" s="1"/>
  <c r="AG55" i="19"/>
  <c r="Z55" i="17"/>
  <c r="BV55" i="17" s="1"/>
  <c r="Y55" i="17"/>
  <c r="BU55" i="17" s="1"/>
  <c r="BD54" i="17"/>
  <c r="CB54" i="17" s="1"/>
  <c r="BC54" i="17"/>
  <c r="CA54" i="17" s="1"/>
  <c r="AO54" i="17"/>
  <c r="BY54" i="17" s="1"/>
  <c r="AN54" i="17"/>
  <c r="BX54" i="17" s="1"/>
  <c r="Z54" i="17"/>
  <c r="BV54" i="17" s="1"/>
  <c r="Y54" i="17"/>
  <c r="BU54" i="17" s="1"/>
  <c r="BD53" i="17"/>
  <c r="CB53" i="17" s="1"/>
  <c r="BC53" i="17"/>
  <c r="CA53" i="17" s="1"/>
  <c r="AO53" i="17"/>
  <c r="BY53" i="17" s="1"/>
  <c r="AN53" i="17"/>
  <c r="BX53" i="17" s="1"/>
  <c r="Z53" i="17"/>
  <c r="BV53" i="17" s="1"/>
  <c r="Y53" i="17"/>
  <c r="BU53" i="17" s="1"/>
  <c r="BD52" i="17"/>
  <c r="CB52" i="17" s="1"/>
  <c r="BC52" i="17"/>
  <c r="CA52" i="17" s="1"/>
  <c r="AS52" i="19"/>
  <c r="AO52" i="17"/>
  <c r="BY52" i="17" s="1"/>
  <c r="AN52" i="17"/>
  <c r="BX52" i="17" s="1"/>
  <c r="Z52" i="17"/>
  <c r="BV52" i="17" s="1"/>
  <c r="Y52" i="17"/>
  <c r="BU52" i="17" s="1"/>
  <c r="BD51" i="17"/>
  <c r="CB51" i="17" s="1"/>
  <c r="BC51" i="17"/>
  <c r="CA51" i="17" s="1"/>
  <c r="AO51" i="17"/>
  <c r="BY51" i="17" s="1"/>
  <c r="AN51" i="17"/>
  <c r="BX51" i="17" s="1"/>
  <c r="AD51" i="19"/>
  <c r="Z51" i="17"/>
  <c r="BV51" i="17" s="1"/>
  <c r="Y51" i="17"/>
  <c r="BU51" i="17" s="1"/>
  <c r="BC50" i="17"/>
  <c r="CA50" i="17" s="1"/>
  <c r="BD50" i="17"/>
  <c r="CB50" i="17" s="1"/>
  <c r="AO50" i="17"/>
  <c r="BY50" i="17" s="1"/>
  <c r="AN50" i="17"/>
  <c r="BX50" i="17" s="1"/>
  <c r="Z50" i="17"/>
  <c r="BV50" i="17" s="1"/>
  <c r="Y50" i="17"/>
  <c r="BU50" i="17" s="1"/>
  <c r="BD49" i="17"/>
  <c r="CB49" i="17" s="1"/>
  <c r="BC49" i="17"/>
  <c r="CA49" i="17" s="1"/>
  <c r="AO49" i="17"/>
  <c r="BY49" i="17" s="1"/>
  <c r="AN49" i="17"/>
  <c r="BX49" i="17" s="1"/>
  <c r="Z49" i="17"/>
  <c r="BV49" i="17" s="1"/>
  <c r="Y49" i="17"/>
  <c r="BU49" i="17" s="1"/>
  <c r="BD48" i="17"/>
  <c r="CB48" i="17" s="1"/>
  <c r="BC48" i="17"/>
  <c r="CA48" i="17" s="1"/>
  <c r="AO48" i="17"/>
  <c r="BY48" i="17" s="1"/>
  <c r="AN48" i="17"/>
  <c r="BX48" i="17" s="1"/>
  <c r="Z48" i="17"/>
  <c r="BV48" i="17" s="1"/>
  <c r="Y48" i="17"/>
  <c r="BU48" i="17" s="1"/>
  <c r="BD47" i="17"/>
  <c r="CB47" i="17" s="1"/>
  <c r="AW47" i="17"/>
  <c r="AY47" i="17" s="1"/>
  <c r="AT47" i="17"/>
  <c r="AO47" i="17"/>
  <c r="BY47" i="17" s="1"/>
  <c r="AN47" i="17"/>
  <c r="BX47" i="17" s="1"/>
  <c r="AG47" i="19"/>
  <c r="Z47" i="17"/>
  <c r="BV47" i="17" s="1"/>
  <c r="V47" i="17"/>
  <c r="Y47" i="17" s="1"/>
  <c r="BU47" i="17" s="1"/>
  <c r="BD46" i="17"/>
  <c r="CB46" i="17" s="1"/>
  <c r="BC46" i="17"/>
  <c r="CA46" i="17" s="1"/>
  <c r="AO46" i="17"/>
  <c r="BY46" i="17" s="1"/>
  <c r="AN46" i="17"/>
  <c r="BX46" i="17" s="1"/>
  <c r="Z46" i="17"/>
  <c r="BV46" i="17" s="1"/>
  <c r="Y46" i="17"/>
  <c r="BU46" i="17" s="1"/>
  <c r="BD45" i="17"/>
  <c r="CB45" i="17" s="1"/>
  <c r="BC45" i="17"/>
  <c r="CA45" i="17" s="1"/>
  <c r="AO45" i="17"/>
  <c r="BY45" i="17" s="1"/>
  <c r="AN45" i="17"/>
  <c r="BX45" i="17" s="1"/>
  <c r="AG45" i="19"/>
  <c r="Z45" i="17"/>
  <c r="BV45" i="17" s="1"/>
  <c r="Y45" i="17"/>
  <c r="BU45" i="17" s="1"/>
  <c r="BD44" i="17"/>
  <c r="CB44" i="17" s="1"/>
  <c r="BC44" i="17"/>
  <c r="CA44" i="17" s="1"/>
  <c r="AO44" i="17"/>
  <c r="BY44" i="17" s="1"/>
  <c r="AN44" i="17"/>
  <c r="BX44" i="17" s="1"/>
  <c r="Z44" i="17"/>
  <c r="BV44" i="17" s="1"/>
  <c r="Y44" i="17"/>
  <c r="BU44" i="17" s="1"/>
  <c r="BD43" i="17"/>
  <c r="CB43" i="17" s="1"/>
  <c r="BC43" i="17"/>
  <c r="CA43" i="17" s="1"/>
  <c r="AO43" i="17"/>
  <c r="BY43" i="17" s="1"/>
  <c r="AN43" i="17"/>
  <c r="BX43" i="17" s="1"/>
  <c r="AD43" i="19"/>
  <c r="Z43" i="17"/>
  <c r="BV43" i="17" s="1"/>
  <c r="Y43" i="17"/>
  <c r="BU43" i="17" s="1"/>
  <c r="BD42" i="17"/>
  <c r="CB42" i="17" s="1"/>
  <c r="BC42" i="17"/>
  <c r="CA42" i="17" s="1"/>
  <c r="AO42" i="17"/>
  <c r="BY42" i="17" s="1"/>
  <c r="AN42" i="17"/>
  <c r="BX42" i="17" s="1"/>
  <c r="Z42" i="17"/>
  <c r="BV42" i="17" s="1"/>
  <c r="Y42" i="17"/>
  <c r="BU42" i="17" s="1"/>
  <c r="BD41" i="17"/>
  <c r="CB41" i="17" s="1"/>
  <c r="BC41" i="17"/>
  <c r="CA41" i="17" s="1"/>
  <c r="AO41" i="17"/>
  <c r="BY41" i="17" s="1"/>
  <c r="AN41" i="17"/>
  <c r="BX41" i="17" s="1"/>
  <c r="Z41" i="17"/>
  <c r="BV41" i="17" s="1"/>
  <c r="Y41" i="17"/>
  <c r="BU41" i="17" s="1"/>
  <c r="BD40" i="17"/>
  <c r="CB40" i="17" s="1"/>
  <c r="BC40" i="17"/>
  <c r="CA40" i="17" s="1"/>
  <c r="AO40" i="17"/>
  <c r="BY40" i="17" s="1"/>
  <c r="AN40" i="17"/>
  <c r="BX40" i="17" s="1"/>
  <c r="Z40" i="17"/>
  <c r="BV40" i="17" s="1"/>
  <c r="Y40" i="17"/>
  <c r="BU40" i="17" s="1"/>
  <c r="BD39" i="17"/>
  <c r="CB39" i="17" s="1"/>
  <c r="BC39" i="17"/>
  <c r="CA39" i="17" s="1"/>
  <c r="AO39" i="17"/>
  <c r="BY39" i="17" s="1"/>
  <c r="AN39" i="17"/>
  <c r="BX39" i="17" s="1"/>
  <c r="Z39" i="17"/>
  <c r="BV39" i="17" s="1"/>
  <c r="Y39" i="17"/>
  <c r="BU39" i="17" s="1"/>
  <c r="BD38" i="17"/>
  <c r="CB38" i="17" s="1"/>
  <c r="BC38" i="17"/>
  <c r="CA38" i="17" s="1"/>
  <c r="AF38" i="19"/>
  <c r="AE38" i="19"/>
  <c r="Z38" i="17"/>
  <c r="BV38" i="17" s="1"/>
  <c r="Y38" i="17"/>
  <c r="BU38" i="17" s="1"/>
  <c r="BD37" i="17"/>
  <c r="CB37" i="17" s="1"/>
  <c r="BC37" i="17"/>
  <c r="CA37" i="17" s="1"/>
  <c r="AO37" i="17"/>
  <c r="BY37" i="17" s="1"/>
  <c r="AN37" i="17"/>
  <c r="BX37" i="17" s="1"/>
  <c r="AG37" i="19"/>
  <c r="Z37" i="17"/>
  <c r="BV37" i="17" s="1"/>
  <c r="Y37" i="17"/>
  <c r="BU37" i="17" s="1"/>
  <c r="BD36" i="17"/>
  <c r="CB36" i="17" s="1"/>
  <c r="BC36" i="17"/>
  <c r="CA36" i="17" s="1"/>
  <c r="AO36" i="17"/>
  <c r="BY36" i="17" s="1"/>
  <c r="AN36" i="17"/>
  <c r="BX36" i="17" s="1"/>
  <c r="Z36" i="17"/>
  <c r="BV36" i="17" s="1"/>
  <c r="Y36" i="17"/>
  <c r="BU36" i="17" s="1"/>
  <c r="BD35" i="17"/>
  <c r="CB35" i="17" s="1"/>
  <c r="BC35" i="17"/>
  <c r="CA35" i="17" s="1"/>
  <c r="AO35" i="17"/>
  <c r="BY35" i="17" s="1"/>
  <c r="AN35" i="17"/>
  <c r="BX35" i="17" s="1"/>
  <c r="AD35" i="19"/>
  <c r="Z35" i="17"/>
  <c r="BV35" i="17" s="1"/>
  <c r="Y35" i="17"/>
  <c r="BU35" i="17" s="1"/>
  <c r="BD34" i="17"/>
  <c r="CB34" i="17" s="1"/>
  <c r="BC34" i="17"/>
  <c r="CA34" i="17" s="1"/>
  <c r="AO34" i="17"/>
  <c r="BY34" i="17" s="1"/>
  <c r="AN34" i="17"/>
  <c r="BX34" i="17" s="1"/>
  <c r="Z34" i="17"/>
  <c r="BV34" i="17" s="1"/>
  <c r="Y34" i="17"/>
  <c r="BU34" i="17" s="1"/>
  <c r="BD33" i="17"/>
  <c r="CB33" i="17" s="1"/>
  <c r="BC33" i="17"/>
  <c r="CA33" i="17" s="1"/>
  <c r="AO33" i="17"/>
  <c r="BY33" i="17" s="1"/>
  <c r="AN33" i="17"/>
  <c r="BX33" i="17" s="1"/>
  <c r="Z33" i="17"/>
  <c r="BV33" i="17" s="1"/>
  <c r="Y33" i="17"/>
  <c r="BU33" i="17" s="1"/>
  <c r="BD32" i="17"/>
  <c r="CB32" i="17" s="1"/>
  <c r="BC32" i="17"/>
  <c r="CA32" i="17" s="1"/>
  <c r="AO32" i="17"/>
  <c r="BY32" i="17" s="1"/>
  <c r="AN32" i="17"/>
  <c r="BX32" i="17" s="1"/>
  <c r="Z32" i="17"/>
  <c r="BV32" i="17" s="1"/>
  <c r="Y32" i="17"/>
  <c r="BU32" i="17" s="1"/>
  <c r="BD31" i="17"/>
  <c r="CB31" i="17" s="1"/>
  <c r="BC31" i="17"/>
  <c r="CA31" i="17" s="1"/>
  <c r="AO31" i="17"/>
  <c r="BY31" i="17" s="1"/>
  <c r="AN31" i="17"/>
  <c r="BX31" i="17" s="1"/>
  <c r="Z31" i="17"/>
  <c r="BV31" i="17" s="1"/>
  <c r="Y31" i="17"/>
  <c r="BU31" i="17" s="1"/>
  <c r="BD30" i="17"/>
  <c r="CB30" i="17" s="1"/>
  <c r="BC30" i="17"/>
  <c r="CA30" i="17" s="1"/>
  <c r="AO30" i="17"/>
  <c r="BY30" i="17" s="1"/>
  <c r="AN30" i="17"/>
  <c r="BX30" i="17" s="1"/>
  <c r="Z30" i="17"/>
  <c r="BV30" i="17" s="1"/>
  <c r="Y30" i="17"/>
  <c r="BU30" i="17" s="1"/>
  <c r="BD29" i="17"/>
  <c r="CB29" i="17" s="1"/>
  <c r="BC29" i="17"/>
  <c r="CA29" i="17" s="1"/>
  <c r="AO29" i="17"/>
  <c r="BY29" i="17" s="1"/>
  <c r="AN29" i="17"/>
  <c r="BX29" i="17" s="1"/>
  <c r="AG29" i="19"/>
  <c r="Z29" i="17"/>
  <c r="BV29" i="17" s="1"/>
  <c r="Y29" i="17"/>
  <c r="BU29" i="17" s="1"/>
  <c r="BD28" i="17"/>
  <c r="CB28" i="17" s="1"/>
  <c r="BC28" i="17"/>
  <c r="CA28" i="17" s="1"/>
  <c r="AO28" i="17"/>
  <c r="BY28" i="17" s="1"/>
  <c r="AN28" i="17"/>
  <c r="BX28" i="17" s="1"/>
  <c r="Z28" i="17"/>
  <c r="BV28" i="17" s="1"/>
  <c r="Y28" i="17"/>
  <c r="BU28" i="17" s="1"/>
  <c r="BD27" i="17"/>
  <c r="CB27" i="17" s="1"/>
  <c r="BC27" i="17"/>
  <c r="CA27" i="17" s="1"/>
  <c r="AO27" i="17"/>
  <c r="BY27" i="17" s="1"/>
  <c r="AN27" i="17"/>
  <c r="BX27" i="17" s="1"/>
  <c r="AD27" i="19"/>
  <c r="Z27" i="17"/>
  <c r="BV27" i="17" s="1"/>
  <c r="Y27" i="17"/>
  <c r="BU27" i="17" s="1"/>
  <c r="BD26" i="17"/>
  <c r="CB26" i="17" s="1"/>
  <c r="BC26" i="17"/>
  <c r="CA26" i="17" s="1"/>
  <c r="AO26" i="17"/>
  <c r="BY26" i="17" s="1"/>
  <c r="AN26" i="17"/>
  <c r="BX26" i="17" s="1"/>
  <c r="Z26" i="17"/>
  <c r="BV26" i="17" s="1"/>
  <c r="Y26" i="17"/>
  <c r="BU26" i="17" s="1"/>
  <c r="BD25" i="17"/>
  <c r="CB25" i="17" s="1"/>
  <c r="BC25" i="17"/>
  <c r="CA25" i="17" s="1"/>
  <c r="AO25" i="17"/>
  <c r="BY25" i="17" s="1"/>
  <c r="AN25" i="17"/>
  <c r="BX25" i="17" s="1"/>
  <c r="Z25" i="17"/>
  <c r="BV25" i="17" s="1"/>
  <c r="Y25" i="17"/>
  <c r="BU25" i="17" s="1"/>
  <c r="BD24" i="17"/>
  <c r="CB24" i="17" s="1"/>
  <c r="BC24" i="17"/>
  <c r="CA24" i="17" s="1"/>
  <c r="AO24" i="17"/>
  <c r="BY24" i="17" s="1"/>
  <c r="AN24" i="17"/>
  <c r="BX24" i="17" s="1"/>
  <c r="Z24" i="17"/>
  <c r="BV24" i="17" s="1"/>
  <c r="Y24" i="17"/>
  <c r="BU24" i="17" s="1"/>
  <c r="BD23" i="17"/>
  <c r="CB23" i="17" s="1"/>
  <c r="BC23" i="17"/>
  <c r="CA23" i="17" s="1"/>
  <c r="AO23" i="17"/>
  <c r="BY23" i="17" s="1"/>
  <c r="AN23" i="17"/>
  <c r="BX23" i="17" s="1"/>
  <c r="Z23" i="17"/>
  <c r="BV23" i="17" s="1"/>
  <c r="Y23" i="17"/>
  <c r="BU23" i="17" s="1"/>
  <c r="BD22" i="17"/>
  <c r="CB22" i="17" s="1"/>
  <c r="BC22" i="17"/>
  <c r="CA22" i="17" s="1"/>
  <c r="AO22" i="17"/>
  <c r="BY22" i="17" s="1"/>
  <c r="AN22" i="17"/>
  <c r="BX22" i="17" s="1"/>
  <c r="Z22" i="17"/>
  <c r="BV22" i="17" s="1"/>
  <c r="Y22" i="17"/>
  <c r="BU22" i="17" s="1"/>
  <c r="BD21" i="17"/>
  <c r="CB21" i="17" s="1"/>
  <c r="BC21" i="17"/>
  <c r="CA21" i="17" s="1"/>
  <c r="AO21" i="17"/>
  <c r="BY21" i="17" s="1"/>
  <c r="AN21" i="17"/>
  <c r="BX21" i="17" s="1"/>
  <c r="AG21" i="19"/>
  <c r="Z21" i="17"/>
  <c r="BV21" i="17" s="1"/>
  <c r="Y21" i="17"/>
  <c r="BU21" i="17" s="1"/>
  <c r="BD20" i="17"/>
  <c r="CB20" i="17" s="1"/>
  <c r="BC20" i="17"/>
  <c r="CA20" i="17" s="1"/>
  <c r="AO20" i="17"/>
  <c r="BY20" i="17" s="1"/>
  <c r="AN20" i="17"/>
  <c r="BX20" i="17" s="1"/>
  <c r="Z20" i="17"/>
  <c r="BV20" i="17" s="1"/>
  <c r="Y20" i="17"/>
  <c r="BU20" i="17" s="1"/>
  <c r="BD19" i="17"/>
  <c r="CB19" i="17" s="1"/>
  <c r="BC19" i="17"/>
  <c r="CA19" i="17" s="1"/>
  <c r="AO19" i="17"/>
  <c r="BY19" i="17" s="1"/>
  <c r="AN19" i="17"/>
  <c r="BX19" i="17" s="1"/>
  <c r="AD19" i="19"/>
  <c r="Z19" i="17"/>
  <c r="BV19" i="17" s="1"/>
  <c r="Y19" i="17"/>
  <c r="BU19" i="17" s="1"/>
  <c r="BD18" i="17"/>
  <c r="CB18" i="17" s="1"/>
  <c r="BC18" i="17"/>
  <c r="CA18" i="17" s="1"/>
  <c r="AO18" i="17"/>
  <c r="BY18" i="17" s="1"/>
  <c r="AN18" i="17"/>
  <c r="BX18" i="17" s="1"/>
  <c r="Z18" i="17"/>
  <c r="BV18" i="17" s="1"/>
  <c r="Y18" i="17"/>
  <c r="BU18" i="17" s="1"/>
  <c r="BD17" i="17"/>
  <c r="CB17" i="17" s="1"/>
  <c r="BC17" i="17"/>
  <c r="CA17" i="17" s="1"/>
  <c r="AO17" i="17"/>
  <c r="BY17" i="17" s="1"/>
  <c r="AN17" i="17"/>
  <c r="BX17" i="17" s="1"/>
  <c r="Z17" i="17"/>
  <c r="BV17" i="17" s="1"/>
  <c r="Y17" i="17"/>
  <c r="BU17" i="17" s="1"/>
  <c r="BD16" i="17"/>
  <c r="CB16" i="17" s="1"/>
  <c r="BC16" i="17"/>
  <c r="CA16" i="17" s="1"/>
  <c r="AO16" i="17"/>
  <c r="BY16" i="17" s="1"/>
  <c r="AN16" i="17"/>
  <c r="BX16" i="17" s="1"/>
  <c r="Z16" i="17"/>
  <c r="BV16" i="17" s="1"/>
  <c r="Y16" i="17"/>
  <c r="BU16" i="17" s="1"/>
  <c r="BD15" i="17"/>
  <c r="CB15" i="17" s="1"/>
  <c r="AV15" i="17"/>
  <c r="AS15" i="17"/>
  <c r="AO15" i="17"/>
  <c r="BY15" i="17" s="1"/>
  <c r="AN15" i="17"/>
  <c r="BX15" i="17" s="1"/>
  <c r="Z15" i="17"/>
  <c r="BV15" i="17" s="1"/>
  <c r="Y15" i="17"/>
  <c r="BU15" i="17" s="1"/>
  <c r="BD14" i="17"/>
  <c r="CB14" i="17" s="1"/>
  <c r="BC14" i="17"/>
  <c r="CA14" i="17" s="1"/>
  <c r="AO14" i="17"/>
  <c r="BY14" i="17" s="1"/>
  <c r="AN14" i="17"/>
  <c r="BX14" i="17" s="1"/>
  <c r="Z14" i="17"/>
  <c r="BV14" i="17" s="1"/>
  <c r="Y14" i="17"/>
  <c r="BU14" i="17" s="1"/>
  <c r="BD13" i="17"/>
  <c r="CB13" i="17" s="1"/>
  <c r="BC13" i="17"/>
  <c r="CA13" i="17" s="1"/>
  <c r="AF13" i="19"/>
  <c r="Z13" i="17"/>
  <c r="BV13" i="17" s="1"/>
  <c r="Y13" i="17"/>
  <c r="BU13" i="17" s="1"/>
  <c r="BD12" i="17"/>
  <c r="CB12" i="17" s="1"/>
  <c r="BC12" i="17"/>
  <c r="CA12" i="17" s="1"/>
  <c r="AM12" i="17"/>
  <c r="AD12" i="17"/>
  <c r="AD12" i="19" s="1"/>
  <c r="Z12" i="17"/>
  <c r="BV12" i="17" s="1"/>
  <c r="Y12" i="17"/>
  <c r="BU12" i="17" s="1"/>
  <c r="BC11" i="17"/>
  <c r="CA11" i="17" s="1"/>
  <c r="BD11" i="17"/>
  <c r="CB11" i="17" s="1"/>
  <c r="AM11" i="17"/>
  <c r="AJ11" i="17"/>
  <c r="AF11" i="19"/>
  <c r="AE11" i="19"/>
  <c r="AB11" i="19"/>
  <c r="Z11" i="17"/>
  <c r="BV11" i="17" s="1"/>
  <c r="Y11" i="17"/>
  <c r="BU11" i="17" s="1"/>
  <c r="BC10" i="17"/>
  <c r="CA10" i="17" s="1"/>
  <c r="BD10" i="17"/>
  <c r="CB10" i="17" s="1"/>
  <c r="AO10" i="17"/>
  <c r="BY10" i="17" s="1"/>
  <c r="AE10" i="19"/>
  <c r="AB10" i="19"/>
  <c r="Z10" i="17"/>
  <c r="BV10" i="17" s="1"/>
  <c r="Y10" i="17"/>
  <c r="BU10" i="17" s="1"/>
  <c r="BD9" i="17"/>
  <c r="CB9" i="17" s="1"/>
  <c r="BC9" i="17"/>
  <c r="CA9" i="17" s="1"/>
  <c r="AO9" i="17"/>
  <c r="BY9" i="17" s="1"/>
  <c r="AN9" i="17"/>
  <c r="BX9" i="17" s="1"/>
  <c r="Z9" i="17"/>
  <c r="BV9" i="17" s="1"/>
  <c r="Y9" i="17"/>
  <c r="BU9" i="17" s="1"/>
  <c r="BD8" i="17"/>
  <c r="CB8" i="17" s="1"/>
  <c r="BC8" i="17"/>
  <c r="CA8" i="17" s="1"/>
  <c r="AO8" i="17"/>
  <c r="BY8" i="17" s="1"/>
  <c r="AN8" i="17"/>
  <c r="BX8" i="17" s="1"/>
  <c r="Z8" i="17"/>
  <c r="BV8" i="17" s="1"/>
  <c r="Y8" i="17"/>
  <c r="BU8" i="17" s="1"/>
  <c r="BD7" i="17"/>
  <c r="CB7" i="17" s="1"/>
  <c r="BC7" i="17"/>
  <c r="CA7" i="17" s="1"/>
  <c r="AO7" i="17"/>
  <c r="BY7" i="17" s="1"/>
  <c r="AN7" i="17"/>
  <c r="BX7" i="17" s="1"/>
  <c r="Z7" i="17"/>
  <c r="BV7" i="17" s="1"/>
  <c r="Y7" i="17"/>
  <c r="BU7" i="17" s="1"/>
  <c r="BD6" i="17"/>
  <c r="CB6" i="17" s="1"/>
  <c r="BC6" i="17"/>
  <c r="CA6" i="17" s="1"/>
  <c r="AO6" i="17"/>
  <c r="BY6" i="17" s="1"/>
  <c r="AM6" i="17"/>
  <c r="AJ6" i="17"/>
  <c r="AG6" i="17"/>
  <c r="AB6" i="19"/>
  <c r="Z6" i="17"/>
  <c r="BV6" i="17" s="1"/>
  <c r="Y6" i="17"/>
  <c r="BU6" i="17" s="1"/>
  <c r="BD5" i="17"/>
  <c r="CB5" i="17" s="1"/>
  <c r="BC5" i="17"/>
  <c r="CA5" i="17" s="1"/>
  <c r="AO5" i="17"/>
  <c r="BY5" i="17" s="1"/>
  <c r="AN5" i="17"/>
  <c r="BX5" i="17" s="1"/>
  <c r="Z5" i="17"/>
  <c r="BV5" i="17" s="1"/>
  <c r="Y5" i="17"/>
  <c r="BU5" i="17" s="1"/>
  <c r="BD4" i="17"/>
  <c r="CB4" i="17" s="1"/>
  <c r="BC4" i="17"/>
  <c r="CA4" i="17" s="1"/>
  <c r="AO4" i="17"/>
  <c r="BY4" i="17" s="1"/>
  <c r="AN4" i="17"/>
  <c r="BX4" i="17" s="1"/>
  <c r="Z4" i="17"/>
  <c r="BV4" i="17" s="1"/>
  <c r="Y4" i="17"/>
  <c r="BU4" i="17" s="1"/>
  <c r="O53" i="19" l="1"/>
  <c r="R9" i="19"/>
  <c r="R17" i="19"/>
  <c r="R25" i="19"/>
  <c r="R33" i="19"/>
  <c r="R41" i="19"/>
  <c r="R49" i="19"/>
  <c r="U21" i="19"/>
  <c r="U29" i="19"/>
  <c r="U37" i="19"/>
  <c r="U45" i="19"/>
  <c r="U53" i="19"/>
  <c r="X9" i="19"/>
  <c r="X18" i="19"/>
  <c r="X26" i="19"/>
  <c r="X42" i="19"/>
  <c r="X51" i="19"/>
  <c r="AS43" i="19"/>
  <c r="AV7" i="19"/>
  <c r="BB38" i="19"/>
  <c r="U41" i="19"/>
  <c r="X14" i="19"/>
  <c r="AG33" i="19"/>
  <c r="AS11" i="19"/>
  <c r="AS20" i="19"/>
  <c r="AS44" i="19"/>
  <c r="AV17" i="19"/>
  <c r="AV25" i="19"/>
  <c r="AV33" i="19"/>
  <c r="AV41" i="19"/>
  <c r="AY6" i="19"/>
  <c r="AY33" i="19"/>
  <c r="AY41" i="19"/>
  <c r="BB7" i="19"/>
  <c r="BB15" i="19"/>
  <c r="BB23" i="19"/>
  <c r="BB31" i="19"/>
  <c r="BB39" i="19"/>
  <c r="BB47" i="19"/>
  <c r="BB55" i="19"/>
  <c r="U47" i="19"/>
  <c r="AV6" i="19"/>
  <c r="AV31" i="19"/>
  <c r="AY23" i="19"/>
  <c r="BB37" i="19"/>
  <c r="AG41" i="19"/>
  <c r="BB14" i="19"/>
  <c r="X31" i="19"/>
  <c r="AV42" i="19"/>
  <c r="U31" i="19"/>
  <c r="AV14" i="19"/>
  <c r="AV39" i="19"/>
  <c r="AY14" i="19"/>
  <c r="AY31" i="19"/>
  <c r="O8" i="19"/>
  <c r="R4" i="19"/>
  <c r="AS42" i="19"/>
  <c r="AV23" i="19"/>
  <c r="AY4" i="19"/>
  <c r="AY39" i="19"/>
  <c r="R20" i="19"/>
  <c r="R44" i="19"/>
  <c r="AD37" i="19"/>
  <c r="AG39" i="19"/>
  <c r="AS31" i="19"/>
  <c r="AS39" i="19"/>
  <c r="AS55" i="19"/>
  <c r="AV11" i="19"/>
  <c r="AV53" i="19"/>
  <c r="AY9" i="19"/>
  <c r="AY20" i="19"/>
  <c r="AY28" i="19"/>
  <c r="AY36" i="19"/>
  <c r="AY44" i="19"/>
  <c r="AY54" i="19"/>
  <c r="BB42" i="19"/>
  <c r="X17" i="19"/>
  <c r="X25" i="19"/>
  <c r="X33" i="19"/>
  <c r="X41" i="19"/>
  <c r="X50" i="19"/>
  <c r="AS6" i="19"/>
  <c r="AS14" i="19"/>
  <c r="AS23" i="19"/>
  <c r="AD7" i="19"/>
  <c r="AG54" i="19"/>
  <c r="AD15" i="19"/>
  <c r="AD23" i="19"/>
  <c r="AD31" i="19"/>
  <c r="AD47" i="19"/>
  <c r="AD55" i="19"/>
  <c r="O54" i="19"/>
  <c r="O6" i="19"/>
  <c r="R7" i="19"/>
  <c r="R15" i="19"/>
  <c r="R39" i="19"/>
  <c r="R47" i="19"/>
  <c r="U11" i="19"/>
  <c r="U27" i="19"/>
  <c r="U35" i="19"/>
  <c r="X7" i="19"/>
  <c r="X49" i="19"/>
  <c r="AG7" i="19"/>
  <c r="AS5" i="19"/>
  <c r="AS22" i="19"/>
  <c r="AS38" i="19"/>
  <c r="AS46" i="19"/>
  <c r="AS54" i="19"/>
  <c r="AV19" i="19"/>
  <c r="AV27" i="19"/>
  <c r="AV35" i="19"/>
  <c r="AV43" i="19"/>
  <c r="AY19" i="19"/>
  <c r="AY27" i="19"/>
  <c r="AY35" i="19"/>
  <c r="AY43" i="19"/>
  <c r="AY53" i="19"/>
  <c r="BB9" i="19"/>
  <c r="BB17" i="19"/>
  <c r="BB25" i="19"/>
  <c r="BB33" i="19"/>
  <c r="BB41" i="19"/>
  <c r="BB49" i="19"/>
  <c r="O5" i="19"/>
  <c r="R12" i="19"/>
  <c r="R28" i="19"/>
  <c r="R36" i="19"/>
  <c r="R52" i="19"/>
  <c r="X4" i="19"/>
  <c r="X13" i="19"/>
  <c r="X29" i="19"/>
  <c r="X37" i="19"/>
  <c r="X45" i="19"/>
  <c r="X54" i="19"/>
  <c r="AD26" i="19"/>
  <c r="AG46" i="19"/>
  <c r="AS10" i="19"/>
  <c r="AS19" i="19"/>
  <c r="AS27" i="19"/>
  <c r="AS35" i="19"/>
  <c r="AS51" i="19"/>
  <c r="AV49" i="19"/>
  <c r="AY5" i="19"/>
  <c r="AY49" i="19"/>
  <c r="BB6" i="19"/>
  <c r="BB22" i="19"/>
  <c r="BB30" i="19"/>
  <c r="BB54" i="19"/>
  <c r="O10" i="19"/>
  <c r="O18" i="19"/>
  <c r="O34" i="19"/>
  <c r="O42" i="19"/>
  <c r="O50" i="19"/>
  <c r="R6" i="19"/>
  <c r="R14" i="19"/>
  <c r="R22" i="19"/>
  <c r="R30" i="19"/>
  <c r="R38" i="19"/>
  <c r="R46" i="19"/>
  <c r="R54" i="19"/>
  <c r="U10" i="19"/>
  <c r="U18" i="19"/>
  <c r="U26" i="19"/>
  <c r="U34" i="19"/>
  <c r="U42" i="19"/>
  <c r="U50" i="19"/>
  <c r="X6" i="19"/>
  <c r="X15" i="19"/>
  <c r="X23" i="19"/>
  <c r="X39" i="19"/>
  <c r="AD17" i="19"/>
  <c r="AD25" i="19"/>
  <c r="AD33" i="19"/>
  <c r="AD41" i="19"/>
  <c r="AD49" i="19"/>
  <c r="AG5" i="19"/>
  <c r="AS4" i="19"/>
  <c r="AS12" i="19"/>
  <c r="AS21" i="19"/>
  <c r="AS29" i="19"/>
  <c r="AS37" i="19"/>
  <c r="AS45" i="19"/>
  <c r="AS53" i="19"/>
  <c r="AV9" i="19"/>
  <c r="AV18" i="19"/>
  <c r="AV26" i="19"/>
  <c r="AV34" i="19"/>
  <c r="AV51" i="19"/>
  <c r="AY7" i="19"/>
  <c r="AY52" i="19"/>
  <c r="O51" i="19"/>
  <c r="R23" i="19"/>
  <c r="R31" i="19"/>
  <c r="R55" i="19"/>
  <c r="U19" i="19"/>
  <c r="U43" i="19"/>
  <c r="U51" i="19"/>
  <c r="AD34" i="19"/>
  <c r="AG53" i="19"/>
  <c r="AV10" i="19"/>
  <c r="AG43" i="19"/>
  <c r="O43" i="19"/>
  <c r="O35" i="19"/>
  <c r="O27" i="19"/>
  <c r="O19" i="19"/>
  <c r="O11" i="19"/>
  <c r="R10" i="19"/>
  <c r="R18" i="19"/>
  <c r="R26" i="19"/>
  <c r="R34" i="19"/>
  <c r="R42" i="19"/>
  <c r="R50" i="19"/>
  <c r="U6" i="19"/>
  <c r="U14" i="19"/>
  <c r="U22" i="19"/>
  <c r="U30" i="19"/>
  <c r="U38" i="19"/>
  <c r="U46" i="19"/>
  <c r="U54" i="19"/>
  <c r="X11" i="19"/>
  <c r="X19" i="19"/>
  <c r="X27" i="19"/>
  <c r="X35" i="19"/>
  <c r="X43" i="19"/>
  <c r="AG44" i="19"/>
  <c r="AG52" i="19"/>
  <c r="AD18" i="19"/>
  <c r="AD42" i="19"/>
  <c r="AD50" i="19"/>
  <c r="AP7" i="17"/>
  <c r="BZ7" i="17" s="1"/>
  <c r="AG13" i="17"/>
  <c r="AG13" i="19" s="1"/>
  <c r="AJ38" i="17"/>
  <c r="AA6" i="18"/>
  <c r="BQ7" i="18"/>
  <c r="AY11" i="18"/>
  <c r="AP16" i="18"/>
  <c r="BE16" i="18"/>
  <c r="BE19" i="18"/>
  <c r="AP21" i="18"/>
  <c r="AA22" i="18"/>
  <c r="BR23" i="18"/>
  <c r="CG23" i="18" s="1"/>
  <c r="BS24" i="18"/>
  <c r="CH24" i="18" s="1"/>
  <c r="BE28" i="18"/>
  <c r="AP31" i="18"/>
  <c r="AA38" i="18"/>
  <c r="AP39" i="18"/>
  <c r="BR40" i="18"/>
  <c r="CG40" i="18" s="1"/>
  <c r="AA41" i="18"/>
  <c r="BQ44" i="18"/>
  <c r="BR49" i="18"/>
  <c r="CG49" i="18" s="1"/>
  <c r="AA50" i="18"/>
  <c r="BS53" i="18"/>
  <c r="CH53" i="18" s="1"/>
  <c r="AP54" i="18"/>
  <c r="AP4" i="18"/>
  <c r="AP19" i="18"/>
  <c r="BS20" i="18"/>
  <c r="CH20" i="18" s="1"/>
  <c r="BS35" i="18"/>
  <c r="CH35" i="18" s="1"/>
  <c r="BR41" i="18"/>
  <c r="CG41" i="18" s="1"/>
  <c r="BE42" i="18"/>
  <c r="BR43" i="18"/>
  <c r="CG43" i="18" s="1"/>
  <c r="BS45" i="18"/>
  <c r="CH45" i="18" s="1"/>
  <c r="BQ47" i="18"/>
  <c r="BE51" i="18"/>
  <c r="BR52" i="18"/>
  <c r="CG52" i="18" s="1"/>
  <c r="BE53" i="18"/>
  <c r="AA54" i="18"/>
  <c r="BQ55" i="18"/>
  <c r="AJ71" i="18"/>
  <c r="AJ80" i="18" s="1"/>
  <c r="AJ12" i="17"/>
  <c r="AA11" i="18"/>
  <c r="BS14" i="18"/>
  <c r="CH14" i="18" s="1"/>
  <c r="BE14" i="18"/>
  <c r="BS15" i="18"/>
  <c r="CH15" i="18" s="1"/>
  <c r="BQ35" i="18"/>
  <c r="AP45" i="18"/>
  <c r="BS47" i="18"/>
  <c r="CH47" i="18" s="1"/>
  <c r="AG50" i="18"/>
  <c r="BR54" i="18"/>
  <c r="CG54" i="18" s="1"/>
  <c r="AL82" i="18"/>
  <c r="AA8" i="18"/>
  <c r="BR20" i="18"/>
  <c r="CG20" i="18" s="1"/>
  <c r="BE20" i="18"/>
  <c r="AA21" i="18"/>
  <c r="AA26" i="18"/>
  <c r="AA31" i="18"/>
  <c r="BR31" i="18"/>
  <c r="CG31" i="18" s="1"/>
  <c r="AP36" i="18"/>
  <c r="AP37" i="18"/>
  <c r="AA39" i="18"/>
  <c r="BQ43" i="18"/>
  <c r="BS54" i="18"/>
  <c r="CH54" i="18" s="1"/>
  <c r="BQ13" i="18"/>
  <c r="BR17" i="18"/>
  <c r="CG17" i="18" s="1"/>
  <c r="BS21" i="18"/>
  <c r="CH21" i="18" s="1"/>
  <c r="BS23" i="18"/>
  <c r="CH23" i="18" s="1"/>
  <c r="BR26" i="18"/>
  <c r="CG26" i="18" s="1"/>
  <c r="BS39" i="18"/>
  <c r="CH39" i="18" s="1"/>
  <c r="BS43" i="18"/>
  <c r="CH43" i="18" s="1"/>
  <c r="BS48" i="18"/>
  <c r="CH48" i="18" s="1"/>
  <c r="BR50" i="18"/>
  <c r="CG50" i="18" s="1"/>
  <c r="BQ54" i="18"/>
  <c r="AN10" i="18"/>
  <c r="AO13" i="18"/>
  <c r="AP15" i="18"/>
  <c r="BS26" i="18"/>
  <c r="CH26" i="18" s="1"/>
  <c r="BR32" i="18"/>
  <c r="CG32" i="18" s="1"/>
  <c r="BS34" i="18"/>
  <c r="CH34" i="18" s="1"/>
  <c r="BQ36" i="18"/>
  <c r="AP41" i="18"/>
  <c r="BE41" i="18"/>
  <c r="BE43" i="18"/>
  <c r="BR51" i="18"/>
  <c r="CG51" i="18" s="1"/>
  <c r="AP52" i="18"/>
  <c r="BE52" i="18"/>
  <c r="AP55" i="18"/>
  <c r="AD13" i="17"/>
  <c r="AD13" i="19" s="1"/>
  <c r="AO12" i="18"/>
  <c r="BR14" i="18"/>
  <c r="CG14" i="18" s="1"/>
  <c r="BR18" i="18"/>
  <c r="CG18" i="18" s="1"/>
  <c r="BR5" i="18"/>
  <c r="CG5" i="18" s="1"/>
  <c r="BS7" i="18"/>
  <c r="CH7" i="18" s="1"/>
  <c r="BS18" i="18"/>
  <c r="CH18" i="18" s="1"/>
  <c r="AP24" i="18"/>
  <c r="AP47" i="18"/>
  <c r="BB8" i="19"/>
  <c r="BB40" i="19"/>
  <c r="O4" i="19"/>
  <c r="O12" i="19"/>
  <c r="O20" i="19"/>
  <c r="O28" i="19"/>
  <c r="O36" i="19"/>
  <c r="O44" i="19"/>
  <c r="O52" i="19"/>
  <c r="R16" i="19"/>
  <c r="U4" i="19"/>
  <c r="U12" i="19"/>
  <c r="U20" i="19"/>
  <c r="U28" i="19"/>
  <c r="U36" i="19"/>
  <c r="U44" i="19"/>
  <c r="U52" i="19"/>
  <c r="AV52" i="19"/>
  <c r="X34" i="19"/>
  <c r="AD20" i="19"/>
  <c r="AD28" i="19"/>
  <c r="AD36" i="19"/>
  <c r="AD44" i="19"/>
  <c r="AD52" i="19"/>
  <c r="BB10" i="19"/>
  <c r="BB18" i="19"/>
  <c r="BB26" i="19"/>
  <c r="BB34" i="19"/>
  <c r="BB50" i="19"/>
  <c r="AD53" i="19"/>
  <c r="AV4" i="19"/>
  <c r="AV12" i="19"/>
  <c r="O7" i="19"/>
  <c r="O15" i="19"/>
  <c r="O23" i="19"/>
  <c r="O31" i="19"/>
  <c r="O39" i="19"/>
  <c r="O47" i="19"/>
  <c r="O55" i="19"/>
  <c r="R11" i="19"/>
  <c r="R19" i="19"/>
  <c r="R27" i="19"/>
  <c r="R35" i="19"/>
  <c r="R43" i="19"/>
  <c r="R51" i="19"/>
  <c r="U7" i="19"/>
  <c r="U15" i="19"/>
  <c r="U23" i="19"/>
  <c r="U39" i="19"/>
  <c r="U55" i="19"/>
  <c r="X12" i="19"/>
  <c r="X20" i="19"/>
  <c r="X28" i="19"/>
  <c r="X36" i="19"/>
  <c r="X44" i="19"/>
  <c r="X53" i="19"/>
  <c r="AD14" i="19"/>
  <c r="AD22" i="19"/>
  <c r="AD30" i="19"/>
  <c r="AD38" i="19"/>
  <c r="AD46" i="19"/>
  <c r="AD54" i="19"/>
  <c r="AG15" i="19"/>
  <c r="AG23" i="19"/>
  <c r="AG31" i="19"/>
  <c r="AG48" i="19"/>
  <c r="AS17" i="19"/>
  <c r="AS25" i="19"/>
  <c r="AS33" i="19"/>
  <c r="AS41" i="19"/>
  <c r="AS49" i="19"/>
  <c r="AV5" i="19"/>
  <c r="AV13" i="19"/>
  <c r="AV22" i="19"/>
  <c r="AV30" i="19"/>
  <c r="AV38" i="19"/>
  <c r="AV46" i="19"/>
  <c r="AV55" i="19"/>
  <c r="AY13" i="19"/>
  <c r="AY22" i="19"/>
  <c r="AY30" i="19"/>
  <c r="AY38" i="19"/>
  <c r="AY46" i="19"/>
  <c r="BB4" i="19"/>
  <c r="BB12" i="19"/>
  <c r="BB20" i="19"/>
  <c r="BB28" i="19"/>
  <c r="BB36" i="19"/>
  <c r="BB44" i="19"/>
  <c r="BB52" i="19"/>
  <c r="O16" i="19"/>
  <c r="O24" i="19"/>
  <c r="O32" i="19"/>
  <c r="O40" i="19"/>
  <c r="O48" i="19"/>
  <c r="AD39" i="19"/>
  <c r="AG16" i="19"/>
  <c r="AG24" i="19"/>
  <c r="AG32" i="19"/>
  <c r="O9" i="19"/>
  <c r="O17" i="19"/>
  <c r="O25" i="19"/>
  <c r="O33" i="19"/>
  <c r="O41" i="19"/>
  <c r="O49" i="19"/>
  <c r="R5" i="19"/>
  <c r="R13" i="19"/>
  <c r="R21" i="19"/>
  <c r="R29" i="19"/>
  <c r="R37" i="19"/>
  <c r="R45" i="19"/>
  <c r="R53" i="19"/>
  <c r="U9" i="19"/>
  <c r="U17" i="19"/>
  <c r="U25" i="19"/>
  <c r="U33" i="19"/>
  <c r="U49" i="19"/>
  <c r="X5" i="19"/>
  <c r="X22" i="19"/>
  <c r="X30" i="19"/>
  <c r="X38" i="19"/>
  <c r="X46" i="19"/>
  <c r="X55" i="19"/>
  <c r="AG4" i="19"/>
  <c r="AG17" i="19"/>
  <c r="AG25" i="19"/>
  <c r="AG51" i="19"/>
  <c r="AV32" i="19"/>
  <c r="AY32" i="19"/>
  <c r="AD4" i="19"/>
  <c r="AG26" i="19"/>
  <c r="AP20" i="17"/>
  <c r="BZ20" i="17" s="1"/>
  <c r="AP25" i="17"/>
  <c r="BZ25" i="17" s="1"/>
  <c r="AP28" i="17"/>
  <c r="BZ28" i="17" s="1"/>
  <c r="AP54" i="17"/>
  <c r="BZ54" i="17" s="1"/>
  <c r="AP27" i="17"/>
  <c r="BZ27" i="17" s="1"/>
  <c r="AP36" i="17"/>
  <c r="BZ36" i="17" s="1"/>
  <c r="AP50" i="17"/>
  <c r="BZ50" i="17" s="1"/>
  <c r="AP51" i="17"/>
  <c r="BZ51" i="17" s="1"/>
  <c r="AP22" i="17"/>
  <c r="BZ22" i="17" s="1"/>
  <c r="AP41" i="17"/>
  <c r="BZ41" i="17" s="1"/>
  <c r="AP43" i="17"/>
  <c r="BZ43" i="17" s="1"/>
  <c r="AP46" i="17"/>
  <c r="BZ46" i="17" s="1"/>
  <c r="AP18" i="17"/>
  <c r="BZ18" i="17" s="1"/>
  <c r="AP5" i="17"/>
  <c r="BZ5" i="17" s="1"/>
  <c r="BE5" i="17"/>
  <c r="CC5" i="17" s="1"/>
  <c r="AP17" i="17"/>
  <c r="BZ17" i="17" s="1"/>
  <c r="AP21" i="17"/>
  <c r="BZ21" i="17" s="1"/>
  <c r="AP23" i="17"/>
  <c r="BZ23" i="17" s="1"/>
  <c r="AP29" i="17"/>
  <c r="BZ29" i="17" s="1"/>
  <c r="AP14" i="17"/>
  <c r="BZ14" i="17" s="1"/>
  <c r="AP24" i="17"/>
  <c r="BZ24" i="17" s="1"/>
  <c r="AY40" i="19"/>
  <c r="AV40" i="19"/>
  <c r="AS47" i="19"/>
  <c r="AP4" i="17"/>
  <c r="BZ4" i="17" s="1"/>
  <c r="AJ13" i="17"/>
  <c r="AF50" i="19"/>
  <c r="AE6" i="19"/>
  <c r="X10" i="17"/>
  <c r="AD6" i="17"/>
  <c r="AG10" i="17"/>
  <c r="AG50" i="17"/>
  <c r="AG50" i="19" s="1"/>
  <c r="AM10" i="17"/>
  <c r="AY10" i="17"/>
  <c r="AY50" i="17"/>
  <c r="AP35" i="17"/>
  <c r="BZ35" i="17" s="1"/>
  <c r="BE42" i="17"/>
  <c r="CC42" i="17" s="1"/>
  <c r="AE50" i="19"/>
  <c r="AG11" i="17"/>
  <c r="AP30" i="17"/>
  <c r="BZ30" i="17" s="1"/>
  <c r="AP42" i="17"/>
  <c r="BZ42" i="17" s="1"/>
  <c r="AP55" i="17"/>
  <c r="BZ55" i="17" s="1"/>
  <c r="AV47" i="17"/>
  <c r="AY11" i="17"/>
  <c r="AO12" i="17"/>
  <c r="BY12" i="17" s="1"/>
  <c r="AN13" i="17"/>
  <c r="BX13" i="17" s="1"/>
  <c r="BE41" i="17"/>
  <c r="CC41" i="17" s="1"/>
  <c r="BE45" i="17"/>
  <c r="CC45" i="17" s="1"/>
  <c r="AE13" i="19"/>
  <c r="AE12" i="19"/>
  <c r="AG12" i="17"/>
  <c r="AG12" i="19" s="1"/>
  <c r="AP31" i="17"/>
  <c r="BZ31" i="17" s="1"/>
  <c r="AO13" i="17"/>
  <c r="BY13" i="17" s="1"/>
  <c r="AC13" i="19"/>
  <c r="AM13" i="17"/>
  <c r="AP32" i="17"/>
  <c r="BZ32" i="17" s="1"/>
  <c r="AP45" i="17"/>
  <c r="BZ45" i="17" s="1"/>
  <c r="AN12" i="17"/>
  <c r="BX12" i="17" s="1"/>
  <c r="AN11" i="17"/>
  <c r="BX11" i="17" s="1"/>
  <c r="AO11" i="17"/>
  <c r="BY11" i="17" s="1"/>
  <c r="AO38" i="17"/>
  <c r="BY38" i="17" s="1"/>
  <c r="AB13" i="19"/>
  <c r="AB12" i="19"/>
  <c r="AD10" i="17"/>
  <c r="AG38" i="17"/>
  <c r="AJ10" i="17"/>
  <c r="AM38" i="17"/>
  <c r="AP16" i="17"/>
  <c r="BZ16" i="17" s="1"/>
  <c r="AP33" i="17"/>
  <c r="BZ33" i="17" s="1"/>
  <c r="AG6" i="19"/>
  <c r="AC11" i="19"/>
  <c r="X47" i="17"/>
  <c r="AD11" i="17"/>
  <c r="AP26" i="17"/>
  <c r="BZ26" i="17" s="1"/>
  <c r="AP34" i="17"/>
  <c r="BZ34" i="17" s="1"/>
  <c r="AP49" i="17"/>
  <c r="BZ49" i="17" s="1"/>
  <c r="AY15" i="17"/>
  <c r="AP47" i="17"/>
  <c r="BZ47" i="17" s="1"/>
  <c r="AP37" i="17"/>
  <c r="BZ37" i="17" s="1"/>
  <c r="AP44" i="17"/>
  <c r="BZ44" i="17" s="1"/>
  <c r="AP52" i="17"/>
  <c r="BZ52" i="17" s="1"/>
  <c r="AP53" i="17"/>
  <c r="BZ53" i="17" s="1"/>
  <c r="AP48" i="17"/>
  <c r="BZ48" i="17" s="1"/>
  <c r="AP39" i="17"/>
  <c r="BZ39" i="17" s="1"/>
  <c r="AP40" i="17"/>
  <c r="BZ40" i="17" s="1"/>
  <c r="AP19" i="17"/>
  <c r="BZ19" i="17" s="1"/>
  <c r="AP15" i="17"/>
  <c r="BZ15" i="17" s="1"/>
  <c r="AP8" i="17"/>
  <c r="BZ8" i="17" s="1"/>
  <c r="AP9" i="17"/>
  <c r="BZ9" i="17" s="1"/>
  <c r="AG40" i="19"/>
  <c r="AD32" i="19"/>
  <c r="X32" i="19"/>
  <c r="U5" i="19"/>
  <c r="U13" i="19"/>
  <c r="R24" i="19"/>
  <c r="AY48" i="19"/>
  <c r="AY16" i="19"/>
  <c r="AY17" i="19"/>
  <c r="AY25" i="19"/>
  <c r="AY24" i="19"/>
  <c r="AY8" i="19"/>
  <c r="AV20" i="19"/>
  <c r="AV28" i="19"/>
  <c r="AV36" i="19"/>
  <c r="AV44" i="19"/>
  <c r="AS18" i="19"/>
  <c r="AS26" i="19"/>
  <c r="BB16" i="19"/>
  <c r="BB24" i="19"/>
  <c r="BB32" i="19"/>
  <c r="BB48" i="19"/>
  <c r="AY18" i="19"/>
  <c r="AY26" i="19"/>
  <c r="AY34" i="19"/>
  <c r="AY42" i="19"/>
  <c r="AV16" i="19"/>
  <c r="AV24" i="19"/>
  <c r="AV48" i="19"/>
  <c r="AV8" i="19"/>
  <c r="AS9" i="19"/>
  <c r="AS16" i="19"/>
  <c r="AS24" i="19"/>
  <c r="AS32" i="19"/>
  <c r="AS48" i="19"/>
  <c r="AS8" i="19"/>
  <c r="AS40" i="19"/>
  <c r="AG8" i="19"/>
  <c r="AG18" i="19"/>
  <c r="AG34" i="19"/>
  <c r="AG42" i="19"/>
  <c r="AD16" i="19"/>
  <c r="AD24" i="19"/>
  <c r="AD48" i="19"/>
  <c r="AD8" i="19"/>
  <c r="AD40" i="19"/>
  <c r="X52" i="19"/>
  <c r="X16" i="19"/>
  <c r="X24" i="19"/>
  <c r="X48" i="19"/>
  <c r="X8" i="19"/>
  <c r="X40" i="19"/>
  <c r="U16" i="19"/>
  <c r="U24" i="19"/>
  <c r="U32" i="19"/>
  <c r="U48" i="19"/>
  <c r="U8" i="19"/>
  <c r="U40" i="19"/>
  <c r="R40" i="19"/>
  <c r="R8" i="19"/>
  <c r="R32" i="19"/>
  <c r="R48" i="19"/>
  <c r="O22" i="19"/>
  <c r="O30" i="19"/>
  <c r="O38" i="19"/>
  <c r="O14" i="19"/>
  <c r="O46" i="19"/>
  <c r="BE26" i="17"/>
  <c r="CC26" i="17" s="1"/>
  <c r="BE38" i="17"/>
  <c r="CC38" i="17" s="1"/>
  <c r="BE19" i="17"/>
  <c r="CC19" i="17" s="1"/>
  <c r="BE35" i="17"/>
  <c r="CC35" i="17" s="1"/>
  <c r="BE4" i="17"/>
  <c r="CC4" i="17" s="1"/>
  <c r="BE7" i="17"/>
  <c r="CC7" i="17" s="1"/>
  <c r="BE11" i="17"/>
  <c r="CC11" i="17" s="1"/>
  <c r="BE16" i="17"/>
  <c r="CC16" i="17" s="1"/>
  <c r="BE9" i="17"/>
  <c r="CC9" i="17" s="1"/>
  <c r="BE13" i="17"/>
  <c r="CC13" i="17" s="1"/>
  <c r="BE17" i="17"/>
  <c r="CC17" i="17" s="1"/>
  <c r="BE21" i="17"/>
  <c r="CC21" i="17" s="1"/>
  <c r="BE32" i="17"/>
  <c r="CC32" i="17" s="1"/>
  <c r="BE40" i="17"/>
  <c r="CC40" i="17" s="1"/>
  <c r="BE12" i="17"/>
  <c r="CC12" i="17" s="1"/>
  <c r="BE8" i="17"/>
  <c r="CC8" i="17" s="1"/>
  <c r="BE24" i="17"/>
  <c r="CC24" i="17" s="1"/>
  <c r="BE28" i="17"/>
  <c r="CC28" i="17" s="1"/>
  <c r="BE48" i="17"/>
  <c r="CC48" i="17" s="1"/>
  <c r="BE53" i="17"/>
  <c r="CC53" i="17" s="1"/>
  <c r="BE10" i="17"/>
  <c r="CC10" i="17" s="1"/>
  <c r="BE33" i="17"/>
  <c r="CC33" i="17" s="1"/>
  <c r="BE54" i="17"/>
  <c r="CC54" i="17" s="1"/>
  <c r="BE30" i="17"/>
  <c r="CC30" i="17" s="1"/>
  <c r="BE37" i="17"/>
  <c r="CC37" i="17" s="1"/>
  <c r="BE43" i="17"/>
  <c r="CC43" i="17" s="1"/>
  <c r="BE44" i="17"/>
  <c r="CC44" i="17" s="1"/>
  <c r="BE52" i="17"/>
  <c r="CC52" i="17" s="1"/>
  <c r="BE20" i="17"/>
  <c r="CC20" i="17" s="1"/>
  <c r="BE23" i="17"/>
  <c r="CC23" i="17" s="1"/>
  <c r="BE27" i="17"/>
  <c r="CC27" i="17" s="1"/>
  <c r="BE34" i="17"/>
  <c r="CC34" i="17" s="1"/>
  <c r="BE49" i="17"/>
  <c r="CC49" i="17" s="1"/>
  <c r="BE31" i="17"/>
  <c r="CC31" i="17" s="1"/>
  <c r="BE6" i="17"/>
  <c r="CC6" i="17" s="1"/>
  <c r="BE39" i="17"/>
  <c r="CC39" i="17" s="1"/>
  <c r="BE46" i="17"/>
  <c r="CC46" i="17" s="1"/>
  <c r="BE14" i="17"/>
  <c r="CC14" i="17" s="1"/>
  <c r="BE18" i="17"/>
  <c r="CC18" i="17" s="1"/>
  <c r="BE22" i="17"/>
  <c r="CC22" i="17" s="1"/>
  <c r="BE25" i="17"/>
  <c r="CC25" i="17" s="1"/>
  <c r="BE29" i="17"/>
  <c r="CC29" i="17" s="1"/>
  <c r="BE36" i="17"/>
  <c r="CC36" i="17" s="1"/>
  <c r="BE51" i="17"/>
  <c r="CC51" i="17" s="1"/>
  <c r="BE55" i="17"/>
  <c r="CC55" i="17" s="1"/>
  <c r="AA40" i="17"/>
  <c r="BW40" i="17" s="1"/>
  <c r="AA8" i="17"/>
  <c r="BW8" i="17" s="1"/>
  <c r="AA36" i="17"/>
  <c r="BW36" i="17" s="1"/>
  <c r="AA49" i="17"/>
  <c r="BW49" i="17" s="1"/>
  <c r="AA51" i="17"/>
  <c r="BW51" i="17" s="1"/>
  <c r="AA9" i="17"/>
  <c r="BW9" i="17" s="1"/>
  <c r="AA30" i="17"/>
  <c r="BW30" i="17" s="1"/>
  <c r="AA4" i="17"/>
  <c r="BW4" i="17" s="1"/>
  <c r="AA25" i="17"/>
  <c r="BW25" i="17" s="1"/>
  <c r="AA13" i="17"/>
  <c r="BW13" i="17" s="1"/>
  <c r="AA19" i="17"/>
  <c r="BW19" i="17" s="1"/>
  <c r="AA12" i="17"/>
  <c r="BW12" i="17" s="1"/>
  <c r="AA22" i="17"/>
  <c r="BW22" i="17" s="1"/>
  <c r="AA37" i="17"/>
  <c r="BW37" i="17" s="1"/>
  <c r="AA43" i="17"/>
  <c r="BW43" i="17" s="1"/>
  <c r="AA53" i="17"/>
  <c r="BW53" i="17" s="1"/>
  <c r="AA45" i="17"/>
  <c r="BW45" i="17" s="1"/>
  <c r="AA10" i="17"/>
  <c r="BW10" i="17" s="1"/>
  <c r="AA17" i="17"/>
  <c r="BW17" i="17" s="1"/>
  <c r="AA23" i="17"/>
  <c r="BW23" i="17" s="1"/>
  <c r="AA26" i="17"/>
  <c r="BW26" i="17" s="1"/>
  <c r="AA32" i="17"/>
  <c r="BW32" i="17" s="1"/>
  <c r="AA35" i="17"/>
  <c r="BW35" i="17" s="1"/>
  <c r="AA46" i="17"/>
  <c r="BW46" i="17" s="1"/>
  <c r="AA29" i="17"/>
  <c r="BW29" i="17" s="1"/>
  <c r="AA50" i="17"/>
  <c r="BW50" i="17" s="1"/>
  <c r="AA54" i="17"/>
  <c r="BW54" i="17" s="1"/>
  <c r="AA6" i="17"/>
  <c r="BW6" i="17" s="1"/>
  <c r="AA16" i="17"/>
  <c r="BW16" i="17" s="1"/>
  <c r="AA34" i="17"/>
  <c r="BW34" i="17" s="1"/>
  <c r="AA5" i="17"/>
  <c r="BW5" i="17" s="1"/>
  <c r="AA7" i="17"/>
  <c r="BW7" i="17" s="1"/>
  <c r="AA11" i="17"/>
  <c r="BW11" i="17" s="1"/>
  <c r="AA14" i="17"/>
  <c r="BW14" i="17" s="1"/>
  <c r="AA20" i="17"/>
  <c r="BW20" i="17" s="1"/>
  <c r="AA27" i="17"/>
  <c r="BW27" i="17" s="1"/>
  <c r="AA38" i="17"/>
  <c r="BW38" i="17" s="1"/>
  <c r="AA44" i="17"/>
  <c r="BW44" i="17" s="1"/>
  <c r="AA47" i="17"/>
  <c r="BW47" i="17" s="1"/>
  <c r="AA18" i="17"/>
  <c r="BW18" i="17" s="1"/>
  <c r="AA21" i="17"/>
  <c r="BW21" i="17" s="1"/>
  <c r="AA24" i="17"/>
  <c r="BW24" i="17" s="1"/>
  <c r="AA33" i="17"/>
  <c r="BW33" i="17" s="1"/>
  <c r="AA41" i="17"/>
  <c r="BW41" i="17" s="1"/>
  <c r="AA55" i="17"/>
  <c r="BW55" i="17" s="1"/>
  <c r="AA28" i="17"/>
  <c r="BW28" i="17" s="1"/>
  <c r="AA31" i="17"/>
  <c r="BW31" i="17" s="1"/>
  <c r="AA15" i="17"/>
  <c r="BW15" i="17" s="1"/>
  <c r="AA39" i="17"/>
  <c r="BW39" i="17" s="1"/>
  <c r="AA42" i="17"/>
  <c r="BW42" i="17" s="1"/>
  <c r="AA48" i="17"/>
  <c r="BW48" i="17" s="1"/>
  <c r="AA52" i="17"/>
  <c r="BW52" i="17" s="1"/>
  <c r="BE13" i="18"/>
  <c r="AA28" i="18"/>
  <c r="BS4" i="18"/>
  <c r="CH4" i="18" s="1"/>
  <c r="BE11" i="18"/>
  <c r="BQ4" i="18"/>
  <c r="BS5" i="18"/>
  <c r="CH5" i="18" s="1"/>
  <c r="BS8" i="18"/>
  <c r="CH8" i="18" s="1"/>
  <c r="BS19" i="18"/>
  <c r="CH19" i="18" s="1"/>
  <c r="AP32" i="18"/>
  <c r="BE4" i="18"/>
  <c r="BR4" i="18"/>
  <c r="CG4" i="18" s="1"/>
  <c r="BS9" i="18"/>
  <c r="CH9" i="18" s="1"/>
  <c r="BR10" i="18"/>
  <c r="CG10" i="18" s="1"/>
  <c r="BQ10" i="18"/>
  <c r="AG11" i="18"/>
  <c r="AN11" i="18"/>
  <c r="BR11" i="18" s="1"/>
  <c r="CG11" i="18" s="1"/>
  <c r="AA12" i="18"/>
  <c r="AA20" i="18"/>
  <c r="BE22" i="18"/>
  <c r="BR22" i="18"/>
  <c r="CG22" i="18" s="1"/>
  <c r="BS25" i="18"/>
  <c r="CH25" i="18" s="1"/>
  <c r="AA29" i="18"/>
  <c r="BR29" i="18"/>
  <c r="CG29" i="18" s="1"/>
  <c r="BR16" i="18"/>
  <c r="CG16" i="18" s="1"/>
  <c r="BQ16" i="18"/>
  <c r="BS17" i="18"/>
  <c r="CH17" i="18" s="1"/>
  <c r="BR24" i="18"/>
  <c r="CG24" i="18" s="1"/>
  <c r="BQ24" i="18"/>
  <c r="AP25" i="18"/>
  <c r="BQ31" i="18"/>
  <c r="BS31" i="18"/>
  <c r="CH31" i="18" s="1"/>
  <c r="AA5" i="18"/>
  <c r="AP5" i="18"/>
  <c r="BS6" i="18"/>
  <c r="CH6" i="18" s="1"/>
  <c r="AY10" i="18"/>
  <c r="AP17" i="18"/>
  <c r="BE8" i="18"/>
  <c r="BR8" i="18"/>
  <c r="CG8" i="18" s="1"/>
  <c r="BE10" i="18"/>
  <c r="BS10" i="18"/>
  <c r="CH10" i="18" s="1"/>
  <c r="AN6" i="18"/>
  <c r="BE6" i="18"/>
  <c r="AA9" i="18"/>
  <c r="AP9" i="18"/>
  <c r="AG13" i="18"/>
  <c r="AN13" i="18"/>
  <c r="BR13" i="18" s="1"/>
  <c r="CG13" i="18" s="1"/>
  <c r="BS42" i="18"/>
  <c r="CH42" i="18" s="1"/>
  <c r="AA4" i="18"/>
  <c r="AA10" i="18"/>
  <c r="BS11" i="18"/>
  <c r="CH11" i="18" s="1"/>
  <c r="AP28" i="18"/>
  <c r="AA33" i="18"/>
  <c r="AP10" i="18"/>
  <c r="BS12" i="18"/>
  <c r="CH12" i="18" s="1"/>
  <c r="BC15" i="18"/>
  <c r="AV15" i="18"/>
  <c r="BS27" i="18"/>
  <c r="CH27" i="18" s="1"/>
  <c r="AA14" i="18"/>
  <c r="BE17" i="18"/>
  <c r="BQ19" i="18"/>
  <c r="AP20" i="18"/>
  <c r="AA23" i="18"/>
  <c r="BE25" i="18"/>
  <c r="BQ27" i="18"/>
  <c r="AA32" i="18"/>
  <c r="BS38" i="18"/>
  <c r="CH38" i="18" s="1"/>
  <c r="BS13" i="18"/>
  <c r="CH13" i="18" s="1"/>
  <c r="BT17" i="18"/>
  <c r="CI17" i="18" s="1"/>
  <c r="BR19" i="18"/>
  <c r="CG19" i="18" s="1"/>
  <c r="BS22" i="18"/>
  <c r="CH22" i="18" s="1"/>
  <c r="BR27" i="18"/>
  <c r="CG27" i="18" s="1"/>
  <c r="BQ29" i="18"/>
  <c r="BR33" i="18"/>
  <c r="CG33" i="18" s="1"/>
  <c r="BS36" i="18"/>
  <c r="CH36" i="18" s="1"/>
  <c r="AA43" i="18"/>
  <c r="BR48" i="18"/>
  <c r="CG48" i="18" s="1"/>
  <c r="BQ48" i="18"/>
  <c r="AP49" i="18"/>
  <c r="BR37" i="18"/>
  <c r="CG37" i="18" s="1"/>
  <c r="BQ37" i="18"/>
  <c r="BR39" i="18"/>
  <c r="CG39" i="18" s="1"/>
  <c r="BQ39" i="18"/>
  <c r="AP40" i="18"/>
  <c r="BE45" i="18"/>
  <c r="BR53" i="18"/>
  <c r="CG53" i="18" s="1"/>
  <c r="BR21" i="18"/>
  <c r="CG21" i="18" s="1"/>
  <c r="BQ28" i="18"/>
  <c r="BR28" i="18"/>
  <c r="CG28" i="18" s="1"/>
  <c r="BS33" i="18"/>
  <c r="CH33" i="18" s="1"/>
  <c r="AN12" i="18"/>
  <c r="BQ5" i="18"/>
  <c r="BE7" i="18"/>
  <c r="BQ9" i="18"/>
  <c r="X10" i="18"/>
  <c r="BE12" i="18"/>
  <c r="BQ14" i="18"/>
  <c r="BQ15" i="18"/>
  <c r="AA19" i="18"/>
  <c r="BE21" i="18"/>
  <c r="BQ23" i="18"/>
  <c r="AA27" i="18"/>
  <c r="BS28" i="18"/>
  <c r="CH28" i="18" s="1"/>
  <c r="BS29" i="18"/>
  <c r="CH29" i="18" s="1"/>
  <c r="AP30" i="18"/>
  <c r="BS32" i="18"/>
  <c r="CH32" i="18" s="1"/>
  <c r="AA47" i="18"/>
  <c r="BS52" i="18"/>
  <c r="CH52" i="18" s="1"/>
  <c r="BR7" i="18"/>
  <c r="CG7" i="18" s="1"/>
  <c r="AA16" i="18"/>
  <c r="BE18" i="18"/>
  <c r="AA24" i="18"/>
  <c r="BE26" i="18"/>
  <c r="AP29" i="18"/>
  <c r="BE29" i="18"/>
  <c r="BE35" i="18"/>
  <c r="BS46" i="18"/>
  <c r="CH46" i="18" s="1"/>
  <c r="AM90" i="18"/>
  <c r="BQ42" i="18"/>
  <c r="BC47" i="18"/>
  <c r="AV47" i="18"/>
  <c r="AP50" i="18"/>
  <c r="AA53" i="18"/>
  <c r="BE55" i="18"/>
  <c r="BE31" i="18"/>
  <c r="BQ33" i="18"/>
  <c r="AP34" i="18"/>
  <c r="BR36" i="18"/>
  <c r="CG36" i="18" s="1"/>
  <c r="AA37" i="18"/>
  <c r="AN38" i="18"/>
  <c r="BR38" i="18" s="1"/>
  <c r="CG38" i="18" s="1"/>
  <c r="BS41" i="18"/>
  <c r="CH41" i="18" s="1"/>
  <c r="BR46" i="18"/>
  <c r="CG46" i="18" s="1"/>
  <c r="BR47" i="18"/>
  <c r="CG47" i="18" s="1"/>
  <c r="BS51" i="18"/>
  <c r="CH51" i="18" s="1"/>
  <c r="AA34" i="18"/>
  <c r="BE36" i="18"/>
  <c r="BE38" i="18"/>
  <c r="BQ40" i="18"/>
  <c r="AA44" i="18"/>
  <c r="BE46" i="18"/>
  <c r="BQ49" i="18"/>
  <c r="BQ50" i="18"/>
  <c r="AI90" i="18"/>
  <c r="AL92" i="18" s="1"/>
  <c r="AL95" i="18" s="1"/>
  <c r="BE30" i="18"/>
  <c r="BS30" i="18"/>
  <c r="CH30" i="18" s="1"/>
  <c r="BQ32" i="18"/>
  <c r="AP33" i="18"/>
  <c r="BR35" i="18"/>
  <c r="CG35" i="18" s="1"/>
  <c r="AA36" i="18"/>
  <c r="BE40" i="18"/>
  <c r="BS40" i="18"/>
  <c r="CH40" i="18" s="1"/>
  <c r="AP43" i="18"/>
  <c r="BR45" i="18"/>
  <c r="CG45" i="18" s="1"/>
  <c r="AA46" i="18"/>
  <c r="BE49" i="18"/>
  <c r="BS49" i="18"/>
  <c r="CH49" i="18" s="1"/>
  <c r="BE50" i="18"/>
  <c r="BS50" i="18"/>
  <c r="CH50" i="18" s="1"/>
  <c r="BQ52" i="18"/>
  <c r="AP53" i="18"/>
  <c r="BR55" i="18"/>
  <c r="CG55" i="18" s="1"/>
  <c r="BR42" i="18"/>
  <c r="CG42" i="18" s="1"/>
  <c r="AM71" i="18"/>
  <c r="AM80" i="18" s="1"/>
  <c r="AL90" i="18"/>
  <c r="BR34" i="18"/>
  <c r="CG34" i="18" s="1"/>
  <c r="AA35" i="18"/>
  <c r="BE37" i="18"/>
  <c r="BS37" i="18"/>
  <c r="CH37" i="18" s="1"/>
  <c r="BE39" i="18"/>
  <c r="BQ41" i="18"/>
  <c r="AA45" i="18"/>
  <c r="X47" i="18"/>
  <c r="BE48" i="18"/>
  <c r="BQ51" i="18"/>
  <c r="AA55" i="18"/>
  <c r="AD71" i="18"/>
  <c r="AD80" i="18" s="1"/>
  <c r="BE34" i="18"/>
  <c r="AA42" i="18"/>
  <c r="BE44" i="18"/>
  <c r="AA52" i="18"/>
  <c r="BE54" i="18"/>
  <c r="BE50" i="17"/>
  <c r="CC50" i="17" s="1"/>
  <c r="BC15" i="17"/>
  <c r="CA15" i="17" s="1"/>
  <c r="BC47" i="17"/>
  <c r="CA47" i="17" s="1"/>
  <c r="AN6" i="17"/>
  <c r="AN38" i="17"/>
  <c r="BX38" i="17" s="1"/>
  <c r="AN10" i="17"/>
  <c r="AP10" i="17" l="1"/>
  <c r="BZ10" i="17" s="1"/>
  <c r="BX10" i="17"/>
  <c r="AD6" i="19"/>
  <c r="AP6" i="17"/>
  <c r="BZ6" i="17" s="1"/>
  <c r="BX6" i="17"/>
  <c r="AD11" i="19"/>
  <c r="AG38" i="19"/>
  <c r="AD10" i="19"/>
  <c r="AG11" i="19"/>
  <c r="AG10" i="19"/>
  <c r="AP38" i="17"/>
  <c r="BZ38" i="17" s="1"/>
  <c r="BT34" i="18"/>
  <c r="CI34" i="18" s="1"/>
  <c r="AP11" i="17"/>
  <c r="BZ11" i="17" s="1"/>
  <c r="AP12" i="17"/>
  <c r="BZ12" i="17" s="1"/>
  <c r="AP13" i="17"/>
  <c r="BZ13" i="17" s="1"/>
  <c r="BE15" i="17"/>
  <c r="CC15" i="17" s="1"/>
  <c r="BE47" i="17"/>
  <c r="CC47" i="17" s="1"/>
  <c r="BT51" i="18"/>
  <c r="CI51" i="18" s="1"/>
  <c r="BT49" i="18"/>
  <c r="CI49" i="18" s="1"/>
  <c r="BT18" i="18"/>
  <c r="CI18" i="18" s="1"/>
  <c r="BT35" i="18"/>
  <c r="CI35" i="18" s="1"/>
  <c r="BT10" i="18"/>
  <c r="CI10" i="18" s="1"/>
  <c r="BT46" i="18"/>
  <c r="CI46" i="18" s="1"/>
  <c r="BT23" i="18"/>
  <c r="CI23" i="18" s="1"/>
  <c r="BT28" i="18"/>
  <c r="CI28" i="18" s="1"/>
  <c r="BT39" i="18"/>
  <c r="CI39" i="18" s="1"/>
  <c r="BE15" i="18"/>
  <c r="BT7" i="18"/>
  <c r="CI7" i="18" s="1"/>
  <c r="BT24" i="18"/>
  <c r="CI24" i="18" s="1"/>
  <c r="BT32" i="18"/>
  <c r="CI32" i="18" s="1"/>
  <c r="BT9" i="18"/>
  <c r="CI9" i="18" s="1"/>
  <c r="BT22" i="18"/>
  <c r="CI22" i="18" s="1"/>
  <c r="BT53" i="18"/>
  <c r="CI53" i="18" s="1"/>
  <c r="BT40" i="18"/>
  <c r="CI40" i="18" s="1"/>
  <c r="BT44" i="18"/>
  <c r="CI44" i="18" s="1"/>
  <c r="BT33" i="18"/>
  <c r="CI33" i="18" s="1"/>
  <c r="BE47" i="18"/>
  <c r="BT48" i="18"/>
  <c r="CI48" i="18" s="1"/>
  <c r="BR15" i="18"/>
  <c r="CG15" i="18" s="1"/>
  <c r="BT20" i="18"/>
  <c r="CI20" i="18" s="1"/>
  <c r="BT8" i="18"/>
  <c r="CI8" i="18" s="1"/>
  <c r="BT4" i="18"/>
  <c r="CI4" i="18" s="1"/>
  <c r="BT42" i="18"/>
  <c r="CI42" i="18" s="1"/>
  <c r="BT5" i="18"/>
  <c r="CI5" i="18" s="1"/>
  <c r="BT37" i="18"/>
  <c r="CI37" i="18" s="1"/>
  <c r="BT29" i="18"/>
  <c r="CI29" i="18" s="1"/>
  <c r="AP6" i="18"/>
  <c r="BR6" i="18"/>
  <c r="CG6" i="18" s="1"/>
  <c r="BT21" i="18"/>
  <c r="CI21" i="18" s="1"/>
  <c r="BT41" i="18"/>
  <c r="CI41" i="18" s="1"/>
  <c r="BT52" i="18"/>
  <c r="CI52" i="18" s="1"/>
  <c r="BT36" i="18"/>
  <c r="CI36" i="18" s="1"/>
  <c r="BT15" i="18"/>
  <c r="CI15" i="18" s="1"/>
  <c r="AP12" i="18"/>
  <c r="BR12" i="18"/>
  <c r="CG12" i="18" s="1"/>
  <c r="BT19" i="18"/>
  <c r="CI19" i="18" s="1"/>
  <c r="BT30" i="18"/>
  <c r="CI30" i="18" s="1"/>
  <c r="BT26" i="18"/>
  <c r="CI26" i="18" s="1"/>
  <c r="BT45" i="18"/>
  <c r="CI45" i="18" s="1"/>
  <c r="BT27" i="18"/>
  <c r="CI27" i="18" s="1"/>
  <c r="AP13" i="18"/>
  <c r="BT31" i="18"/>
  <c r="CI31" i="18" s="1"/>
  <c r="AP11" i="18"/>
  <c r="AP38" i="18"/>
  <c r="BT43" i="18"/>
  <c r="CI43" i="18" s="1"/>
  <c r="BT50" i="18"/>
  <c r="CI50" i="18" s="1"/>
  <c r="BT54" i="18"/>
  <c r="CI54" i="18" s="1"/>
  <c r="BT55" i="18"/>
  <c r="CI55" i="18" s="1"/>
  <c r="BT14" i="18"/>
  <c r="CI14" i="18" s="1"/>
  <c r="BT25" i="18"/>
  <c r="CI25" i="18" s="1"/>
  <c r="BT16" i="18"/>
  <c r="CI16" i="18" s="1"/>
  <c r="BT12" i="18"/>
  <c r="CI12" i="18" s="1"/>
  <c r="BT11" i="18" l="1"/>
  <c r="CI11" i="18" s="1"/>
  <c r="BT38" i="18"/>
  <c r="CI38" i="18" s="1"/>
  <c r="BT13" i="18"/>
  <c r="CI13" i="18" s="1"/>
  <c r="BT47" i="18"/>
  <c r="CI47" i="18" s="1"/>
  <c r="BT6" i="18"/>
  <c r="CI6" i="18" s="1"/>
  <c r="BP55" i="17" l="1"/>
  <c r="CE55" i="17" s="1"/>
  <c r="BO55" i="17"/>
  <c r="CD55" i="17" s="1"/>
  <c r="BN55" i="19"/>
  <c r="BK55" i="19"/>
  <c r="BH55" i="19"/>
  <c r="BP54" i="17"/>
  <c r="CE54" i="17" s="1"/>
  <c r="BO54" i="17"/>
  <c r="CD54" i="17" s="1"/>
  <c r="BN54" i="19"/>
  <c r="BK54" i="19"/>
  <c r="BH54" i="19"/>
  <c r="BP53" i="17"/>
  <c r="CE53" i="17" s="1"/>
  <c r="BO53" i="17"/>
  <c r="CD53" i="17" s="1"/>
  <c r="BN53" i="19"/>
  <c r="BK53" i="19"/>
  <c r="BH53" i="19"/>
  <c r="BP52" i="17"/>
  <c r="CE52" i="17" s="1"/>
  <c r="BO52" i="17"/>
  <c r="CD52" i="17" s="1"/>
  <c r="BN52" i="19"/>
  <c r="BK52" i="19"/>
  <c r="BH52" i="19"/>
  <c r="BP51" i="17"/>
  <c r="CE51" i="17" s="1"/>
  <c r="BO51" i="17"/>
  <c r="CD51" i="17" s="1"/>
  <c r="BN51" i="19"/>
  <c r="BK51" i="19"/>
  <c r="BH51" i="19"/>
  <c r="BP50" i="17"/>
  <c r="CE50" i="17" s="1"/>
  <c r="BO50" i="17"/>
  <c r="CD50" i="17" s="1"/>
  <c r="BN50" i="19"/>
  <c r="BK50" i="19"/>
  <c r="BH50" i="19"/>
  <c r="BP49" i="17"/>
  <c r="CE49" i="17" s="1"/>
  <c r="BO49" i="17"/>
  <c r="CD49" i="17" s="1"/>
  <c r="BN49" i="19"/>
  <c r="BK49" i="19"/>
  <c r="BH49" i="19"/>
  <c r="BP48" i="17"/>
  <c r="CE48" i="17" s="1"/>
  <c r="BO48" i="17"/>
  <c r="CD48" i="17" s="1"/>
  <c r="BN48" i="19"/>
  <c r="BK48" i="19"/>
  <c r="BH48" i="19"/>
  <c r="BP47" i="17"/>
  <c r="CE47" i="17" s="1"/>
  <c r="BO47" i="17"/>
  <c r="CD47" i="17" s="1"/>
  <c r="BN47" i="19"/>
  <c r="BK47" i="19"/>
  <c r="BH47" i="19"/>
  <c r="BP46" i="17"/>
  <c r="CE46" i="17" s="1"/>
  <c r="BO46" i="17"/>
  <c r="CD46" i="17" s="1"/>
  <c r="BN46" i="19"/>
  <c r="BK46" i="19"/>
  <c r="BH46" i="19"/>
  <c r="BP45" i="17"/>
  <c r="CE45" i="17" s="1"/>
  <c r="BO45" i="17"/>
  <c r="CD45" i="17" s="1"/>
  <c r="BN45" i="19"/>
  <c r="BK45" i="19"/>
  <c r="BH45" i="19"/>
  <c r="BP44" i="17"/>
  <c r="CE44" i="17" s="1"/>
  <c r="BO44" i="17"/>
  <c r="CD44" i="17" s="1"/>
  <c r="BN44" i="19"/>
  <c r="BK44" i="19"/>
  <c r="BH44" i="19"/>
  <c r="BP43" i="17"/>
  <c r="CE43" i="17" s="1"/>
  <c r="BO43" i="17"/>
  <c r="CD43" i="17" s="1"/>
  <c r="BN43" i="19"/>
  <c r="BK43" i="19"/>
  <c r="BH43" i="19"/>
  <c r="BP42" i="17"/>
  <c r="CE42" i="17" s="1"/>
  <c r="BO42" i="17"/>
  <c r="CD42" i="17" s="1"/>
  <c r="BN42" i="19"/>
  <c r="BK42" i="19"/>
  <c r="BH42" i="19"/>
  <c r="BP41" i="17"/>
  <c r="CE41" i="17" s="1"/>
  <c r="BO41" i="17"/>
  <c r="CD41" i="17" s="1"/>
  <c r="BN41" i="19"/>
  <c r="BK41" i="19"/>
  <c r="BH41" i="19"/>
  <c r="BP40" i="17"/>
  <c r="CE40" i="17" s="1"/>
  <c r="BO40" i="17"/>
  <c r="CD40" i="17" s="1"/>
  <c r="BN40" i="19"/>
  <c r="BK40" i="19"/>
  <c r="BH40" i="19"/>
  <c r="BP39" i="17"/>
  <c r="CE39" i="17" s="1"/>
  <c r="BO39" i="17"/>
  <c r="CD39" i="17" s="1"/>
  <c r="BN39" i="19"/>
  <c r="BK39" i="19"/>
  <c r="BH39" i="19"/>
  <c r="BP38" i="17"/>
  <c r="CE38" i="17" s="1"/>
  <c r="BO38" i="17"/>
  <c r="CD38" i="17" s="1"/>
  <c r="BN38" i="19"/>
  <c r="BK38" i="19"/>
  <c r="BH38" i="19"/>
  <c r="BP37" i="17"/>
  <c r="CE37" i="17" s="1"/>
  <c r="BO37" i="17"/>
  <c r="CD37" i="17" s="1"/>
  <c r="BN37" i="19"/>
  <c r="BK37" i="19"/>
  <c r="BH37" i="19"/>
  <c r="BP36" i="17"/>
  <c r="CE36" i="17" s="1"/>
  <c r="BO36" i="17"/>
  <c r="CD36" i="17" s="1"/>
  <c r="BN36" i="19"/>
  <c r="BK36" i="19"/>
  <c r="BH36" i="19"/>
  <c r="BP35" i="17"/>
  <c r="CE35" i="17" s="1"/>
  <c r="BO35" i="17"/>
  <c r="CD35" i="17" s="1"/>
  <c r="BN35" i="19"/>
  <c r="BK35" i="19"/>
  <c r="BH35" i="19"/>
  <c r="BP34" i="17"/>
  <c r="CE34" i="17" s="1"/>
  <c r="BO34" i="17"/>
  <c r="CD34" i="17" s="1"/>
  <c r="BN34" i="19"/>
  <c r="BK34" i="19"/>
  <c r="BH34" i="19"/>
  <c r="BP33" i="17"/>
  <c r="CE33" i="17" s="1"/>
  <c r="BO33" i="17"/>
  <c r="CD33" i="17" s="1"/>
  <c r="BN33" i="19"/>
  <c r="BK33" i="19"/>
  <c r="BH33" i="19"/>
  <c r="BP32" i="17"/>
  <c r="CE32" i="17" s="1"/>
  <c r="BO32" i="17"/>
  <c r="CD32" i="17" s="1"/>
  <c r="BN32" i="19"/>
  <c r="BK32" i="19"/>
  <c r="BH32" i="19"/>
  <c r="BP31" i="17"/>
  <c r="CE31" i="17" s="1"/>
  <c r="BO31" i="17"/>
  <c r="CD31" i="17" s="1"/>
  <c r="BN31" i="19"/>
  <c r="BK31" i="19"/>
  <c r="BH31" i="19"/>
  <c r="BP30" i="17"/>
  <c r="CE30" i="17" s="1"/>
  <c r="BO30" i="17"/>
  <c r="CD30" i="17" s="1"/>
  <c r="BN30" i="19"/>
  <c r="BK30" i="19"/>
  <c r="BH30" i="19"/>
  <c r="BP29" i="17"/>
  <c r="CE29" i="17" s="1"/>
  <c r="BO29" i="17"/>
  <c r="CD29" i="17" s="1"/>
  <c r="BN29" i="19"/>
  <c r="BK29" i="19"/>
  <c r="BH29" i="19"/>
  <c r="BP28" i="17"/>
  <c r="CE28" i="17" s="1"/>
  <c r="BO28" i="17"/>
  <c r="CD28" i="17" s="1"/>
  <c r="BN28" i="19"/>
  <c r="BK28" i="19"/>
  <c r="BH28" i="19"/>
  <c r="BP27" i="17"/>
  <c r="CE27" i="17" s="1"/>
  <c r="BO27" i="17"/>
  <c r="CD27" i="17" s="1"/>
  <c r="BN27" i="19"/>
  <c r="BK27" i="19"/>
  <c r="BH27" i="19"/>
  <c r="BP26" i="17"/>
  <c r="CE26" i="17" s="1"/>
  <c r="BO26" i="17"/>
  <c r="CD26" i="17" s="1"/>
  <c r="BN26" i="19"/>
  <c r="BK26" i="19"/>
  <c r="BH26" i="19"/>
  <c r="BP25" i="17"/>
  <c r="CE25" i="17" s="1"/>
  <c r="BO25" i="17"/>
  <c r="CD25" i="17" s="1"/>
  <c r="BN25" i="19"/>
  <c r="BK25" i="19"/>
  <c r="BH25" i="19"/>
  <c r="BP24" i="17"/>
  <c r="CE24" i="17" s="1"/>
  <c r="BO24" i="17"/>
  <c r="CD24" i="17" s="1"/>
  <c r="BN24" i="19"/>
  <c r="BK24" i="19"/>
  <c r="BH24" i="19"/>
  <c r="BP23" i="17"/>
  <c r="CE23" i="17" s="1"/>
  <c r="BO23" i="17"/>
  <c r="CD23" i="17" s="1"/>
  <c r="BN23" i="19"/>
  <c r="BK23" i="19"/>
  <c r="BH23" i="19"/>
  <c r="BP22" i="17"/>
  <c r="CE22" i="17" s="1"/>
  <c r="BO22" i="17"/>
  <c r="CD22" i="17" s="1"/>
  <c r="BN22" i="19"/>
  <c r="BK22" i="19"/>
  <c r="BH22" i="19"/>
  <c r="BP21" i="17"/>
  <c r="CE21" i="17" s="1"/>
  <c r="BO21" i="17"/>
  <c r="CD21" i="17" s="1"/>
  <c r="BN21" i="19"/>
  <c r="BK21" i="19"/>
  <c r="BH21" i="19"/>
  <c r="BP20" i="17"/>
  <c r="CE20" i="17" s="1"/>
  <c r="BO20" i="17"/>
  <c r="CD20" i="17" s="1"/>
  <c r="BN20" i="19"/>
  <c r="BK20" i="19"/>
  <c r="BH20" i="19"/>
  <c r="BP19" i="17"/>
  <c r="CE19" i="17" s="1"/>
  <c r="BO19" i="17"/>
  <c r="CD19" i="17" s="1"/>
  <c r="BN19" i="19"/>
  <c r="BK19" i="19"/>
  <c r="BH19" i="19"/>
  <c r="BP18" i="17"/>
  <c r="BO18" i="17"/>
  <c r="CD18" i="17" s="1"/>
  <c r="BN18" i="19"/>
  <c r="BK18" i="19"/>
  <c r="BH18" i="19"/>
  <c r="BP17" i="17"/>
  <c r="CE17" i="17" s="1"/>
  <c r="BO17" i="17"/>
  <c r="CD17" i="17" s="1"/>
  <c r="BN17" i="19"/>
  <c r="BK17" i="19"/>
  <c r="BH17" i="19"/>
  <c r="BP16" i="17"/>
  <c r="CE16" i="17" s="1"/>
  <c r="BO16" i="17"/>
  <c r="CD16" i="17" s="1"/>
  <c r="BN16" i="19"/>
  <c r="BK16" i="19"/>
  <c r="BH16" i="19"/>
  <c r="BP15" i="17"/>
  <c r="CE15" i="17" s="1"/>
  <c r="BO15" i="17"/>
  <c r="CD15" i="17" s="1"/>
  <c r="BN15" i="19"/>
  <c r="BK15" i="19"/>
  <c r="BH15" i="19"/>
  <c r="BP14" i="17"/>
  <c r="CE14" i="17" s="1"/>
  <c r="BO14" i="17"/>
  <c r="CD14" i="17" s="1"/>
  <c r="BN14" i="19"/>
  <c r="BK14" i="19"/>
  <c r="BH14" i="19"/>
  <c r="BP13" i="17"/>
  <c r="CE13" i="17" s="1"/>
  <c r="BO13" i="17"/>
  <c r="CD13" i="17" s="1"/>
  <c r="BN13" i="19"/>
  <c r="BK13" i="19"/>
  <c r="BH13" i="19"/>
  <c r="BP12" i="17"/>
  <c r="CE12" i="17" s="1"/>
  <c r="BO12" i="17"/>
  <c r="CD12" i="17" s="1"/>
  <c r="BN12" i="19"/>
  <c r="BK12" i="19"/>
  <c r="BH12" i="19"/>
  <c r="BP11" i="17"/>
  <c r="CE11" i="17" s="1"/>
  <c r="BO11" i="17"/>
  <c r="CD11" i="17" s="1"/>
  <c r="BN11" i="19"/>
  <c r="BK11" i="19"/>
  <c r="BH11" i="19"/>
  <c r="BP10" i="17"/>
  <c r="CE10" i="17" s="1"/>
  <c r="BO10" i="17"/>
  <c r="CD10" i="17" s="1"/>
  <c r="BN10" i="19"/>
  <c r="BK10" i="19"/>
  <c r="BH10" i="19"/>
  <c r="BP9" i="17"/>
  <c r="CE9" i="17" s="1"/>
  <c r="BO9" i="17"/>
  <c r="CD9" i="17" s="1"/>
  <c r="BN9" i="19"/>
  <c r="BK9" i="19"/>
  <c r="BH9" i="19"/>
  <c r="BP8" i="17"/>
  <c r="CE8" i="17" s="1"/>
  <c r="BO8" i="17"/>
  <c r="CD8" i="17" s="1"/>
  <c r="BN8" i="19"/>
  <c r="BK8" i="19"/>
  <c r="BH8" i="19"/>
  <c r="BP7" i="17"/>
  <c r="CE7" i="17" s="1"/>
  <c r="BO7" i="17"/>
  <c r="CD7" i="17" s="1"/>
  <c r="BN7" i="19"/>
  <c r="BK7" i="19"/>
  <c r="BH7" i="19"/>
  <c r="BP6" i="17"/>
  <c r="CE6" i="17" s="1"/>
  <c r="BO6" i="17"/>
  <c r="CD6" i="17" s="1"/>
  <c r="BN6" i="19"/>
  <c r="BK6" i="19"/>
  <c r="BH6" i="19"/>
  <c r="BP5" i="17"/>
  <c r="CE5" i="17" s="1"/>
  <c r="BO5" i="17"/>
  <c r="CD5" i="17" s="1"/>
  <c r="BN5" i="19"/>
  <c r="BK5" i="19"/>
  <c r="BH5" i="19"/>
  <c r="BP4" i="17"/>
  <c r="CE4" i="17" s="1"/>
  <c r="BO4" i="17"/>
  <c r="CD4" i="17" s="1"/>
  <c r="BN4" i="19"/>
  <c r="BK4" i="19"/>
  <c r="BH4" i="19"/>
  <c r="AH5" i="14"/>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4" i="16"/>
  <c r="D34" i="16"/>
  <c r="C34" i="16"/>
  <c r="E33" i="16"/>
  <c r="D33" i="16"/>
  <c r="C33" i="16"/>
  <c r="E32" i="16"/>
  <c r="D32" i="16"/>
  <c r="C32" i="16"/>
  <c r="E31" i="16"/>
  <c r="D31" i="16"/>
  <c r="C31" i="16"/>
  <c r="E30" i="16"/>
  <c r="D30" i="16"/>
  <c r="C30" i="16"/>
  <c r="E29" i="16"/>
  <c r="D29" i="16"/>
  <c r="C29" i="16"/>
  <c r="E28" i="16"/>
  <c r="D28" i="16"/>
  <c r="C28" i="16"/>
  <c r="E27" i="16"/>
  <c r="D27" i="16"/>
  <c r="C27" i="16"/>
  <c r="E26" i="16"/>
  <c r="D26" i="16"/>
  <c r="C26" i="16"/>
  <c r="E25" i="16"/>
  <c r="D25" i="16"/>
  <c r="C25" i="16"/>
  <c r="E24" i="16"/>
  <c r="D24" i="16"/>
  <c r="C24" i="16"/>
  <c r="E23" i="16"/>
  <c r="D23" i="16"/>
  <c r="C23" i="16"/>
  <c r="E22" i="16"/>
  <c r="D22" i="16"/>
  <c r="C22" i="16"/>
  <c r="E21" i="16"/>
  <c r="D21" i="16"/>
  <c r="C21" i="16"/>
  <c r="E20" i="16"/>
  <c r="D20" i="16"/>
  <c r="C20" i="16"/>
  <c r="E19" i="16"/>
  <c r="D19" i="16"/>
  <c r="C19" i="16"/>
  <c r="E18" i="16"/>
  <c r="D18" i="16"/>
  <c r="C18" i="16"/>
  <c r="E17" i="16"/>
  <c r="D17" i="16"/>
  <c r="C17" i="16"/>
  <c r="E16" i="16"/>
  <c r="D16" i="16"/>
  <c r="C16" i="16"/>
  <c r="E15" i="16"/>
  <c r="D15" i="16"/>
  <c r="C15" i="16"/>
  <c r="E14" i="16"/>
  <c r="D14" i="16"/>
  <c r="C14" i="16"/>
  <c r="E13" i="16"/>
  <c r="D13" i="16"/>
  <c r="C13" i="16"/>
  <c r="E12" i="16"/>
  <c r="D12" i="16"/>
  <c r="C12" i="16"/>
  <c r="E11" i="16"/>
  <c r="D11" i="16"/>
  <c r="C11" i="16"/>
  <c r="E10" i="16"/>
  <c r="D10" i="16"/>
  <c r="C10" i="16"/>
  <c r="E9" i="16"/>
  <c r="D9" i="16"/>
  <c r="C9" i="16"/>
  <c r="E8" i="16"/>
  <c r="D8" i="16"/>
  <c r="C8" i="16"/>
  <c r="BS18" i="17" l="1"/>
  <c r="CH18" i="17" s="1"/>
  <c r="CE18" i="17"/>
  <c r="BQ8" i="17"/>
  <c r="CF8" i="17" s="1"/>
  <c r="BQ4" i="17"/>
  <c r="CF4" i="17" s="1"/>
  <c r="BQ28" i="17"/>
  <c r="CF28" i="17" s="1"/>
  <c r="C35" i="16"/>
  <c r="D35" i="16"/>
  <c r="E35" i="16"/>
  <c r="AH5" i="19"/>
  <c r="BQ10" i="17"/>
  <c r="CF10" i="17" s="1"/>
  <c r="BQ37" i="17"/>
  <c r="CF37" i="17" s="1"/>
  <c r="BQ24" i="17"/>
  <c r="CF24" i="17" s="1"/>
  <c r="BQ51" i="17"/>
  <c r="CF51" i="17" s="1"/>
  <c r="BQ6" i="17"/>
  <c r="CF6" i="17" s="1"/>
  <c r="BQ17" i="17"/>
  <c r="CF17" i="17" s="1"/>
  <c r="BQ18" i="17"/>
  <c r="CF18" i="17" s="1"/>
  <c r="BQ33" i="17"/>
  <c r="CF33" i="17" s="1"/>
  <c r="BQ39" i="17"/>
  <c r="CF39" i="17" s="1"/>
  <c r="BQ45" i="17"/>
  <c r="CF45" i="17" s="1"/>
  <c r="BQ50" i="17"/>
  <c r="CF50" i="17" s="1"/>
  <c r="BQ5" i="17"/>
  <c r="CF5" i="17" s="1"/>
  <c r="BQ11" i="17"/>
  <c r="CF11" i="17" s="1"/>
  <c r="BQ26" i="17"/>
  <c r="CF26" i="17" s="1"/>
  <c r="BQ32" i="17"/>
  <c r="CF32" i="17" s="1"/>
  <c r="BQ41" i="17"/>
  <c r="CF41" i="17" s="1"/>
  <c r="BQ49" i="17"/>
  <c r="CF49" i="17" s="1"/>
  <c r="BQ25" i="17"/>
  <c r="CF25" i="17" s="1"/>
  <c r="BS33" i="17"/>
  <c r="CH33" i="17" s="1"/>
  <c r="BR7" i="17"/>
  <c r="CG7" i="17" s="1"/>
  <c r="BS14" i="17"/>
  <c r="CH14" i="17" s="1"/>
  <c r="BS43" i="17"/>
  <c r="CH43" i="17" s="1"/>
  <c r="BR44" i="17"/>
  <c r="CG44" i="17" s="1"/>
  <c r="BS19" i="17"/>
  <c r="CH19" i="17" s="1"/>
  <c r="BR4" i="17"/>
  <c r="CG4" i="17" s="1"/>
  <c r="BR29" i="17"/>
  <c r="CG29" i="17" s="1"/>
  <c r="BR55" i="17"/>
  <c r="CG55" i="17" s="1"/>
  <c r="BS21" i="17"/>
  <c r="CH21" i="17" s="1"/>
  <c r="BQ21" i="17"/>
  <c r="CF21" i="17" s="1"/>
  <c r="BR27" i="17"/>
  <c r="CG27" i="17" s="1"/>
  <c r="BS51" i="17"/>
  <c r="CH51" i="17" s="1"/>
  <c r="BR8" i="17"/>
  <c r="CG8" i="17" s="1"/>
  <c r="BQ13" i="17"/>
  <c r="CF13" i="17" s="1"/>
  <c r="BS26" i="17"/>
  <c r="CH26" i="17" s="1"/>
  <c r="BQ53" i="17"/>
  <c r="CF53" i="17" s="1"/>
  <c r="BR50" i="17"/>
  <c r="CG50" i="17" s="1"/>
  <c r="BR11" i="17"/>
  <c r="CG11" i="17" s="1"/>
  <c r="BQ7" i="17"/>
  <c r="CF7" i="17" s="1"/>
  <c r="BS7" i="17"/>
  <c r="CH7" i="17" s="1"/>
  <c r="BR19" i="17"/>
  <c r="CG19" i="17" s="1"/>
  <c r="BS6" i="17"/>
  <c r="CH6" i="17" s="1"/>
  <c r="BQ9" i="17"/>
  <c r="CF9" i="17" s="1"/>
  <c r="BS12" i="17"/>
  <c r="CH12" i="17" s="1"/>
  <c r="BQ12" i="17"/>
  <c r="CF12" i="17" s="1"/>
  <c r="BS27" i="17"/>
  <c r="CH27" i="17" s="1"/>
  <c r="BS39" i="17"/>
  <c r="CH39" i="17" s="1"/>
  <c r="BR6" i="17"/>
  <c r="CG6" i="17" s="1"/>
  <c r="BR10" i="17"/>
  <c r="CG10" i="17" s="1"/>
  <c r="BQ20" i="17"/>
  <c r="CF20" i="17" s="1"/>
  <c r="BS28" i="17"/>
  <c r="CH28" i="17" s="1"/>
  <c r="BR30" i="17"/>
  <c r="CG30" i="17" s="1"/>
  <c r="BQ30" i="17"/>
  <c r="CF30" i="17" s="1"/>
  <c r="BQ31" i="17"/>
  <c r="CF31" i="17" s="1"/>
  <c r="BS54" i="17"/>
  <c r="CH54" i="17" s="1"/>
  <c r="BQ54" i="17"/>
  <c r="CF54" i="17" s="1"/>
  <c r="BR28" i="17"/>
  <c r="CG28" i="17" s="1"/>
  <c r="BS11" i="17"/>
  <c r="CH11" i="17" s="1"/>
  <c r="BQ29" i="17"/>
  <c r="CF29" i="17" s="1"/>
  <c r="BQ14" i="17"/>
  <c r="CF14" i="17" s="1"/>
  <c r="BQ23" i="17"/>
  <c r="CF23" i="17" s="1"/>
  <c r="BS24" i="17"/>
  <c r="CH24" i="17" s="1"/>
  <c r="BQ15" i="17"/>
  <c r="CF15" i="17" s="1"/>
  <c r="BR43" i="17"/>
  <c r="CG43" i="17" s="1"/>
  <c r="BR52" i="17"/>
  <c r="CG52" i="17" s="1"/>
  <c r="BR22" i="17"/>
  <c r="CG22" i="17" s="1"/>
  <c r="BQ22" i="17"/>
  <c r="CF22" i="17" s="1"/>
  <c r="BR23" i="17"/>
  <c r="CG23" i="17" s="1"/>
  <c r="BS46" i="17"/>
  <c r="CH46" i="17" s="1"/>
  <c r="BQ19" i="17"/>
  <c r="CF19" i="17" s="1"/>
  <c r="BQ27" i="17"/>
  <c r="CF27" i="17" s="1"/>
  <c r="BQ40" i="17"/>
  <c r="CF40" i="17" s="1"/>
  <c r="BS42" i="17"/>
  <c r="CH42" i="17" s="1"/>
  <c r="BQ42" i="17"/>
  <c r="CF42" i="17" s="1"/>
  <c r="BQ55" i="17"/>
  <c r="CF55" i="17" s="1"/>
  <c r="BQ35" i="17"/>
  <c r="CF35" i="17" s="1"/>
  <c r="BS32" i="17"/>
  <c r="CH32" i="17" s="1"/>
  <c r="BQ34" i="17"/>
  <c r="CF34" i="17" s="1"/>
  <c r="BS47" i="17"/>
  <c r="CH47" i="17" s="1"/>
  <c r="BQ47" i="17"/>
  <c r="CF47" i="17" s="1"/>
  <c r="BQ52" i="17"/>
  <c r="CF52" i="17" s="1"/>
  <c r="BQ16" i="17"/>
  <c r="CF16" i="17" s="1"/>
  <c r="BS34" i="17"/>
  <c r="CH34" i="17" s="1"/>
  <c r="BR37" i="17"/>
  <c r="CG37" i="17" s="1"/>
  <c r="BQ38" i="17"/>
  <c r="CF38" i="17" s="1"/>
  <c r="BQ43" i="17"/>
  <c r="CF43" i="17" s="1"/>
  <c r="BQ48" i="17"/>
  <c r="CF48" i="17" s="1"/>
  <c r="BR39" i="17"/>
  <c r="CG39" i="17" s="1"/>
  <c r="BS44" i="17"/>
  <c r="CH44" i="17" s="1"/>
  <c r="BR45" i="17"/>
  <c r="CG45" i="17" s="1"/>
  <c r="BQ46" i="17"/>
  <c r="CF46" i="17" s="1"/>
  <c r="BS50" i="17"/>
  <c r="CH50" i="17" s="1"/>
  <c r="BR51" i="17"/>
  <c r="CG51" i="17" s="1"/>
  <c r="BR33" i="17"/>
  <c r="CG33" i="17" s="1"/>
  <c r="BR53" i="17"/>
  <c r="CG53" i="17" s="1"/>
  <c r="BQ36" i="17"/>
  <c r="CF36" i="17" s="1"/>
  <c r="BQ44" i="17"/>
  <c r="CF44" i="17" s="1"/>
  <c r="BS52" i="17" l="1"/>
  <c r="CH52" i="17" s="1"/>
  <c r="BS40" i="17"/>
  <c r="CH40" i="17" s="1"/>
  <c r="BR48" i="17"/>
  <c r="CG48" i="17" s="1"/>
  <c r="BR36" i="17"/>
  <c r="CG36" i="17" s="1"/>
  <c r="BR21" i="17"/>
  <c r="CG21" i="17" s="1"/>
  <c r="BS38" i="17"/>
  <c r="CH38" i="17" s="1"/>
  <c r="BS29" i="17"/>
  <c r="CH29" i="17" s="1"/>
  <c r="BS36" i="17"/>
  <c r="CH36" i="17" s="1"/>
  <c r="BR54" i="17"/>
  <c r="CG54" i="17" s="1"/>
  <c r="BR18" i="17"/>
  <c r="CG18" i="17" s="1"/>
  <c r="BS20" i="17"/>
  <c r="CH20" i="17" s="1"/>
  <c r="BR46" i="17"/>
  <c r="CG46" i="17" s="1"/>
  <c r="BS5" i="17"/>
  <c r="CH5" i="17" s="1"/>
  <c r="BR14" i="17"/>
  <c r="CG14" i="17" s="1"/>
  <c r="BR9" i="17"/>
  <c r="CG9" i="17" s="1"/>
  <c r="BR16" i="17"/>
  <c r="CG16" i="17" s="1"/>
  <c r="BS49" i="17"/>
  <c r="CH49" i="17" s="1"/>
  <c r="BS31" i="17"/>
  <c r="CH31" i="17" s="1"/>
  <c r="BS13" i="17"/>
  <c r="CH13" i="17" s="1"/>
  <c r="BR40" i="17"/>
  <c r="CG40" i="17" s="1"/>
  <c r="BT28" i="17"/>
  <c r="CI28" i="17" s="1"/>
  <c r="BS17" i="17"/>
  <c r="CH17" i="17" s="1"/>
  <c r="BS9" i="17"/>
  <c r="CH9" i="17" s="1"/>
  <c r="BR20" i="17"/>
  <c r="CG20" i="17" s="1"/>
  <c r="BS48" i="17"/>
  <c r="CH48" i="17" s="1"/>
  <c r="BS41" i="17"/>
  <c r="CH41" i="17" s="1"/>
  <c r="BS53" i="17"/>
  <c r="CH53" i="17" s="1"/>
  <c r="BS8" i="17"/>
  <c r="CH8" i="17" s="1"/>
  <c r="BR13" i="17"/>
  <c r="CG13" i="17" s="1"/>
  <c r="BS30" i="17"/>
  <c r="CH30" i="17" s="1"/>
  <c r="BT52" i="17"/>
  <c r="CI52" i="17" s="1"/>
  <c r="BR24" i="17"/>
  <c r="CG24" i="17" s="1"/>
  <c r="BT44" i="17"/>
  <c r="CI44" i="17" s="1"/>
  <c r="BR17" i="17"/>
  <c r="CG17" i="17" s="1"/>
  <c r="BS35" i="17"/>
  <c r="CH35" i="17" s="1"/>
  <c r="BT35" i="17"/>
  <c r="CI35" i="17" s="1"/>
  <c r="BS15" i="17"/>
  <c r="CH15" i="17" s="1"/>
  <c r="BR26" i="17"/>
  <c r="CG26" i="17" s="1"/>
  <c r="BR41" i="17"/>
  <c r="CG41" i="17" s="1"/>
  <c r="BS16" i="17"/>
  <c r="CH16" i="17" s="1"/>
  <c r="BT21" i="17"/>
  <c r="CI21" i="17" s="1"/>
  <c r="BR34" i="17"/>
  <c r="CG34" i="17" s="1"/>
  <c r="BR25" i="17"/>
  <c r="CG25" i="17" s="1"/>
  <c r="BT50" i="17"/>
  <c r="CI50" i="17" s="1"/>
  <c r="BT27" i="17"/>
  <c r="CI27" i="17" s="1"/>
  <c r="BS55" i="17"/>
  <c r="CH55" i="17" s="1"/>
  <c r="BT29" i="17"/>
  <c r="CI29" i="17" s="1"/>
  <c r="BT36" i="17"/>
  <c r="CI36" i="17" s="1"/>
  <c r="BR47" i="17"/>
  <c r="CG47" i="17" s="1"/>
  <c r="BR35" i="17"/>
  <c r="CG35" i="17" s="1"/>
  <c r="BT19" i="17"/>
  <c r="CI19" i="17" s="1"/>
  <c r="BR15" i="17"/>
  <c r="CG15" i="17" s="1"/>
  <c r="BS25" i="17"/>
  <c r="CH25" i="17" s="1"/>
  <c r="BS22" i="17"/>
  <c r="CH22" i="17" s="1"/>
  <c r="BT11" i="17"/>
  <c r="CI11" i="17" s="1"/>
  <c r="AI5" i="14"/>
  <c r="AI6" i="14"/>
  <c r="AI8" i="14"/>
  <c r="AI9" i="14"/>
  <c r="AI10"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9" i="14"/>
  <c r="AI40" i="14"/>
  <c r="AI41" i="14"/>
  <c r="AI42" i="14"/>
  <c r="AI43" i="14"/>
  <c r="AI44" i="14"/>
  <c r="AI45" i="14"/>
  <c r="AI46" i="14"/>
  <c r="AI47" i="14"/>
  <c r="AI48" i="14"/>
  <c r="AI49" i="14"/>
  <c r="AI51" i="14"/>
  <c r="AI52" i="14"/>
  <c r="AI53" i="14"/>
  <c r="AI54" i="14"/>
  <c r="AI55" i="14"/>
  <c r="AH8" i="14"/>
  <c r="AH9" i="14"/>
  <c r="AH14" i="14"/>
  <c r="AH15" i="14"/>
  <c r="AH16" i="14"/>
  <c r="AH17" i="14"/>
  <c r="AH18" i="14"/>
  <c r="AH19" i="14"/>
  <c r="AH20" i="14"/>
  <c r="AH21" i="14"/>
  <c r="AH22" i="14"/>
  <c r="AH23" i="14"/>
  <c r="AH24" i="14"/>
  <c r="AH25" i="14"/>
  <c r="AH26" i="14"/>
  <c r="AH27" i="14"/>
  <c r="AH28" i="14"/>
  <c r="AH29" i="14"/>
  <c r="AH30" i="14"/>
  <c r="AH31" i="14"/>
  <c r="AH32" i="14"/>
  <c r="AH33" i="14"/>
  <c r="AH34" i="14"/>
  <c r="AH35" i="14"/>
  <c r="AH36" i="14"/>
  <c r="AH37" i="14"/>
  <c r="AH39" i="14"/>
  <c r="AH40" i="14"/>
  <c r="AH41" i="14"/>
  <c r="AH42" i="14"/>
  <c r="AH43" i="14"/>
  <c r="AH44" i="14"/>
  <c r="AH45" i="14"/>
  <c r="AH46" i="14"/>
  <c r="AH47" i="14"/>
  <c r="AH48" i="14"/>
  <c r="AH49" i="14"/>
  <c r="AH51" i="14"/>
  <c r="AH52" i="14"/>
  <c r="AH53" i="14"/>
  <c r="AH54" i="14"/>
  <c r="AH55" i="14"/>
  <c r="AI4" i="14"/>
  <c r="AH4" i="14"/>
  <c r="AD16" i="10"/>
  <c r="AD7" i="10"/>
  <c r="BP55" i="14"/>
  <c r="BO55" i="14"/>
  <c r="BD55" i="14"/>
  <c r="BC55" i="14"/>
  <c r="Z55" i="14"/>
  <c r="Z55" i="19" s="1"/>
  <c r="Y55" i="14"/>
  <c r="Y55" i="19" s="1"/>
  <c r="BP54" i="14"/>
  <c r="BO54" i="14"/>
  <c r="BD54" i="14"/>
  <c r="BC54" i="14"/>
  <c r="Z54" i="14"/>
  <c r="Z54" i="19" s="1"/>
  <c r="Y54" i="14"/>
  <c r="Y54" i="19" s="1"/>
  <c r="BP53" i="14"/>
  <c r="BO53" i="14"/>
  <c r="BD53" i="14"/>
  <c r="BD53" i="19" s="1"/>
  <c r="BC53" i="14"/>
  <c r="BC53" i="19" s="1"/>
  <c r="Z53" i="14"/>
  <c r="Z53" i="19" s="1"/>
  <c r="Y53" i="14"/>
  <c r="Y53" i="19" s="1"/>
  <c r="BP52" i="14"/>
  <c r="BO52" i="14"/>
  <c r="BD52" i="14"/>
  <c r="BD52" i="19" s="1"/>
  <c r="BC52" i="14"/>
  <c r="BC52" i="19" s="1"/>
  <c r="Z52" i="14"/>
  <c r="Z52" i="19" s="1"/>
  <c r="Y52" i="14"/>
  <c r="Y52" i="19" s="1"/>
  <c r="BP51" i="14"/>
  <c r="BP51" i="19" s="1"/>
  <c r="BO51" i="14"/>
  <c r="BD51" i="14"/>
  <c r="BC51" i="14"/>
  <c r="Z51" i="14"/>
  <c r="Z51" i="19" s="1"/>
  <c r="Y51" i="14"/>
  <c r="Y51" i="19" s="1"/>
  <c r="BP50" i="14"/>
  <c r="BO50" i="14"/>
  <c r="BC50" i="14"/>
  <c r="AX50" i="14"/>
  <c r="Z50" i="14"/>
  <c r="Y50" i="14"/>
  <c r="BP49" i="14"/>
  <c r="BO49" i="14"/>
  <c r="BD49" i="14"/>
  <c r="BC49" i="14"/>
  <c r="Z49" i="14"/>
  <c r="Y49" i="14"/>
  <c r="BP48" i="14"/>
  <c r="BO48" i="14"/>
  <c r="BO48" i="19" s="1"/>
  <c r="BD48" i="14"/>
  <c r="BD48" i="19" s="1"/>
  <c r="BC48" i="14"/>
  <c r="BC48" i="19" s="1"/>
  <c r="Z48" i="14"/>
  <c r="Z48" i="19" s="1"/>
  <c r="Y48" i="14"/>
  <c r="Y48" i="19" s="1"/>
  <c r="BP47" i="14"/>
  <c r="BO47" i="14"/>
  <c r="BD47" i="14"/>
  <c r="BD47" i="19" s="1"/>
  <c r="AW47" i="14"/>
  <c r="AT47" i="14"/>
  <c r="Z47" i="14"/>
  <c r="Z47" i="19" s="1"/>
  <c r="V47" i="14"/>
  <c r="BP46" i="14"/>
  <c r="BO46" i="14"/>
  <c r="BD46" i="14"/>
  <c r="BD46" i="19" s="1"/>
  <c r="BC46" i="14"/>
  <c r="BC46" i="19" s="1"/>
  <c r="Z46" i="14"/>
  <c r="Y46" i="14"/>
  <c r="BP45" i="14"/>
  <c r="BO45" i="14"/>
  <c r="BD45" i="14"/>
  <c r="BC45" i="14"/>
  <c r="Z45" i="14"/>
  <c r="Y45" i="14"/>
  <c r="Y45" i="19" s="1"/>
  <c r="BP44" i="14"/>
  <c r="BO44" i="14"/>
  <c r="BD44" i="14"/>
  <c r="BD44" i="19" s="1"/>
  <c r="BC44" i="14"/>
  <c r="Z44" i="14"/>
  <c r="Z44" i="19" s="1"/>
  <c r="Y44" i="14"/>
  <c r="Y44" i="19" s="1"/>
  <c r="BP43" i="14"/>
  <c r="BP43" i="19" s="1"/>
  <c r="BO43" i="14"/>
  <c r="BD43" i="14"/>
  <c r="BC43" i="14"/>
  <c r="Z43" i="14"/>
  <c r="Z43" i="19" s="1"/>
  <c r="Y43" i="14"/>
  <c r="Y43" i="19" s="1"/>
  <c r="BP42" i="14"/>
  <c r="BO42" i="14"/>
  <c r="BD42" i="14"/>
  <c r="BC42" i="14"/>
  <c r="Z42" i="14"/>
  <c r="Z42" i="19" s="1"/>
  <c r="Y42" i="14"/>
  <c r="Y42" i="19" s="1"/>
  <c r="BP41" i="14"/>
  <c r="BO41" i="14"/>
  <c r="BD41" i="14"/>
  <c r="BC41" i="14"/>
  <c r="Z41" i="14"/>
  <c r="Z41" i="19" s="1"/>
  <c r="Y41" i="14"/>
  <c r="Y41" i="19" s="1"/>
  <c r="BP40" i="14"/>
  <c r="BO40" i="14"/>
  <c r="BO40" i="19" s="1"/>
  <c r="BD40" i="14"/>
  <c r="BD40" i="19" s="1"/>
  <c r="BC40" i="14"/>
  <c r="BC40" i="19" s="1"/>
  <c r="Z40" i="14"/>
  <c r="Z40" i="19" s="1"/>
  <c r="Y40" i="14"/>
  <c r="Y40" i="19" s="1"/>
  <c r="BP39" i="14"/>
  <c r="BO39" i="14"/>
  <c r="BD39" i="14"/>
  <c r="BC39" i="14"/>
  <c r="Z39" i="14"/>
  <c r="Z39" i="19" s="1"/>
  <c r="Y39" i="14"/>
  <c r="Y39" i="19" s="1"/>
  <c r="BP38" i="14"/>
  <c r="BO38" i="14"/>
  <c r="BD38" i="14"/>
  <c r="BD38" i="19" s="1"/>
  <c r="BC38" i="14"/>
  <c r="BC38" i="19" s="1"/>
  <c r="Z38" i="14"/>
  <c r="Y38" i="14"/>
  <c r="BP37" i="14"/>
  <c r="BO37" i="14"/>
  <c r="BD37" i="14"/>
  <c r="BD37" i="19" s="1"/>
  <c r="BC37" i="14"/>
  <c r="BC37" i="19" s="1"/>
  <c r="Z37" i="14"/>
  <c r="Z37" i="19" s="1"/>
  <c r="Y37" i="14"/>
  <c r="Y37" i="19" s="1"/>
  <c r="BP36" i="14"/>
  <c r="BO36" i="14"/>
  <c r="BD36" i="14"/>
  <c r="BD36" i="19" s="1"/>
  <c r="BC36" i="14"/>
  <c r="BC36" i="19" s="1"/>
  <c r="Z36" i="14"/>
  <c r="Z36" i="19" s="1"/>
  <c r="Y36" i="14"/>
  <c r="BP35" i="14"/>
  <c r="BP35" i="19" s="1"/>
  <c r="BO35" i="14"/>
  <c r="BD35" i="14"/>
  <c r="BD35" i="19" s="1"/>
  <c r="BC35" i="14"/>
  <c r="Z35" i="14"/>
  <c r="Y35" i="14"/>
  <c r="BP34" i="14"/>
  <c r="BO34" i="14"/>
  <c r="BD34" i="14"/>
  <c r="BD34" i="19" s="1"/>
  <c r="BC34" i="14"/>
  <c r="BC34" i="19" s="1"/>
  <c r="Z34" i="14"/>
  <c r="Y34" i="14"/>
  <c r="Y34" i="19" s="1"/>
  <c r="BP33" i="14"/>
  <c r="BO33" i="14"/>
  <c r="BD33" i="14"/>
  <c r="BD33" i="19" s="1"/>
  <c r="BC33" i="14"/>
  <c r="Z33" i="14"/>
  <c r="Y33" i="14"/>
  <c r="BP32" i="14"/>
  <c r="BO32" i="14"/>
  <c r="BO32" i="19" s="1"/>
  <c r="BD32" i="14"/>
  <c r="BC32" i="14"/>
  <c r="Z32" i="14"/>
  <c r="Y32" i="14"/>
  <c r="BP31" i="14"/>
  <c r="BO31" i="14"/>
  <c r="BD31" i="14"/>
  <c r="BD31" i="19" s="1"/>
  <c r="BC31" i="14"/>
  <c r="Z31" i="14"/>
  <c r="Y31" i="14"/>
  <c r="BP30" i="14"/>
  <c r="BO30" i="14"/>
  <c r="BD30" i="14"/>
  <c r="BD30" i="19" s="1"/>
  <c r="BC30" i="14"/>
  <c r="Z30" i="14"/>
  <c r="Y30" i="14"/>
  <c r="BP29" i="14"/>
  <c r="BO29" i="14"/>
  <c r="BD29" i="14"/>
  <c r="BD29" i="19" s="1"/>
  <c r="BC29" i="14"/>
  <c r="Z29" i="14"/>
  <c r="Y29" i="14"/>
  <c r="BP28" i="14"/>
  <c r="BO28" i="14"/>
  <c r="BD28" i="14"/>
  <c r="BD28" i="19" s="1"/>
  <c r="BC28" i="14"/>
  <c r="Z28" i="14"/>
  <c r="Z28" i="19" s="1"/>
  <c r="Y28" i="14"/>
  <c r="Y28" i="19" s="1"/>
  <c r="BP27" i="14"/>
  <c r="BP27" i="19" s="1"/>
  <c r="BO27" i="14"/>
  <c r="BD27" i="14"/>
  <c r="BD27" i="19" s="1"/>
  <c r="BC27" i="14"/>
  <c r="Z27" i="14"/>
  <c r="Z27" i="19" s="1"/>
  <c r="Y27" i="14"/>
  <c r="Y27" i="19" s="1"/>
  <c r="BP26" i="14"/>
  <c r="BO26" i="14"/>
  <c r="BD26" i="14"/>
  <c r="BD26" i="19" s="1"/>
  <c r="BC26" i="14"/>
  <c r="Z26" i="14"/>
  <c r="Z26" i="19" s="1"/>
  <c r="Y26" i="14"/>
  <c r="Y26" i="19" s="1"/>
  <c r="BP25" i="14"/>
  <c r="BO25" i="14"/>
  <c r="BD25" i="14"/>
  <c r="BD25" i="19" s="1"/>
  <c r="BC25" i="14"/>
  <c r="BC25" i="19" s="1"/>
  <c r="Z25" i="14"/>
  <c r="Z25" i="19" s="1"/>
  <c r="Y25" i="14"/>
  <c r="Y25" i="19" s="1"/>
  <c r="BP24" i="14"/>
  <c r="BO24" i="14"/>
  <c r="BO24" i="19" s="1"/>
  <c r="BD24" i="14"/>
  <c r="BD24" i="19" s="1"/>
  <c r="BC24" i="14"/>
  <c r="BC24" i="19" s="1"/>
  <c r="Z24" i="14"/>
  <c r="Z24" i="19" s="1"/>
  <c r="Y24" i="14"/>
  <c r="Y24" i="19" s="1"/>
  <c r="BP23" i="14"/>
  <c r="BO23" i="14"/>
  <c r="BD23" i="14"/>
  <c r="BD23" i="19" s="1"/>
  <c r="BC23" i="14"/>
  <c r="Z23" i="14"/>
  <c r="Z23" i="19" s="1"/>
  <c r="Y23" i="14"/>
  <c r="Y23" i="19" s="1"/>
  <c r="BP22" i="14"/>
  <c r="BO22" i="14"/>
  <c r="BD22" i="14"/>
  <c r="BD22" i="19" s="1"/>
  <c r="BC22" i="14"/>
  <c r="Z22" i="14"/>
  <c r="Z22" i="19" s="1"/>
  <c r="Y22" i="14"/>
  <c r="BP21" i="14"/>
  <c r="BO21" i="14"/>
  <c r="BO21" i="19" s="1"/>
  <c r="BD21" i="14"/>
  <c r="BD21" i="19" s="1"/>
  <c r="BC21" i="14"/>
  <c r="Z21" i="14"/>
  <c r="Z21" i="19" s="1"/>
  <c r="Y21" i="14"/>
  <c r="Y21" i="19" s="1"/>
  <c r="BP20" i="14"/>
  <c r="BO20" i="14"/>
  <c r="BD20" i="14"/>
  <c r="BD20" i="19" s="1"/>
  <c r="BC20" i="14"/>
  <c r="Z20" i="14"/>
  <c r="Z20" i="19" s="1"/>
  <c r="Y20" i="14"/>
  <c r="Y20" i="19" s="1"/>
  <c r="BP19" i="14"/>
  <c r="BP19" i="19" s="1"/>
  <c r="BO19" i="14"/>
  <c r="BD19" i="14"/>
  <c r="BD19" i="19" s="1"/>
  <c r="BC19" i="14"/>
  <c r="BC19" i="19" s="1"/>
  <c r="Z19" i="14"/>
  <c r="Y19" i="14"/>
  <c r="Y19" i="19" s="1"/>
  <c r="BP18" i="14"/>
  <c r="BO18" i="14"/>
  <c r="BD18" i="14"/>
  <c r="BD18" i="19" s="1"/>
  <c r="BC18" i="14"/>
  <c r="Z18" i="14"/>
  <c r="Z18" i="19" s="1"/>
  <c r="Y18" i="14"/>
  <c r="Y18" i="19" s="1"/>
  <c r="BP17" i="14"/>
  <c r="BO17" i="14"/>
  <c r="BD17" i="14"/>
  <c r="BD17" i="19" s="1"/>
  <c r="BC17" i="14"/>
  <c r="Z17" i="14"/>
  <c r="Z17" i="19" s="1"/>
  <c r="Y17" i="14"/>
  <c r="Y17" i="19" s="1"/>
  <c r="BP16" i="14"/>
  <c r="BO16" i="14"/>
  <c r="BD16" i="14"/>
  <c r="BD16" i="19" s="1"/>
  <c r="BC16" i="14"/>
  <c r="BC16" i="19" s="1"/>
  <c r="Z16" i="14"/>
  <c r="Z16" i="19" s="1"/>
  <c r="Y16" i="14"/>
  <c r="Y16" i="19" s="1"/>
  <c r="BP15" i="14"/>
  <c r="BO15" i="14"/>
  <c r="BD15" i="14"/>
  <c r="BD15" i="19" s="1"/>
  <c r="AW15" i="14"/>
  <c r="AT15" i="14"/>
  <c r="AQ15" i="14"/>
  <c r="Z15" i="14"/>
  <c r="Z15" i="19" s="1"/>
  <c r="Y15" i="14"/>
  <c r="Y15" i="19" s="1"/>
  <c r="BP14" i="14"/>
  <c r="BO14" i="14"/>
  <c r="BD14" i="14"/>
  <c r="BD14" i="19" s="1"/>
  <c r="BC14" i="14"/>
  <c r="BC14" i="19" s="1"/>
  <c r="Z14" i="14"/>
  <c r="Z14" i="19" s="1"/>
  <c r="Y14" i="14"/>
  <c r="BP13" i="14"/>
  <c r="BO13" i="14"/>
  <c r="BO13" i="19" s="1"/>
  <c r="BD13" i="14"/>
  <c r="BC13" i="14"/>
  <c r="Z13" i="14"/>
  <c r="Z13" i="19" s="1"/>
  <c r="Y13" i="14"/>
  <c r="Y13" i="19" s="1"/>
  <c r="BP12" i="14"/>
  <c r="BO12" i="14"/>
  <c r="BD12" i="14"/>
  <c r="BD12" i="19" s="1"/>
  <c r="BC12" i="14"/>
  <c r="Z12" i="14"/>
  <c r="Z12" i="19" s="1"/>
  <c r="Y12" i="14"/>
  <c r="Y12" i="19" s="1"/>
  <c r="BP11" i="14"/>
  <c r="BP11" i="19" s="1"/>
  <c r="BO11" i="14"/>
  <c r="BC11" i="14"/>
  <c r="AX11" i="14"/>
  <c r="Z11" i="14"/>
  <c r="Y11" i="14"/>
  <c r="Y11" i="19" s="1"/>
  <c r="BP10" i="14"/>
  <c r="BO10" i="14"/>
  <c r="AX10" i="14"/>
  <c r="AW10" i="14"/>
  <c r="W10" i="14"/>
  <c r="V10" i="14"/>
  <c r="BP9" i="14"/>
  <c r="BO9" i="14"/>
  <c r="BD9" i="14"/>
  <c r="BD9" i="19" s="1"/>
  <c r="BC9" i="14"/>
  <c r="Z9" i="14"/>
  <c r="Z9" i="19" s="1"/>
  <c r="Y9" i="14"/>
  <c r="Y9" i="19" s="1"/>
  <c r="BP8" i="14"/>
  <c r="BO8" i="14"/>
  <c r="BD8" i="14"/>
  <c r="BD8" i="19" s="1"/>
  <c r="BC8" i="14"/>
  <c r="BC8" i="19" s="1"/>
  <c r="Z8" i="14"/>
  <c r="Z8" i="19" s="1"/>
  <c r="Y8" i="14"/>
  <c r="Y8" i="19" s="1"/>
  <c r="BP7" i="14"/>
  <c r="BO7" i="14"/>
  <c r="BD7" i="14"/>
  <c r="BC7" i="14"/>
  <c r="Z7" i="14"/>
  <c r="Z7" i="19" s="1"/>
  <c r="Y7" i="14"/>
  <c r="Y7" i="19" s="1"/>
  <c r="BP6" i="14"/>
  <c r="BO6" i="14"/>
  <c r="BD6" i="14"/>
  <c r="BC6" i="14"/>
  <c r="BC6" i="19" s="1"/>
  <c r="Z6" i="14"/>
  <c r="Y6" i="14"/>
  <c r="Y6" i="19" s="1"/>
  <c r="BP5" i="14"/>
  <c r="BO5" i="14"/>
  <c r="BO5" i="19" s="1"/>
  <c r="BD5" i="14"/>
  <c r="BD5" i="19" s="1"/>
  <c r="BC5" i="14"/>
  <c r="Z5" i="14"/>
  <c r="Z5" i="19" s="1"/>
  <c r="Y5" i="14"/>
  <c r="Y5" i="19" s="1"/>
  <c r="BP4" i="14"/>
  <c r="BO4" i="14"/>
  <c r="BD4" i="14"/>
  <c r="BD4" i="19" s="1"/>
  <c r="BC4" i="14"/>
  <c r="Z4" i="14"/>
  <c r="Y4" i="14"/>
  <c r="AI51" i="19" l="1"/>
  <c r="AI49" i="19"/>
  <c r="AI32" i="19"/>
  <c r="AI24" i="19"/>
  <c r="AI48" i="19"/>
  <c r="AI40" i="19"/>
  <c r="AI30" i="19"/>
  <c r="AI46" i="19"/>
  <c r="AI29" i="19"/>
  <c r="AI21" i="19"/>
  <c r="AI54" i="19"/>
  <c r="AI45" i="19"/>
  <c r="AI36" i="19"/>
  <c r="AI9" i="19"/>
  <c r="AI53" i="19"/>
  <c r="AI27" i="19"/>
  <c r="AI52" i="19"/>
  <c r="BO14" i="19"/>
  <c r="BP18" i="19"/>
  <c r="BO26" i="19"/>
  <c r="Z45" i="19"/>
  <c r="AJ22" i="14"/>
  <c r="AH22" i="19"/>
  <c r="BC4" i="19"/>
  <c r="BO7" i="19"/>
  <c r="BO8" i="19"/>
  <c r="BP9" i="19"/>
  <c r="Z11" i="19"/>
  <c r="BP14" i="19"/>
  <c r="BO15" i="19"/>
  <c r="BO16" i="19"/>
  <c r="BP17" i="19"/>
  <c r="BO25" i="19"/>
  <c r="BP26" i="19"/>
  <c r="Z29" i="19"/>
  <c r="BD32" i="19"/>
  <c r="BO33" i="19"/>
  <c r="BP34" i="19"/>
  <c r="Z38" i="19"/>
  <c r="BD39" i="19"/>
  <c r="BO41" i="19"/>
  <c r="AY47" i="14"/>
  <c r="AW47" i="19"/>
  <c r="BD49" i="19"/>
  <c r="BP50" i="19"/>
  <c r="BD54" i="19"/>
  <c r="BO55" i="19"/>
  <c r="AJ53" i="14"/>
  <c r="AJ53" i="19" s="1"/>
  <c r="AH53" i="19"/>
  <c r="AJ45" i="14"/>
  <c r="AJ45" i="19" s="1"/>
  <c r="AH45" i="19"/>
  <c r="AJ37" i="14"/>
  <c r="AH37" i="19"/>
  <c r="AJ29" i="14"/>
  <c r="AJ29" i="19" s="1"/>
  <c r="AH29" i="19"/>
  <c r="AJ21" i="14"/>
  <c r="AJ21" i="19" s="1"/>
  <c r="AH21" i="19"/>
  <c r="AI55" i="19"/>
  <c r="AI47" i="19"/>
  <c r="BO9" i="19"/>
  <c r="BD55" i="19"/>
  <c r="BC5" i="19"/>
  <c r="BD6" i="19"/>
  <c r="BP7" i="19"/>
  <c r="BP8" i="19"/>
  <c r="X10" i="14"/>
  <c r="V10" i="19"/>
  <c r="AY11" i="14"/>
  <c r="AX11" i="19"/>
  <c r="BO12" i="19"/>
  <c r="BP13" i="19"/>
  <c r="BP15" i="19"/>
  <c r="BP16" i="19"/>
  <c r="Z19" i="19"/>
  <c r="BC21" i="19"/>
  <c r="BC22" i="19"/>
  <c r="BO23" i="19"/>
  <c r="BP25" i="19"/>
  <c r="BC30" i="19"/>
  <c r="BO31" i="19"/>
  <c r="BP33" i="19"/>
  <c r="Y35" i="19"/>
  <c r="Y36" i="19"/>
  <c r="BO39" i="19"/>
  <c r="BP41" i="19"/>
  <c r="BC45" i="19"/>
  <c r="BO49" i="19"/>
  <c r="BO54" i="19"/>
  <c r="BP55" i="19"/>
  <c r="AJ52" i="14"/>
  <c r="AJ52" i="19" s="1"/>
  <c r="AH52" i="19"/>
  <c r="AJ44" i="14"/>
  <c r="AH44" i="19"/>
  <c r="AJ36" i="14"/>
  <c r="AJ36" i="19" s="1"/>
  <c r="AH36" i="19"/>
  <c r="AJ28" i="14"/>
  <c r="AJ28" i="19" s="1"/>
  <c r="AH28" i="19"/>
  <c r="AH20" i="19"/>
  <c r="AJ20" i="14"/>
  <c r="BC12" i="19"/>
  <c r="BO27" i="19"/>
  <c r="BO34" i="19"/>
  <c r="BC49" i="19"/>
  <c r="AJ46" i="14"/>
  <c r="AJ46" i="19" s="1"/>
  <c r="AH46" i="19"/>
  <c r="BO4" i="19"/>
  <c r="BO6" i="19"/>
  <c r="Z10" i="14"/>
  <c r="Z10" i="19" s="1"/>
  <c r="W10" i="19"/>
  <c r="BC11" i="19"/>
  <c r="BP12" i="19"/>
  <c r="Y14" i="19"/>
  <c r="BC20" i="19"/>
  <c r="BP23" i="19"/>
  <c r="BP24" i="19"/>
  <c r="BC29" i="19"/>
  <c r="BP31" i="19"/>
  <c r="BP32" i="19"/>
  <c r="Z35" i="19"/>
  <c r="BP39" i="19"/>
  <c r="BP40" i="19"/>
  <c r="BC44" i="19"/>
  <c r="BD45" i="19"/>
  <c r="BO47" i="19"/>
  <c r="BP49" i="19"/>
  <c r="BP54" i="19"/>
  <c r="AJ51" i="14"/>
  <c r="AJ51" i="19" s="1"/>
  <c r="AH51" i="19"/>
  <c r="AJ43" i="14"/>
  <c r="AH43" i="19"/>
  <c r="AJ35" i="14"/>
  <c r="AH35" i="19"/>
  <c r="AJ27" i="14"/>
  <c r="AJ27" i="19" s="1"/>
  <c r="AH27" i="19"/>
  <c r="AH19" i="19"/>
  <c r="AJ19" i="14"/>
  <c r="AI37" i="19"/>
  <c r="BD13" i="19"/>
  <c r="BC32" i="19"/>
  <c r="BD41" i="19"/>
  <c r="BC54" i="19"/>
  <c r="AJ54" i="14"/>
  <c r="AJ54" i="19" s="1"/>
  <c r="AH54" i="19"/>
  <c r="AI5" i="19"/>
  <c r="AJ5" i="14"/>
  <c r="AJ5" i="19" s="1"/>
  <c r="AY10" i="14"/>
  <c r="AW10" i="19"/>
  <c r="BO11" i="19"/>
  <c r="BO22" i="19"/>
  <c r="BC28" i="19"/>
  <c r="BO30" i="19"/>
  <c r="Y32" i="19"/>
  <c r="Y33" i="19"/>
  <c r="Z34" i="19"/>
  <c r="BO38" i="19"/>
  <c r="BO45" i="19"/>
  <c r="BO46" i="19"/>
  <c r="BP47" i="19"/>
  <c r="BP48" i="19"/>
  <c r="Y50" i="19"/>
  <c r="BO53" i="19"/>
  <c r="AJ42" i="14"/>
  <c r="AH42" i="19"/>
  <c r="AJ34" i="14"/>
  <c r="AJ34" i="19" s="1"/>
  <c r="AH34" i="19"/>
  <c r="AJ26" i="14"/>
  <c r="AJ26" i="19" s="1"/>
  <c r="AH26" i="19"/>
  <c r="AJ18" i="14"/>
  <c r="AJ18" i="19" s="1"/>
  <c r="AH18" i="19"/>
  <c r="BC23" i="19"/>
  <c r="Z30" i="19"/>
  <c r="Y38" i="19"/>
  <c r="AV47" i="14"/>
  <c r="AT47" i="19"/>
  <c r="AJ30" i="14"/>
  <c r="AJ30" i="19" s="1"/>
  <c r="AH30" i="19"/>
  <c r="BP4" i="19"/>
  <c r="BP6" i="19"/>
  <c r="BP5" i="19"/>
  <c r="BD10" i="14"/>
  <c r="AX10" i="19"/>
  <c r="AS15" i="14"/>
  <c r="AQ15" i="19"/>
  <c r="BC18" i="19"/>
  <c r="BO20" i="19"/>
  <c r="BP21" i="19"/>
  <c r="BP22" i="19"/>
  <c r="BO29" i="19"/>
  <c r="BP30" i="19"/>
  <c r="Z32" i="19"/>
  <c r="Z33" i="19"/>
  <c r="BP38" i="19"/>
  <c r="BC42" i="19"/>
  <c r="BC43" i="19"/>
  <c r="BO44" i="19"/>
  <c r="BP45" i="19"/>
  <c r="BP46" i="19"/>
  <c r="Y49" i="19"/>
  <c r="Z50" i="19"/>
  <c r="BC51" i="19"/>
  <c r="BO52" i="19"/>
  <c r="BP53" i="19"/>
  <c r="AJ4" i="14"/>
  <c r="AH4" i="19"/>
  <c r="AJ49" i="14"/>
  <c r="AJ49" i="19" s="1"/>
  <c r="AH49" i="19"/>
  <c r="AJ41" i="14"/>
  <c r="AH41" i="19"/>
  <c r="AJ33" i="14"/>
  <c r="AH33" i="19"/>
  <c r="AJ25" i="14"/>
  <c r="AH25" i="19"/>
  <c r="AJ17" i="14"/>
  <c r="AH17" i="19"/>
  <c r="AJ9" i="14"/>
  <c r="AJ9" i="19" s="1"/>
  <c r="AH9" i="19"/>
  <c r="AI43" i="19"/>
  <c r="BO17" i="19"/>
  <c r="Y29" i="19"/>
  <c r="BO35" i="19"/>
  <c r="BP42" i="19"/>
  <c r="AJ14" i="14"/>
  <c r="AH14" i="19"/>
  <c r="Y4" i="19"/>
  <c r="BC9" i="19"/>
  <c r="BO10" i="19"/>
  <c r="AV15" i="14"/>
  <c r="AT15" i="19"/>
  <c r="BC17" i="19"/>
  <c r="BP20" i="19"/>
  <c r="Y22" i="19"/>
  <c r="BC26" i="19"/>
  <c r="BC27" i="19"/>
  <c r="BO28" i="19"/>
  <c r="BP29" i="19"/>
  <c r="Y31" i="19"/>
  <c r="BC35" i="19"/>
  <c r="BO36" i="19"/>
  <c r="BO37" i="19"/>
  <c r="BD42" i="19"/>
  <c r="BD43" i="19"/>
  <c r="BP44" i="19"/>
  <c r="Y46" i="19"/>
  <c r="X47" i="14"/>
  <c r="V47" i="19"/>
  <c r="Z49" i="19"/>
  <c r="AY50" i="14"/>
  <c r="AX50" i="19"/>
  <c r="BD51" i="19"/>
  <c r="BP52" i="19"/>
  <c r="AI4" i="19"/>
  <c r="AJ48" i="14"/>
  <c r="AJ48" i="19" s="1"/>
  <c r="AH48" i="19"/>
  <c r="AJ40" i="14"/>
  <c r="AJ40" i="19" s="1"/>
  <c r="AH40" i="19"/>
  <c r="AJ32" i="14"/>
  <c r="AJ32" i="19" s="1"/>
  <c r="AH32" i="19"/>
  <c r="AH24" i="19"/>
  <c r="AJ24" i="14"/>
  <c r="AJ24" i="19" s="1"/>
  <c r="AJ16" i="14"/>
  <c r="AH16" i="19"/>
  <c r="AH8" i="19"/>
  <c r="AJ8" i="14"/>
  <c r="BD7" i="19"/>
  <c r="BC31" i="19"/>
  <c r="BC39" i="19"/>
  <c r="BO50" i="19"/>
  <c r="Z4" i="19"/>
  <c r="Z6" i="19"/>
  <c r="BC7" i="19"/>
  <c r="BP10" i="19"/>
  <c r="BC13" i="19"/>
  <c r="AY15" i="14"/>
  <c r="AW15" i="19"/>
  <c r="BO18" i="19"/>
  <c r="BO19" i="19"/>
  <c r="BP28" i="19"/>
  <c r="Y30" i="19"/>
  <c r="Z31" i="19"/>
  <c r="BC33" i="19"/>
  <c r="BP36" i="19"/>
  <c r="BP37" i="19"/>
  <c r="BC41" i="19"/>
  <c r="BO42" i="19"/>
  <c r="BO43" i="19"/>
  <c r="Z46" i="19"/>
  <c r="BC50" i="19"/>
  <c r="BO51" i="19"/>
  <c r="BC55" i="19"/>
  <c r="AJ55" i="14"/>
  <c r="AH55" i="19"/>
  <c r="AJ47" i="14"/>
  <c r="AH47" i="19"/>
  <c r="AJ39" i="14"/>
  <c r="AH39" i="19"/>
  <c r="AJ31" i="14"/>
  <c r="AH31" i="19"/>
  <c r="AH23" i="19"/>
  <c r="AJ23" i="14"/>
  <c r="AH15" i="19"/>
  <c r="AJ15" i="14"/>
  <c r="AI41" i="19"/>
  <c r="AI44" i="19"/>
  <c r="AI28" i="19"/>
  <c r="AI20" i="19"/>
  <c r="AI35" i="19"/>
  <c r="AI19" i="19"/>
  <c r="AI42" i="19"/>
  <c r="AI34" i="19"/>
  <c r="AI26" i="19"/>
  <c r="AI18" i="19"/>
  <c r="AI10" i="19"/>
  <c r="AI33" i="19"/>
  <c r="AI25" i="19"/>
  <c r="AI17" i="19"/>
  <c r="AI16" i="19"/>
  <c r="AI8" i="19"/>
  <c r="AI39" i="19"/>
  <c r="AI31" i="19"/>
  <c r="AI23" i="19"/>
  <c r="AI15" i="19"/>
  <c r="AI22" i="19"/>
  <c r="AI14" i="19"/>
  <c r="AI6" i="19"/>
  <c r="BT40" i="17"/>
  <c r="CI40" i="17" s="1"/>
  <c r="BT7" i="17"/>
  <c r="CI7" i="17" s="1"/>
  <c r="BT14" i="17"/>
  <c r="CI14" i="17" s="1"/>
  <c r="BR42" i="17"/>
  <c r="CG42" i="17" s="1"/>
  <c r="BS10" i="17"/>
  <c r="CH10" i="17" s="1"/>
  <c r="BT17" i="17"/>
  <c r="CI17" i="17" s="1"/>
  <c r="BT8" i="17"/>
  <c r="CI8" i="17" s="1"/>
  <c r="BT48" i="17"/>
  <c r="CI48" i="17" s="1"/>
  <c r="BT22" i="17"/>
  <c r="CI22" i="17" s="1"/>
  <c r="BT33" i="17"/>
  <c r="CI33" i="17" s="1"/>
  <c r="BT15" i="17"/>
  <c r="CI15" i="17" s="1"/>
  <c r="BT10" i="17"/>
  <c r="CI10" i="17" s="1"/>
  <c r="BS37" i="17"/>
  <c r="CH37" i="17" s="1"/>
  <c r="BR5" i="17"/>
  <c r="CG5" i="17" s="1"/>
  <c r="BT18" i="17"/>
  <c r="CI18" i="17" s="1"/>
  <c r="BR38" i="17"/>
  <c r="CG38" i="17" s="1"/>
  <c r="BT41" i="17"/>
  <c r="CI41" i="17" s="1"/>
  <c r="BR32" i="17"/>
  <c r="CG32" i="17" s="1"/>
  <c r="BT25" i="17"/>
  <c r="CI25" i="17" s="1"/>
  <c r="BT20" i="17"/>
  <c r="CI20" i="17" s="1"/>
  <c r="BR12" i="17"/>
  <c r="CG12" i="17" s="1"/>
  <c r="BT34" i="17"/>
  <c r="CI34" i="17" s="1"/>
  <c r="BT51" i="17"/>
  <c r="CI51" i="17" s="1"/>
  <c r="BT43" i="17"/>
  <c r="CI43" i="17" s="1"/>
  <c r="BS4" i="17"/>
  <c r="CH4" i="17" s="1"/>
  <c r="BT39" i="17"/>
  <c r="CI39" i="17" s="1"/>
  <c r="BT47" i="17"/>
  <c r="CI47" i="17" s="1"/>
  <c r="BT54" i="17"/>
  <c r="CI54" i="17" s="1"/>
  <c r="BT13" i="17"/>
  <c r="CI13" i="17" s="1"/>
  <c r="BT23" i="17"/>
  <c r="CI23" i="17" s="1"/>
  <c r="BT46" i="17"/>
  <c r="CI46" i="17" s="1"/>
  <c r="BT6" i="17"/>
  <c r="CI6" i="17" s="1"/>
  <c r="BT55" i="17"/>
  <c r="CI55" i="17" s="1"/>
  <c r="BT24" i="17"/>
  <c r="CI24" i="17" s="1"/>
  <c r="BR31" i="17"/>
  <c r="CG31" i="17" s="1"/>
  <c r="BS45" i="17"/>
  <c r="CH45" i="17" s="1"/>
  <c r="BT30" i="17"/>
  <c r="CI30" i="17" s="1"/>
  <c r="BR49" i="17"/>
  <c r="CG49" i="17" s="1"/>
  <c r="BS23" i="17"/>
  <c r="CH23" i="17" s="1"/>
  <c r="BT26" i="17"/>
  <c r="CI26" i="17" s="1"/>
  <c r="BT53" i="17"/>
  <c r="CI53" i="17" s="1"/>
  <c r="BT42" i="17"/>
  <c r="CI42" i="17" s="1"/>
  <c r="AA4" i="14"/>
  <c r="BE4" i="14"/>
  <c r="BQ4" i="14"/>
  <c r="AA5" i="14"/>
  <c r="BE5" i="14"/>
  <c r="BQ5" i="14"/>
  <c r="AA6" i="14"/>
  <c r="BE6" i="14"/>
  <c r="BQ6" i="14"/>
  <c r="AA7" i="14"/>
  <c r="BE7" i="14"/>
  <c r="BQ7" i="14"/>
  <c r="AA8" i="14"/>
  <c r="BE8" i="14"/>
  <c r="BQ8" i="14"/>
  <c r="AA9" i="14"/>
  <c r="BE9" i="14"/>
  <c r="BQ9" i="14"/>
  <c r="Y10" i="14"/>
  <c r="BC10" i="14"/>
  <c r="BQ10" i="14"/>
  <c r="AA11" i="14"/>
  <c r="BD11" i="14"/>
  <c r="BE11" i="14" s="1"/>
  <c r="BQ11" i="14"/>
  <c r="AA12" i="14"/>
  <c r="BE12" i="14"/>
  <c r="BQ12" i="14"/>
  <c r="AA13" i="14"/>
  <c r="BE13" i="14"/>
  <c r="BQ13" i="14"/>
  <c r="AA14" i="14"/>
  <c r="BE14" i="14"/>
  <c r="BQ14" i="14"/>
  <c r="AA15" i="14"/>
  <c r="BC15" i="14"/>
  <c r="BQ15" i="14"/>
  <c r="AA16" i="14"/>
  <c r="BE16" i="14"/>
  <c r="BQ16" i="14"/>
  <c r="AA17" i="14"/>
  <c r="BE17" i="14"/>
  <c r="BQ17" i="14"/>
  <c r="AA18" i="14"/>
  <c r="BE18" i="14"/>
  <c r="BQ18" i="14"/>
  <c r="AA19" i="14"/>
  <c r="BE19" i="14"/>
  <c r="BQ19" i="14"/>
  <c r="AA20" i="14"/>
  <c r="BE20" i="14"/>
  <c r="BQ20" i="14"/>
  <c r="AA21" i="14"/>
  <c r="BE21" i="14"/>
  <c r="BQ21" i="14"/>
  <c r="AA22" i="14"/>
  <c r="BE22" i="14"/>
  <c r="BQ22" i="14"/>
  <c r="AA23" i="14"/>
  <c r="BE23" i="14"/>
  <c r="BQ23" i="14"/>
  <c r="AA24" i="14"/>
  <c r="BE24" i="14"/>
  <c r="BQ24" i="14"/>
  <c r="AA25" i="14"/>
  <c r="BE25" i="14"/>
  <c r="BQ25" i="14"/>
  <c r="AA26" i="14"/>
  <c r="BE26" i="14"/>
  <c r="BQ26" i="14"/>
  <c r="AA27" i="14"/>
  <c r="BE27" i="14"/>
  <c r="BQ27" i="14"/>
  <c r="AA28" i="14"/>
  <c r="BE28" i="14"/>
  <c r="BQ28" i="14"/>
  <c r="AA29" i="14"/>
  <c r="BE29" i="14"/>
  <c r="BQ29" i="14"/>
  <c r="AA30" i="14"/>
  <c r="BE30" i="14"/>
  <c r="BQ30" i="14"/>
  <c r="AA31" i="14"/>
  <c r="BE31" i="14"/>
  <c r="BQ31" i="14"/>
  <c r="AA32" i="14"/>
  <c r="BE32" i="14"/>
  <c r="BQ32" i="14"/>
  <c r="AA33" i="14"/>
  <c r="BE33" i="14"/>
  <c r="BQ33" i="14"/>
  <c r="AA34" i="14"/>
  <c r="BE34" i="14"/>
  <c r="BQ34" i="14"/>
  <c r="AA35" i="14"/>
  <c r="BE35" i="14"/>
  <c r="BQ35" i="14"/>
  <c r="AA36" i="14"/>
  <c r="BE36" i="14"/>
  <c r="BQ36" i="14"/>
  <c r="AA37" i="14"/>
  <c r="BE37" i="14"/>
  <c r="BQ37" i="14"/>
  <c r="AA38" i="14"/>
  <c r="BE38" i="14"/>
  <c r="BQ38" i="14"/>
  <c r="AA39" i="14"/>
  <c r="BE39" i="14"/>
  <c r="BQ39" i="14"/>
  <c r="AA40" i="14"/>
  <c r="BE40" i="14"/>
  <c r="BQ40" i="14"/>
  <c r="AA41" i="14"/>
  <c r="BE41" i="14"/>
  <c r="BQ41" i="14"/>
  <c r="AA42" i="14"/>
  <c r="BE42" i="14"/>
  <c r="BQ42" i="14"/>
  <c r="AA43" i="14"/>
  <c r="BE43" i="14"/>
  <c r="BQ43" i="14"/>
  <c r="AA44" i="14"/>
  <c r="BE44" i="14"/>
  <c r="BQ44" i="14"/>
  <c r="AA45" i="14"/>
  <c r="BE45" i="14"/>
  <c r="BQ45" i="14"/>
  <c r="AA46" i="14"/>
  <c r="BE46" i="14"/>
  <c r="BQ46" i="14"/>
  <c r="Y47" i="14"/>
  <c r="BC47" i="14"/>
  <c r="BQ47" i="14"/>
  <c r="AA48" i="14"/>
  <c r="BE48" i="14"/>
  <c r="BQ48" i="14"/>
  <c r="AA49" i="14"/>
  <c r="BE49" i="14"/>
  <c r="BQ49" i="14"/>
  <c r="AA50" i="14"/>
  <c r="BD50" i="14"/>
  <c r="BQ50" i="14"/>
  <c r="AA51" i="14"/>
  <c r="BE51" i="14"/>
  <c r="BQ51" i="14"/>
  <c r="AA52" i="14"/>
  <c r="BE52" i="14"/>
  <c r="BQ52" i="14"/>
  <c r="AA53" i="14"/>
  <c r="BE53" i="14"/>
  <c r="BQ53" i="14"/>
  <c r="AA54" i="14"/>
  <c r="BE54" i="14"/>
  <c r="BQ54" i="14"/>
  <c r="AA55" i="14"/>
  <c r="BE55" i="14"/>
  <c r="BQ55" i="14"/>
  <c r="BQ50" i="19" l="1"/>
  <c r="BQ8" i="19"/>
  <c r="AA6" i="19"/>
  <c r="AJ15" i="19"/>
  <c r="BQ55" i="19"/>
  <c r="BD50" i="19"/>
  <c r="BE50" i="14"/>
  <c r="BQ47" i="19"/>
  <c r="AA35" i="19"/>
  <c r="BQ16" i="19"/>
  <c r="BQ14" i="19"/>
  <c r="BE12" i="19"/>
  <c r="BQ45" i="19"/>
  <c r="AA33" i="19"/>
  <c r="BE43" i="19"/>
  <c r="BQ26" i="19"/>
  <c r="BQ52" i="19"/>
  <c r="BQ49" i="19"/>
  <c r="BQ44" i="19"/>
  <c r="BQ36" i="19"/>
  <c r="BQ7" i="19"/>
  <c r="AJ41" i="19"/>
  <c r="BQ30" i="19"/>
  <c r="BQ12" i="19"/>
  <c r="BE55" i="19"/>
  <c r="AA30" i="19"/>
  <c r="BQ53" i="19"/>
  <c r="BE49" i="19"/>
  <c r="BQ38" i="19"/>
  <c r="AY15" i="19"/>
  <c r="X47" i="19"/>
  <c r="BE46" i="19"/>
  <c r="BC15" i="19"/>
  <c r="BQ31" i="19"/>
  <c r="BQ19" i="19"/>
  <c r="BQ4" i="19"/>
  <c r="BQ48" i="19"/>
  <c r="BQ41" i="19"/>
  <c r="AA38" i="19"/>
  <c r="BQ35" i="19"/>
  <c r="BQ33" i="19"/>
  <c r="BE13" i="19"/>
  <c r="AA31" i="19"/>
  <c r="BQ13" i="19"/>
  <c r="AJ31" i="19"/>
  <c r="AJ47" i="19"/>
  <c r="AV15" i="19"/>
  <c r="AJ25" i="19"/>
  <c r="AY10" i="19"/>
  <c r="AJ20" i="19"/>
  <c r="AJ44" i="19"/>
  <c r="AA49" i="19"/>
  <c r="AA46" i="19"/>
  <c r="BE41" i="19"/>
  <c r="AA34" i="19"/>
  <c r="BQ32" i="19"/>
  <c r="BQ29" i="19"/>
  <c r="BQ10" i="19"/>
  <c r="BE7" i="19"/>
  <c r="BQ54" i="19"/>
  <c r="BQ51" i="19"/>
  <c r="BC47" i="19"/>
  <c r="BQ42" i="19"/>
  <c r="BQ39" i="19"/>
  <c r="BQ27" i="19"/>
  <c r="BQ23" i="19"/>
  <c r="BQ20" i="19"/>
  <c r="BQ17" i="19"/>
  <c r="BC10" i="19"/>
  <c r="BQ5" i="19"/>
  <c r="AJ16" i="19"/>
  <c r="AJ14" i="19"/>
  <c r="BD10" i="19"/>
  <c r="AJ42" i="19"/>
  <c r="X10" i="19"/>
  <c r="AY50" i="19"/>
  <c r="BE54" i="19"/>
  <c r="BE51" i="19"/>
  <c r="BE42" i="19"/>
  <c r="BQ40" i="19"/>
  <c r="BE39" i="19"/>
  <c r="BQ24" i="19"/>
  <c r="BQ21" i="19"/>
  <c r="BQ11" i="19"/>
  <c r="AA4" i="19"/>
  <c r="AJ23" i="19"/>
  <c r="AJ35" i="19"/>
  <c r="AA50" i="19"/>
  <c r="BE45" i="19"/>
  <c r="BQ37" i="19"/>
  <c r="BQ34" i="19"/>
  <c r="BQ18" i="19"/>
  <c r="BQ6" i="19"/>
  <c r="AJ39" i="19"/>
  <c r="AJ55" i="19"/>
  <c r="AJ17" i="19"/>
  <c r="AJ33" i="19"/>
  <c r="AJ4" i="19"/>
  <c r="AV47" i="19"/>
  <c r="BQ46" i="19"/>
  <c r="BQ43" i="19"/>
  <c r="AA36" i="19"/>
  <c r="AA32" i="19"/>
  <c r="AA29" i="19"/>
  <c r="BE11" i="19"/>
  <c r="BQ28" i="19"/>
  <c r="BQ25" i="19"/>
  <c r="BQ22" i="19"/>
  <c r="BQ15" i="19"/>
  <c r="BD11" i="19"/>
  <c r="BQ9" i="19"/>
  <c r="BE6" i="19"/>
  <c r="AJ8" i="19"/>
  <c r="AJ19" i="19"/>
  <c r="AY47" i="19"/>
  <c r="AJ22" i="19"/>
  <c r="AS15" i="19"/>
  <c r="AJ43" i="19"/>
  <c r="AY11" i="19"/>
  <c r="AJ37" i="19"/>
  <c r="BE4" i="19"/>
  <c r="BE5" i="19"/>
  <c r="BE31" i="19"/>
  <c r="BE35" i="19"/>
  <c r="BE34" i="19"/>
  <c r="BE32" i="19"/>
  <c r="BE29" i="19"/>
  <c r="BE28" i="19"/>
  <c r="BE36" i="19"/>
  <c r="BE27" i="19"/>
  <c r="BE33" i="19"/>
  <c r="BE30" i="19"/>
  <c r="BE38" i="19"/>
  <c r="BE53" i="19"/>
  <c r="BE52" i="19"/>
  <c r="BE48" i="19"/>
  <c r="BE44" i="19"/>
  <c r="BE40" i="19"/>
  <c r="BE37" i="19"/>
  <c r="BE24" i="19"/>
  <c r="BE18" i="19"/>
  <c r="BE20" i="19"/>
  <c r="BE25" i="19"/>
  <c r="BE22" i="19"/>
  <c r="BE26" i="19"/>
  <c r="BE19" i="19"/>
  <c r="BE16" i="19"/>
  <c r="BE17" i="19"/>
  <c r="BE21" i="19"/>
  <c r="BE23" i="19"/>
  <c r="BE14" i="19"/>
  <c r="BE9" i="19"/>
  <c r="BE8" i="19"/>
  <c r="AA53" i="19"/>
  <c r="AA54" i="19"/>
  <c r="AA55" i="19"/>
  <c r="AA52" i="19"/>
  <c r="AA51" i="19"/>
  <c r="Y47" i="19"/>
  <c r="AA48" i="19"/>
  <c r="AA42" i="19"/>
  <c r="AA44" i="19"/>
  <c r="AA39" i="19"/>
  <c r="AA45" i="19"/>
  <c r="AA40" i="19"/>
  <c r="AA43" i="19"/>
  <c r="AA41" i="19"/>
  <c r="AA37" i="19"/>
  <c r="AA5" i="19"/>
  <c r="AA9" i="19"/>
  <c r="AA14" i="19"/>
  <c r="AA22" i="19"/>
  <c r="AA26" i="19"/>
  <c r="AA23" i="19"/>
  <c r="AA19" i="19"/>
  <c r="AA16" i="19"/>
  <c r="Y10" i="19"/>
  <c r="AA7" i="19"/>
  <c r="AA21" i="19"/>
  <c r="AA25" i="19"/>
  <c r="AA15" i="19"/>
  <c r="AA12" i="19"/>
  <c r="AA11" i="19"/>
  <c r="AA28" i="19"/>
  <c r="AA18" i="19"/>
  <c r="AA27" i="19"/>
  <c r="AA20" i="19"/>
  <c r="AA17" i="19"/>
  <c r="AA24" i="19"/>
  <c r="AA13" i="19"/>
  <c r="AA8" i="19"/>
  <c r="BT16" i="17"/>
  <c r="CI16" i="17" s="1"/>
  <c r="BT9" i="17"/>
  <c r="CI9" i="17" s="1"/>
  <c r="BT49" i="17"/>
  <c r="CI49" i="17" s="1"/>
  <c r="BT31" i="17"/>
  <c r="CI31" i="17" s="1"/>
  <c r="BT37" i="17"/>
  <c r="CI37" i="17" s="1"/>
  <c r="BT38" i="17"/>
  <c r="CI38" i="17" s="1"/>
  <c r="BT32" i="17"/>
  <c r="CI32" i="17" s="1"/>
  <c r="BT12" i="17"/>
  <c r="CI12" i="17" s="1"/>
  <c r="BT45" i="17"/>
  <c r="CI45" i="17" s="1"/>
  <c r="BT5" i="17"/>
  <c r="CI5" i="17" s="1"/>
  <c r="BT4" i="17"/>
  <c r="CI4" i="17" s="1"/>
  <c r="AL95" i="14"/>
  <c r="BE47" i="14"/>
  <c r="AA47" i="14"/>
  <c r="BE15" i="14"/>
  <c r="BE10" i="14"/>
  <c r="AA10" i="14"/>
  <c r="BE50" i="19" l="1"/>
  <c r="BE10" i="19"/>
  <c r="BE47" i="19"/>
  <c r="BE15" i="19"/>
  <c r="AA47" i="19"/>
  <c r="AA10" i="19"/>
  <c r="AH5" i="10" l="1"/>
  <c r="AI5" i="10"/>
  <c r="AI6" i="10"/>
  <c r="AH8" i="10"/>
  <c r="AI8" i="10"/>
  <c r="AH9" i="10"/>
  <c r="AI9" i="10"/>
  <c r="AI10" i="10"/>
  <c r="AH14" i="10"/>
  <c r="AI14" i="10"/>
  <c r="AH15" i="10"/>
  <c r="AI15" i="10"/>
  <c r="AH16" i="10"/>
  <c r="AI16" i="10"/>
  <c r="AH17" i="10"/>
  <c r="AI17" i="10"/>
  <c r="AH18" i="10"/>
  <c r="AI18" i="10"/>
  <c r="AH19" i="10"/>
  <c r="AI19" i="10"/>
  <c r="AH20" i="10"/>
  <c r="AI20" i="10"/>
  <c r="AH21" i="10"/>
  <c r="AI21" i="10"/>
  <c r="AH22" i="10"/>
  <c r="AI22" i="10"/>
  <c r="AH23" i="10"/>
  <c r="AI23" i="10"/>
  <c r="AH24" i="10"/>
  <c r="AI24" i="10"/>
  <c r="AH25" i="10"/>
  <c r="AI25" i="10"/>
  <c r="AH26" i="10"/>
  <c r="AI26" i="10"/>
  <c r="AJ26" i="10" s="1"/>
  <c r="AH27" i="10"/>
  <c r="AI27" i="10"/>
  <c r="AH28" i="10"/>
  <c r="AI28" i="10"/>
  <c r="AH29" i="10"/>
  <c r="AI29" i="10"/>
  <c r="AH30" i="10"/>
  <c r="AI30" i="10"/>
  <c r="AH31" i="10"/>
  <c r="AI31" i="10"/>
  <c r="AH32" i="10"/>
  <c r="AI32" i="10"/>
  <c r="AH33" i="10"/>
  <c r="AI33" i="10"/>
  <c r="AH34" i="10"/>
  <c r="AI34" i="10"/>
  <c r="AH35" i="10"/>
  <c r="AI35" i="10"/>
  <c r="AH36" i="10"/>
  <c r="AI36" i="10"/>
  <c r="AH37" i="10"/>
  <c r="AI37" i="10"/>
  <c r="AH39" i="10"/>
  <c r="AI39" i="10"/>
  <c r="AH40" i="10"/>
  <c r="AI40" i="10"/>
  <c r="AH41" i="10"/>
  <c r="AI41" i="10"/>
  <c r="AH42" i="10"/>
  <c r="AI42" i="10"/>
  <c r="AH43" i="10"/>
  <c r="AI43" i="10"/>
  <c r="AH44" i="10"/>
  <c r="AI44" i="10"/>
  <c r="AH45" i="10"/>
  <c r="AI45" i="10"/>
  <c r="AH46" i="10"/>
  <c r="AI46" i="10"/>
  <c r="AH47" i="10"/>
  <c r="AI47" i="10"/>
  <c r="AH48" i="10"/>
  <c r="AI48" i="10"/>
  <c r="AH49" i="10"/>
  <c r="AI49" i="10"/>
  <c r="AJ49" i="10" s="1"/>
  <c r="AH50" i="10"/>
  <c r="AI50" i="10"/>
  <c r="AH51" i="10"/>
  <c r="AI51" i="10"/>
  <c r="AH52" i="10"/>
  <c r="AI52" i="10"/>
  <c r="AH53" i="10"/>
  <c r="AI53" i="10"/>
  <c r="AH54" i="10"/>
  <c r="AI54" i="10"/>
  <c r="AH55" i="10"/>
  <c r="AI55" i="10"/>
  <c r="AI4" i="10"/>
  <c r="AH4" i="10"/>
  <c r="AE4" i="10"/>
  <c r="AE5" i="10"/>
  <c r="AF5" i="10"/>
  <c r="AF6" i="10"/>
  <c r="AE7" i="10"/>
  <c r="AF7" i="10"/>
  <c r="AE8" i="10"/>
  <c r="AF8" i="10"/>
  <c r="AE9" i="10"/>
  <c r="AF9" i="10"/>
  <c r="AG9" i="10" s="1"/>
  <c r="AF10" i="10"/>
  <c r="AF12" i="10"/>
  <c r="AE14" i="10"/>
  <c r="AF14" i="10"/>
  <c r="AE15" i="10"/>
  <c r="AF15" i="10"/>
  <c r="AE16" i="10"/>
  <c r="AF16" i="10"/>
  <c r="AE17" i="10"/>
  <c r="AF17" i="10"/>
  <c r="AE18" i="10"/>
  <c r="AF18" i="10"/>
  <c r="AE19" i="10"/>
  <c r="AF19" i="10"/>
  <c r="AE20" i="10"/>
  <c r="AF20" i="10"/>
  <c r="AE21" i="10"/>
  <c r="AF21" i="10"/>
  <c r="AE22" i="10"/>
  <c r="AF22" i="10"/>
  <c r="AE23" i="10"/>
  <c r="AF23" i="10"/>
  <c r="AE24" i="10"/>
  <c r="AF24" i="10"/>
  <c r="AE25" i="10"/>
  <c r="AF25" i="10"/>
  <c r="AE26" i="10"/>
  <c r="AF26" i="10"/>
  <c r="AE27" i="10"/>
  <c r="AF27" i="10"/>
  <c r="AE28" i="10"/>
  <c r="AF28" i="10"/>
  <c r="AE29" i="10"/>
  <c r="AF29" i="10"/>
  <c r="AE30" i="10"/>
  <c r="AF30" i="10"/>
  <c r="AE31" i="10"/>
  <c r="AF31" i="10"/>
  <c r="AE32" i="10"/>
  <c r="AF32" i="10"/>
  <c r="AE33" i="10"/>
  <c r="AF33" i="10"/>
  <c r="AE34" i="10"/>
  <c r="AF34" i="10"/>
  <c r="AE35" i="10"/>
  <c r="AF35" i="10"/>
  <c r="AE36" i="10"/>
  <c r="AF36" i="10"/>
  <c r="AE37" i="10"/>
  <c r="AF37" i="10"/>
  <c r="AE39" i="10"/>
  <c r="AF39" i="10"/>
  <c r="AE40" i="10"/>
  <c r="AF40" i="10"/>
  <c r="AE41" i="10"/>
  <c r="AF41" i="10"/>
  <c r="AE42" i="10"/>
  <c r="AF42" i="10"/>
  <c r="AE43" i="10"/>
  <c r="AF43" i="10"/>
  <c r="AE44" i="10"/>
  <c r="AF44" i="10"/>
  <c r="AE45" i="10"/>
  <c r="AF45" i="10"/>
  <c r="AG45" i="10" s="1"/>
  <c r="AE46" i="10"/>
  <c r="AF46" i="10"/>
  <c r="AE47" i="10"/>
  <c r="AF47" i="10"/>
  <c r="AE48" i="10"/>
  <c r="AF48" i="10"/>
  <c r="AE49" i="10"/>
  <c r="AF49" i="10"/>
  <c r="AE51" i="10"/>
  <c r="AF51" i="10"/>
  <c r="AE52" i="10"/>
  <c r="AF52" i="10"/>
  <c r="AE53" i="10"/>
  <c r="AF53" i="10"/>
  <c r="AE54" i="10"/>
  <c r="AF54" i="10"/>
  <c r="AE55" i="10"/>
  <c r="AF55" i="10"/>
  <c r="AF4" i="10"/>
  <c r="AK90" i="10"/>
  <c r="AH90" i="10"/>
  <c r="AC90" i="10"/>
  <c r="AB90" i="10"/>
  <c r="AD89" i="10"/>
  <c r="AL88" i="10"/>
  <c r="AL90" i="10" s="1"/>
  <c r="AI88" i="10"/>
  <c r="AJ88" i="10" s="1"/>
  <c r="AD88" i="10"/>
  <c r="AM87" i="10"/>
  <c r="AL87" i="10"/>
  <c r="AI87" i="10"/>
  <c r="AD87" i="10"/>
  <c r="AK80" i="10"/>
  <c r="AH80" i="10"/>
  <c r="AE80" i="10"/>
  <c r="AB80" i="10"/>
  <c r="AM77" i="10"/>
  <c r="AL77" i="10"/>
  <c r="AJ77" i="10"/>
  <c r="AI77" i="10"/>
  <c r="AF77" i="10"/>
  <c r="AG77" i="10" s="1"/>
  <c r="AC77" i="10"/>
  <c r="AD77" i="10" s="1"/>
  <c r="AM76" i="10"/>
  <c r="AL76" i="10"/>
  <c r="AJ76" i="10"/>
  <c r="AI76" i="10"/>
  <c r="AF76" i="10"/>
  <c r="AG76" i="10" s="1"/>
  <c r="AC76" i="10"/>
  <c r="AD76" i="10" s="1"/>
  <c r="AM75" i="10"/>
  <c r="AL75" i="10"/>
  <c r="AJ75" i="10"/>
  <c r="AI75" i="10"/>
  <c r="AF75" i="10"/>
  <c r="AG75" i="10" s="1"/>
  <c r="AC75" i="10"/>
  <c r="AD75" i="10" s="1"/>
  <c r="AM74" i="10"/>
  <c r="AL74" i="10"/>
  <c r="AI74" i="10"/>
  <c r="AJ74" i="10" s="1"/>
  <c r="AG74" i="10"/>
  <c r="AF74" i="10"/>
  <c r="AD74" i="10"/>
  <c r="AC74" i="10"/>
  <c r="AM72" i="10"/>
  <c r="AL72" i="10"/>
  <c r="AI72" i="10"/>
  <c r="AJ72" i="10" s="1"/>
  <c r="AG72" i="10"/>
  <c r="AF72" i="10"/>
  <c r="AC72" i="10"/>
  <c r="AD72" i="10" s="1"/>
  <c r="AL71" i="10"/>
  <c r="AL80" i="10" s="1"/>
  <c r="AI71" i="10"/>
  <c r="AJ71" i="10" s="1"/>
  <c r="AF71" i="10"/>
  <c r="AF80" i="10" s="1"/>
  <c r="AD71" i="10"/>
  <c r="AC71" i="10"/>
  <c r="AC80" i="10" s="1"/>
  <c r="CA55" i="10"/>
  <c r="BP55" i="10"/>
  <c r="CE55" i="10" s="1"/>
  <c r="BO55" i="10"/>
  <c r="CD55" i="10" s="1"/>
  <c r="BN55" i="10"/>
  <c r="BK55" i="10"/>
  <c r="BH55" i="10"/>
  <c r="BD55" i="10"/>
  <c r="CB55" i="10" s="1"/>
  <c r="BC55" i="10"/>
  <c r="BB55" i="10"/>
  <c r="AY55" i="10"/>
  <c r="AV55" i="10"/>
  <c r="AS55" i="10"/>
  <c r="AD55" i="10"/>
  <c r="Z55" i="10"/>
  <c r="BV55" i="10" s="1"/>
  <c r="Y55" i="10"/>
  <c r="X55" i="10"/>
  <c r="U55" i="10"/>
  <c r="R55" i="10"/>
  <c r="O55" i="10"/>
  <c r="BP54" i="10"/>
  <c r="BO54" i="10"/>
  <c r="BN54" i="10"/>
  <c r="BK54" i="10"/>
  <c r="BH54" i="10"/>
  <c r="BD54" i="10"/>
  <c r="BE54" i="10" s="1"/>
  <c r="CC54" i="10" s="1"/>
  <c r="BC54" i="10"/>
  <c r="CA54" i="10" s="1"/>
  <c r="BB54" i="10"/>
  <c r="AY54" i="10"/>
  <c r="AV54" i="10"/>
  <c r="AS54" i="10"/>
  <c r="AD54" i="10"/>
  <c r="Z54" i="10"/>
  <c r="BV54" i="10" s="1"/>
  <c r="Y54" i="10"/>
  <c r="BU54" i="10" s="1"/>
  <c r="X54" i="10"/>
  <c r="U54" i="10"/>
  <c r="R54" i="10"/>
  <c r="O54" i="10"/>
  <c r="BU53" i="10"/>
  <c r="BP53" i="10"/>
  <c r="CE53" i="10" s="1"/>
  <c r="BO53" i="10"/>
  <c r="CD53" i="10" s="1"/>
  <c r="BN53" i="10"/>
  <c r="BK53" i="10"/>
  <c r="BH53" i="10"/>
  <c r="BD53" i="10"/>
  <c r="CB53" i="10" s="1"/>
  <c r="BC53" i="10"/>
  <c r="CA53" i="10" s="1"/>
  <c r="BB53" i="10"/>
  <c r="AY53" i="10"/>
  <c r="AV53" i="10"/>
  <c r="AS53" i="10"/>
  <c r="AD53" i="10"/>
  <c r="Z53" i="10"/>
  <c r="BV53" i="10" s="1"/>
  <c r="Y53" i="10"/>
  <c r="AA53" i="10" s="1"/>
  <c r="BW53" i="10" s="1"/>
  <c r="X53" i="10"/>
  <c r="U53" i="10"/>
  <c r="R53" i="10"/>
  <c r="O53" i="10"/>
  <c r="BP52" i="10"/>
  <c r="BO52" i="10"/>
  <c r="BN52" i="10"/>
  <c r="BK52" i="10"/>
  <c r="BH52" i="10"/>
  <c r="BD52" i="10"/>
  <c r="CB52" i="10" s="1"/>
  <c r="BC52" i="10"/>
  <c r="CA52" i="10" s="1"/>
  <c r="BB52" i="10"/>
  <c r="AY52" i="10"/>
  <c r="AV52" i="10"/>
  <c r="AS52" i="10"/>
  <c r="AD52" i="10"/>
  <c r="Z52" i="10"/>
  <c r="Y52" i="10"/>
  <c r="BU52" i="10" s="1"/>
  <c r="X52" i="10"/>
  <c r="U52" i="10"/>
  <c r="R52" i="10"/>
  <c r="O52" i="10"/>
  <c r="BP51" i="10"/>
  <c r="CE51" i="10" s="1"/>
  <c r="BO51" i="10"/>
  <c r="BN51" i="10"/>
  <c r="BK51" i="10"/>
  <c r="BH51" i="10"/>
  <c r="BD51" i="10"/>
  <c r="CB51" i="10" s="1"/>
  <c r="BC51" i="10"/>
  <c r="CA51" i="10" s="1"/>
  <c r="BB51" i="10"/>
  <c r="AY51" i="10"/>
  <c r="AV51" i="10"/>
  <c r="AS51" i="10"/>
  <c r="AD51" i="10"/>
  <c r="Z51" i="10"/>
  <c r="BV51" i="10" s="1"/>
  <c r="Y51" i="10"/>
  <c r="BU51" i="10" s="1"/>
  <c r="X51" i="10"/>
  <c r="U51" i="10"/>
  <c r="R51" i="10"/>
  <c r="O51" i="10"/>
  <c r="BP50" i="10"/>
  <c r="CE50" i="10" s="1"/>
  <c r="BO50" i="10"/>
  <c r="CD50" i="10" s="1"/>
  <c r="BN50" i="10"/>
  <c r="BK50" i="10"/>
  <c r="BH50" i="10"/>
  <c r="BC50" i="10"/>
  <c r="CA50" i="10" s="1"/>
  <c r="BB50" i="10"/>
  <c r="AX50" i="10"/>
  <c r="AY50" i="10" s="1"/>
  <c r="AV50" i="10"/>
  <c r="AS50" i="10"/>
  <c r="AD50" i="10"/>
  <c r="Z50" i="10"/>
  <c r="BV50" i="10" s="1"/>
  <c r="Y50" i="10"/>
  <c r="BU50" i="10" s="1"/>
  <c r="X50" i="10"/>
  <c r="U50" i="10"/>
  <c r="R50" i="10"/>
  <c r="O50" i="10"/>
  <c r="CD49" i="10"/>
  <c r="BP49" i="10"/>
  <c r="CE49" i="10" s="1"/>
  <c r="BO49" i="10"/>
  <c r="BN49" i="10"/>
  <c r="BK49" i="10"/>
  <c r="BH49" i="10"/>
  <c r="BD49" i="10"/>
  <c r="CB49" i="10" s="1"/>
  <c r="BC49" i="10"/>
  <c r="CA49" i="10" s="1"/>
  <c r="BB49" i="10"/>
  <c r="AY49" i="10"/>
  <c r="AV49" i="10"/>
  <c r="AS49" i="10"/>
  <c r="AD49" i="10"/>
  <c r="Z49" i="10"/>
  <c r="BV49" i="10" s="1"/>
  <c r="Y49" i="10"/>
  <c r="BU49" i="10" s="1"/>
  <c r="X49" i="10"/>
  <c r="U49" i="10"/>
  <c r="R49" i="10"/>
  <c r="O49" i="10"/>
  <c r="BP48" i="10"/>
  <c r="CE48" i="10" s="1"/>
  <c r="BO48" i="10"/>
  <c r="BQ48" i="10" s="1"/>
  <c r="BN48" i="10"/>
  <c r="BK48" i="10"/>
  <c r="BH48" i="10"/>
  <c r="BD48" i="10"/>
  <c r="CB48" i="10" s="1"/>
  <c r="BC48" i="10"/>
  <c r="BB48" i="10"/>
  <c r="AY48" i="10"/>
  <c r="AV48" i="10"/>
  <c r="AS48" i="10"/>
  <c r="AD48" i="10"/>
  <c r="Z48" i="10"/>
  <c r="BV48" i="10" s="1"/>
  <c r="Y48" i="10"/>
  <c r="BU48" i="10" s="1"/>
  <c r="X48" i="10"/>
  <c r="U48" i="10"/>
  <c r="R48" i="10"/>
  <c r="O48" i="10"/>
  <c r="BV47" i="10"/>
  <c r="BP47" i="10"/>
  <c r="BO47" i="10"/>
  <c r="CD47" i="10" s="1"/>
  <c r="BN47" i="10"/>
  <c r="BK47" i="10"/>
  <c r="BH47" i="10"/>
  <c r="BD47" i="10"/>
  <c r="CB47" i="10" s="1"/>
  <c r="BB47" i="10"/>
  <c r="AW47" i="10"/>
  <c r="AY47" i="10" s="1"/>
  <c r="AT47" i="10"/>
  <c r="AS47" i="10"/>
  <c r="AD47" i="10"/>
  <c r="Z47" i="10"/>
  <c r="V47" i="10"/>
  <c r="Y47" i="10" s="1"/>
  <c r="U47" i="10"/>
  <c r="R47" i="10"/>
  <c r="O47" i="10"/>
  <c r="BP46" i="10"/>
  <c r="CE46" i="10" s="1"/>
  <c r="BO46" i="10"/>
  <c r="BN46" i="10"/>
  <c r="BK46" i="10"/>
  <c r="BH46" i="10"/>
  <c r="BD46" i="10"/>
  <c r="CB46" i="10" s="1"/>
  <c r="BC46" i="10"/>
  <c r="CA46" i="10" s="1"/>
  <c r="BB46" i="10"/>
  <c r="AY46" i="10"/>
  <c r="AV46" i="10"/>
  <c r="AS46" i="10"/>
  <c r="AD46" i="10"/>
  <c r="Z46" i="10"/>
  <c r="BV46" i="10" s="1"/>
  <c r="Y46" i="10"/>
  <c r="BU46" i="10" s="1"/>
  <c r="X46" i="10"/>
  <c r="U46" i="10"/>
  <c r="R46" i="10"/>
  <c r="O46" i="10"/>
  <c r="BP45" i="10"/>
  <c r="CE45" i="10" s="1"/>
  <c r="BO45" i="10"/>
  <c r="CD45" i="10" s="1"/>
  <c r="BN45" i="10"/>
  <c r="BK45" i="10"/>
  <c r="BH45" i="10"/>
  <c r="BD45" i="10"/>
  <c r="CB45" i="10" s="1"/>
  <c r="BC45" i="10"/>
  <c r="CA45" i="10" s="1"/>
  <c r="BB45" i="10"/>
  <c r="AY45" i="10"/>
  <c r="AV45" i="10"/>
  <c r="AS45" i="10"/>
  <c r="AD45" i="10"/>
  <c r="Z45" i="10"/>
  <c r="BV45" i="10" s="1"/>
  <c r="Y45" i="10"/>
  <c r="X45" i="10"/>
  <c r="U45" i="10"/>
  <c r="R45" i="10"/>
  <c r="O45" i="10"/>
  <c r="BP44" i="10"/>
  <c r="BO44" i="10"/>
  <c r="CD44" i="10" s="1"/>
  <c r="BN44" i="10"/>
  <c r="BK44" i="10"/>
  <c r="BH44" i="10"/>
  <c r="BD44" i="10"/>
  <c r="CB44" i="10" s="1"/>
  <c r="BC44" i="10"/>
  <c r="CA44" i="10" s="1"/>
  <c r="BB44" i="10"/>
  <c r="AY44" i="10"/>
  <c r="AV44" i="10"/>
  <c r="AS44" i="10"/>
  <c r="AD44" i="10"/>
  <c r="Z44" i="10"/>
  <c r="BV44" i="10" s="1"/>
  <c r="Y44" i="10"/>
  <c r="BU44" i="10" s="1"/>
  <c r="X44" i="10"/>
  <c r="U44" i="10"/>
  <c r="R44" i="10"/>
  <c r="O44" i="10"/>
  <c r="BP43" i="10"/>
  <c r="CE43" i="10" s="1"/>
  <c r="BO43" i="10"/>
  <c r="BN43" i="10"/>
  <c r="BK43" i="10"/>
  <c r="BH43" i="10"/>
  <c r="BD43" i="10"/>
  <c r="CB43" i="10" s="1"/>
  <c r="BC43" i="10"/>
  <c r="CA43" i="10" s="1"/>
  <c r="BB43" i="10"/>
  <c r="AY43" i="10"/>
  <c r="AV43" i="10"/>
  <c r="AS43" i="10"/>
  <c r="AD43" i="10"/>
  <c r="Z43" i="10"/>
  <c r="BV43" i="10" s="1"/>
  <c r="Y43" i="10"/>
  <c r="AA43" i="10" s="1"/>
  <c r="BW43" i="10" s="1"/>
  <c r="X43" i="10"/>
  <c r="U43" i="10"/>
  <c r="R43" i="10"/>
  <c r="O43" i="10"/>
  <c r="BP42" i="10"/>
  <c r="BO42" i="10"/>
  <c r="CD42" i="10" s="1"/>
  <c r="BN42" i="10"/>
  <c r="BK42" i="10"/>
  <c r="BH42" i="10"/>
  <c r="BD42" i="10"/>
  <c r="BC42" i="10"/>
  <c r="CA42" i="10" s="1"/>
  <c r="BB42" i="10"/>
  <c r="AY42" i="10"/>
  <c r="AV42" i="10"/>
  <c r="AS42" i="10"/>
  <c r="AD42" i="10"/>
  <c r="Z42" i="10"/>
  <c r="BV42" i="10" s="1"/>
  <c r="Y42" i="10"/>
  <c r="BU42" i="10" s="1"/>
  <c r="X42" i="10"/>
  <c r="U42" i="10"/>
  <c r="R42" i="10"/>
  <c r="O42" i="10"/>
  <c r="BP41" i="10"/>
  <c r="CE41" i="10" s="1"/>
  <c r="BO41" i="10"/>
  <c r="BN41" i="10"/>
  <c r="BK41" i="10"/>
  <c r="BH41" i="10"/>
  <c r="BD41" i="10"/>
  <c r="CB41" i="10" s="1"/>
  <c r="BC41" i="10"/>
  <c r="BB41" i="10"/>
  <c r="AY41" i="10"/>
  <c r="AV41" i="10"/>
  <c r="AS41" i="10"/>
  <c r="AD41" i="10"/>
  <c r="Z41" i="10"/>
  <c r="BV41" i="10" s="1"/>
  <c r="Y41" i="10"/>
  <c r="BU41" i="10" s="1"/>
  <c r="X41" i="10"/>
  <c r="U41" i="10"/>
  <c r="R41" i="10"/>
  <c r="O41" i="10"/>
  <c r="BU40" i="10"/>
  <c r="BP40" i="10"/>
  <c r="CE40" i="10" s="1"/>
  <c r="BO40" i="10"/>
  <c r="BN40" i="10"/>
  <c r="BK40" i="10"/>
  <c r="BH40" i="10"/>
  <c r="BD40" i="10"/>
  <c r="CB40" i="10" s="1"/>
  <c r="BC40" i="10"/>
  <c r="CA40" i="10" s="1"/>
  <c r="BB40" i="10"/>
  <c r="AY40" i="10"/>
  <c r="AV40" i="10"/>
  <c r="AS40" i="10"/>
  <c r="AD40" i="10"/>
  <c r="Z40" i="10"/>
  <c r="Y40" i="10"/>
  <c r="X40" i="10"/>
  <c r="U40" i="10"/>
  <c r="R40" i="10"/>
  <c r="O40" i="10"/>
  <c r="BP39" i="10"/>
  <c r="CE39" i="10" s="1"/>
  <c r="BO39" i="10"/>
  <c r="BQ39" i="10" s="1"/>
  <c r="BN39" i="10"/>
  <c r="BK39" i="10"/>
  <c r="BH39" i="10"/>
  <c r="BD39" i="10"/>
  <c r="CB39" i="10" s="1"/>
  <c r="BC39" i="10"/>
  <c r="BB39" i="10"/>
  <c r="AY39" i="10"/>
  <c r="AV39" i="10"/>
  <c r="AS39" i="10"/>
  <c r="AD39" i="10"/>
  <c r="Z39" i="10"/>
  <c r="BV39" i="10" s="1"/>
  <c r="Y39" i="10"/>
  <c r="BU39" i="10" s="1"/>
  <c r="X39" i="10"/>
  <c r="U39" i="10"/>
  <c r="R39" i="10"/>
  <c r="O39" i="10"/>
  <c r="BP38" i="10"/>
  <c r="CE38" i="10" s="1"/>
  <c r="BO38" i="10"/>
  <c r="BQ38" i="10" s="1"/>
  <c r="BN38" i="10"/>
  <c r="BK38" i="10"/>
  <c r="BH38" i="10"/>
  <c r="BD38" i="10"/>
  <c r="CB38" i="10" s="1"/>
  <c r="BC38" i="10"/>
  <c r="CA38" i="10" s="1"/>
  <c r="BB38" i="10"/>
  <c r="AY38" i="10"/>
  <c r="AV38" i="10"/>
  <c r="AS38" i="10"/>
  <c r="AD38" i="10"/>
  <c r="Z38" i="10"/>
  <c r="Y38" i="10"/>
  <c r="BU38" i="10" s="1"/>
  <c r="X38" i="10"/>
  <c r="U38" i="10"/>
  <c r="R38" i="10"/>
  <c r="O38" i="10"/>
  <c r="BP37" i="10"/>
  <c r="CE37" i="10" s="1"/>
  <c r="BO37" i="10"/>
  <c r="BN37" i="10"/>
  <c r="BK37" i="10"/>
  <c r="BH37" i="10"/>
  <c r="BD37" i="10"/>
  <c r="CB37" i="10" s="1"/>
  <c r="BC37" i="10"/>
  <c r="BB37" i="10"/>
  <c r="AY37" i="10"/>
  <c r="AV37" i="10"/>
  <c r="AS37" i="10"/>
  <c r="AD37" i="10"/>
  <c r="Z37" i="10"/>
  <c r="BV37" i="10" s="1"/>
  <c r="Y37" i="10"/>
  <c r="BU37" i="10" s="1"/>
  <c r="X37" i="10"/>
  <c r="U37" i="10"/>
  <c r="R37" i="10"/>
  <c r="O37" i="10"/>
  <c r="BP36" i="10"/>
  <c r="CE36" i="10" s="1"/>
  <c r="BO36" i="10"/>
  <c r="BQ36" i="10" s="1"/>
  <c r="BN36" i="10"/>
  <c r="BK36" i="10"/>
  <c r="BH36" i="10"/>
  <c r="BD36" i="10"/>
  <c r="CB36" i="10" s="1"/>
  <c r="BC36" i="10"/>
  <c r="CA36" i="10" s="1"/>
  <c r="BB36" i="10"/>
  <c r="AY36" i="10"/>
  <c r="AV36" i="10"/>
  <c r="AS36" i="10"/>
  <c r="AD36" i="10"/>
  <c r="Z36" i="10"/>
  <c r="BV36" i="10" s="1"/>
  <c r="Y36" i="10"/>
  <c r="BU36" i="10" s="1"/>
  <c r="X36" i="10"/>
  <c r="U36" i="10"/>
  <c r="R36" i="10"/>
  <c r="O36" i="10"/>
  <c r="BP35" i="10"/>
  <c r="CE35" i="10" s="1"/>
  <c r="BO35" i="10"/>
  <c r="CD35" i="10" s="1"/>
  <c r="BN35" i="10"/>
  <c r="BK35" i="10"/>
  <c r="BH35" i="10"/>
  <c r="BD35" i="10"/>
  <c r="CB35" i="10" s="1"/>
  <c r="BC35" i="10"/>
  <c r="BE35" i="10" s="1"/>
  <c r="CC35" i="10" s="1"/>
  <c r="BB35" i="10"/>
  <c r="AY35" i="10"/>
  <c r="AV35" i="10"/>
  <c r="AS35" i="10"/>
  <c r="AD35" i="10"/>
  <c r="Z35" i="10"/>
  <c r="BV35" i="10" s="1"/>
  <c r="Y35" i="10"/>
  <c r="X35" i="10"/>
  <c r="U35" i="10"/>
  <c r="R35" i="10"/>
  <c r="O35" i="10"/>
  <c r="BP34" i="10"/>
  <c r="BO34" i="10"/>
  <c r="CD34" i="10" s="1"/>
  <c r="BN34" i="10"/>
  <c r="BK34" i="10"/>
  <c r="BH34" i="10"/>
  <c r="BD34" i="10"/>
  <c r="CB34" i="10" s="1"/>
  <c r="BC34" i="10"/>
  <c r="CA34" i="10" s="1"/>
  <c r="BB34" i="10"/>
  <c r="AY34" i="10"/>
  <c r="AV34" i="10"/>
  <c r="AS34" i="10"/>
  <c r="AJ34" i="10"/>
  <c r="AD34" i="10"/>
  <c r="Z34" i="10"/>
  <c r="BV34" i="10" s="1"/>
  <c r="Y34" i="10"/>
  <c r="BU34" i="10" s="1"/>
  <c r="X34" i="10"/>
  <c r="U34" i="10"/>
  <c r="R34" i="10"/>
  <c r="O34" i="10"/>
  <c r="BP33" i="10"/>
  <c r="CE33" i="10" s="1"/>
  <c r="BO33" i="10"/>
  <c r="BQ33" i="10" s="1"/>
  <c r="BN33" i="10"/>
  <c r="BK33" i="10"/>
  <c r="BH33" i="10"/>
  <c r="BD33" i="10"/>
  <c r="CB33" i="10" s="1"/>
  <c r="BC33" i="10"/>
  <c r="BB33" i="10"/>
  <c r="AY33" i="10"/>
  <c r="AV33" i="10"/>
  <c r="AS33" i="10"/>
  <c r="AD33" i="10"/>
  <c r="Z33" i="10"/>
  <c r="BV33" i="10" s="1"/>
  <c r="Y33" i="10"/>
  <c r="BU33" i="10" s="1"/>
  <c r="X33" i="10"/>
  <c r="U33" i="10"/>
  <c r="R33" i="10"/>
  <c r="O33" i="10"/>
  <c r="CD32" i="10"/>
  <c r="BP32" i="10"/>
  <c r="BO32" i="10"/>
  <c r="BN32" i="10"/>
  <c r="BK32" i="10"/>
  <c r="BH32" i="10"/>
  <c r="BD32" i="10"/>
  <c r="BC32" i="10"/>
  <c r="CA32" i="10" s="1"/>
  <c r="BB32" i="10"/>
  <c r="AY32" i="10"/>
  <c r="AV32" i="10"/>
  <c r="AS32" i="10"/>
  <c r="AD32" i="10"/>
  <c r="Z32" i="10"/>
  <c r="BV32" i="10" s="1"/>
  <c r="Y32" i="10"/>
  <c r="X32" i="10"/>
  <c r="U32" i="10"/>
  <c r="R32" i="10"/>
  <c r="O32" i="10"/>
  <c r="BP31" i="10"/>
  <c r="BO31" i="10"/>
  <c r="BN31" i="10"/>
  <c r="BK31" i="10"/>
  <c r="BH31" i="10"/>
  <c r="BD31" i="10"/>
  <c r="CB31" i="10" s="1"/>
  <c r="BC31" i="10"/>
  <c r="BE31" i="10" s="1"/>
  <c r="CC31" i="10" s="1"/>
  <c r="BB31" i="10"/>
  <c r="AY31" i="10"/>
  <c r="AV31" i="10"/>
  <c r="AS31" i="10"/>
  <c r="AD31" i="10"/>
  <c r="Z31" i="10"/>
  <c r="BV31" i="10" s="1"/>
  <c r="Y31" i="10"/>
  <c r="X31" i="10"/>
  <c r="U31" i="10"/>
  <c r="R31" i="10"/>
  <c r="O31" i="10"/>
  <c r="BP30" i="10"/>
  <c r="BO30" i="10"/>
  <c r="CD30" i="10" s="1"/>
  <c r="BN30" i="10"/>
  <c r="BK30" i="10"/>
  <c r="BH30" i="10"/>
  <c r="BD30" i="10"/>
  <c r="CB30" i="10" s="1"/>
  <c r="BC30" i="10"/>
  <c r="CA30" i="10" s="1"/>
  <c r="BB30" i="10"/>
  <c r="AY30" i="10"/>
  <c r="AV30" i="10"/>
  <c r="AS30" i="10"/>
  <c r="AJ30" i="10"/>
  <c r="AG30" i="10"/>
  <c r="AD30" i="10"/>
  <c r="Z30" i="10"/>
  <c r="AA30" i="10" s="1"/>
  <c r="BW30" i="10" s="1"/>
  <c r="Y30" i="10"/>
  <c r="BU30" i="10" s="1"/>
  <c r="X30" i="10"/>
  <c r="U30" i="10"/>
  <c r="R30" i="10"/>
  <c r="O30" i="10"/>
  <c r="BP29" i="10"/>
  <c r="CE29" i="10" s="1"/>
  <c r="BO29" i="10"/>
  <c r="CD29" i="10" s="1"/>
  <c r="BN29" i="10"/>
  <c r="BK29" i="10"/>
  <c r="BH29" i="10"/>
  <c r="BD29" i="10"/>
  <c r="CB29" i="10" s="1"/>
  <c r="BC29" i="10"/>
  <c r="BB29" i="10"/>
  <c r="AY29" i="10"/>
  <c r="AV29" i="10"/>
  <c r="AS29" i="10"/>
  <c r="AD29" i="10"/>
  <c r="Z29" i="10"/>
  <c r="BV29" i="10" s="1"/>
  <c r="Y29" i="10"/>
  <c r="BU29" i="10" s="1"/>
  <c r="X29" i="10"/>
  <c r="U29" i="10"/>
  <c r="R29" i="10"/>
  <c r="O29" i="10"/>
  <c r="BV28" i="10"/>
  <c r="BP28" i="10"/>
  <c r="CE28" i="10" s="1"/>
  <c r="BO28" i="10"/>
  <c r="CD28" i="10" s="1"/>
  <c r="BN28" i="10"/>
  <c r="BK28" i="10"/>
  <c r="BH28" i="10"/>
  <c r="BD28" i="10"/>
  <c r="CB28" i="10" s="1"/>
  <c r="BC28" i="10"/>
  <c r="CA28" i="10" s="1"/>
  <c r="BB28" i="10"/>
  <c r="AY28" i="10"/>
  <c r="AV28" i="10"/>
  <c r="AS28" i="10"/>
  <c r="AD28" i="10"/>
  <c r="AA28" i="10"/>
  <c r="BW28" i="10" s="1"/>
  <c r="Z28" i="10"/>
  <c r="Y28" i="10"/>
  <c r="BU28" i="10" s="1"/>
  <c r="X28" i="10"/>
  <c r="U28" i="10"/>
  <c r="R28" i="10"/>
  <c r="O28" i="10"/>
  <c r="CA27" i="10"/>
  <c r="BP27" i="10"/>
  <c r="CE27" i="10" s="1"/>
  <c r="BO27" i="10"/>
  <c r="CD27" i="10" s="1"/>
  <c r="BN27" i="10"/>
  <c r="BK27" i="10"/>
  <c r="BH27" i="10"/>
  <c r="BD27" i="10"/>
  <c r="CB27" i="10" s="1"/>
  <c r="BC27" i="10"/>
  <c r="BB27" i="10"/>
  <c r="AY27" i="10"/>
  <c r="AV27" i="10"/>
  <c r="AS27" i="10"/>
  <c r="AJ27" i="10"/>
  <c r="AD27" i="10"/>
  <c r="Z27" i="10"/>
  <c r="BV27" i="10" s="1"/>
  <c r="Y27" i="10"/>
  <c r="X27" i="10"/>
  <c r="U27" i="10"/>
  <c r="R27" i="10"/>
  <c r="O27" i="10"/>
  <c r="CB26" i="10"/>
  <c r="BP26" i="10"/>
  <c r="BO26" i="10"/>
  <c r="CD26" i="10" s="1"/>
  <c r="BN26" i="10"/>
  <c r="BK26" i="10"/>
  <c r="BH26" i="10"/>
  <c r="BD26" i="10"/>
  <c r="BC26" i="10"/>
  <c r="BE26" i="10" s="1"/>
  <c r="CC26" i="10" s="1"/>
  <c r="BB26" i="10"/>
  <c r="AY26" i="10"/>
  <c r="AV26" i="10"/>
  <c r="AS26" i="10"/>
  <c r="AD26" i="10"/>
  <c r="Z26" i="10"/>
  <c r="BV26" i="10" s="1"/>
  <c r="Y26" i="10"/>
  <c r="BU26" i="10" s="1"/>
  <c r="X26" i="10"/>
  <c r="U26" i="10"/>
  <c r="R26" i="10"/>
  <c r="O26" i="10"/>
  <c r="BV25" i="10"/>
  <c r="BP25" i="10"/>
  <c r="BO25" i="10"/>
  <c r="CD25" i="10" s="1"/>
  <c r="BN25" i="10"/>
  <c r="BK25" i="10"/>
  <c r="BH25" i="10"/>
  <c r="BD25" i="10"/>
  <c r="CB25" i="10" s="1"/>
  <c r="BC25" i="10"/>
  <c r="CA25" i="10" s="1"/>
  <c r="BB25" i="10"/>
  <c r="AY25" i="10"/>
  <c r="AV25" i="10"/>
  <c r="AS25" i="10"/>
  <c r="AD25" i="10"/>
  <c r="Z25" i="10"/>
  <c r="Y25" i="10"/>
  <c r="AA25" i="10" s="1"/>
  <c r="BW25" i="10" s="1"/>
  <c r="X25" i="10"/>
  <c r="U25" i="10"/>
  <c r="R25" i="10"/>
  <c r="O25" i="10"/>
  <c r="BP24" i="10"/>
  <c r="CE24" i="10" s="1"/>
  <c r="BO24" i="10"/>
  <c r="CD24" i="10" s="1"/>
  <c r="BN24" i="10"/>
  <c r="BK24" i="10"/>
  <c r="BH24" i="10"/>
  <c r="BD24" i="10"/>
  <c r="BC24" i="10"/>
  <c r="CA24" i="10" s="1"/>
  <c r="BB24" i="10"/>
  <c r="AY24" i="10"/>
  <c r="AV24" i="10"/>
  <c r="AS24" i="10"/>
  <c r="AD24" i="10"/>
  <c r="Z24" i="10"/>
  <c r="BV24" i="10" s="1"/>
  <c r="Y24" i="10"/>
  <c r="BU24" i="10" s="1"/>
  <c r="X24" i="10"/>
  <c r="U24" i="10"/>
  <c r="R24" i="10"/>
  <c r="O24" i="10"/>
  <c r="BP23" i="10"/>
  <c r="CE23" i="10" s="1"/>
  <c r="BO23" i="10"/>
  <c r="BN23" i="10"/>
  <c r="BK23" i="10"/>
  <c r="BH23" i="10"/>
  <c r="BD23" i="10"/>
  <c r="CB23" i="10" s="1"/>
  <c r="BC23" i="10"/>
  <c r="CA23" i="10" s="1"/>
  <c r="BB23" i="10"/>
  <c r="AY23" i="10"/>
  <c r="AV23" i="10"/>
  <c r="AS23" i="10"/>
  <c r="AD23" i="10"/>
  <c r="Z23" i="10"/>
  <c r="BV23" i="10" s="1"/>
  <c r="Y23" i="10"/>
  <c r="BU23" i="10" s="1"/>
  <c r="X23" i="10"/>
  <c r="U23" i="10"/>
  <c r="R23" i="10"/>
  <c r="O23" i="10"/>
  <c r="CE22" i="10"/>
  <c r="BP22" i="10"/>
  <c r="BO22" i="10"/>
  <c r="BN22" i="10"/>
  <c r="BK22" i="10"/>
  <c r="BH22" i="10"/>
  <c r="BD22" i="10"/>
  <c r="CB22" i="10" s="1"/>
  <c r="BC22" i="10"/>
  <c r="CA22" i="10" s="1"/>
  <c r="BB22" i="10"/>
  <c r="AY22" i="10"/>
  <c r="AV22" i="10"/>
  <c r="AS22" i="10"/>
  <c r="AD22" i="10"/>
  <c r="Z22" i="10"/>
  <c r="Y22" i="10"/>
  <c r="BU22" i="10" s="1"/>
  <c r="X22" i="10"/>
  <c r="U22" i="10"/>
  <c r="R22" i="10"/>
  <c r="O22" i="10"/>
  <c r="BQ21" i="10"/>
  <c r="BP21" i="10"/>
  <c r="CE21" i="10" s="1"/>
  <c r="BO21" i="10"/>
  <c r="CD21" i="10" s="1"/>
  <c r="BN21" i="10"/>
  <c r="BK21" i="10"/>
  <c r="BH21" i="10"/>
  <c r="BD21" i="10"/>
  <c r="CB21" i="10" s="1"/>
  <c r="BC21" i="10"/>
  <c r="BB21" i="10"/>
  <c r="AY21" i="10"/>
  <c r="AV21" i="10"/>
  <c r="AS21" i="10"/>
  <c r="AD21" i="10"/>
  <c r="Z21" i="10"/>
  <c r="BV21" i="10" s="1"/>
  <c r="Y21" i="10"/>
  <c r="BU21" i="10" s="1"/>
  <c r="X21" i="10"/>
  <c r="U21" i="10"/>
  <c r="R21" i="10"/>
  <c r="O21" i="10"/>
  <c r="CE20" i="10"/>
  <c r="BP20" i="10"/>
  <c r="BO20" i="10"/>
  <c r="BQ20" i="10" s="1"/>
  <c r="BN20" i="10"/>
  <c r="BK20" i="10"/>
  <c r="BH20" i="10"/>
  <c r="BD20" i="10"/>
  <c r="CB20" i="10" s="1"/>
  <c r="BC20" i="10"/>
  <c r="CA20" i="10" s="1"/>
  <c r="BB20" i="10"/>
  <c r="AY20" i="10"/>
  <c r="AV20" i="10"/>
  <c r="AS20" i="10"/>
  <c r="AD20" i="10"/>
  <c r="Z20" i="10"/>
  <c r="BV20" i="10" s="1"/>
  <c r="Y20" i="10"/>
  <c r="BU20" i="10" s="1"/>
  <c r="X20" i="10"/>
  <c r="U20" i="10"/>
  <c r="R20" i="10"/>
  <c r="O20" i="10"/>
  <c r="CA19" i="10"/>
  <c r="BP19" i="10"/>
  <c r="CE19" i="10" s="1"/>
  <c r="BO19" i="10"/>
  <c r="CD19" i="10" s="1"/>
  <c r="BN19" i="10"/>
  <c r="BK19" i="10"/>
  <c r="BH19" i="10"/>
  <c r="BD19" i="10"/>
  <c r="CB19" i="10" s="1"/>
  <c r="BC19" i="10"/>
  <c r="BB19" i="10"/>
  <c r="AY19" i="10"/>
  <c r="AV19" i="10"/>
  <c r="AS19" i="10"/>
  <c r="AJ19" i="10"/>
  <c r="AD19" i="10"/>
  <c r="Z19" i="10"/>
  <c r="BV19" i="10" s="1"/>
  <c r="Y19" i="10"/>
  <c r="X19" i="10"/>
  <c r="U19" i="10"/>
  <c r="R19" i="10"/>
  <c r="O19" i="10"/>
  <c r="BP18" i="10"/>
  <c r="BO18" i="10"/>
  <c r="CD18" i="10" s="1"/>
  <c r="BN18" i="10"/>
  <c r="BK18" i="10"/>
  <c r="BH18" i="10"/>
  <c r="BD18" i="10"/>
  <c r="BE18" i="10" s="1"/>
  <c r="CC18" i="10" s="1"/>
  <c r="BC18" i="10"/>
  <c r="CA18" i="10" s="1"/>
  <c r="BB18" i="10"/>
  <c r="AY18" i="10"/>
  <c r="AV18" i="10"/>
  <c r="AS18" i="10"/>
  <c r="AJ18" i="10"/>
  <c r="AD18" i="10"/>
  <c r="Z18" i="10"/>
  <c r="BV18" i="10" s="1"/>
  <c r="Y18" i="10"/>
  <c r="BU18" i="10" s="1"/>
  <c r="X18" i="10"/>
  <c r="U18" i="10"/>
  <c r="R18" i="10"/>
  <c r="O18" i="10"/>
  <c r="BU17" i="10"/>
  <c r="BP17" i="10"/>
  <c r="BO17" i="10"/>
  <c r="CD17" i="10" s="1"/>
  <c r="BN17" i="10"/>
  <c r="BK17" i="10"/>
  <c r="BH17" i="10"/>
  <c r="BD17" i="10"/>
  <c r="CB17" i="10" s="1"/>
  <c r="BC17" i="10"/>
  <c r="CA17" i="10" s="1"/>
  <c r="BB17" i="10"/>
  <c r="AY17" i="10"/>
  <c r="AV17" i="10"/>
  <c r="AS17" i="10"/>
  <c r="AD17" i="10"/>
  <c r="AA17" i="10"/>
  <c r="BW17" i="10" s="1"/>
  <c r="Z17" i="10"/>
  <c r="BV17" i="10" s="1"/>
  <c r="Y17" i="10"/>
  <c r="X17" i="10"/>
  <c r="U17" i="10"/>
  <c r="R17" i="10"/>
  <c r="O17" i="10"/>
  <c r="CA16" i="10"/>
  <c r="BP16" i="10"/>
  <c r="CE16" i="10" s="1"/>
  <c r="BO16" i="10"/>
  <c r="CD16" i="10" s="1"/>
  <c r="BN16" i="10"/>
  <c r="BK16" i="10"/>
  <c r="BH16" i="10"/>
  <c r="BD16" i="10"/>
  <c r="BC16" i="10"/>
  <c r="BB16" i="10"/>
  <c r="AY16" i="10"/>
  <c r="AV16" i="10"/>
  <c r="AS16" i="10"/>
  <c r="Z16" i="10"/>
  <c r="BV16" i="10" s="1"/>
  <c r="Y16" i="10"/>
  <c r="BU16" i="10" s="1"/>
  <c r="X16" i="10"/>
  <c r="U16" i="10"/>
  <c r="R16" i="10"/>
  <c r="O16" i="10"/>
  <c r="BP15" i="10"/>
  <c r="CE15" i="10" s="1"/>
  <c r="BO15" i="10"/>
  <c r="BN15" i="10"/>
  <c r="BK15" i="10"/>
  <c r="BH15" i="10"/>
  <c r="BD15" i="10"/>
  <c r="CB15" i="10" s="1"/>
  <c r="BB15" i="10"/>
  <c r="AW15" i="10"/>
  <c r="AY15" i="10" s="1"/>
  <c r="AT15" i="10"/>
  <c r="AV15" i="10" s="1"/>
  <c r="AQ15" i="10"/>
  <c r="AS15" i="10" s="1"/>
  <c r="AJ15" i="10"/>
  <c r="AD15" i="10"/>
  <c r="Z15" i="10"/>
  <c r="BV15" i="10" s="1"/>
  <c r="Y15" i="10"/>
  <c r="BU15" i="10" s="1"/>
  <c r="X15" i="10"/>
  <c r="U15" i="10"/>
  <c r="R15" i="10"/>
  <c r="O15" i="10"/>
  <c r="CE14" i="10"/>
  <c r="BP14" i="10"/>
  <c r="BO14" i="10"/>
  <c r="BN14" i="10"/>
  <c r="BK14" i="10"/>
  <c r="BH14" i="10"/>
  <c r="BD14" i="10"/>
  <c r="CB14" i="10" s="1"/>
  <c r="BC14" i="10"/>
  <c r="CA14" i="10" s="1"/>
  <c r="BB14" i="10"/>
  <c r="AY14" i="10"/>
  <c r="AV14" i="10"/>
  <c r="AS14" i="10"/>
  <c r="AD14" i="10"/>
  <c r="Z14" i="10"/>
  <c r="BV14" i="10" s="1"/>
  <c r="Y14" i="10"/>
  <c r="BU14" i="10" s="1"/>
  <c r="X14" i="10"/>
  <c r="U14" i="10"/>
  <c r="R14" i="10"/>
  <c r="O14" i="10"/>
  <c r="BP13" i="10"/>
  <c r="CE13" i="10" s="1"/>
  <c r="BO13" i="10"/>
  <c r="BN13" i="10"/>
  <c r="BK13" i="10"/>
  <c r="BH13" i="10"/>
  <c r="BD13" i="10"/>
  <c r="CB13" i="10" s="1"/>
  <c r="BC13" i="10"/>
  <c r="CA13" i="10" s="1"/>
  <c r="BB13" i="10"/>
  <c r="AY13" i="10"/>
  <c r="AV13" i="10"/>
  <c r="AS13" i="10"/>
  <c r="Z13" i="10"/>
  <c r="Y13" i="10"/>
  <c r="BU13" i="10" s="1"/>
  <c r="X13" i="10"/>
  <c r="U13" i="10"/>
  <c r="R13" i="10"/>
  <c r="O13" i="10"/>
  <c r="BP12" i="10"/>
  <c r="CE12" i="10" s="1"/>
  <c r="BO12" i="10"/>
  <c r="CD12" i="10" s="1"/>
  <c r="BN12" i="10"/>
  <c r="BK12" i="10"/>
  <c r="BH12" i="10"/>
  <c r="BD12" i="10"/>
  <c r="CB12" i="10" s="1"/>
  <c r="BC12" i="10"/>
  <c r="BB12" i="10"/>
  <c r="AY12" i="10"/>
  <c r="AV12" i="10"/>
  <c r="AS12" i="10"/>
  <c r="AD12" i="10"/>
  <c r="Z12" i="10"/>
  <c r="BV12" i="10" s="1"/>
  <c r="Y12" i="10"/>
  <c r="AA12" i="10" s="1"/>
  <c r="BW12" i="10" s="1"/>
  <c r="X12" i="10"/>
  <c r="U12" i="10"/>
  <c r="R12" i="10"/>
  <c r="O12" i="10"/>
  <c r="BP11" i="10"/>
  <c r="CE11" i="10" s="1"/>
  <c r="BO11" i="10"/>
  <c r="BN11" i="10"/>
  <c r="BK11" i="10"/>
  <c r="BH11" i="10"/>
  <c r="BC11" i="10"/>
  <c r="CA11" i="10" s="1"/>
  <c r="BB11" i="10"/>
  <c r="AY11" i="10"/>
  <c r="AX11" i="10"/>
  <c r="BD11" i="10" s="1"/>
  <c r="CB11" i="10" s="1"/>
  <c r="AV11" i="10"/>
  <c r="AS11" i="10"/>
  <c r="AD11" i="10"/>
  <c r="Z11" i="10"/>
  <c r="BV11" i="10" s="1"/>
  <c r="Y11" i="10"/>
  <c r="AA11" i="10" s="1"/>
  <c r="BW11" i="10" s="1"/>
  <c r="X11" i="10"/>
  <c r="U11" i="10"/>
  <c r="R11" i="10"/>
  <c r="O11" i="10"/>
  <c r="BP10" i="10"/>
  <c r="CE10" i="10" s="1"/>
  <c r="BO10" i="10"/>
  <c r="BN10" i="10"/>
  <c r="BK10" i="10"/>
  <c r="BH10" i="10"/>
  <c r="BD10" i="10"/>
  <c r="BB10" i="10"/>
  <c r="AX10" i="10"/>
  <c r="AW10" i="10"/>
  <c r="AV10" i="10"/>
  <c r="AS10" i="10"/>
  <c r="AD10" i="10"/>
  <c r="Y10" i="10"/>
  <c r="W10" i="10"/>
  <c r="Z10" i="10" s="1"/>
  <c r="BV10" i="10" s="1"/>
  <c r="V10" i="10"/>
  <c r="X10" i="10" s="1"/>
  <c r="U10" i="10"/>
  <c r="R10" i="10"/>
  <c r="O10" i="10"/>
  <c r="CE9" i="10"/>
  <c r="BP9" i="10"/>
  <c r="BO9" i="10"/>
  <c r="BN9" i="10"/>
  <c r="BK9" i="10"/>
  <c r="BH9" i="10"/>
  <c r="BD9" i="10"/>
  <c r="BC9" i="10"/>
  <c r="CA9" i="10" s="1"/>
  <c r="BB9" i="10"/>
  <c r="AY9" i="10"/>
  <c r="AV9" i="10"/>
  <c r="AS9" i="10"/>
  <c r="AD9" i="10"/>
  <c r="Z9" i="10"/>
  <c r="BV9" i="10" s="1"/>
  <c r="Y9" i="10"/>
  <c r="BU9" i="10" s="1"/>
  <c r="X9" i="10"/>
  <c r="U9" i="10"/>
  <c r="R9" i="10"/>
  <c r="O9" i="10"/>
  <c r="BP8" i="10"/>
  <c r="BO8" i="10"/>
  <c r="BN8" i="10"/>
  <c r="BK8" i="10"/>
  <c r="BH8" i="10"/>
  <c r="BD8" i="10"/>
  <c r="CB8" i="10" s="1"/>
  <c r="BC8" i="10"/>
  <c r="CA8" i="10" s="1"/>
  <c r="BB8" i="10"/>
  <c r="AY8" i="10"/>
  <c r="AV8" i="10"/>
  <c r="AS8" i="10"/>
  <c r="AD8" i="10"/>
  <c r="AA8" i="10"/>
  <c r="BW8" i="10" s="1"/>
  <c r="Z8" i="10"/>
  <c r="BV8" i="10" s="1"/>
  <c r="Y8" i="10"/>
  <c r="BU8" i="10" s="1"/>
  <c r="X8" i="10"/>
  <c r="U8" i="10"/>
  <c r="R8" i="10"/>
  <c r="O8" i="10"/>
  <c r="BP7" i="10"/>
  <c r="CE7" i="10" s="1"/>
  <c r="BO7" i="10"/>
  <c r="CD7" i="10" s="1"/>
  <c r="BN7" i="10"/>
  <c r="BK7" i="10"/>
  <c r="BH7" i="10"/>
  <c r="BD7" i="10"/>
  <c r="CB7" i="10" s="1"/>
  <c r="BC7" i="10"/>
  <c r="BB7" i="10"/>
  <c r="AY7" i="10"/>
  <c r="AV7" i="10"/>
  <c r="AS7" i="10"/>
  <c r="AA7" i="10"/>
  <c r="BW7" i="10" s="1"/>
  <c r="Z7" i="10"/>
  <c r="BV7" i="10" s="1"/>
  <c r="Y7" i="10"/>
  <c r="BU7" i="10" s="1"/>
  <c r="X7" i="10"/>
  <c r="U7" i="10"/>
  <c r="R7" i="10"/>
  <c r="O7" i="10"/>
  <c r="BP6" i="10"/>
  <c r="CE6" i="10" s="1"/>
  <c r="BO6" i="10"/>
  <c r="BN6" i="10"/>
  <c r="BK6" i="10"/>
  <c r="BH6" i="10"/>
  <c r="BD6" i="10"/>
  <c r="CB6" i="10" s="1"/>
  <c r="BC6" i="10"/>
  <c r="CA6" i="10" s="1"/>
  <c r="BB6" i="10"/>
  <c r="AY6" i="10"/>
  <c r="AV6" i="10"/>
  <c r="AS6" i="10"/>
  <c r="AD6" i="10"/>
  <c r="Z6" i="10"/>
  <c r="BV6" i="10" s="1"/>
  <c r="Y6" i="10"/>
  <c r="AA6" i="10" s="1"/>
  <c r="BW6" i="10" s="1"/>
  <c r="X6" i="10"/>
  <c r="U6" i="10"/>
  <c r="R6" i="10"/>
  <c r="O6" i="10"/>
  <c r="BP5" i="10"/>
  <c r="CE5" i="10" s="1"/>
  <c r="BO5" i="10"/>
  <c r="BN5" i="10"/>
  <c r="BK5" i="10"/>
  <c r="BH5" i="10"/>
  <c r="BD5" i="10"/>
  <c r="CB5" i="10" s="1"/>
  <c r="BC5" i="10"/>
  <c r="CA5" i="10" s="1"/>
  <c r="BB5" i="10"/>
  <c r="AY5" i="10"/>
  <c r="AV5" i="10"/>
  <c r="AS5" i="10"/>
  <c r="AD5" i="10"/>
  <c r="Z5" i="10"/>
  <c r="BV5" i="10" s="1"/>
  <c r="Y5" i="10"/>
  <c r="BU5" i="10" s="1"/>
  <c r="X5" i="10"/>
  <c r="U5" i="10"/>
  <c r="R5" i="10"/>
  <c r="O5" i="10"/>
  <c r="CE4" i="10"/>
  <c r="BP4" i="10"/>
  <c r="BO4" i="10"/>
  <c r="CD4" i="10" s="1"/>
  <c r="BN4" i="10"/>
  <c r="BK4" i="10"/>
  <c r="BH4" i="10"/>
  <c r="BD4" i="10"/>
  <c r="BE4" i="10" s="1"/>
  <c r="CC4" i="10" s="1"/>
  <c r="BC4" i="10"/>
  <c r="CA4" i="10" s="1"/>
  <c r="BB4" i="10"/>
  <c r="AY4" i="10"/>
  <c r="AV4" i="10"/>
  <c r="AS4" i="10"/>
  <c r="AD4" i="10"/>
  <c r="Z4" i="10"/>
  <c r="BV4" i="10" s="1"/>
  <c r="Y4" i="10"/>
  <c r="BU4" i="10" s="1"/>
  <c r="X4" i="10"/>
  <c r="U4" i="10"/>
  <c r="R4" i="10"/>
  <c r="O4" i="10"/>
  <c r="AL88" i="3"/>
  <c r="AM88" i="3" s="1"/>
  <c r="AL87" i="3"/>
  <c r="AM87" i="3" s="1"/>
  <c r="AK90" i="3"/>
  <c r="AL7" i="3"/>
  <c r="AI7" i="3"/>
  <c r="AI7" i="14" s="1"/>
  <c r="AK7" i="3"/>
  <c r="AH7" i="3"/>
  <c r="AH7" i="14" s="1"/>
  <c r="AG42" i="10" l="1"/>
  <c r="AJ46" i="10"/>
  <c r="AG5" i="10"/>
  <c r="AG17" i="10"/>
  <c r="AG37" i="10"/>
  <c r="AJ29" i="10"/>
  <c r="AJ21" i="10"/>
  <c r="AG29" i="10"/>
  <c r="AJ54" i="10"/>
  <c r="AJ50" i="10"/>
  <c r="AJ42" i="10"/>
  <c r="AJ17" i="10"/>
  <c r="BQ12" i="10"/>
  <c r="AA52" i="10"/>
  <c r="BW52" i="10" s="1"/>
  <c r="AG71" i="10"/>
  <c r="AG80" i="10" s="1"/>
  <c r="AD90" i="10"/>
  <c r="AM88" i="10"/>
  <c r="CD38" i="10"/>
  <c r="AI90" i="10"/>
  <c r="AL92" i="10" s="1"/>
  <c r="AI7" i="10"/>
  <c r="AA20" i="10"/>
  <c r="BW20" i="10" s="1"/>
  <c r="CA26" i="10"/>
  <c r="X47" i="10"/>
  <c r="AJ87" i="10"/>
  <c r="AJ90" i="10" s="1"/>
  <c r="AH7" i="10"/>
  <c r="AH7" i="19"/>
  <c r="AJ7" i="14"/>
  <c r="AA16" i="10"/>
  <c r="BW16" i="10" s="1"/>
  <c r="BQ29" i="10"/>
  <c r="CD36" i="10"/>
  <c r="BQ52" i="10"/>
  <c r="AM71" i="10"/>
  <c r="AM80" i="10" s="1"/>
  <c r="BQ28" i="10"/>
  <c r="CF28" i="10" s="1"/>
  <c r="AA29" i="10"/>
  <c r="BW29" i="10" s="1"/>
  <c r="BE29" i="10"/>
  <c r="CC29" i="10" s="1"/>
  <c r="BE45" i="10"/>
  <c r="CC45" i="10" s="1"/>
  <c r="BQ46" i="10"/>
  <c r="AM90" i="10"/>
  <c r="CB18" i="10"/>
  <c r="BQ37" i="10"/>
  <c r="BE55" i="10"/>
  <c r="CC55" i="10" s="1"/>
  <c r="AI7" i="19"/>
  <c r="CB4" i="10"/>
  <c r="AA15" i="10"/>
  <c r="BW15" i="10" s="1"/>
  <c r="AA24" i="10"/>
  <c r="BW24" i="10" s="1"/>
  <c r="AA33" i="10"/>
  <c r="BW33" i="10" s="1"/>
  <c r="BQ42" i="10"/>
  <c r="BC47" i="10"/>
  <c r="BQ47" i="10"/>
  <c r="AD80" i="10"/>
  <c r="AI80" i="10"/>
  <c r="BQ7" i="10"/>
  <c r="CF7" i="10" s="1"/>
  <c r="BQ24" i="10"/>
  <c r="CF24" i="10" s="1"/>
  <c r="BE27" i="10"/>
  <c r="CC27" i="10" s="1"/>
  <c r="CA41" i="10"/>
  <c r="BE41" i="10"/>
  <c r="CC41" i="10" s="1"/>
  <c r="AJ35" i="10"/>
  <c r="BE32" i="10"/>
  <c r="CC32" i="10" s="1"/>
  <c r="BQ40" i="10"/>
  <c r="CF40" i="10" s="1"/>
  <c r="CD40" i="10"/>
  <c r="AG14" i="10"/>
  <c r="AJ22" i="10"/>
  <c r="AJ14" i="10"/>
  <c r="BQ6" i="10"/>
  <c r="CF6" i="10" s="1"/>
  <c r="CD6" i="10"/>
  <c r="BU11" i="10"/>
  <c r="CD20" i="10"/>
  <c r="CA35" i="10"/>
  <c r="AA39" i="10"/>
  <c r="BW39" i="10" s="1"/>
  <c r="BQ10" i="10"/>
  <c r="CF10" i="10" s="1"/>
  <c r="CD10" i="10"/>
  <c r="BU25" i="10"/>
  <c r="CD43" i="10"/>
  <c r="BQ43" i="10"/>
  <c r="CF43" i="10" s="1"/>
  <c r="BQ16" i="10"/>
  <c r="CF16" i="10" s="1"/>
  <c r="AG46" i="10"/>
  <c r="BU6" i="10"/>
  <c r="CA31" i="10"/>
  <c r="AA38" i="10"/>
  <c r="BW38" i="10" s="1"/>
  <c r="AG41" i="10"/>
  <c r="BU43" i="10"/>
  <c r="BQ32" i="10"/>
  <c r="CF32" i="10" s="1"/>
  <c r="CD52" i="10"/>
  <c r="BE5" i="10"/>
  <c r="CC5" i="10" s="1"/>
  <c r="BE19" i="10"/>
  <c r="CC19" i="10" s="1"/>
  <c r="BE22" i="10"/>
  <c r="CC22" i="10" s="1"/>
  <c r="BV30" i="10"/>
  <c r="CD46" i="10"/>
  <c r="AJ55" i="10"/>
  <c r="AJ51" i="10"/>
  <c r="AJ47" i="10"/>
  <c r="AJ43" i="10"/>
  <c r="AJ39" i="10"/>
  <c r="AJ31" i="10"/>
  <c r="AJ23" i="10"/>
  <c r="AJ5" i="10"/>
  <c r="AG55" i="10"/>
  <c r="AG49" i="10"/>
  <c r="AJ41" i="10"/>
  <c r="AJ37" i="10"/>
  <c r="AJ33" i="10"/>
  <c r="AJ25" i="10"/>
  <c r="AJ44" i="10"/>
  <c r="AJ36" i="10"/>
  <c r="AJ32" i="10"/>
  <c r="AJ28" i="10"/>
  <c r="AJ24" i="10"/>
  <c r="AJ20" i="10"/>
  <c r="AJ16" i="10"/>
  <c r="AJ48" i="10"/>
  <c r="AJ40" i="10"/>
  <c r="AG54" i="10"/>
  <c r="AG53" i="10"/>
  <c r="AG20" i="10"/>
  <c r="AG16" i="10"/>
  <c r="AG4" i="10"/>
  <c r="AJ45" i="10"/>
  <c r="AG51" i="10"/>
  <c r="AG43" i="10"/>
  <c r="AG35" i="10"/>
  <c r="AG31" i="10"/>
  <c r="AG23" i="10"/>
  <c r="AG19" i="10"/>
  <c r="AG7" i="10"/>
  <c r="AG34" i="10"/>
  <c r="AG18" i="10"/>
  <c r="AJ9" i="10"/>
  <c r="AG25" i="10"/>
  <c r="AG21" i="10"/>
  <c r="AJ4" i="10"/>
  <c r="AJ52" i="10"/>
  <c r="AJ8" i="10"/>
  <c r="AJ53" i="10"/>
  <c r="AG26" i="10"/>
  <c r="AG33" i="10"/>
  <c r="AG8" i="10"/>
  <c r="AG22" i="10"/>
  <c r="AG15" i="10"/>
  <c r="AG48" i="10"/>
  <c r="AG39" i="10"/>
  <c r="AG47" i="10"/>
  <c r="AG27" i="10"/>
  <c r="AG28" i="10"/>
  <c r="AG36" i="10"/>
  <c r="AG44" i="10"/>
  <c r="AG24" i="10"/>
  <c r="AG32" i="10"/>
  <c r="AG40" i="10"/>
  <c r="AG52" i="10"/>
  <c r="CE18" i="10"/>
  <c r="BQ18" i="10"/>
  <c r="AA10" i="10"/>
  <c r="BW10" i="10" s="1"/>
  <c r="BU19" i="10"/>
  <c r="AA19" i="10"/>
  <c r="BW19" i="10" s="1"/>
  <c r="CF46" i="10"/>
  <c r="BU47" i="10"/>
  <c r="AA47" i="10"/>
  <c r="BW47" i="10" s="1"/>
  <c r="AA4" i="10"/>
  <c r="BW4" i="10" s="1"/>
  <c r="CD14" i="10"/>
  <c r="BQ14" i="10"/>
  <c r="CE26" i="10"/>
  <c r="BQ26" i="10"/>
  <c r="BQ5" i="10"/>
  <c r="CD5" i="10"/>
  <c r="BE6" i="10"/>
  <c r="CC6" i="10" s="1"/>
  <c r="BC10" i="10"/>
  <c r="AY10" i="10"/>
  <c r="CF12" i="10"/>
  <c r="CB16" i="10"/>
  <c r="BE16" i="10"/>
  <c r="CC16" i="10" s="1"/>
  <c r="CF21" i="10"/>
  <c r="BU27" i="10"/>
  <c r="AA27" i="10"/>
  <c r="BW27" i="10" s="1"/>
  <c r="CD9" i="10"/>
  <c r="BQ9" i="10"/>
  <c r="BQ11" i="10"/>
  <c r="CD11" i="10"/>
  <c r="CA12" i="10"/>
  <c r="BE12" i="10"/>
  <c r="CC12" i="10" s="1"/>
  <c r="BV13" i="10"/>
  <c r="AA13" i="10"/>
  <c r="BW13" i="10" s="1"/>
  <c r="CA21" i="10"/>
  <c r="BE21" i="10"/>
  <c r="CC21" i="10" s="1"/>
  <c r="CE30" i="10"/>
  <c r="BU10" i="10"/>
  <c r="CD15" i="10"/>
  <c r="BQ15" i="10"/>
  <c r="BV22" i="10"/>
  <c r="AA22" i="10"/>
  <c r="BW22" i="10" s="1"/>
  <c r="CD23" i="10"/>
  <c r="BQ23" i="10"/>
  <c r="CB24" i="10"/>
  <c r="BE24" i="10"/>
  <c r="CC24" i="10" s="1"/>
  <c r="BU31" i="10"/>
  <c r="AA31" i="10"/>
  <c r="BW31" i="10" s="1"/>
  <c r="BQ4" i="10"/>
  <c r="CE8" i="10"/>
  <c r="CB10" i="10"/>
  <c r="CB9" i="10"/>
  <c r="BE9" i="10"/>
  <c r="CC9" i="10" s="1"/>
  <c r="AA5" i="10"/>
  <c r="BW5" i="10" s="1"/>
  <c r="CA7" i="10"/>
  <c r="BE7" i="10"/>
  <c r="BQ8" i="10"/>
  <c r="CD8" i="10"/>
  <c r="BQ34" i="10"/>
  <c r="CE34" i="10"/>
  <c r="CB42" i="10"/>
  <c r="BE42" i="10"/>
  <c r="CC42" i="10" s="1"/>
  <c r="CF33" i="10"/>
  <c r="BU35" i="10"/>
  <c r="AA35" i="10"/>
  <c r="BW35" i="10" s="1"/>
  <c r="BV38" i="10"/>
  <c r="BQ44" i="10"/>
  <c r="CE44" i="10"/>
  <c r="CD13" i="10"/>
  <c r="BC15" i="10"/>
  <c r="CE17" i="10"/>
  <c r="CF20" i="10"/>
  <c r="CD22" i="10"/>
  <c r="CE25" i="10"/>
  <c r="CA29" i="10"/>
  <c r="CA33" i="10"/>
  <c r="BE33" i="10"/>
  <c r="CC33" i="10" s="1"/>
  <c r="BQ41" i="10"/>
  <c r="CD41" i="10"/>
  <c r="BU45" i="10"/>
  <c r="AA45" i="10"/>
  <c r="BW45" i="10" s="1"/>
  <c r="CA47" i="10"/>
  <c r="BE47" i="10"/>
  <c r="CC47" i="10" s="1"/>
  <c r="CF47" i="10"/>
  <c r="AJ80" i="10"/>
  <c r="CF29" i="10"/>
  <c r="CD31" i="10"/>
  <c r="CF37" i="10"/>
  <c r="CF39" i="10"/>
  <c r="BQ51" i="10"/>
  <c r="CD51" i="10"/>
  <c r="AL82" i="10"/>
  <c r="AL95" i="10" s="1"/>
  <c r="BU12" i="10"/>
  <c r="AD13" i="10"/>
  <c r="BE14" i="10"/>
  <c r="CC14" i="10" s="1"/>
  <c r="BQ17" i="10"/>
  <c r="AA21" i="10"/>
  <c r="BW21" i="10" s="1"/>
  <c r="BE23" i="10"/>
  <c r="CC23" i="10" s="1"/>
  <c r="BQ25" i="10"/>
  <c r="CA37" i="10"/>
  <c r="BE37" i="10"/>
  <c r="CC37" i="10" s="1"/>
  <c r="CA39" i="10"/>
  <c r="BE39" i="10"/>
  <c r="CC39" i="10" s="1"/>
  <c r="BV40" i="10"/>
  <c r="AA40" i="10"/>
  <c r="BW40" i="10" s="1"/>
  <c r="CF42" i="10"/>
  <c r="CF48" i="10"/>
  <c r="CF52" i="10"/>
  <c r="BQ13" i="10"/>
  <c r="AA18" i="10"/>
  <c r="BW18" i="10" s="1"/>
  <c r="BE20" i="10"/>
  <c r="CC20" i="10" s="1"/>
  <c r="BQ22" i="10"/>
  <c r="AA26" i="10"/>
  <c r="BW26" i="10" s="1"/>
  <c r="BE28" i="10"/>
  <c r="CC28" i="10" s="1"/>
  <c r="BQ31" i="10"/>
  <c r="CE31" i="10"/>
  <c r="BU32" i="10"/>
  <c r="AA32" i="10"/>
  <c r="BW32" i="10" s="1"/>
  <c r="CA48" i="10"/>
  <c r="BE48" i="10"/>
  <c r="CC48" i="10" s="1"/>
  <c r="AA9" i="10"/>
  <c r="BW9" i="10" s="1"/>
  <c r="AA14" i="10"/>
  <c r="BW14" i="10" s="1"/>
  <c r="BE17" i="10"/>
  <c r="CC17" i="10" s="1"/>
  <c r="BQ19" i="10"/>
  <c r="AA23" i="10"/>
  <c r="BW23" i="10" s="1"/>
  <c r="BE25" i="10"/>
  <c r="CC25" i="10" s="1"/>
  <c r="BQ27" i="10"/>
  <c r="CB32" i="10"/>
  <c r="BQ54" i="10"/>
  <c r="BU55" i="10"/>
  <c r="AA55" i="10"/>
  <c r="BW55" i="10" s="1"/>
  <c r="BE8" i="10"/>
  <c r="CC8" i="10" s="1"/>
  <c r="BE11" i="10"/>
  <c r="CC11" i="10" s="1"/>
  <c r="BE13" i="10"/>
  <c r="CC13" i="10" s="1"/>
  <c r="BQ30" i="10"/>
  <c r="CD33" i="10"/>
  <c r="CF36" i="10"/>
  <c r="CF38" i="10"/>
  <c r="CE54" i="10"/>
  <c r="AA37" i="10"/>
  <c r="BW37" i="10" s="1"/>
  <c r="AA48" i="10"/>
  <c r="BW48" i="10" s="1"/>
  <c r="BE51" i="10"/>
  <c r="CC51" i="10" s="1"/>
  <c r="BV52" i="10"/>
  <c r="BQ53" i="10"/>
  <c r="CB54" i="10"/>
  <c r="CE32" i="10"/>
  <c r="AA34" i="10"/>
  <c r="BW34" i="10" s="1"/>
  <c r="BE36" i="10"/>
  <c r="CC36" i="10" s="1"/>
  <c r="CD37" i="10"/>
  <c r="BE38" i="10"/>
  <c r="CC38" i="10" s="1"/>
  <c r="CD39" i="10"/>
  <c r="CE42" i="10"/>
  <c r="AA44" i="10"/>
  <c r="BW44" i="10" s="1"/>
  <c r="BE46" i="10"/>
  <c r="CC46" i="10" s="1"/>
  <c r="CD48" i="10"/>
  <c r="BQ49" i="10"/>
  <c r="BQ50" i="10"/>
  <c r="CE52" i="10"/>
  <c r="AA54" i="10"/>
  <c r="BW54" i="10" s="1"/>
  <c r="BQ35" i="10"/>
  <c r="AA41" i="10"/>
  <c r="BW41" i="10" s="1"/>
  <c r="BE43" i="10"/>
  <c r="CC43" i="10" s="1"/>
  <c r="BQ45" i="10"/>
  <c r="AA50" i="10"/>
  <c r="BW50" i="10" s="1"/>
  <c r="BD50" i="10"/>
  <c r="CB50" i="10" s="1"/>
  <c r="AA51" i="10"/>
  <c r="BW51" i="10" s="1"/>
  <c r="BE53" i="10"/>
  <c r="CC53" i="10" s="1"/>
  <c r="CD54" i="10"/>
  <c r="BQ55" i="10"/>
  <c r="BE30" i="10"/>
  <c r="CC30" i="10" s="1"/>
  <c r="AA36" i="10"/>
  <c r="BW36" i="10" s="1"/>
  <c r="BE40" i="10"/>
  <c r="AA46" i="10"/>
  <c r="BW46" i="10" s="1"/>
  <c r="AV47" i="10"/>
  <c r="BE49" i="10"/>
  <c r="CC49" i="10" s="1"/>
  <c r="CE47" i="10"/>
  <c r="AA49" i="10"/>
  <c r="BW49" i="10" s="1"/>
  <c r="BE52" i="10"/>
  <c r="CC52" i="10" s="1"/>
  <c r="BE34" i="10"/>
  <c r="CC34" i="10" s="1"/>
  <c r="AA42" i="10"/>
  <c r="BW42" i="10" s="1"/>
  <c r="BE44" i="10"/>
  <c r="CC44" i="10" s="1"/>
  <c r="AM90" i="3"/>
  <c r="AL90" i="3"/>
  <c r="AI11" i="3"/>
  <c r="AI88" i="3"/>
  <c r="AI87" i="3"/>
  <c r="AL11" i="3"/>
  <c r="AK11" i="3"/>
  <c r="AH11" i="3"/>
  <c r="AJ7" i="10" l="1"/>
  <c r="AJ7" i="19"/>
  <c r="BE50" i="10"/>
  <c r="CC50" i="10" s="1"/>
  <c r="CF4" i="10"/>
  <c r="CF50" i="10"/>
  <c r="CF51" i="10"/>
  <c r="CF5" i="10"/>
  <c r="CF14" i="10"/>
  <c r="CF49" i="10"/>
  <c r="CF17" i="10"/>
  <c r="CF35" i="10"/>
  <c r="CF53" i="10"/>
  <c r="CF27" i="10"/>
  <c r="CF31" i="10"/>
  <c r="CF22" i="10"/>
  <c r="CF8" i="10"/>
  <c r="CF34" i="10"/>
  <c r="CF11" i="10"/>
  <c r="CF26" i="10"/>
  <c r="CC40" i="10"/>
  <c r="CF54" i="10"/>
  <c r="CF25" i="10"/>
  <c r="CA15" i="10"/>
  <c r="BE15" i="10"/>
  <c r="CC15" i="10" s="1"/>
  <c r="CF15" i="10"/>
  <c r="CA10" i="10"/>
  <c r="BE10" i="10"/>
  <c r="CF18" i="10"/>
  <c r="CF45" i="10"/>
  <c r="CF19" i="10"/>
  <c r="CF13" i="10"/>
  <c r="CF41" i="10"/>
  <c r="CF44" i="10"/>
  <c r="CC7" i="10"/>
  <c r="CF9" i="10"/>
  <c r="CF55" i="10"/>
  <c r="CF30" i="10"/>
  <c r="CF23" i="10"/>
  <c r="AJ88" i="3"/>
  <c r="AH90" i="3"/>
  <c r="AJ87" i="3"/>
  <c r="CC10" i="10" l="1"/>
  <c r="AJ90" i="3"/>
  <c r="AI90" i="3"/>
  <c r="AL92" i="3" s="1"/>
  <c r="AC90" i="3" l="1"/>
  <c r="AB90" i="3"/>
  <c r="AD89" i="3"/>
  <c r="AD88" i="3"/>
  <c r="AD87" i="3"/>
  <c r="AK80" i="3"/>
  <c r="AH80" i="3"/>
  <c r="AE80" i="3"/>
  <c r="AB80" i="3"/>
  <c r="AL77" i="3"/>
  <c r="AM77" i="3" s="1"/>
  <c r="AI77" i="3"/>
  <c r="AJ77" i="3" s="1"/>
  <c r="AF77" i="3"/>
  <c r="AG77" i="3" s="1"/>
  <c r="AC77" i="3"/>
  <c r="AD77" i="3" s="1"/>
  <c r="AL76" i="3"/>
  <c r="AM76" i="3" s="1"/>
  <c r="AI76" i="3"/>
  <c r="AJ76" i="3" s="1"/>
  <c r="AF76" i="3"/>
  <c r="AG76" i="3" s="1"/>
  <c r="AC76" i="3"/>
  <c r="AD76" i="3" s="1"/>
  <c r="AL75" i="3"/>
  <c r="AM75" i="3" s="1"/>
  <c r="AI75" i="3"/>
  <c r="AJ75" i="3" s="1"/>
  <c r="AF75" i="3"/>
  <c r="AG75" i="3" s="1"/>
  <c r="AC75" i="3"/>
  <c r="AD75" i="3" s="1"/>
  <c r="AL74" i="3"/>
  <c r="AM74" i="3" s="1"/>
  <c r="AI74" i="3"/>
  <c r="AJ74" i="3" s="1"/>
  <c r="AF74" i="3"/>
  <c r="AG74" i="3" s="1"/>
  <c r="AC74" i="3"/>
  <c r="AD74" i="3" s="1"/>
  <c r="AL72" i="3"/>
  <c r="AM72" i="3" s="1"/>
  <c r="AI72" i="3"/>
  <c r="AJ72" i="3" s="1"/>
  <c r="AF72" i="3"/>
  <c r="AG72" i="3" s="1"/>
  <c r="AC72" i="3"/>
  <c r="AD72" i="3" s="1"/>
  <c r="AL71" i="3"/>
  <c r="AM71" i="3" s="1"/>
  <c r="AI71" i="3"/>
  <c r="AI80" i="3" s="1"/>
  <c r="AF71" i="3"/>
  <c r="AC71" i="3"/>
  <c r="AD90" i="3" l="1"/>
  <c r="AM80" i="3"/>
  <c r="AF80" i="3"/>
  <c r="AL80" i="3"/>
  <c r="AC80" i="3"/>
  <c r="AG71" i="3"/>
  <c r="AG80" i="3" s="1"/>
  <c r="AJ71" i="3"/>
  <c r="AJ80" i="3" s="1"/>
  <c r="AD71" i="3"/>
  <c r="AD80" i="3" s="1"/>
  <c r="AL82" i="3" l="1"/>
  <c r="AL95" i="3" s="1"/>
  <c r="AW10" i="3"/>
  <c r="V10" i="3"/>
  <c r="AX10" i="3"/>
  <c r="W10" i="3"/>
  <c r="AL13" i="3"/>
  <c r="AK13" i="3"/>
  <c r="AI13" i="3"/>
  <c r="AH13" i="3"/>
  <c r="AF13" i="3"/>
  <c r="AE13" i="3"/>
  <c r="AC13" i="3"/>
  <c r="AB13" i="3"/>
  <c r="AI13" i="14" l="1"/>
  <c r="AI13" i="10"/>
  <c r="AE13" i="10"/>
  <c r="AF13" i="10"/>
  <c r="AH13" i="14"/>
  <c r="AH13" i="10"/>
  <c r="AJ13" i="10" s="1"/>
  <c r="AL12" i="3"/>
  <c r="AI12" i="3"/>
  <c r="AK12" i="3"/>
  <c r="AH12" i="3"/>
  <c r="AI12" i="14" l="1"/>
  <c r="AI12" i="10"/>
  <c r="AG13" i="10"/>
  <c r="AJ13" i="14"/>
  <c r="AJ13" i="19" s="1"/>
  <c r="AH13" i="19"/>
  <c r="AI13" i="19"/>
  <c r="AF11" i="3"/>
  <c r="AF11" i="10" s="1"/>
  <c r="AC11" i="3"/>
  <c r="AE11" i="3"/>
  <c r="AE11" i="10" s="1"/>
  <c r="AB11" i="3"/>
  <c r="AI11" i="14" l="1"/>
  <c r="AI11" i="10"/>
  <c r="AG11" i="10"/>
  <c r="AI12" i="19"/>
  <c r="AH11" i="10"/>
  <c r="AJ11" i="10" s="1"/>
  <c r="AH11" i="14"/>
  <c r="AK10" i="3"/>
  <c r="AK6" i="3"/>
  <c r="AH10" i="3"/>
  <c r="AH6" i="3"/>
  <c r="AE12" i="3"/>
  <c r="AE12" i="10" s="1"/>
  <c r="AE10" i="3"/>
  <c r="AE10" i="10" s="1"/>
  <c r="AE6" i="3"/>
  <c r="AE6" i="10" s="1"/>
  <c r="AB12" i="3"/>
  <c r="AB10" i="3"/>
  <c r="AB6" i="3"/>
  <c r="AG12" i="10" l="1"/>
  <c r="AH10" i="10"/>
  <c r="AJ10" i="10" s="1"/>
  <c r="AG10" i="10"/>
  <c r="AH6" i="14"/>
  <c r="AH6" i="10"/>
  <c r="AJ6" i="10" s="1"/>
  <c r="AH12" i="14"/>
  <c r="AH12" i="10"/>
  <c r="AJ12" i="10" s="1"/>
  <c r="AJ11" i="14"/>
  <c r="AH11" i="19"/>
  <c r="AG6" i="10"/>
  <c r="AI11" i="19"/>
  <c r="AX11" i="3"/>
  <c r="AV13" i="3"/>
  <c r="AS13" i="3"/>
  <c r="AV12" i="3"/>
  <c r="AS12" i="3"/>
  <c r="AV11" i="3"/>
  <c r="AS11" i="3"/>
  <c r="AM13" i="3"/>
  <c r="AJ13" i="3"/>
  <c r="AG13" i="3"/>
  <c r="AD13" i="3"/>
  <c r="AM12" i="3"/>
  <c r="AJ12" i="3"/>
  <c r="AG12" i="3"/>
  <c r="AD12" i="3"/>
  <c r="AM11" i="3"/>
  <c r="AJ11" i="3"/>
  <c r="AG11" i="3"/>
  <c r="AD11" i="3"/>
  <c r="AJ6" i="14" l="1"/>
  <c r="AH6" i="19"/>
  <c r="AJ11" i="19"/>
  <c r="AJ10" i="14"/>
  <c r="AH10" i="19"/>
  <c r="AJ12" i="14"/>
  <c r="AJ12" i="19" s="1"/>
  <c r="AH12" i="19"/>
  <c r="H42" i="5"/>
  <c r="H44" i="5" s="1"/>
  <c r="AJ10" i="19" l="1"/>
  <c r="AJ6" i="19"/>
  <c r="AX50" i="3"/>
  <c r="AE50" i="3"/>
  <c r="AF50" i="3"/>
  <c r="AI50" i="14" l="1"/>
  <c r="AF50" i="10"/>
  <c r="AH50" i="14"/>
  <c r="AE50" i="10"/>
  <c r="AL38" i="3"/>
  <c r="AK38" i="3"/>
  <c r="AI38" i="3"/>
  <c r="AH38" i="3"/>
  <c r="AF38" i="3"/>
  <c r="AF38" i="10" s="1"/>
  <c r="AE38" i="3"/>
  <c r="AE38" i="10" s="1"/>
  <c r="AY46" i="3"/>
  <c r="AV46" i="3"/>
  <c r="AS46" i="3"/>
  <c r="AO46" i="3"/>
  <c r="AL46" i="14" s="1"/>
  <c r="AN46" i="3"/>
  <c r="AK46" i="14" s="1"/>
  <c r="AM46" i="3"/>
  <c r="AJ46" i="3"/>
  <c r="AG46" i="3"/>
  <c r="AD46" i="3"/>
  <c r="Z46" i="3"/>
  <c r="BV46" i="14" s="1"/>
  <c r="BV46" i="19" s="1"/>
  <c r="Y46" i="3"/>
  <c r="BU46" i="14" s="1"/>
  <c r="BU46" i="19" s="1"/>
  <c r="X46" i="3"/>
  <c r="U46" i="3"/>
  <c r="R46" i="3"/>
  <c r="O46" i="3"/>
  <c r="AY38" i="3"/>
  <c r="AV38" i="3"/>
  <c r="AS38" i="3"/>
  <c r="AD38" i="3"/>
  <c r="Z38" i="3"/>
  <c r="BV38" i="14" s="1"/>
  <c r="BV38" i="19" s="1"/>
  <c r="Y38" i="3"/>
  <c r="BU38" i="14" s="1"/>
  <c r="BU38" i="19" s="1"/>
  <c r="X38" i="3"/>
  <c r="U38" i="3"/>
  <c r="R38" i="3"/>
  <c r="O38" i="3"/>
  <c r="AG50" i="10" l="1"/>
  <c r="AJ50" i="14"/>
  <c r="AH50" i="19"/>
  <c r="AG38" i="10"/>
  <c r="AI50" i="19"/>
  <c r="AH38" i="14"/>
  <c r="AK38" i="14" s="1"/>
  <c r="AH38" i="10"/>
  <c r="AK46" i="10"/>
  <c r="AI38" i="14"/>
  <c r="AI38" i="10"/>
  <c r="AL46" i="10"/>
  <c r="AO46" i="10" s="1"/>
  <c r="AO38" i="3"/>
  <c r="AG38" i="3"/>
  <c r="AM38" i="3"/>
  <c r="AA38" i="3"/>
  <c r="BW38" i="14" s="1"/>
  <c r="BW38" i="19" s="1"/>
  <c r="AP46" i="3"/>
  <c r="AA46" i="3"/>
  <c r="BW46" i="14" s="1"/>
  <c r="BW46" i="19" s="1"/>
  <c r="AN38" i="3"/>
  <c r="AJ38" i="3"/>
  <c r="AW15" i="3"/>
  <c r="AT15" i="3"/>
  <c r="AV15" i="3" s="1"/>
  <c r="AQ15" i="3"/>
  <c r="AS15" i="3" s="1"/>
  <c r="AO15" i="3"/>
  <c r="AL15" i="14" s="1"/>
  <c r="AN15" i="3"/>
  <c r="AK15" i="14" s="1"/>
  <c r="AM15" i="3"/>
  <c r="AJ15" i="3"/>
  <c r="AG15" i="3"/>
  <c r="AD15" i="3"/>
  <c r="Z15" i="3"/>
  <c r="BV15" i="14" s="1"/>
  <c r="BV15" i="19" s="1"/>
  <c r="Y15" i="3"/>
  <c r="BU15" i="14" s="1"/>
  <c r="BU15" i="19" s="1"/>
  <c r="X15" i="3"/>
  <c r="U15" i="3"/>
  <c r="R15" i="3"/>
  <c r="O15" i="3"/>
  <c r="AL38" i="14" l="1"/>
  <c r="AJ38" i="14"/>
  <c r="AH38" i="19"/>
  <c r="AL46" i="19"/>
  <c r="AO46" i="14"/>
  <c r="AO38" i="14"/>
  <c r="AL38" i="10"/>
  <c r="AK15" i="10"/>
  <c r="AI38" i="19"/>
  <c r="AJ50" i="19"/>
  <c r="BY46" i="10"/>
  <c r="BS46" i="10"/>
  <c r="CH46" i="10" s="1"/>
  <c r="AN38" i="14"/>
  <c r="AK38" i="10"/>
  <c r="AL15" i="10"/>
  <c r="AO15" i="10" s="1"/>
  <c r="AM46" i="10"/>
  <c r="AN46" i="10"/>
  <c r="AM46" i="14"/>
  <c r="AM46" i="19" s="1"/>
  <c r="AK46" i="19"/>
  <c r="AN46" i="14"/>
  <c r="AJ38" i="10"/>
  <c r="AN38" i="10"/>
  <c r="AP38" i="3"/>
  <c r="AA15" i="3"/>
  <c r="BW15" i="14" s="1"/>
  <c r="BW15" i="19" s="1"/>
  <c r="AP15" i="3"/>
  <c r="AV54" i="3"/>
  <c r="AS54" i="3"/>
  <c r="AO54" i="3"/>
  <c r="AL54" i="14" s="1"/>
  <c r="AN54" i="3"/>
  <c r="AK54" i="14" s="1"/>
  <c r="AM54" i="3"/>
  <c r="AJ54" i="3"/>
  <c r="AG54" i="3"/>
  <c r="AD54" i="3"/>
  <c r="Z54" i="3"/>
  <c r="BV54" i="14" s="1"/>
  <c r="BV54" i="19" s="1"/>
  <c r="Y54" i="3"/>
  <c r="BU54" i="14" s="1"/>
  <c r="BU54" i="19" s="1"/>
  <c r="X54" i="3"/>
  <c r="U54" i="3"/>
  <c r="R54" i="3"/>
  <c r="O54" i="3"/>
  <c r="AV51" i="3"/>
  <c r="AS51" i="3"/>
  <c r="AO51" i="3"/>
  <c r="AL51" i="14" s="1"/>
  <c r="AN51" i="3"/>
  <c r="AK51" i="14" s="1"/>
  <c r="AM51" i="3"/>
  <c r="AJ51" i="3"/>
  <c r="AG51" i="3"/>
  <c r="AD51" i="3"/>
  <c r="Z51" i="3"/>
  <c r="BV51" i="14" s="1"/>
  <c r="BV51" i="19" s="1"/>
  <c r="Y51" i="3"/>
  <c r="BU51" i="14" s="1"/>
  <c r="BU51" i="19" s="1"/>
  <c r="X51" i="3"/>
  <c r="U51" i="3"/>
  <c r="R51" i="3"/>
  <c r="O51" i="3"/>
  <c r="BR38" i="14" l="1"/>
  <c r="AN38" i="19"/>
  <c r="BX38" i="14"/>
  <c r="BX38" i="19" s="1"/>
  <c r="AP38" i="14"/>
  <c r="BY15" i="10"/>
  <c r="BS15" i="10"/>
  <c r="CH15" i="10" s="1"/>
  <c r="AL15" i="19"/>
  <c r="AO15" i="14"/>
  <c r="AO46" i="19"/>
  <c r="BY46" i="14"/>
  <c r="BY46" i="19" s="1"/>
  <c r="BS46" i="14"/>
  <c r="BX38" i="10"/>
  <c r="BR38" i="10"/>
  <c r="CG38" i="10" s="1"/>
  <c r="AK51" i="10"/>
  <c r="AN46" i="19"/>
  <c r="BX46" i="14"/>
  <c r="BX46" i="19" s="1"/>
  <c r="BR46" i="14"/>
  <c r="AP46" i="14"/>
  <c r="AM38" i="14"/>
  <c r="AK38" i="19"/>
  <c r="AM15" i="10"/>
  <c r="AN15" i="10"/>
  <c r="AL54" i="10"/>
  <c r="AO54" i="10" s="1"/>
  <c r="AL51" i="10"/>
  <c r="AO51" i="10" s="1"/>
  <c r="AM15" i="14"/>
  <c r="AK15" i="19"/>
  <c r="AN15" i="14"/>
  <c r="AJ38" i="19"/>
  <c r="AO38" i="19"/>
  <c r="BY38" i="14"/>
  <c r="BY38" i="19" s="1"/>
  <c r="BS38" i="14"/>
  <c r="AK54" i="10"/>
  <c r="AM38" i="10"/>
  <c r="BX46" i="10"/>
  <c r="BR46" i="10"/>
  <c r="CG46" i="10" s="1"/>
  <c r="AP46" i="10"/>
  <c r="AL38" i="19"/>
  <c r="AO38" i="10"/>
  <c r="AP54" i="3"/>
  <c r="AA54" i="3"/>
  <c r="BW54" i="14" s="1"/>
  <c r="BW54" i="19" s="1"/>
  <c r="AA51" i="3"/>
  <c r="BW51" i="14" s="1"/>
  <c r="BW51" i="19" s="1"/>
  <c r="AP51" i="3"/>
  <c r="AV50" i="3"/>
  <c r="AS50" i="3"/>
  <c r="AO50" i="3"/>
  <c r="AL50" i="14" s="1"/>
  <c r="AN50" i="3"/>
  <c r="AK50" i="14" s="1"/>
  <c r="AM50" i="3"/>
  <c r="AJ50" i="3"/>
  <c r="AG50" i="3"/>
  <c r="AD50" i="3"/>
  <c r="Z50" i="3"/>
  <c r="BV50" i="14" s="1"/>
  <c r="BV50" i="19" s="1"/>
  <c r="Y50" i="3"/>
  <c r="BU50" i="14" s="1"/>
  <c r="BU50" i="19" s="1"/>
  <c r="X50" i="3"/>
  <c r="U50" i="3"/>
  <c r="R50" i="3"/>
  <c r="O50" i="3"/>
  <c r="AV42" i="3"/>
  <c r="AS42" i="3"/>
  <c r="AO42" i="3"/>
  <c r="AL42" i="14" s="1"/>
  <c r="AN42" i="3"/>
  <c r="AK42" i="14" s="1"/>
  <c r="AM42" i="3"/>
  <c r="AJ42" i="3"/>
  <c r="AG42" i="3"/>
  <c r="AD42" i="3"/>
  <c r="Z42" i="3"/>
  <c r="BV42" i="14" s="1"/>
  <c r="BV42" i="19" s="1"/>
  <c r="Y42" i="3"/>
  <c r="BU42" i="14" s="1"/>
  <c r="BU42" i="19" s="1"/>
  <c r="X42" i="3"/>
  <c r="U42" i="3"/>
  <c r="R42" i="3"/>
  <c r="O42" i="3"/>
  <c r="BZ46" i="10" l="1"/>
  <c r="BT46" i="10"/>
  <c r="CI46" i="10" s="1"/>
  <c r="BY54" i="10"/>
  <c r="BS54" i="10"/>
  <c r="CH54" i="10" s="1"/>
  <c r="CG46" i="14"/>
  <c r="CG46" i="19" s="1"/>
  <c r="BR46" i="19"/>
  <c r="AO54" i="14"/>
  <c r="AL54" i="19"/>
  <c r="CH46" i="14"/>
  <c r="CH46" i="19" s="1"/>
  <c r="BS46" i="19"/>
  <c r="AP46" i="19"/>
  <c r="BZ46" i="14"/>
  <c r="BZ46" i="19" s="1"/>
  <c r="BT46" i="14"/>
  <c r="AN15" i="19"/>
  <c r="BX15" i="14"/>
  <c r="BX15" i="19" s="1"/>
  <c r="AP15" i="14"/>
  <c r="BR15" i="14"/>
  <c r="BX15" i="10"/>
  <c r="BR15" i="10"/>
  <c r="CG15" i="10" s="1"/>
  <c r="AP15" i="10"/>
  <c r="AP38" i="19"/>
  <c r="BZ38" i="14"/>
  <c r="BZ38" i="19" s="1"/>
  <c r="BT38" i="14"/>
  <c r="AL42" i="10"/>
  <c r="AO42" i="10" s="1"/>
  <c r="BS51" i="10"/>
  <c r="CH51" i="10" s="1"/>
  <c r="BY51" i="10"/>
  <c r="AL51" i="19"/>
  <c r="AO51" i="14"/>
  <c r="AK50" i="10"/>
  <c r="BS38" i="10"/>
  <c r="CH38" i="10" s="1"/>
  <c r="BY38" i="10"/>
  <c r="AN54" i="10"/>
  <c r="AM54" i="10"/>
  <c r="AN51" i="10"/>
  <c r="AM51" i="10"/>
  <c r="AL50" i="10"/>
  <c r="AO50" i="10" s="1"/>
  <c r="AN54" i="14"/>
  <c r="AM54" i="14"/>
  <c r="AM54" i="19" s="1"/>
  <c r="AK54" i="19"/>
  <c r="AM51" i="14"/>
  <c r="AM51" i="19" s="1"/>
  <c r="AK51" i="19"/>
  <c r="AN51" i="14"/>
  <c r="AM38" i="19"/>
  <c r="AK42" i="10"/>
  <c r="CH38" i="14"/>
  <c r="CH38" i="19" s="1"/>
  <c r="BS38" i="19"/>
  <c r="AM15" i="19"/>
  <c r="AP38" i="10"/>
  <c r="AO15" i="19"/>
  <c r="BY15" i="14"/>
  <c r="BY15" i="19" s="1"/>
  <c r="BS15" i="14"/>
  <c r="CG38" i="14"/>
  <c r="CG38" i="19" s="1"/>
  <c r="BR38" i="19"/>
  <c r="AP50" i="3"/>
  <c r="AA50" i="3"/>
  <c r="BW50" i="14" s="1"/>
  <c r="BW50" i="19" s="1"/>
  <c r="AP42" i="3"/>
  <c r="AA42" i="3"/>
  <c r="BW42" i="14" s="1"/>
  <c r="BW42" i="19" s="1"/>
  <c r="AW47" i="3"/>
  <c r="AT47" i="3"/>
  <c r="AV47" i="3" s="1"/>
  <c r="AS47" i="3"/>
  <c r="AO47" i="3"/>
  <c r="AL47" i="14" s="1"/>
  <c r="AM47" i="3"/>
  <c r="AJ47" i="3"/>
  <c r="AG47" i="3"/>
  <c r="AD47" i="3"/>
  <c r="Z47" i="3"/>
  <c r="BV47" i="14" s="1"/>
  <c r="BV47" i="19" s="1"/>
  <c r="V47" i="3"/>
  <c r="Y47" i="3" s="1"/>
  <c r="BU47" i="14" s="1"/>
  <c r="BU47" i="19" s="1"/>
  <c r="U47" i="3"/>
  <c r="R47" i="3"/>
  <c r="O47" i="3"/>
  <c r="AL50" i="19" l="1"/>
  <c r="AO50" i="14"/>
  <c r="AN51" i="19"/>
  <c r="BX51" i="14"/>
  <c r="BX51" i="19" s="1"/>
  <c r="AP51" i="14"/>
  <c r="BR51" i="14"/>
  <c r="AO51" i="19"/>
  <c r="BY51" i="14"/>
  <c r="BY51" i="19" s="1"/>
  <c r="BS51" i="14"/>
  <c r="CI46" i="14"/>
  <c r="CI46" i="19" s="1"/>
  <c r="BT46" i="19"/>
  <c r="BY50" i="10"/>
  <c r="BS50" i="10"/>
  <c r="CH50" i="10" s="1"/>
  <c r="BX51" i="10"/>
  <c r="AP51" i="10"/>
  <c r="BR51" i="10"/>
  <c r="CG51" i="10" s="1"/>
  <c r="BZ15" i="10"/>
  <c r="BT15" i="10"/>
  <c r="CI15" i="10" s="1"/>
  <c r="CI38" i="14"/>
  <c r="CI38" i="19" s="1"/>
  <c r="BT38" i="19"/>
  <c r="AM50" i="14"/>
  <c r="AM50" i="19" s="1"/>
  <c r="AK50" i="19"/>
  <c r="AN50" i="14"/>
  <c r="AO54" i="19"/>
  <c r="BY54" i="14"/>
  <c r="BY54" i="19" s="1"/>
  <c r="BS54" i="14"/>
  <c r="AL47" i="10"/>
  <c r="AO47" i="10" s="1"/>
  <c r="BR54" i="10"/>
  <c r="CG54" i="10" s="1"/>
  <c r="AP54" i="10"/>
  <c r="BX54" i="10"/>
  <c r="AM50" i="10"/>
  <c r="AN50" i="10"/>
  <c r="CH15" i="14"/>
  <c r="CH15" i="19" s="1"/>
  <c r="BS15" i="19"/>
  <c r="AN42" i="10"/>
  <c r="AM42" i="10"/>
  <c r="BY42" i="10"/>
  <c r="BS42" i="10"/>
  <c r="CH42" i="10" s="1"/>
  <c r="CG15" i="14"/>
  <c r="CG15" i="19" s="1"/>
  <c r="BR15" i="19"/>
  <c r="BZ38" i="10"/>
  <c r="BT38" i="10"/>
  <c r="CI38" i="10" s="1"/>
  <c r="AN42" i="14"/>
  <c r="AM42" i="14"/>
  <c r="AK42" i="19"/>
  <c r="AN54" i="19"/>
  <c r="BX54" i="14"/>
  <c r="BX54" i="19" s="1"/>
  <c r="BR54" i="14"/>
  <c r="AP54" i="14"/>
  <c r="AL42" i="19"/>
  <c r="AO42" i="14"/>
  <c r="AP15" i="19"/>
  <c r="BZ15" i="14"/>
  <c r="BZ15" i="19" s="1"/>
  <c r="BT15" i="14"/>
  <c r="AA47" i="3"/>
  <c r="BW47" i="14" s="1"/>
  <c r="BW47" i="19" s="1"/>
  <c r="X47" i="3"/>
  <c r="AN47" i="3"/>
  <c r="AK47" i="14" s="1"/>
  <c r="BZ51" i="10" l="1"/>
  <c r="BT51" i="10"/>
  <c r="CI51" i="10" s="1"/>
  <c r="AO42" i="19"/>
  <c r="BY42" i="14"/>
  <c r="BY42" i="19" s="1"/>
  <c r="BS42" i="14"/>
  <c r="BZ54" i="10"/>
  <c r="BT54" i="10"/>
  <c r="CI54" i="10" s="1"/>
  <c r="BR51" i="19"/>
  <c r="CG51" i="14"/>
  <c r="CG51" i="19" s="1"/>
  <c r="AP51" i="19"/>
  <c r="BZ51" i="14"/>
  <c r="BZ51" i="19" s="1"/>
  <c r="BT51" i="14"/>
  <c r="AM42" i="19"/>
  <c r="AN42" i="19"/>
  <c r="BX42" i="14"/>
  <c r="BX42" i="19" s="1"/>
  <c r="BR42" i="14"/>
  <c r="AP42" i="14"/>
  <c r="BR42" i="10"/>
  <c r="CG42" i="10" s="1"/>
  <c r="AP42" i="10"/>
  <c r="BX42" i="10"/>
  <c r="BY47" i="10"/>
  <c r="BS47" i="10"/>
  <c r="CH47" i="10" s="1"/>
  <c r="AP54" i="19"/>
  <c r="BZ54" i="14"/>
  <c r="BZ54" i="19" s="1"/>
  <c r="BT54" i="14"/>
  <c r="AL47" i="19"/>
  <c r="AO47" i="14"/>
  <c r="AN50" i="19"/>
  <c r="BX50" i="14"/>
  <c r="BX50" i="19" s="1"/>
  <c r="BR50" i="14"/>
  <c r="AP50" i="14"/>
  <c r="AP47" i="3"/>
  <c r="AK47" i="10"/>
  <c r="CG54" i="14"/>
  <c r="CG54" i="19" s="1"/>
  <c r="BR54" i="19"/>
  <c r="CH54" i="14"/>
  <c r="CH54" i="19" s="1"/>
  <c r="BS54" i="19"/>
  <c r="AO50" i="19"/>
  <c r="BY50" i="14"/>
  <c r="BY50" i="19" s="1"/>
  <c r="BS50" i="14"/>
  <c r="BT15" i="19"/>
  <c r="CI15" i="14"/>
  <c r="CI15" i="19" s="1"/>
  <c r="BR50" i="10"/>
  <c r="CG50" i="10" s="1"/>
  <c r="BX50" i="10"/>
  <c r="AP50" i="10"/>
  <c r="CH51" i="14"/>
  <c r="CH51" i="19" s="1"/>
  <c r="BS51" i="19"/>
  <c r="AV43" i="3"/>
  <c r="AS43" i="3"/>
  <c r="AO43" i="3"/>
  <c r="AL43" i="14" s="1"/>
  <c r="AN43" i="3"/>
  <c r="AK43" i="14" s="1"/>
  <c r="AM43" i="3"/>
  <c r="AJ43" i="3"/>
  <c r="AG43" i="3"/>
  <c r="AD43" i="3"/>
  <c r="Z43" i="3"/>
  <c r="BV43" i="14" s="1"/>
  <c r="BV43" i="19" s="1"/>
  <c r="Y43" i="3"/>
  <c r="BU43" i="14" s="1"/>
  <c r="BU43" i="19" s="1"/>
  <c r="X43" i="3"/>
  <c r="U43" i="3"/>
  <c r="R43" i="3"/>
  <c r="O43" i="3"/>
  <c r="CG50" i="14" l="1"/>
  <c r="CG50" i="19" s="1"/>
  <c r="BR50" i="19"/>
  <c r="AL43" i="10"/>
  <c r="AO43" i="10" s="1"/>
  <c r="AO47" i="19"/>
  <c r="BY47" i="14"/>
  <c r="BY47" i="19" s="1"/>
  <c r="BS47" i="14"/>
  <c r="BS42" i="19"/>
  <c r="CH42" i="14"/>
  <c r="CH42" i="19" s="1"/>
  <c r="BZ42" i="10"/>
  <c r="BT42" i="10"/>
  <c r="CI42" i="10" s="1"/>
  <c r="CI51" i="14"/>
  <c r="CI51" i="19" s="1"/>
  <c r="BT51" i="19"/>
  <c r="AK43" i="10"/>
  <c r="CH50" i="14"/>
  <c r="CH50" i="19" s="1"/>
  <c r="BS50" i="19"/>
  <c r="AM47" i="14"/>
  <c r="AK47" i="19"/>
  <c r="AN47" i="14"/>
  <c r="BZ50" i="10"/>
  <c r="BT50" i="10"/>
  <c r="CI50" i="10" s="1"/>
  <c r="CI54" i="14"/>
  <c r="CI54" i="19" s="1"/>
  <c r="BT54" i="19"/>
  <c r="AP42" i="19"/>
  <c r="BZ42" i="14"/>
  <c r="BZ42" i="19" s="1"/>
  <c r="BT42" i="14"/>
  <c r="AN47" i="10"/>
  <c r="AM47" i="10"/>
  <c r="AP50" i="19"/>
  <c r="BZ50" i="14"/>
  <c r="BZ50" i="19" s="1"/>
  <c r="BT50" i="14"/>
  <c r="CG42" i="14"/>
  <c r="CG42" i="19" s="1"/>
  <c r="BR42" i="19"/>
  <c r="AP43" i="3"/>
  <c r="AA43" i="3"/>
  <c r="BW43" i="14" s="1"/>
  <c r="BW43" i="19" s="1"/>
  <c r="AN43" i="10" l="1"/>
  <c r="AM43" i="10"/>
  <c r="AM43" i="14"/>
  <c r="AK43" i="19"/>
  <c r="AN43" i="14"/>
  <c r="BX47" i="10"/>
  <c r="AP47" i="10"/>
  <c r="BR47" i="10"/>
  <c r="CG47" i="10" s="1"/>
  <c r="AN47" i="19"/>
  <c r="BX47" i="14"/>
  <c r="BX47" i="19" s="1"/>
  <c r="BR47" i="14"/>
  <c r="AP47" i="14"/>
  <c r="BS43" i="10"/>
  <c r="CH43" i="10" s="1"/>
  <c r="BY43" i="10"/>
  <c r="BT42" i="19"/>
  <c r="CI42" i="14"/>
  <c r="CI42" i="19" s="1"/>
  <c r="AL43" i="19"/>
  <c r="AO43" i="14"/>
  <c r="BS47" i="19"/>
  <c r="CH47" i="14"/>
  <c r="CH47" i="19" s="1"/>
  <c r="AM47" i="19"/>
  <c r="CI50" i="14"/>
  <c r="CI50" i="19" s="1"/>
  <c r="BT50" i="19"/>
  <c r="AY49" i="3"/>
  <c r="AN43" i="19" l="1"/>
  <c r="BX43" i="14"/>
  <c r="BX43" i="19" s="1"/>
  <c r="BR43" i="14"/>
  <c r="AP43" i="14"/>
  <c r="AP47" i="19"/>
  <c r="BZ47" i="14"/>
  <c r="BZ47" i="19" s="1"/>
  <c r="BT47" i="14"/>
  <c r="CG47" i="14"/>
  <c r="CG47" i="19" s="1"/>
  <c r="BR47" i="19"/>
  <c r="AM43" i="19"/>
  <c r="BZ47" i="10"/>
  <c r="BT47" i="10"/>
  <c r="CI47" i="10" s="1"/>
  <c r="AO43" i="19"/>
  <c r="BY43" i="14"/>
  <c r="BY43" i="19" s="1"/>
  <c r="BS43" i="14"/>
  <c r="BX43" i="10"/>
  <c r="BR43" i="10"/>
  <c r="CG43" i="10" s="1"/>
  <c r="AP43" i="10"/>
  <c r="AP43" i="19" l="1"/>
  <c r="BZ43" i="14"/>
  <c r="BZ43" i="19" s="1"/>
  <c r="BT43" i="14"/>
  <c r="BR43" i="19"/>
  <c r="CG43" i="14"/>
  <c r="CG43" i="19" s="1"/>
  <c r="CH43" i="14"/>
  <c r="CH43" i="19" s="1"/>
  <c r="BS43" i="19"/>
  <c r="CI47" i="14"/>
  <c r="CI47" i="19" s="1"/>
  <c r="BT47" i="19"/>
  <c r="BZ43" i="10"/>
  <c r="BT43" i="10"/>
  <c r="CI43" i="10" s="1"/>
  <c r="BP55" i="6"/>
  <c r="CE55" i="6" s="1"/>
  <c r="BO55" i="6"/>
  <c r="CD55" i="6" s="1"/>
  <c r="BN55" i="6"/>
  <c r="BK55" i="6"/>
  <c r="BH55" i="6"/>
  <c r="BD55" i="6"/>
  <c r="CB55" i="6" s="1"/>
  <c r="BC55" i="6"/>
  <c r="BB55" i="6"/>
  <c r="AY55" i="6"/>
  <c r="AV55" i="6"/>
  <c r="AS55" i="6"/>
  <c r="AO55" i="6"/>
  <c r="AN55" i="6"/>
  <c r="AM55" i="6"/>
  <c r="AJ55" i="6"/>
  <c r="AG55" i="6"/>
  <c r="AD55" i="6"/>
  <c r="Z55" i="6"/>
  <c r="Y55" i="6"/>
  <c r="X55" i="6"/>
  <c r="U55" i="6"/>
  <c r="R55" i="6"/>
  <c r="O55" i="6"/>
  <c r="BH55" i="3"/>
  <c r="BK55" i="3"/>
  <c r="BN55" i="3"/>
  <c r="BO55" i="3"/>
  <c r="CD55" i="14" s="1"/>
  <c r="CD55" i="19" s="1"/>
  <c r="BP55" i="3"/>
  <c r="BB55" i="3"/>
  <c r="BC55" i="3"/>
  <c r="BD55" i="3"/>
  <c r="CB55" i="14" s="1"/>
  <c r="CB55" i="19" s="1"/>
  <c r="AY55" i="3"/>
  <c r="AV55" i="3"/>
  <c r="AS55" i="3"/>
  <c r="AM55" i="3"/>
  <c r="AN55" i="3"/>
  <c r="AK55" i="14" s="1"/>
  <c r="AO55" i="3"/>
  <c r="AL55" i="14" s="1"/>
  <c r="AJ55" i="3"/>
  <c r="AG55" i="3"/>
  <c r="AD55" i="3"/>
  <c r="O55" i="3"/>
  <c r="R55" i="3"/>
  <c r="U55" i="3"/>
  <c r="X55" i="3"/>
  <c r="Y55" i="3"/>
  <c r="BU55" i="14" s="1"/>
  <c r="BU55" i="19" s="1"/>
  <c r="Z55" i="3"/>
  <c r="BV55" i="3" l="1"/>
  <c r="BV55" i="14"/>
  <c r="BV55" i="19" s="1"/>
  <c r="CA55" i="3"/>
  <c r="CA55" i="14"/>
  <c r="CA55" i="19" s="1"/>
  <c r="CI43" i="14"/>
  <c r="CI43" i="19" s="1"/>
  <c r="BT43" i="19"/>
  <c r="AL55" i="10"/>
  <c r="AO55" i="10" s="1"/>
  <c r="AK55" i="10"/>
  <c r="CE55" i="3"/>
  <c r="CE55" i="14"/>
  <c r="CE55" i="19" s="1"/>
  <c r="BE55" i="6"/>
  <c r="CC55" i="6" s="1"/>
  <c r="BY55" i="3"/>
  <c r="BX55" i="6"/>
  <c r="BX55" i="3"/>
  <c r="BU55" i="6"/>
  <c r="BV55" i="6"/>
  <c r="BE55" i="3"/>
  <c r="AP55" i="3"/>
  <c r="BZ55" i="3" s="1"/>
  <c r="CA55" i="6"/>
  <c r="AP55" i="6"/>
  <c r="BZ55" i="6" s="1"/>
  <c r="AA55" i="6"/>
  <c r="BW55" i="6" s="1"/>
  <c r="BQ55" i="6"/>
  <c r="BY55" i="6"/>
  <c r="BS55" i="6"/>
  <c r="CH55" i="6" s="1"/>
  <c r="BR55" i="6"/>
  <c r="CG55" i="6" s="1"/>
  <c r="BS55" i="3"/>
  <c r="CH55" i="3" s="1"/>
  <c r="AA55" i="3"/>
  <c r="BU55" i="3"/>
  <c r="CB55" i="3"/>
  <c r="BQ55" i="3"/>
  <c r="CD55" i="3"/>
  <c r="BR55" i="3"/>
  <c r="CG55" i="3" s="1"/>
  <c r="BP54" i="6"/>
  <c r="BO54" i="6"/>
  <c r="BN54" i="6"/>
  <c r="BK54" i="6"/>
  <c r="BH54" i="6"/>
  <c r="BB54" i="6"/>
  <c r="AO54" i="6"/>
  <c r="AN54" i="6"/>
  <c r="AM54" i="6"/>
  <c r="AJ54" i="6"/>
  <c r="AG54" i="6"/>
  <c r="AD54" i="6"/>
  <c r="Z54" i="6"/>
  <c r="Y54" i="6"/>
  <c r="X54" i="6"/>
  <c r="U54" i="6"/>
  <c r="R54" i="6"/>
  <c r="O54" i="6"/>
  <c r="BP53" i="6"/>
  <c r="BO53" i="6"/>
  <c r="BN53" i="6"/>
  <c r="BK53" i="6"/>
  <c r="BH53" i="6"/>
  <c r="BB53" i="6"/>
  <c r="AO53" i="6"/>
  <c r="AN53" i="6"/>
  <c r="AM53" i="6"/>
  <c r="AJ53" i="6"/>
  <c r="AG53" i="6"/>
  <c r="AD53" i="6"/>
  <c r="Z53" i="6"/>
  <c r="Y53" i="6"/>
  <c r="X53" i="6"/>
  <c r="U53" i="6"/>
  <c r="R53" i="6"/>
  <c r="O53" i="6"/>
  <c r="BP52" i="6"/>
  <c r="BO52" i="6"/>
  <c r="BN52" i="6"/>
  <c r="BK52" i="6"/>
  <c r="BH52" i="6"/>
  <c r="BB52" i="6"/>
  <c r="AO52" i="6"/>
  <c r="AN52" i="6"/>
  <c r="AM52" i="6"/>
  <c r="AJ52" i="6"/>
  <c r="AG52" i="6"/>
  <c r="AD52" i="6"/>
  <c r="Z52" i="6"/>
  <c r="Y52" i="6"/>
  <c r="X52" i="6"/>
  <c r="U52" i="6"/>
  <c r="R52" i="6"/>
  <c r="O52" i="6"/>
  <c r="BP51" i="6"/>
  <c r="BO51" i="6"/>
  <c r="BN51" i="6"/>
  <c r="BK51" i="6"/>
  <c r="BH51" i="6"/>
  <c r="BB51" i="6"/>
  <c r="AO51" i="6"/>
  <c r="AN51" i="6"/>
  <c r="AM51" i="6"/>
  <c r="AJ51" i="6"/>
  <c r="AG51" i="6"/>
  <c r="AD51" i="6"/>
  <c r="Z51" i="6"/>
  <c r="Y51" i="6"/>
  <c r="X51" i="6"/>
  <c r="U51" i="6"/>
  <c r="R51" i="6"/>
  <c r="O51" i="6"/>
  <c r="BP50" i="6"/>
  <c r="BO50" i="6"/>
  <c r="BN50" i="6"/>
  <c r="BK50" i="6"/>
  <c r="BH50" i="6"/>
  <c r="BB50" i="6"/>
  <c r="AO50" i="6"/>
  <c r="AN50" i="6"/>
  <c r="AM50" i="6"/>
  <c r="AJ50" i="6"/>
  <c r="AG50" i="6"/>
  <c r="AD50" i="6"/>
  <c r="Z50" i="6"/>
  <c r="Y50" i="6"/>
  <c r="X50" i="6"/>
  <c r="U50" i="6"/>
  <c r="R50" i="6"/>
  <c r="O50" i="6"/>
  <c r="BP49" i="6"/>
  <c r="BO49" i="6"/>
  <c r="BN49" i="6"/>
  <c r="BK49" i="6"/>
  <c r="BH49" i="6"/>
  <c r="BB49" i="6"/>
  <c r="AO49" i="6"/>
  <c r="AN49" i="6"/>
  <c r="AM49" i="6"/>
  <c r="AJ49" i="6"/>
  <c r="AG49" i="6"/>
  <c r="AD49" i="6"/>
  <c r="Z49" i="6"/>
  <c r="Y49" i="6"/>
  <c r="AW49" i="6" s="1"/>
  <c r="X49" i="6"/>
  <c r="U49" i="6"/>
  <c r="R49" i="6"/>
  <c r="O49" i="6"/>
  <c r="BP48" i="6"/>
  <c r="BO48" i="6"/>
  <c r="BN48" i="6"/>
  <c r="BK48" i="6"/>
  <c r="BH48" i="6"/>
  <c r="BB48" i="6"/>
  <c r="AO48" i="6"/>
  <c r="AN48" i="6"/>
  <c r="AM48" i="6"/>
  <c r="AJ48" i="6"/>
  <c r="AG48" i="6"/>
  <c r="AD48" i="6"/>
  <c r="Z48" i="6"/>
  <c r="Y48" i="6"/>
  <c r="X48" i="6"/>
  <c r="U48" i="6"/>
  <c r="R48" i="6"/>
  <c r="O48" i="6"/>
  <c r="BP47" i="6"/>
  <c r="BO47" i="6"/>
  <c r="BN47" i="6"/>
  <c r="BK47" i="6"/>
  <c r="BH47" i="6"/>
  <c r="BB47" i="6"/>
  <c r="AO47" i="6"/>
  <c r="AN47" i="6"/>
  <c r="AM47" i="6"/>
  <c r="AJ47" i="6"/>
  <c r="AG47" i="6"/>
  <c r="AD47" i="6"/>
  <c r="Z47" i="6"/>
  <c r="Y47" i="6"/>
  <c r="X47" i="6"/>
  <c r="U47" i="6"/>
  <c r="R47" i="6"/>
  <c r="O47" i="6"/>
  <c r="BP46" i="6"/>
  <c r="BO46" i="6"/>
  <c r="BN46" i="6"/>
  <c r="BK46" i="6"/>
  <c r="BH46" i="6"/>
  <c r="BB46" i="6"/>
  <c r="AO46" i="6"/>
  <c r="AN46" i="6"/>
  <c r="AM46" i="6"/>
  <c r="AJ46" i="6"/>
  <c r="AG46" i="6"/>
  <c r="AD46" i="6"/>
  <c r="Z46" i="6"/>
  <c r="Y46" i="6"/>
  <c r="X46" i="6"/>
  <c r="U46" i="6"/>
  <c r="R46" i="6"/>
  <c r="O46" i="6"/>
  <c r="BP45" i="6"/>
  <c r="BO45" i="6"/>
  <c r="BN45" i="6"/>
  <c r="BK45" i="6"/>
  <c r="BH45" i="6"/>
  <c r="BB45" i="6"/>
  <c r="AO45" i="6"/>
  <c r="AN45" i="6"/>
  <c r="AM45" i="6"/>
  <c r="AJ45" i="6"/>
  <c r="AG45" i="6"/>
  <c r="AD45" i="6"/>
  <c r="Z45" i="6"/>
  <c r="Y45" i="6"/>
  <c r="X45" i="6"/>
  <c r="U45" i="6"/>
  <c r="R45" i="6"/>
  <c r="O45" i="6"/>
  <c r="BP44" i="6"/>
  <c r="BO44" i="6"/>
  <c r="BN44" i="6"/>
  <c r="BK44" i="6"/>
  <c r="BH44" i="6"/>
  <c r="BB44" i="6"/>
  <c r="AO44" i="6"/>
  <c r="AN44" i="6"/>
  <c r="AM44" i="6"/>
  <c r="AJ44" i="6"/>
  <c r="AG44" i="6"/>
  <c r="AD44" i="6"/>
  <c r="Z44" i="6"/>
  <c r="Y44" i="6"/>
  <c r="X44" i="6"/>
  <c r="U44" i="6"/>
  <c r="R44" i="6"/>
  <c r="O44" i="6"/>
  <c r="BP43" i="6"/>
  <c r="BO43" i="6"/>
  <c r="BN43" i="6"/>
  <c r="BK43" i="6"/>
  <c r="BH43" i="6"/>
  <c r="BB43" i="6"/>
  <c r="AO43" i="6"/>
  <c r="AN43" i="6"/>
  <c r="AM43" i="6"/>
  <c r="AJ43" i="6"/>
  <c r="AG43" i="6"/>
  <c r="AD43" i="6"/>
  <c r="Z43" i="6"/>
  <c r="Y43" i="6"/>
  <c r="X43" i="6"/>
  <c r="U43" i="6"/>
  <c r="R43" i="6"/>
  <c r="O43" i="6"/>
  <c r="BP42" i="6"/>
  <c r="BO42" i="6"/>
  <c r="BN42" i="6"/>
  <c r="BK42" i="6"/>
  <c r="BH42" i="6"/>
  <c r="BB42" i="6"/>
  <c r="AO42" i="6"/>
  <c r="AN42" i="6"/>
  <c r="AM42" i="6"/>
  <c r="AJ42" i="6"/>
  <c r="AG42" i="6"/>
  <c r="AD42" i="6"/>
  <c r="Z42" i="6"/>
  <c r="Y42" i="6"/>
  <c r="X42" i="6"/>
  <c r="U42" i="6"/>
  <c r="R42" i="6"/>
  <c r="O42" i="6"/>
  <c r="BP41" i="6"/>
  <c r="BO41" i="6"/>
  <c r="BN41" i="6"/>
  <c r="BK41" i="6"/>
  <c r="BH41" i="6"/>
  <c r="BB41" i="6"/>
  <c r="AO41" i="6"/>
  <c r="AN41" i="6"/>
  <c r="AM41" i="6"/>
  <c r="AJ41" i="6"/>
  <c r="AG41" i="6"/>
  <c r="AD41" i="6"/>
  <c r="Z41" i="6"/>
  <c r="Y41" i="6"/>
  <c r="X41" i="6"/>
  <c r="U41" i="6"/>
  <c r="R41" i="6"/>
  <c r="O41" i="6"/>
  <c r="BP40" i="6"/>
  <c r="BO40" i="6"/>
  <c r="BN40" i="6"/>
  <c r="BK40" i="6"/>
  <c r="BH40" i="6"/>
  <c r="BB40" i="6"/>
  <c r="AO40" i="6"/>
  <c r="AN40" i="6"/>
  <c r="AM40" i="6"/>
  <c r="AJ40" i="6"/>
  <c r="AG40" i="6"/>
  <c r="AD40" i="6"/>
  <c r="Z40" i="6"/>
  <c r="Y40" i="6"/>
  <c r="X40" i="6"/>
  <c r="U40" i="6"/>
  <c r="R40" i="6"/>
  <c r="O40" i="6"/>
  <c r="BP39" i="6"/>
  <c r="BO39" i="6"/>
  <c r="BN39" i="6"/>
  <c r="BK39" i="6"/>
  <c r="BH39" i="6"/>
  <c r="BB39" i="6"/>
  <c r="AO39" i="6"/>
  <c r="AN39" i="6"/>
  <c r="AM39" i="6"/>
  <c r="AJ39" i="6"/>
  <c r="AG39" i="6"/>
  <c r="AD39" i="6"/>
  <c r="Z39" i="6"/>
  <c r="Y39" i="6"/>
  <c r="X39" i="6"/>
  <c r="U39" i="6"/>
  <c r="R39" i="6"/>
  <c r="O39" i="6"/>
  <c r="BP38" i="6"/>
  <c r="BO38" i="6"/>
  <c r="BN38" i="6"/>
  <c r="BK38" i="6"/>
  <c r="BH38" i="6"/>
  <c r="BB38" i="6"/>
  <c r="AO38" i="6"/>
  <c r="AN38" i="6"/>
  <c r="AM38" i="6"/>
  <c r="AJ38" i="6"/>
  <c r="AG38" i="6"/>
  <c r="AD38" i="6"/>
  <c r="Z38" i="6"/>
  <c r="Y38" i="6"/>
  <c r="X38" i="6"/>
  <c r="U38" i="6"/>
  <c r="R38" i="6"/>
  <c r="O38" i="6"/>
  <c r="BP37" i="6"/>
  <c r="BO37" i="6"/>
  <c r="BN37" i="6"/>
  <c r="BK37" i="6"/>
  <c r="BH37" i="6"/>
  <c r="BB37" i="6"/>
  <c r="AO37" i="6"/>
  <c r="AN37" i="6"/>
  <c r="AP37" i="6" s="1"/>
  <c r="AM37" i="6"/>
  <c r="AJ37" i="6"/>
  <c r="AG37" i="6"/>
  <c r="AD37" i="6"/>
  <c r="Z37" i="6"/>
  <c r="Y37" i="6"/>
  <c r="X37" i="6"/>
  <c r="U37" i="6"/>
  <c r="R37" i="6"/>
  <c r="O37" i="6"/>
  <c r="BP36" i="6"/>
  <c r="BO36" i="6"/>
  <c r="BN36" i="6"/>
  <c r="BK36" i="6"/>
  <c r="BH36" i="6"/>
  <c r="BB36" i="6"/>
  <c r="AO36" i="6"/>
  <c r="AN36" i="6"/>
  <c r="AM36" i="6"/>
  <c r="AJ36" i="6"/>
  <c r="AG36" i="6"/>
  <c r="AD36" i="6"/>
  <c r="Z36" i="6"/>
  <c r="Y36" i="6"/>
  <c r="X36" i="6"/>
  <c r="U36" i="6"/>
  <c r="R36" i="6"/>
  <c r="O36" i="6"/>
  <c r="BP35" i="6"/>
  <c r="BO35" i="6"/>
  <c r="BN35" i="6"/>
  <c r="BK35" i="6"/>
  <c r="BH35" i="6"/>
  <c r="BB35" i="6"/>
  <c r="AO35" i="6"/>
  <c r="AN35" i="6"/>
  <c r="AM35" i="6"/>
  <c r="AJ35" i="6"/>
  <c r="AG35" i="6"/>
  <c r="AD35" i="6"/>
  <c r="Z35" i="6"/>
  <c r="Y35" i="6"/>
  <c r="X35" i="6"/>
  <c r="U35" i="6"/>
  <c r="R35" i="6"/>
  <c r="O35" i="6"/>
  <c r="BP34" i="6"/>
  <c r="BO34" i="6"/>
  <c r="BN34" i="6"/>
  <c r="BK34" i="6"/>
  <c r="BH34" i="6"/>
  <c r="BB34" i="6"/>
  <c r="AO34" i="6"/>
  <c r="AN34" i="6"/>
  <c r="AM34" i="6"/>
  <c r="AJ34" i="6"/>
  <c r="AG34" i="6"/>
  <c r="AD34" i="6"/>
  <c r="Z34" i="6"/>
  <c r="Y34" i="6"/>
  <c r="X34" i="6"/>
  <c r="U34" i="6"/>
  <c r="R34" i="6"/>
  <c r="O34" i="6"/>
  <c r="BP33" i="6"/>
  <c r="BO33" i="6"/>
  <c r="BN33" i="6"/>
  <c r="BK33" i="6"/>
  <c r="BH33" i="6"/>
  <c r="BB33" i="6"/>
  <c r="AO33" i="6"/>
  <c r="AN33" i="6"/>
  <c r="AM33" i="6"/>
  <c r="AJ33" i="6"/>
  <c r="AG33" i="6"/>
  <c r="AD33" i="6"/>
  <c r="Z33" i="6"/>
  <c r="Y33" i="6"/>
  <c r="X33" i="6"/>
  <c r="U33" i="6"/>
  <c r="R33" i="6"/>
  <c r="O33" i="6"/>
  <c r="BP32" i="6"/>
  <c r="BO32" i="6"/>
  <c r="BN32" i="6"/>
  <c r="BK32" i="6"/>
  <c r="BH32" i="6"/>
  <c r="BB32" i="6"/>
  <c r="AO32" i="6"/>
  <c r="AN32" i="6"/>
  <c r="AM32" i="6"/>
  <c r="AJ32" i="6"/>
  <c r="AG32" i="6"/>
  <c r="AD32" i="6"/>
  <c r="Z32" i="6"/>
  <c r="Y32" i="6"/>
  <c r="X32" i="6"/>
  <c r="U32" i="6"/>
  <c r="R32" i="6"/>
  <c r="O32" i="6"/>
  <c r="BP31" i="6"/>
  <c r="BO31" i="6"/>
  <c r="BN31" i="6"/>
  <c r="BK31" i="6"/>
  <c r="BH31" i="6"/>
  <c r="BB31" i="6"/>
  <c r="AO31" i="6"/>
  <c r="AN31" i="6"/>
  <c r="AM31" i="6"/>
  <c r="AJ31" i="6"/>
  <c r="AG31" i="6"/>
  <c r="AD31" i="6"/>
  <c r="Z31" i="6"/>
  <c r="Y31" i="6"/>
  <c r="X31" i="6"/>
  <c r="U31" i="6"/>
  <c r="R31" i="6"/>
  <c r="O31" i="6"/>
  <c r="BP30" i="6"/>
  <c r="BO30" i="6"/>
  <c r="BN30" i="6"/>
  <c r="BK30" i="6"/>
  <c r="BH30" i="6"/>
  <c r="BB30" i="6"/>
  <c r="AO30" i="6"/>
  <c r="AN30" i="6"/>
  <c r="AP30" i="6" s="1"/>
  <c r="AM30" i="6"/>
  <c r="AJ30" i="6"/>
  <c r="AG30" i="6"/>
  <c r="AD30" i="6"/>
  <c r="Z30" i="6"/>
  <c r="Y30" i="6"/>
  <c r="X30" i="6"/>
  <c r="U30" i="6"/>
  <c r="R30" i="6"/>
  <c r="O30" i="6"/>
  <c r="BP29" i="6"/>
  <c r="BO29" i="6"/>
  <c r="BN29" i="6"/>
  <c r="BK29" i="6"/>
  <c r="BH29" i="6"/>
  <c r="BB29" i="6"/>
  <c r="AO29" i="6"/>
  <c r="AN29" i="6"/>
  <c r="AM29" i="6"/>
  <c r="AJ29" i="6"/>
  <c r="AG29" i="6"/>
  <c r="AD29" i="6"/>
  <c r="Z29" i="6"/>
  <c r="Y29" i="6"/>
  <c r="X29" i="6"/>
  <c r="U29" i="6"/>
  <c r="R29" i="6"/>
  <c r="O29" i="6"/>
  <c r="BP28" i="6"/>
  <c r="BO28" i="6"/>
  <c r="BN28" i="6"/>
  <c r="BK28" i="6"/>
  <c r="BH28" i="6"/>
  <c r="BB28" i="6"/>
  <c r="AO28" i="6"/>
  <c r="AN28" i="6"/>
  <c r="AM28" i="6"/>
  <c r="AJ28" i="6"/>
  <c r="AG28" i="6"/>
  <c r="AD28" i="6"/>
  <c r="Z28" i="6"/>
  <c r="Y28" i="6"/>
  <c r="X28" i="6"/>
  <c r="U28" i="6"/>
  <c r="R28" i="6"/>
  <c r="O28" i="6"/>
  <c r="BP27" i="6"/>
  <c r="BO27" i="6"/>
  <c r="BN27" i="6"/>
  <c r="BK27" i="6"/>
  <c r="BH27" i="6"/>
  <c r="BB27" i="6"/>
  <c r="AO27" i="6"/>
  <c r="AN27" i="6"/>
  <c r="AM27" i="6"/>
  <c r="AJ27" i="6"/>
  <c r="AG27" i="6"/>
  <c r="AD27" i="6"/>
  <c r="Z27" i="6"/>
  <c r="Y27" i="6"/>
  <c r="X27" i="6"/>
  <c r="U27" i="6"/>
  <c r="R27" i="6"/>
  <c r="O27" i="6"/>
  <c r="BP26" i="6"/>
  <c r="BO26" i="6"/>
  <c r="BN26" i="6"/>
  <c r="BK26" i="6"/>
  <c r="BH26" i="6"/>
  <c r="BB26" i="6"/>
  <c r="AO26" i="6"/>
  <c r="AN26" i="6"/>
  <c r="AM26" i="6"/>
  <c r="AJ26" i="6"/>
  <c r="AG26" i="6"/>
  <c r="AD26" i="6"/>
  <c r="Z26" i="6"/>
  <c r="Y26" i="6"/>
  <c r="X26" i="6"/>
  <c r="U26" i="6"/>
  <c r="R26" i="6"/>
  <c r="O26" i="6"/>
  <c r="BP25" i="6"/>
  <c r="BO25" i="6"/>
  <c r="BN25" i="6"/>
  <c r="BK25" i="6"/>
  <c r="BH25" i="6"/>
  <c r="BB25" i="6"/>
  <c r="AO25" i="6"/>
  <c r="AN25" i="6"/>
  <c r="AP25" i="6" s="1"/>
  <c r="AM25" i="6"/>
  <c r="AJ25" i="6"/>
  <c r="AG25" i="6"/>
  <c r="AD25" i="6"/>
  <c r="Z25" i="6"/>
  <c r="Y25" i="6"/>
  <c r="X25" i="6"/>
  <c r="U25" i="6"/>
  <c r="R25" i="6"/>
  <c r="O25" i="6"/>
  <c r="BP24" i="6"/>
  <c r="BO24" i="6"/>
  <c r="BN24" i="6"/>
  <c r="BK24" i="6"/>
  <c r="BH24" i="6"/>
  <c r="BB24" i="6"/>
  <c r="AO24" i="6"/>
  <c r="AN24" i="6"/>
  <c r="AM24" i="6"/>
  <c r="AJ24" i="6"/>
  <c r="AG24" i="6"/>
  <c r="AD24" i="6"/>
  <c r="Z24" i="6"/>
  <c r="Y24" i="6"/>
  <c r="X24" i="6"/>
  <c r="U24" i="6"/>
  <c r="R24" i="6"/>
  <c r="O24" i="6"/>
  <c r="BP23" i="6"/>
  <c r="BO23" i="6"/>
  <c r="BN23" i="6"/>
  <c r="BK23" i="6"/>
  <c r="BH23" i="6"/>
  <c r="BB23" i="6"/>
  <c r="AO23" i="6"/>
  <c r="AN23" i="6"/>
  <c r="AM23" i="6"/>
  <c r="AJ23" i="6"/>
  <c r="AG23" i="6"/>
  <c r="AD23" i="6"/>
  <c r="Z23" i="6"/>
  <c r="Y23" i="6"/>
  <c r="X23" i="6"/>
  <c r="U23" i="6"/>
  <c r="R23" i="6"/>
  <c r="O23" i="6"/>
  <c r="BP22" i="6"/>
  <c r="BO22" i="6"/>
  <c r="BN22" i="6"/>
  <c r="BK22" i="6"/>
  <c r="BH22" i="6"/>
  <c r="BB22" i="6"/>
  <c r="AO22" i="6"/>
  <c r="AN22" i="6"/>
  <c r="AM22" i="6"/>
  <c r="AJ22" i="6"/>
  <c r="AG22" i="6"/>
  <c r="AD22" i="6"/>
  <c r="Z22" i="6"/>
  <c r="Y22" i="6"/>
  <c r="X22" i="6"/>
  <c r="U22" i="6"/>
  <c r="R22" i="6"/>
  <c r="O22" i="6"/>
  <c r="BP21" i="6"/>
  <c r="BO21" i="6"/>
  <c r="BN21" i="6"/>
  <c r="BK21" i="6"/>
  <c r="BH21" i="6"/>
  <c r="BB21" i="6"/>
  <c r="AO21" i="6"/>
  <c r="AP21" i="6" s="1"/>
  <c r="AN21" i="6"/>
  <c r="AM21" i="6"/>
  <c r="AJ21" i="6"/>
  <c r="AG21" i="6"/>
  <c r="AD21" i="6"/>
  <c r="Z21" i="6"/>
  <c r="Y21" i="6"/>
  <c r="X21" i="6"/>
  <c r="U21" i="6"/>
  <c r="R21" i="6"/>
  <c r="O21" i="6"/>
  <c r="BP20" i="6"/>
  <c r="BO20" i="6"/>
  <c r="BN20" i="6"/>
  <c r="BK20" i="6"/>
  <c r="BH20" i="6"/>
  <c r="BB20" i="6"/>
  <c r="AO20" i="6"/>
  <c r="AN20" i="6"/>
  <c r="AM20" i="6"/>
  <c r="AJ20" i="6"/>
  <c r="AG20" i="6"/>
  <c r="AD20" i="6"/>
  <c r="Z20" i="6"/>
  <c r="Y20" i="6"/>
  <c r="X20" i="6"/>
  <c r="U20" i="6"/>
  <c r="R20" i="6"/>
  <c r="O20" i="6"/>
  <c r="BP19" i="6"/>
  <c r="BO19" i="6"/>
  <c r="BQ19" i="6" s="1"/>
  <c r="BN19" i="6"/>
  <c r="BK19" i="6"/>
  <c r="BH19" i="6"/>
  <c r="BB19" i="6"/>
  <c r="AO19" i="6"/>
  <c r="AN19" i="6"/>
  <c r="AM19" i="6"/>
  <c r="AJ19" i="6"/>
  <c r="AG19" i="6"/>
  <c r="AD19" i="6"/>
  <c r="Z19" i="6"/>
  <c r="Y19" i="6"/>
  <c r="X19" i="6"/>
  <c r="U19" i="6"/>
  <c r="R19" i="6"/>
  <c r="O19" i="6"/>
  <c r="BP18" i="6"/>
  <c r="BO18" i="6"/>
  <c r="BN18" i="6"/>
  <c r="BK18" i="6"/>
  <c r="BH18" i="6"/>
  <c r="BB18" i="6"/>
  <c r="AO18" i="6"/>
  <c r="AN18" i="6"/>
  <c r="AM18" i="6"/>
  <c r="AJ18" i="6"/>
  <c r="AG18" i="6"/>
  <c r="AD18" i="6"/>
  <c r="Z18" i="6"/>
  <c r="Y18" i="6"/>
  <c r="X18" i="6"/>
  <c r="U18" i="6"/>
  <c r="R18" i="6"/>
  <c r="O18" i="6"/>
  <c r="BP17" i="6"/>
  <c r="BO17" i="6"/>
  <c r="BN17" i="6"/>
  <c r="BK17" i="6"/>
  <c r="BH17" i="6"/>
  <c r="BB17" i="6"/>
  <c r="AO17" i="6"/>
  <c r="AN17" i="6"/>
  <c r="AM17" i="6"/>
  <c r="AJ17" i="6"/>
  <c r="AG17" i="6"/>
  <c r="AD17" i="6"/>
  <c r="Z17" i="6"/>
  <c r="Y17" i="6"/>
  <c r="X17" i="6"/>
  <c r="U17" i="6"/>
  <c r="R17" i="6"/>
  <c r="O17" i="6"/>
  <c r="BP16" i="6"/>
  <c r="BO16" i="6"/>
  <c r="BN16" i="6"/>
  <c r="BK16" i="6"/>
  <c r="BH16" i="6"/>
  <c r="BB16" i="6"/>
  <c r="AO16" i="6"/>
  <c r="AN16" i="6"/>
  <c r="AM16" i="6"/>
  <c r="AJ16" i="6"/>
  <c r="AG16" i="6"/>
  <c r="AD16" i="6"/>
  <c r="Z16" i="6"/>
  <c r="Y16" i="6"/>
  <c r="X16" i="6"/>
  <c r="U16" i="6"/>
  <c r="R16" i="6"/>
  <c r="O16" i="6"/>
  <c r="BP15" i="6"/>
  <c r="BO15" i="6"/>
  <c r="BN15" i="6"/>
  <c r="BK15" i="6"/>
  <c r="BH15" i="6"/>
  <c r="BB15" i="6"/>
  <c r="AO15" i="6"/>
  <c r="AN15" i="6"/>
  <c r="AM15" i="6"/>
  <c r="AJ15" i="6"/>
  <c r="AG15" i="6"/>
  <c r="AD15" i="6"/>
  <c r="Z15" i="6"/>
  <c r="Y15" i="6"/>
  <c r="X15" i="6"/>
  <c r="U15" i="6"/>
  <c r="R15" i="6"/>
  <c r="O15" i="6"/>
  <c r="BP14" i="6"/>
  <c r="BO14" i="6"/>
  <c r="BQ14" i="6" s="1"/>
  <c r="BN14" i="6"/>
  <c r="BK14" i="6"/>
  <c r="BH14" i="6"/>
  <c r="BB14" i="6"/>
  <c r="AO14" i="6"/>
  <c r="AN14" i="6"/>
  <c r="AM14" i="6"/>
  <c r="AJ14" i="6"/>
  <c r="AG14" i="6"/>
  <c r="AD14" i="6"/>
  <c r="Z14" i="6"/>
  <c r="Y14" i="6"/>
  <c r="X14" i="6"/>
  <c r="U14" i="6"/>
  <c r="R14" i="6"/>
  <c r="O14" i="6"/>
  <c r="BP13" i="6"/>
  <c r="BO13" i="6"/>
  <c r="BN13" i="6"/>
  <c r="BK13" i="6"/>
  <c r="BH13" i="6"/>
  <c r="BB13" i="6"/>
  <c r="AO13" i="6"/>
  <c r="AN13" i="6"/>
  <c r="AM13" i="6"/>
  <c r="AJ13" i="6"/>
  <c r="AG13" i="6"/>
  <c r="AD13" i="6"/>
  <c r="Z13" i="6"/>
  <c r="Y13" i="6"/>
  <c r="X13" i="6"/>
  <c r="U13" i="6"/>
  <c r="R13" i="6"/>
  <c r="O13" i="6"/>
  <c r="BP12" i="6"/>
  <c r="BO12" i="6"/>
  <c r="BN12" i="6"/>
  <c r="BK12" i="6"/>
  <c r="BH12" i="6"/>
  <c r="BB12" i="6"/>
  <c r="AO12" i="6"/>
  <c r="AN12" i="6"/>
  <c r="AP12" i="6" s="1"/>
  <c r="AM12" i="6"/>
  <c r="AJ12" i="6"/>
  <c r="AG12" i="6"/>
  <c r="AD12" i="6"/>
  <c r="Z12" i="6"/>
  <c r="Y12" i="6"/>
  <c r="X12" i="6"/>
  <c r="U12" i="6"/>
  <c r="R12" i="6"/>
  <c r="O12" i="6"/>
  <c r="BP11" i="6"/>
  <c r="BO11" i="6"/>
  <c r="BN11" i="6"/>
  <c r="BK11" i="6"/>
  <c r="BH11" i="6"/>
  <c r="BB11" i="6"/>
  <c r="AO11" i="6"/>
  <c r="AN11" i="6"/>
  <c r="AM11" i="6"/>
  <c r="AJ11" i="6"/>
  <c r="AG11" i="6"/>
  <c r="AD11" i="6"/>
  <c r="Z11" i="6"/>
  <c r="Y11" i="6"/>
  <c r="X11" i="6"/>
  <c r="U11" i="6"/>
  <c r="R11" i="6"/>
  <c r="O11" i="6"/>
  <c r="BP10" i="6"/>
  <c r="BO10" i="6"/>
  <c r="BN10" i="6"/>
  <c r="BK10" i="6"/>
  <c r="BH10" i="6"/>
  <c r="BB10" i="6"/>
  <c r="AO10" i="6"/>
  <c r="AN10" i="6"/>
  <c r="AM10" i="6"/>
  <c r="AJ10" i="6"/>
  <c r="AG10" i="6"/>
  <c r="AD10" i="6"/>
  <c r="Z10" i="6"/>
  <c r="Y10" i="6"/>
  <c r="X10" i="6"/>
  <c r="U10" i="6"/>
  <c r="R10" i="6"/>
  <c r="O10" i="6"/>
  <c r="BP9" i="6"/>
  <c r="BO9" i="6"/>
  <c r="BN9" i="6"/>
  <c r="BK9" i="6"/>
  <c r="BH9" i="6"/>
  <c r="BB9" i="6"/>
  <c r="AO9" i="6"/>
  <c r="AN9" i="6"/>
  <c r="AM9" i="6"/>
  <c r="AJ9" i="6"/>
  <c r="AG9" i="6"/>
  <c r="AD9" i="6"/>
  <c r="Z9" i="6"/>
  <c r="Y9" i="6"/>
  <c r="X9" i="6"/>
  <c r="U9" i="6"/>
  <c r="R9" i="6"/>
  <c r="O9" i="6"/>
  <c r="BP8" i="6"/>
  <c r="BO8" i="6"/>
  <c r="BN8" i="6"/>
  <c r="BK8" i="6"/>
  <c r="BH8" i="6"/>
  <c r="BB8" i="6"/>
  <c r="AO8" i="6"/>
  <c r="AN8" i="6"/>
  <c r="AP8" i="6" s="1"/>
  <c r="AM8" i="6"/>
  <c r="AJ8" i="6"/>
  <c r="AG8" i="6"/>
  <c r="AD8" i="6"/>
  <c r="Z8" i="6"/>
  <c r="Y8" i="6"/>
  <c r="X8" i="6"/>
  <c r="U8" i="6"/>
  <c r="R8" i="6"/>
  <c r="O8" i="6"/>
  <c r="BP7" i="6"/>
  <c r="BO7" i="6"/>
  <c r="BN7" i="6"/>
  <c r="BK7" i="6"/>
  <c r="BH7" i="6"/>
  <c r="BB7" i="6"/>
  <c r="AO7" i="6"/>
  <c r="AN7" i="6"/>
  <c r="AM7" i="6"/>
  <c r="AJ7" i="6"/>
  <c r="AG7" i="6"/>
  <c r="AD7" i="6"/>
  <c r="Z7" i="6"/>
  <c r="Y7" i="6"/>
  <c r="X7" i="6"/>
  <c r="U7" i="6"/>
  <c r="R7" i="6"/>
  <c r="O7" i="6"/>
  <c r="BP6" i="6"/>
  <c r="BO6" i="6"/>
  <c r="BN6" i="6"/>
  <c r="BK6" i="6"/>
  <c r="BH6" i="6"/>
  <c r="BB6" i="6"/>
  <c r="AO6" i="6"/>
  <c r="AN6" i="6"/>
  <c r="AM6" i="6"/>
  <c r="AJ6" i="6"/>
  <c r="AG6" i="6"/>
  <c r="AD6" i="6"/>
  <c r="Z6" i="6"/>
  <c r="Y6" i="6"/>
  <c r="X6" i="6"/>
  <c r="U6" i="6"/>
  <c r="BP5" i="6"/>
  <c r="BO5" i="6"/>
  <c r="BN5" i="6"/>
  <c r="BK5" i="6"/>
  <c r="BH5" i="6"/>
  <c r="BB5" i="6"/>
  <c r="AO5" i="6"/>
  <c r="AN5" i="6"/>
  <c r="AP5" i="6" s="1"/>
  <c r="AM5" i="6"/>
  <c r="AJ5" i="6"/>
  <c r="AG5" i="6"/>
  <c r="AD5" i="6"/>
  <c r="Z5" i="6"/>
  <c r="Y5" i="6"/>
  <c r="X5" i="6"/>
  <c r="U5" i="6"/>
  <c r="R5" i="6"/>
  <c r="O5" i="6"/>
  <c r="BP4" i="6"/>
  <c r="BO4" i="6"/>
  <c r="BN4" i="6"/>
  <c r="BK4" i="6"/>
  <c r="BH4" i="6"/>
  <c r="BB4" i="6"/>
  <c r="AO4" i="6"/>
  <c r="AN4" i="6"/>
  <c r="AP4" i="6" s="1"/>
  <c r="AM4" i="6"/>
  <c r="AJ4" i="6"/>
  <c r="AG4" i="6"/>
  <c r="AD4" i="6"/>
  <c r="Z4" i="6"/>
  <c r="Y4" i="6"/>
  <c r="X4" i="6"/>
  <c r="U4" i="6"/>
  <c r="R4" i="6"/>
  <c r="O4" i="6"/>
  <c r="BW55" i="3" l="1"/>
  <c r="BW55" i="14"/>
  <c r="BW55" i="19" s="1"/>
  <c r="BY55" i="10"/>
  <c r="BS55" i="10"/>
  <c r="CH55" i="10" s="1"/>
  <c r="AP45" i="6"/>
  <c r="CC55" i="3"/>
  <c r="CC55" i="14"/>
  <c r="CC55" i="19" s="1"/>
  <c r="AN55" i="10"/>
  <c r="AM55" i="10"/>
  <c r="AL55" i="19"/>
  <c r="AO55" i="14"/>
  <c r="BQ44" i="6"/>
  <c r="CF55" i="3"/>
  <c r="CF55" i="14"/>
  <c r="CF55" i="19" s="1"/>
  <c r="AM55" i="14"/>
  <c r="AK55" i="19"/>
  <c r="AN55" i="14"/>
  <c r="BQ33" i="6"/>
  <c r="AP29" i="6"/>
  <c r="BQ11" i="6"/>
  <c r="AP52" i="6"/>
  <c r="BQ15" i="6"/>
  <c r="BT55" i="3"/>
  <c r="CI55" i="3" s="1"/>
  <c r="CF55" i="6"/>
  <c r="BT55" i="6"/>
  <c r="CI55" i="6" s="1"/>
  <c r="BQ8" i="6"/>
  <c r="AP16" i="6"/>
  <c r="BQ18" i="6"/>
  <c r="BQ21" i="6"/>
  <c r="AP38" i="6"/>
  <c r="AP48" i="6"/>
  <c r="BQ36" i="6"/>
  <c r="AA40" i="6"/>
  <c r="BQ7" i="6"/>
  <c r="BQ24" i="6"/>
  <c r="BQ27" i="6"/>
  <c r="AP13" i="6"/>
  <c r="BQ20" i="6"/>
  <c r="BQ28" i="6"/>
  <c r="AP34" i="6"/>
  <c r="BQ43" i="6"/>
  <c r="AP44" i="6"/>
  <c r="AA48" i="6"/>
  <c r="BQ47" i="6"/>
  <c r="AA52" i="6"/>
  <c r="BQ6" i="6"/>
  <c r="BQ10" i="6"/>
  <c r="AP33" i="6"/>
  <c r="AA44" i="6"/>
  <c r="AP40" i="6"/>
  <c r="BQ23" i="6"/>
  <c r="AA28" i="6"/>
  <c r="BQ32" i="6"/>
  <c r="BQ51" i="6"/>
  <c r="AP53" i="6"/>
  <c r="AA36" i="6"/>
  <c r="AQ49" i="6"/>
  <c r="AT49" i="6"/>
  <c r="BC49" i="6" s="1"/>
  <c r="BQ48" i="6"/>
  <c r="AX49" i="6"/>
  <c r="AU49" i="6"/>
  <c r="AR49" i="6"/>
  <c r="BQ52" i="6"/>
  <c r="AP49" i="6"/>
  <c r="AA4" i="6"/>
  <c r="AA37" i="6"/>
  <c r="AA19" i="6"/>
  <c r="AA33" i="6"/>
  <c r="AA7" i="6"/>
  <c r="AA15" i="6"/>
  <c r="AA43" i="6"/>
  <c r="AA47" i="6"/>
  <c r="AA11" i="6"/>
  <c r="AA24" i="6"/>
  <c r="AA32" i="6"/>
  <c r="AA51" i="6"/>
  <c r="AA20" i="6"/>
  <c r="AA5" i="6"/>
  <c r="AP6" i="6"/>
  <c r="AA13" i="6"/>
  <c r="AP14" i="6"/>
  <c r="BQ29" i="6"/>
  <c r="AP11" i="6"/>
  <c r="BQ17" i="6"/>
  <c r="BQ4" i="6"/>
  <c r="AA6" i="6"/>
  <c r="AA9" i="6"/>
  <c r="AP9" i="6"/>
  <c r="AP10" i="6"/>
  <c r="BQ12" i="6"/>
  <c r="AA14" i="6"/>
  <c r="AP17" i="6"/>
  <c r="AA21" i="6"/>
  <c r="AA27" i="6"/>
  <c r="AP35" i="6"/>
  <c r="BQ35" i="6"/>
  <c r="AA10" i="6"/>
  <c r="AP18" i="6"/>
  <c r="AA8" i="6"/>
  <c r="BQ9" i="6"/>
  <c r="AA16" i="6"/>
  <c r="AA23" i="6"/>
  <c r="BQ5" i="6"/>
  <c r="AP7" i="6"/>
  <c r="AA12" i="6"/>
  <c r="BQ13" i="6"/>
  <c r="BQ16" i="6"/>
  <c r="AA17" i="6"/>
  <c r="BQ25" i="6"/>
  <c r="AP39" i="6"/>
  <c r="BQ39" i="6"/>
  <c r="BQ26" i="6"/>
  <c r="AP20" i="6"/>
  <c r="AA22" i="6"/>
  <c r="AP22" i="6"/>
  <c r="AP23" i="6"/>
  <c r="AA25" i="6"/>
  <c r="AA26" i="6"/>
  <c r="AP26" i="6"/>
  <c r="AP27" i="6"/>
  <c r="AA29" i="6"/>
  <c r="AA30" i="6"/>
  <c r="AP41" i="6"/>
  <c r="AA53" i="6"/>
  <c r="AP54" i="6"/>
  <c r="BQ54" i="6"/>
  <c r="BQ22" i="6"/>
  <c r="AP24" i="6"/>
  <c r="AP28" i="6"/>
  <c r="AP15" i="6"/>
  <c r="AA18" i="6"/>
  <c r="AP19" i="6"/>
  <c r="AP31" i="6"/>
  <c r="BQ31" i="6"/>
  <c r="AA34" i="6"/>
  <c r="AA38" i="6"/>
  <c r="AP50" i="6"/>
  <c r="BQ50" i="6"/>
  <c r="AA31" i="6"/>
  <c r="AA35" i="6"/>
  <c r="AA39" i="6"/>
  <c r="AP42" i="6"/>
  <c r="BQ42" i="6"/>
  <c r="AA45" i="6"/>
  <c r="BQ30" i="6"/>
  <c r="AP32" i="6"/>
  <c r="BQ34" i="6"/>
  <c r="AP36" i="6"/>
  <c r="BQ37" i="6"/>
  <c r="BQ38" i="6"/>
  <c r="BQ40" i="6"/>
  <c r="AP46" i="6"/>
  <c r="BQ46" i="6"/>
  <c r="AA49" i="6"/>
  <c r="BQ41" i="6"/>
  <c r="AA42" i="6"/>
  <c r="AA46" i="6"/>
  <c r="AA50" i="6"/>
  <c r="AA54" i="6"/>
  <c r="AA41" i="6"/>
  <c r="AP43" i="6"/>
  <c r="BQ45" i="6"/>
  <c r="AP47" i="6"/>
  <c r="BQ49" i="6"/>
  <c r="AP51" i="6"/>
  <c r="BQ53" i="6"/>
  <c r="AO55" i="19" l="1"/>
  <c r="BY55" i="14"/>
  <c r="BY55" i="19" s="1"/>
  <c r="BS55" i="14"/>
  <c r="AM55" i="19"/>
  <c r="AP55" i="14"/>
  <c r="AN55" i="19"/>
  <c r="BX55" i="14"/>
  <c r="BX55" i="19" s="1"/>
  <c r="BR55" i="14"/>
  <c r="BX55" i="10"/>
  <c r="BR55" i="10"/>
  <c r="CG55" i="10" s="1"/>
  <c r="AP55" i="10"/>
  <c r="AY49" i="6"/>
  <c r="AS49" i="6"/>
  <c r="BD49" i="6"/>
  <c r="AV49" i="6"/>
  <c r="BR49" i="6"/>
  <c r="CG49" i="6" s="1"/>
  <c r="AP55" i="19" l="1"/>
  <c r="BZ55" i="14"/>
  <c r="BZ55" i="19" s="1"/>
  <c r="BT55" i="14"/>
  <c r="BT55" i="10"/>
  <c r="CI55" i="10" s="1"/>
  <c r="BZ55" i="10"/>
  <c r="CH55" i="14"/>
  <c r="CH55" i="19" s="1"/>
  <c r="BS55" i="19"/>
  <c r="CG55" i="14"/>
  <c r="CG55" i="19" s="1"/>
  <c r="BR55" i="19"/>
  <c r="BS49" i="6"/>
  <c r="CH49" i="6" s="1"/>
  <c r="BE49" i="6"/>
  <c r="CI55" i="14" l="1"/>
  <c r="CI55" i="19" s="1"/>
  <c r="BT55" i="19"/>
  <c r="BT49" i="6"/>
  <c r="CI49" i="6" s="1"/>
  <c r="BP54" i="3"/>
  <c r="CE54" i="14" s="1"/>
  <c r="CE54" i="19" s="1"/>
  <c r="BO54" i="3"/>
  <c r="CD54" i="14" s="1"/>
  <c r="CD54" i="19" s="1"/>
  <c r="BN54" i="3"/>
  <c r="BK54" i="3"/>
  <c r="BH54" i="3"/>
  <c r="BD54" i="3"/>
  <c r="CB54" i="14" s="1"/>
  <c r="CB54" i="19" s="1"/>
  <c r="BC54" i="3"/>
  <c r="CA54" i="14" s="1"/>
  <c r="CA54" i="19" s="1"/>
  <c r="BB54" i="3"/>
  <c r="AY54" i="3"/>
  <c r="BP53" i="3"/>
  <c r="CE53" i="14" s="1"/>
  <c r="CE53" i="19" s="1"/>
  <c r="BO53" i="3"/>
  <c r="CD53" i="14" s="1"/>
  <c r="CD53" i="19" s="1"/>
  <c r="BN53" i="3"/>
  <c r="BK53" i="3"/>
  <c r="BH53" i="3"/>
  <c r="BD53" i="3"/>
  <c r="CB53" i="14" s="1"/>
  <c r="CB53" i="19" s="1"/>
  <c r="BC53" i="3"/>
  <c r="CA53" i="14" s="1"/>
  <c r="CA53" i="19" s="1"/>
  <c r="BB53" i="3"/>
  <c r="AY53" i="3"/>
  <c r="AV53" i="3"/>
  <c r="AS53" i="3"/>
  <c r="AO53" i="3"/>
  <c r="AL53" i="14" s="1"/>
  <c r="AN53" i="3"/>
  <c r="AK53" i="14" s="1"/>
  <c r="AM53" i="3"/>
  <c r="AJ53" i="3"/>
  <c r="AG53" i="3"/>
  <c r="AD53" i="3"/>
  <c r="Z53" i="3"/>
  <c r="BV53" i="14" s="1"/>
  <c r="BV53" i="19" s="1"/>
  <c r="Y53" i="3"/>
  <c r="BU53" i="14" s="1"/>
  <c r="BU53" i="19" s="1"/>
  <c r="X53" i="3"/>
  <c r="U53" i="3"/>
  <c r="R53" i="3"/>
  <c r="O53" i="3"/>
  <c r="BP52" i="3"/>
  <c r="CE52" i="14" s="1"/>
  <c r="CE52" i="19" s="1"/>
  <c r="BO52" i="3"/>
  <c r="CD52" i="14" s="1"/>
  <c r="CD52" i="19" s="1"/>
  <c r="BN52" i="3"/>
  <c r="BK52" i="3"/>
  <c r="BH52" i="3"/>
  <c r="BD52" i="3"/>
  <c r="CB52" i="14" s="1"/>
  <c r="CB52" i="19" s="1"/>
  <c r="BC52" i="3"/>
  <c r="CA52" i="14" s="1"/>
  <c r="CA52" i="19" s="1"/>
  <c r="BB52" i="3"/>
  <c r="AY52" i="3"/>
  <c r="AV52" i="3"/>
  <c r="AS52" i="3"/>
  <c r="AO52" i="3"/>
  <c r="AL52" i="14" s="1"/>
  <c r="AN52" i="3"/>
  <c r="AK52" i="14" s="1"/>
  <c r="AM52" i="3"/>
  <c r="AJ52" i="3"/>
  <c r="AG52" i="3"/>
  <c r="AD52" i="3"/>
  <c r="Z52" i="3"/>
  <c r="BV52" i="14" s="1"/>
  <c r="BV52" i="19" s="1"/>
  <c r="Y52" i="3"/>
  <c r="BU52" i="14" s="1"/>
  <c r="BU52" i="19" s="1"/>
  <c r="X52" i="3"/>
  <c r="U52" i="3"/>
  <c r="R52" i="3"/>
  <c r="O52" i="3"/>
  <c r="BP51" i="3"/>
  <c r="CE51" i="14" s="1"/>
  <c r="CE51" i="19" s="1"/>
  <c r="BO51" i="3"/>
  <c r="CD51" i="14" s="1"/>
  <c r="CD51" i="19" s="1"/>
  <c r="BN51" i="3"/>
  <c r="BK51" i="3"/>
  <c r="BH51" i="3"/>
  <c r="BD51" i="3"/>
  <c r="CB51" i="14" s="1"/>
  <c r="CB51" i="19" s="1"/>
  <c r="BC51" i="3"/>
  <c r="CA51" i="14" s="1"/>
  <c r="CA51" i="19" s="1"/>
  <c r="BB51" i="3"/>
  <c r="AY51" i="3"/>
  <c r="BP50" i="3"/>
  <c r="CE50" i="14" s="1"/>
  <c r="CE50" i="19" s="1"/>
  <c r="BO50" i="3"/>
  <c r="CD50" i="14" s="1"/>
  <c r="CD50" i="19" s="1"/>
  <c r="BN50" i="3"/>
  <c r="BK50" i="3"/>
  <c r="BH50" i="3"/>
  <c r="BD50" i="3"/>
  <c r="CB50" i="14" s="1"/>
  <c r="CB50" i="19" s="1"/>
  <c r="BC50" i="3"/>
  <c r="CA50" i="14" s="1"/>
  <c r="CA50" i="19" s="1"/>
  <c r="BB50" i="3"/>
  <c r="AY50" i="3"/>
  <c r="BP49" i="3"/>
  <c r="CE49" i="14" s="1"/>
  <c r="CE49" i="19" s="1"/>
  <c r="BO49" i="3"/>
  <c r="CD49" i="14" s="1"/>
  <c r="CD49" i="19" s="1"/>
  <c r="BN49" i="3"/>
  <c r="BK49" i="3"/>
  <c r="BH49" i="3"/>
  <c r="BD49" i="3"/>
  <c r="CB49" i="14" s="1"/>
  <c r="CB49" i="19" s="1"/>
  <c r="BC49" i="3"/>
  <c r="CA49" i="14" s="1"/>
  <c r="CA49" i="19" s="1"/>
  <c r="BB49" i="3"/>
  <c r="AV49" i="3"/>
  <c r="AS49" i="3"/>
  <c r="AO49" i="3"/>
  <c r="AL49" i="14" s="1"/>
  <c r="AN49" i="3"/>
  <c r="AK49" i="14" s="1"/>
  <c r="AM49" i="3"/>
  <c r="AJ49" i="3"/>
  <c r="AG49" i="3"/>
  <c r="AD49" i="3"/>
  <c r="Z49" i="3"/>
  <c r="BV49" i="14" s="1"/>
  <c r="BV49" i="19" s="1"/>
  <c r="Y49" i="3"/>
  <c r="BU49" i="14" s="1"/>
  <c r="BU49" i="19" s="1"/>
  <c r="X49" i="3"/>
  <c r="U49" i="3"/>
  <c r="R49" i="3"/>
  <c r="O49" i="3"/>
  <c r="BP48" i="3"/>
  <c r="CE48" i="14" s="1"/>
  <c r="CE48" i="19" s="1"/>
  <c r="BO48" i="3"/>
  <c r="CD48" i="14" s="1"/>
  <c r="CD48" i="19" s="1"/>
  <c r="BN48" i="3"/>
  <c r="BK48" i="3"/>
  <c r="BH48" i="3"/>
  <c r="BD48" i="3"/>
  <c r="CB48" i="14" s="1"/>
  <c r="CB48" i="19" s="1"/>
  <c r="BC48" i="3"/>
  <c r="CA48" i="14" s="1"/>
  <c r="CA48" i="19" s="1"/>
  <c r="BB48" i="3"/>
  <c r="AY48" i="3"/>
  <c r="AV48" i="3"/>
  <c r="AS48" i="3"/>
  <c r="AO48" i="3"/>
  <c r="AL48" i="14" s="1"/>
  <c r="AN48" i="3"/>
  <c r="AK48" i="14" s="1"/>
  <c r="AM48" i="3"/>
  <c r="AJ48" i="3"/>
  <c r="AG48" i="3"/>
  <c r="AD48" i="3"/>
  <c r="Z48" i="3"/>
  <c r="BV48" i="14" s="1"/>
  <c r="BV48" i="19" s="1"/>
  <c r="Y48" i="3"/>
  <c r="BU48" i="14" s="1"/>
  <c r="BU48" i="19" s="1"/>
  <c r="X48" i="3"/>
  <c r="U48" i="3"/>
  <c r="R48" i="3"/>
  <c r="O48" i="3"/>
  <c r="BP47" i="3"/>
  <c r="CE47" i="14" s="1"/>
  <c r="CE47" i="19" s="1"/>
  <c r="BO47" i="3"/>
  <c r="CD47" i="14" s="1"/>
  <c r="CD47" i="19" s="1"/>
  <c r="BN47" i="3"/>
  <c r="BK47" i="3"/>
  <c r="BH47" i="3"/>
  <c r="BD47" i="3"/>
  <c r="CB47" i="14" s="1"/>
  <c r="CB47" i="19" s="1"/>
  <c r="BC47" i="3"/>
  <c r="CA47" i="14" s="1"/>
  <c r="CA47" i="19" s="1"/>
  <c r="BB47" i="3"/>
  <c r="AY47" i="3"/>
  <c r="BP46" i="3"/>
  <c r="CE46" i="14" s="1"/>
  <c r="CE46" i="19" s="1"/>
  <c r="BO46" i="3"/>
  <c r="CD46" i="14" s="1"/>
  <c r="CD46" i="19" s="1"/>
  <c r="BN46" i="3"/>
  <c r="BK46" i="3"/>
  <c r="BH46" i="3"/>
  <c r="BD46" i="3"/>
  <c r="CB46" i="14" s="1"/>
  <c r="CB46" i="19" s="1"/>
  <c r="BC46" i="3"/>
  <c r="CA46" i="14" s="1"/>
  <c r="CA46" i="19" s="1"/>
  <c r="BB46" i="3"/>
  <c r="BP45" i="3"/>
  <c r="CE45" i="14" s="1"/>
  <c r="CE45" i="19" s="1"/>
  <c r="BO45" i="3"/>
  <c r="CD45" i="14" s="1"/>
  <c r="CD45" i="19" s="1"/>
  <c r="BN45" i="3"/>
  <c r="BK45" i="3"/>
  <c r="BH45" i="3"/>
  <c r="BD45" i="3"/>
  <c r="CB45" i="14" s="1"/>
  <c r="CB45" i="19" s="1"/>
  <c r="BC45" i="3"/>
  <c r="CA45" i="14" s="1"/>
  <c r="CA45" i="19" s="1"/>
  <c r="BB45" i="3"/>
  <c r="AY45" i="3"/>
  <c r="AV45" i="3"/>
  <c r="AS45" i="3"/>
  <c r="AO45" i="3"/>
  <c r="AL45" i="14" s="1"/>
  <c r="AN45" i="3"/>
  <c r="AK45" i="14" s="1"/>
  <c r="AM45" i="3"/>
  <c r="AJ45" i="3"/>
  <c r="AG45" i="3"/>
  <c r="AD45" i="3"/>
  <c r="Z45" i="3"/>
  <c r="BV45" i="14" s="1"/>
  <c r="BV45" i="19" s="1"/>
  <c r="Y45" i="3"/>
  <c r="BU45" i="14" s="1"/>
  <c r="BU45" i="19" s="1"/>
  <c r="X45" i="3"/>
  <c r="U45" i="3"/>
  <c r="R45" i="3"/>
  <c r="O45" i="3"/>
  <c r="BP44" i="3"/>
  <c r="CE44" i="14" s="1"/>
  <c r="CE44" i="19" s="1"/>
  <c r="BO44" i="3"/>
  <c r="CD44" i="14" s="1"/>
  <c r="CD44" i="19" s="1"/>
  <c r="BN44" i="3"/>
  <c r="BK44" i="3"/>
  <c r="BH44" i="3"/>
  <c r="BD44" i="3"/>
  <c r="CB44" i="14" s="1"/>
  <c r="CB44" i="19" s="1"/>
  <c r="BC44" i="3"/>
  <c r="CA44" i="14" s="1"/>
  <c r="CA44" i="19" s="1"/>
  <c r="BB44" i="3"/>
  <c r="AY44" i="3"/>
  <c r="AV44" i="3"/>
  <c r="AS44" i="3"/>
  <c r="AO44" i="3"/>
  <c r="AL44" i="14" s="1"/>
  <c r="AN44" i="3"/>
  <c r="AK44" i="14" s="1"/>
  <c r="AM44" i="3"/>
  <c r="AJ44" i="3"/>
  <c r="AG44" i="3"/>
  <c r="AD44" i="3"/>
  <c r="Z44" i="3"/>
  <c r="BV44" i="14" s="1"/>
  <c r="BV44" i="19" s="1"/>
  <c r="Y44" i="3"/>
  <c r="BU44" i="14" s="1"/>
  <c r="BU44" i="19" s="1"/>
  <c r="X44" i="3"/>
  <c r="U44" i="3"/>
  <c r="R44" i="3"/>
  <c r="O44" i="3"/>
  <c r="BP43" i="3"/>
  <c r="CE43" i="14" s="1"/>
  <c r="CE43" i="19" s="1"/>
  <c r="BO43" i="3"/>
  <c r="CD43" i="14" s="1"/>
  <c r="CD43" i="19" s="1"/>
  <c r="BN43" i="3"/>
  <c r="BK43" i="3"/>
  <c r="BH43" i="3"/>
  <c r="BD43" i="3"/>
  <c r="CB43" i="14" s="1"/>
  <c r="CB43" i="19" s="1"/>
  <c r="BC43" i="3"/>
  <c r="CA43" i="14" s="1"/>
  <c r="CA43" i="19" s="1"/>
  <c r="BB43" i="3"/>
  <c r="AY43" i="3"/>
  <c r="BP42" i="3"/>
  <c r="CE42" i="14" s="1"/>
  <c r="CE42" i="19" s="1"/>
  <c r="BO42" i="3"/>
  <c r="CD42" i="14" s="1"/>
  <c r="CD42" i="19" s="1"/>
  <c r="BN42" i="3"/>
  <c r="BK42" i="3"/>
  <c r="BH42" i="3"/>
  <c r="BD42" i="3"/>
  <c r="CB42" i="14" s="1"/>
  <c r="CB42" i="19" s="1"/>
  <c r="BC42" i="3"/>
  <c r="CA42" i="14" s="1"/>
  <c r="CA42" i="19" s="1"/>
  <c r="BB42" i="3"/>
  <c r="AY42" i="3"/>
  <c r="BP41" i="3"/>
  <c r="CE41" i="14" s="1"/>
  <c r="CE41" i="19" s="1"/>
  <c r="BO41" i="3"/>
  <c r="CD41" i="14" s="1"/>
  <c r="CD41" i="19" s="1"/>
  <c r="BN41" i="3"/>
  <c r="BK41" i="3"/>
  <c r="BH41" i="3"/>
  <c r="BD41" i="3"/>
  <c r="CB41" i="14" s="1"/>
  <c r="CB41" i="19" s="1"/>
  <c r="BC41" i="3"/>
  <c r="CA41" i="14" s="1"/>
  <c r="CA41" i="19" s="1"/>
  <c r="BB41" i="3"/>
  <c r="AY41" i="3"/>
  <c r="AV41" i="3"/>
  <c r="AS41" i="3"/>
  <c r="AO41" i="3"/>
  <c r="AL41" i="14" s="1"/>
  <c r="AN41" i="3"/>
  <c r="AK41" i="14" s="1"/>
  <c r="AM41" i="3"/>
  <c r="AJ41" i="3"/>
  <c r="AG41" i="3"/>
  <c r="AD41" i="3"/>
  <c r="Z41" i="3"/>
  <c r="BV41" i="14" s="1"/>
  <c r="BV41" i="19" s="1"/>
  <c r="Y41" i="3"/>
  <c r="BU41" i="14" s="1"/>
  <c r="BU41" i="19" s="1"/>
  <c r="X41" i="3"/>
  <c r="U41" i="3"/>
  <c r="R41" i="3"/>
  <c r="O41" i="3"/>
  <c r="BP40" i="3"/>
  <c r="CE40" i="14" s="1"/>
  <c r="CE40" i="19" s="1"/>
  <c r="BO40" i="3"/>
  <c r="CD40" i="14" s="1"/>
  <c r="CD40" i="19" s="1"/>
  <c r="BN40" i="3"/>
  <c r="BK40" i="3"/>
  <c r="BH40" i="3"/>
  <c r="BD40" i="3"/>
  <c r="CB40" i="14" s="1"/>
  <c r="CB40" i="19" s="1"/>
  <c r="BC40" i="3"/>
  <c r="CA40" i="14" s="1"/>
  <c r="CA40" i="19" s="1"/>
  <c r="BB40" i="3"/>
  <c r="AY40" i="3"/>
  <c r="AV40" i="3"/>
  <c r="AS40" i="3"/>
  <c r="AO40" i="3"/>
  <c r="AL40" i="14" s="1"/>
  <c r="AN40" i="3"/>
  <c r="AK40" i="14" s="1"/>
  <c r="AM40" i="3"/>
  <c r="AJ40" i="3"/>
  <c r="AG40" i="3"/>
  <c r="AD40" i="3"/>
  <c r="Z40" i="3"/>
  <c r="BV40" i="14" s="1"/>
  <c r="BV40" i="19" s="1"/>
  <c r="Y40" i="3"/>
  <c r="BU40" i="14" s="1"/>
  <c r="BU40" i="19" s="1"/>
  <c r="X40" i="3"/>
  <c r="U40" i="3"/>
  <c r="R40" i="3"/>
  <c r="O40" i="3"/>
  <c r="BP39" i="3"/>
  <c r="CE39" i="14" s="1"/>
  <c r="CE39" i="19" s="1"/>
  <c r="BO39" i="3"/>
  <c r="CD39" i="14" s="1"/>
  <c r="CD39" i="19" s="1"/>
  <c r="BN39" i="3"/>
  <c r="BK39" i="3"/>
  <c r="BH39" i="3"/>
  <c r="BD39" i="3"/>
  <c r="CB39" i="14" s="1"/>
  <c r="CB39" i="19" s="1"/>
  <c r="BC39" i="3"/>
  <c r="CA39" i="14" s="1"/>
  <c r="CA39" i="19" s="1"/>
  <c r="BB39" i="3"/>
  <c r="AY39" i="3"/>
  <c r="AV39" i="3"/>
  <c r="AS39" i="3"/>
  <c r="AO39" i="3"/>
  <c r="AL39" i="14" s="1"/>
  <c r="AN39" i="3"/>
  <c r="AK39" i="14" s="1"/>
  <c r="AM39" i="3"/>
  <c r="AJ39" i="3"/>
  <c r="AG39" i="3"/>
  <c r="AD39" i="3"/>
  <c r="Z39" i="3"/>
  <c r="BV39" i="14" s="1"/>
  <c r="BV39" i="19" s="1"/>
  <c r="Y39" i="3"/>
  <c r="BU39" i="14" s="1"/>
  <c r="BU39" i="19" s="1"/>
  <c r="X39" i="3"/>
  <c r="U39" i="3"/>
  <c r="R39" i="3"/>
  <c r="O39" i="3"/>
  <c r="BP38" i="3"/>
  <c r="CE38" i="14" s="1"/>
  <c r="CE38" i="19" s="1"/>
  <c r="BO38" i="3"/>
  <c r="CD38" i="14" s="1"/>
  <c r="CD38" i="19" s="1"/>
  <c r="BN38" i="3"/>
  <c r="BK38" i="3"/>
  <c r="BH38" i="3"/>
  <c r="BD38" i="3"/>
  <c r="CB38" i="14" s="1"/>
  <c r="CB38" i="19" s="1"/>
  <c r="BC38" i="3"/>
  <c r="CA38" i="14" s="1"/>
  <c r="CA38" i="19" s="1"/>
  <c r="BB38" i="3"/>
  <c r="BP37" i="3"/>
  <c r="CE37" i="14" s="1"/>
  <c r="CE37" i="19" s="1"/>
  <c r="BO37" i="3"/>
  <c r="CD37" i="14" s="1"/>
  <c r="CD37" i="19" s="1"/>
  <c r="BN37" i="3"/>
  <c r="BK37" i="3"/>
  <c r="BH37" i="3"/>
  <c r="BD37" i="3"/>
  <c r="CB37" i="14" s="1"/>
  <c r="CB37" i="19" s="1"/>
  <c r="BC37" i="3"/>
  <c r="CA37" i="14" s="1"/>
  <c r="CA37" i="19" s="1"/>
  <c r="BB37" i="3"/>
  <c r="AY37" i="3"/>
  <c r="AV37" i="3"/>
  <c r="AS37" i="3"/>
  <c r="AO37" i="3"/>
  <c r="AL37" i="14" s="1"/>
  <c r="AN37" i="3"/>
  <c r="AK37" i="14" s="1"/>
  <c r="AM37" i="3"/>
  <c r="AJ37" i="3"/>
  <c r="AG37" i="3"/>
  <c r="AD37" i="3"/>
  <c r="Z37" i="3"/>
  <c r="BV37" i="14" s="1"/>
  <c r="BV37" i="19" s="1"/>
  <c r="Y37" i="3"/>
  <c r="BU37" i="14" s="1"/>
  <c r="BU37" i="19" s="1"/>
  <c r="X37" i="3"/>
  <c r="U37" i="3"/>
  <c r="R37" i="3"/>
  <c r="O37" i="3"/>
  <c r="BP36" i="3"/>
  <c r="CE36" i="14" s="1"/>
  <c r="CE36" i="19" s="1"/>
  <c r="BO36" i="3"/>
  <c r="CD36" i="14" s="1"/>
  <c r="CD36" i="19" s="1"/>
  <c r="BN36" i="3"/>
  <c r="BK36" i="3"/>
  <c r="BH36" i="3"/>
  <c r="BD36" i="3"/>
  <c r="CB36" i="14" s="1"/>
  <c r="CB36" i="19" s="1"/>
  <c r="BC36" i="3"/>
  <c r="CA36" i="14" s="1"/>
  <c r="CA36" i="19" s="1"/>
  <c r="BB36" i="3"/>
  <c r="AY36" i="3"/>
  <c r="AV36" i="3"/>
  <c r="AS36" i="3"/>
  <c r="AO36" i="3"/>
  <c r="AL36" i="14" s="1"/>
  <c r="AN36" i="3"/>
  <c r="AK36" i="14" s="1"/>
  <c r="AM36" i="3"/>
  <c r="AJ36" i="3"/>
  <c r="AG36" i="3"/>
  <c r="AD36" i="3"/>
  <c r="Z36" i="3"/>
  <c r="BV36" i="14" s="1"/>
  <c r="BV36" i="19" s="1"/>
  <c r="Y36" i="3"/>
  <c r="BU36" i="14" s="1"/>
  <c r="BU36" i="19" s="1"/>
  <c r="X36" i="3"/>
  <c r="U36" i="3"/>
  <c r="R36" i="3"/>
  <c r="O36" i="3"/>
  <c r="BP35" i="3"/>
  <c r="CE35" i="14" s="1"/>
  <c r="CE35" i="19" s="1"/>
  <c r="BO35" i="3"/>
  <c r="CD35" i="14" s="1"/>
  <c r="CD35" i="19" s="1"/>
  <c r="BN35" i="3"/>
  <c r="BK35" i="3"/>
  <c r="BH35" i="3"/>
  <c r="BD35" i="3"/>
  <c r="CB35" i="14" s="1"/>
  <c r="CB35" i="19" s="1"/>
  <c r="BC35" i="3"/>
  <c r="CA35" i="14" s="1"/>
  <c r="CA35" i="19" s="1"/>
  <c r="BB35" i="3"/>
  <c r="AY35" i="3"/>
  <c r="AV35" i="3"/>
  <c r="AS35" i="3"/>
  <c r="AO35" i="3"/>
  <c r="AL35" i="14" s="1"/>
  <c r="AN35" i="3"/>
  <c r="AK35" i="14" s="1"/>
  <c r="AM35" i="3"/>
  <c r="AJ35" i="3"/>
  <c r="AG35" i="3"/>
  <c r="AD35" i="3"/>
  <c r="Z35" i="3"/>
  <c r="BV35" i="14" s="1"/>
  <c r="BV35" i="19" s="1"/>
  <c r="Y35" i="3"/>
  <c r="BU35" i="14" s="1"/>
  <c r="BU35" i="19" s="1"/>
  <c r="X35" i="3"/>
  <c r="U35" i="3"/>
  <c r="R35" i="3"/>
  <c r="O35" i="3"/>
  <c r="BP34" i="3"/>
  <c r="CE34" i="14" s="1"/>
  <c r="CE34" i="19" s="1"/>
  <c r="BO34" i="3"/>
  <c r="CD34" i="14" s="1"/>
  <c r="CD34" i="19" s="1"/>
  <c r="BN34" i="3"/>
  <c r="BK34" i="3"/>
  <c r="BH34" i="3"/>
  <c r="BD34" i="3"/>
  <c r="CB34" i="14" s="1"/>
  <c r="CB34" i="19" s="1"/>
  <c r="BC34" i="3"/>
  <c r="CA34" i="14" s="1"/>
  <c r="CA34" i="19" s="1"/>
  <c r="BB34" i="3"/>
  <c r="AY34" i="3"/>
  <c r="AV34" i="3"/>
  <c r="AS34" i="3"/>
  <c r="AO34" i="3"/>
  <c r="AL34" i="14" s="1"/>
  <c r="AN34" i="3"/>
  <c r="AK34" i="14" s="1"/>
  <c r="AM34" i="3"/>
  <c r="AJ34" i="3"/>
  <c r="AG34" i="3"/>
  <c r="AD34" i="3"/>
  <c r="Z34" i="3"/>
  <c r="BV34" i="14" s="1"/>
  <c r="BV34" i="19" s="1"/>
  <c r="Y34" i="3"/>
  <c r="BU34" i="14" s="1"/>
  <c r="BU34" i="19" s="1"/>
  <c r="X34" i="3"/>
  <c r="U34" i="3"/>
  <c r="R34" i="3"/>
  <c r="O34" i="3"/>
  <c r="BP33" i="3"/>
  <c r="CE33" i="14" s="1"/>
  <c r="CE33" i="19" s="1"/>
  <c r="BO33" i="3"/>
  <c r="CD33" i="14" s="1"/>
  <c r="CD33" i="19" s="1"/>
  <c r="BN33" i="3"/>
  <c r="BK33" i="3"/>
  <c r="BH33" i="3"/>
  <c r="BD33" i="3"/>
  <c r="CB33" i="14" s="1"/>
  <c r="CB33" i="19" s="1"/>
  <c r="BC33" i="3"/>
  <c r="CA33" i="14" s="1"/>
  <c r="CA33" i="19" s="1"/>
  <c r="BB33" i="3"/>
  <c r="AY33" i="3"/>
  <c r="AV33" i="3"/>
  <c r="AS33" i="3"/>
  <c r="AO33" i="3"/>
  <c r="AL33" i="14" s="1"/>
  <c r="AN33" i="3"/>
  <c r="AK33" i="14" s="1"/>
  <c r="AM33" i="3"/>
  <c r="AJ33" i="3"/>
  <c r="AG33" i="3"/>
  <c r="AD33" i="3"/>
  <c r="Z33" i="3"/>
  <c r="BV33" i="14" s="1"/>
  <c r="BV33" i="19" s="1"/>
  <c r="Y33" i="3"/>
  <c r="BU33" i="14" s="1"/>
  <c r="BU33" i="19" s="1"/>
  <c r="X33" i="3"/>
  <c r="U33" i="3"/>
  <c r="R33" i="3"/>
  <c r="O33" i="3"/>
  <c r="BP32" i="3"/>
  <c r="CE32" i="14" s="1"/>
  <c r="CE32" i="19" s="1"/>
  <c r="BO32" i="3"/>
  <c r="CD32" i="14" s="1"/>
  <c r="CD32" i="19" s="1"/>
  <c r="BN32" i="3"/>
  <c r="BK32" i="3"/>
  <c r="BH32" i="3"/>
  <c r="BD32" i="3"/>
  <c r="CB32" i="14" s="1"/>
  <c r="CB32" i="19" s="1"/>
  <c r="BC32" i="3"/>
  <c r="CA32" i="14" s="1"/>
  <c r="CA32" i="19" s="1"/>
  <c r="BB32" i="3"/>
  <c r="AY32" i="3"/>
  <c r="AV32" i="3"/>
  <c r="AS32" i="3"/>
  <c r="AO32" i="3"/>
  <c r="AL32" i="14" s="1"/>
  <c r="AN32" i="3"/>
  <c r="AK32" i="14" s="1"/>
  <c r="AM32" i="3"/>
  <c r="AJ32" i="3"/>
  <c r="AG32" i="3"/>
  <c r="AD32" i="3"/>
  <c r="Z32" i="3"/>
  <c r="BV32" i="14" s="1"/>
  <c r="BV32" i="19" s="1"/>
  <c r="Y32" i="3"/>
  <c r="BU32" i="14" s="1"/>
  <c r="BU32" i="19" s="1"/>
  <c r="X32" i="3"/>
  <c r="U32" i="3"/>
  <c r="R32" i="3"/>
  <c r="O32" i="3"/>
  <c r="BP31" i="3"/>
  <c r="CE31" i="14" s="1"/>
  <c r="CE31" i="19" s="1"/>
  <c r="BO31" i="3"/>
  <c r="CD31" i="14" s="1"/>
  <c r="CD31" i="19" s="1"/>
  <c r="BN31" i="3"/>
  <c r="BK31" i="3"/>
  <c r="BH31" i="3"/>
  <c r="BD31" i="3"/>
  <c r="CB31" i="14" s="1"/>
  <c r="CB31" i="19" s="1"/>
  <c r="BC31" i="3"/>
  <c r="CA31" i="14" s="1"/>
  <c r="CA31" i="19" s="1"/>
  <c r="BB31" i="3"/>
  <c r="AY31" i="3"/>
  <c r="AV31" i="3"/>
  <c r="AS31" i="3"/>
  <c r="AO31" i="3"/>
  <c r="AL31" i="14" s="1"/>
  <c r="AN31" i="3"/>
  <c r="AK31" i="14" s="1"/>
  <c r="AM31" i="3"/>
  <c r="AJ31" i="3"/>
  <c r="AG31" i="3"/>
  <c r="AD31" i="3"/>
  <c r="Z31" i="3"/>
  <c r="BV31" i="14" s="1"/>
  <c r="BV31" i="19" s="1"/>
  <c r="Y31" i="3"/>
  <c r="BU31" i="14" s="1"/>
  <c r="BU31" i="19" s="1"/>
  <c r="X31" i="3"/>
  <c r="U31" i="3"/>
  <c r="R31" i="3"/>
  <c r="O31" i="3"/>
  <c r="BP30" i="3"/>
  <c r="CE30" i="14" s="1"/>
  <c r="CE30" i="19" s="1"/>
  <c r="BO30" i="3"/>
  <c r="CD30" i="14" s="1"/>
  <c r="CD30" i="19" s="1"/>
  <c r="BN30" i="3"/>
  <c r="BK30" i="3"/>
  <c r="BH30" i="3"/>
  <c r="BD30" i="3"/>
  <c r="CB30" i="14" s="1"/>
  <c r="CB30" i="19" s="1"/>
  <c r="BC30" i="3"/>
  <c r="CA30" i="14" s="1"/>
  <c r="CA30" i="19" s="1"/>
  <c r="BB30" i="3"/>
  <c r="AY30" i="3"/>
  <c r="AV30" i="3"/>
  <c r="AS30" i="3"/>
  <c r="AO30" i="3"/>
  <c r="AL30" i="14" s="1"/>
  <c r="AN30" i="3"/>
  <c r="AK30" i="14" s="1"/>
  <c r="AM30" i="3"/>
  <c r="AJ30" i="3"/>
  <c r="AG30" i="3"/>
  <c r="AD30" i="3"/>
  <c r="Z30" i="3"/>
  <c r="BV30" i="14" s="1"/>
  <c r="BV30" i="19" s="1"/>
  <c r="Y30" i="3"/>
  <c r="BU30" i="14" s="1"/>
  <c r="BU30" i="19" s="1"/>
  <c r="X30" i="3"/>
  <c r="U30" i="3"/>
  <c r="R30" i="3"/>
  <c r="O30" i="3"/>
  <c r="BP29" i="3"/>
  <c r="CE29" i="14" s="1"/>
  <c r="CE29" i="19" s="1"/>
  <c r="BO29" i="3"/>
  <c r="CD29" i="14" s="1"/>
  <c r="CD29" i="19" s="1"/>
  <c r="BN29" i="3"/>
  <c r="BK29" i="3"/>
  <c r="BH29" i="3"/>
  <c r="BD29" i="3"/>
  <c r="CB29" i="14" s="1"/>
  <c r="CB29" i="19" s="1"/>
  <c r="BC29" i="3"/>
  <c r="CA29" i="14" s="1"/>
  <c r="CA29" i="19" s="1"/>
  <c r="BB29" i="3"/>
  <c r="AY29" i="3"/>
  <c r="AV29" i="3"/>
  <c r="AS29" i="3"/>
  <c r="AO29" i="3"/>
  <c r="AL29" i="14" s="1"/>
  <c r="AN29" i="3"/>
  <c r="AK29" i="14" s="1"/>
  <c r="AM29" i="3"/>
  <c r="AJ29" i="3"/>
  <c r="AG29" i="3"/>
  <c r="AD29" i="3"/>
  <c r="Z29" i="3"/>
  <c r="BV29" i="14" s="1"/>
  <c r="BV29" i="19" s="1"/>
  <c r="Y29" i="3"/>
  <c r="BU29" i="14" s="1"/>
  <c r="BU29" i="19" s="1"/>
  <c r="X29" i="3"/>
  <c r="U29" i="3"/>
  <c r="R29" i="3"/>
  <c r="O29" i="3"/>
  <c r="BP28" i="3"/>
  <c r="CE28" i="14" s="1"/>
  <c r="CE28" i="19" s="1"/>
  <c r="BO28" i="3"/>
  <c r="CD28" i="14" s="1"/>
  <c r="CD28" i="19" s="1"/>
  <c r="BN28" i="3"/>
  <c r="BK28" i="3"/>
  <c r="BH28" i="3"/>
  <c r="BD28" i="3"/>
  <c r="CB28" i="14" s="1"/>
  <c r="CB28" i="19" s="1"/>
  <c r="BC28" i="3"/>
  <c r="CA28" i="14" s="1"/>
  <c r="CA28" i="19" s="1"/>
  <c r="BB28" i="3"/>
  <c r="AY28" i="3"/>
  <c r="AV28" i="3"/>
  <c r="AS28" i="3"/>
  <c r="AO28" i="3"/>
  <c r="AL28" i="14" s="1"/>
  <c r="AN28" i="3"/>
  <c r="AK28" i="14" s="1"/>
  <c r="AM28" i="3"/>
  <c r="AJ28" i="3"/>
  <c r="AG28" i="3"/>
  <c r="AD28" i="3"/>
  <c r="Z28" i="3"/>
  <c r="BV28" i="14" s="1"/>
  <c r="BV28" i="19" s="1"/>
  <c r="Y28" i="3"/>
  <c r="BU28" i="14" s="1"/>
  <c r="BU28" i="19" s="1"/>
  <c r="X28" i="3"/>
  <c r="U28" i="3"/>
  <c r="R28" i="3"/>
  <c r="O28" i="3"/>
  <c r="BP27" i="3"/>
  <c r="CE27" i="14" s="1"/>
  <c r="CE27" i="19" s="1"/>
  <c r="BO27" i="3"/>
  <c r="CD27" i="14" s="1"/>
  <c r="CD27" i="19" s="1"/>
  <c r="BN27" i="3"/>
  <c r="BK27" i="3"/>
  <c r="BH27" i="3"/>
  <c r="BD27" i="3"/>
  <c r="CB27" i="14" s="1"/>
  <c r="CB27" i="19" s="1"/>
  <c r="BC27" i="3"/>
  <c r="CA27" i="14" s="1"/>
  <c r="CA27" i="19" s="1"/>
  <c r="BB27" i="3"/>
  <c r="AY27" i="3"/>
  <c r="AV27" i="3"/>
  <c r="AS27" i="3"/>
  <c r="AO27" i="3"/>
  <c r="AL27" i="14" s="1"/>
  <c r="AN27" i="3"/>
  <c r="AK27" i="14" s="1"/>
  <c r="AM27" i="3"/>
  <c r="AJ27" i="3"/>
  <c r="AG27" i="3"/>
  <c r="AD27" i="3"/>
  <c r="Z27" i="3"/>
  <c r="BV27" i="14" s="1"/>
  <c r="BV27" i="19" s="1"/>
  <c r="Y27" i="3"/>
  <c r="BU27" i="14" s="1"/>
  <c r="BU27" i="19" s="1"/>
  <c r="X27" i="3"/>
  <c r="U27" i="3"/>
  <c r="R27" i="3"/>
  <c r="O27" i="3"/>
  <c r="BP26" i="3"/>
  <c r="CE26" i="14" s="1"/>
  <c r="CE26" i="19" s="1"/>
  <c r="BO26" i="3"/>
  <c r="CD26" i="14" s="1"/>
  <c r="CD26" i="19" s="1"/>
  <c r="BN26" i="3"/>
  <c r="BK26" i="3"/>
  <c r="BH26" i="3"/>
  <c r="BD26" i="3"/>
  <c r="CB26" i="14" s="1"/>
  <c r="CB26" i="19" s="1"/>
  <c r="BC26" i="3"/>
  <c r="CA26" i="14" s="1"/>
  <c r="CA26" i="19" s="1"/>
  <c r="BB26" i="3"/>
  <c r="AY26" i="3"/>
  <c r="AV26" i="3"/>
  <c r="AS26" i="3"/>
  <c r="AO26" i="3"/>
  <c r="AL26" i="14" s="1"/>
  <c r="AN26" i="3"/>
  <c r="AK26" i="14" s="1"/>
  <c r="AM26" i="3"/>
  <c r="AJ26" i="3"/>
  <c r="AG26" i="3"/>
  <c r="AD26" i="3"/>
  <c r="Z26" i="3"/>
  <c r="BV26" i="14" s="1"/>
  <c r="BV26" i="19" s="1"/>
  <c r="Y26" i="3"/>
  <c r="BU26" i="14" s="1"/>
  <c r="BU26" i="19" s="1"/>
  <c r="X26" i="3"/>
  <c r="U26" i="3"/>
  <c r="R26" i="3"/>
  <c r="O26" i="3"/>
  <c r="BP25" i="3"/>
  <c r="CE25" i="14" s="1"/>
  <c r="CE25" i="19" s="1"/>
  <c r="BO25" i="3"/>
  <c r="CD25" i="14" s="1"/>
  <c r="CD25" i="19" s="1"/>
  <c r="BN25" i="3"/>
  <c r="BK25" i="3"/>
  <c r="BH25" i="3"/>
  <c r="BD25" i="3"/>
  <c r="CB25" i="14" s="1"/>
  <c r="CB25" i="19" s="1"/>
  <c r="BC25" i="3"/>
  <c r="CA25" i="14" s="1"/>
  <c r="CA25" i="19" s="1"/>
  <c r="BB25" i="3"/>
  <c r="AY25" i="3"/>
  <c r="AV25" i="3"/>
  <c r="AS25" i="3"/>
  <c r="AO25" i="3"/>
  <c r="AL25" i="14" s="1"/>
  <c r="AN25" i="3"/>
  <c r="AK25" i="14" s="1"/>
  <c r="AM25" i="3"/>
  <c r="AJ25" i="3"/>
  <c r="AG25" i="3"/>
  <c r="AD25" i="3"/>
  <c r="Z25" i="3"/>
  <c r="BV25" i="14" s="1"/>
  <c r="BV25" i="19" s="1"/>
  <c r="Y25" i="3"/>
  <c r="BU25" i="14" s="1"/>
  <c r="BU25" i="19" s="1"/>
  <c r="X25" i="3"/>
  <c r="U25" i="3"/>
  <c r="R25" i="3"/>
  <c r="O25" i="3"/>
  <c r="BP24" i="3"/>
  <c r="CE24" i="14" s="1"/>
  <c r="CE24" i="19" s="1"/>
  <c r="BO24" i="3"/>
  <c r="CD24" i="14" s="1"/>
  <c r="CD24" i="19" s="1"/>
  <c r="BN24" i="3"/>
  <c r="BK24" i="3"/>
  <c r="BH24" i="3"/>
  <c r="BD24" i="3"/>
  <c r="CB24" i="14" s="1"/>
  <c r="CB24" i="19" s="1"/>
  <c r="BC24" i="3"/>
  <c r="CA24" i="14" s="1"/>
  <c r="CA24" i="19" s="1"/>
  <c r="BB24" i="3"/>
  <c r="AY24" i="3"/>
  <c r="AV24" i="3"/>
  <c r="AS24" i="3"/>
  <c r="AO24" i="3"/>
  <c r="AL24" i="14" s="1"/>
  <c r="AN24" i="3"/>
  <c r="AK24" i="14" s="1"/>
  <c r="AM24" i="3"/>
  <c r="AJ24" i="3"/>
  <c r="AG24" i="3"/>
  <c r="AD24" i="3"/>
  <c r="Z24" i="3"/>
  <c r="BV24" i="14" s="1"/>
  <c r="BV24" i="19" s="1"/>
  <c r="Y24" i="3"/>
  <c r="BU24" i="14" s="1"/>
  <c r="BU24" i="19" s="1"/>
  <c r="X24" i="3"/>
  <c r="U24" i="3"/>
  <c r="R24" i="3"/>
  <c r="O24" i="3"/>
  <c r="BP23" i="3"/>
  <c r="CE23" i="14" s="1"/>
  <c r="CE23" i="19" s="1"/>
  <c r="BO23" i="3"/>
  <c r="CD23" i="14" s="1"/>
  <c r="CD23" i="19" s="1"/>
  <c r="BN23" i="3"/>
  <c r="BK23" i="3"/>
  <c r="BH23" i="3"/>
  <c r="BD23" i="3"/>
  <c r="CB23" i="14" s="1"/>
  <c r="CB23" i="19" s="1"/>
  <c r="BC23" i="3"/>
  <c r="CA23" i="14" s="1"/>
  <c r="CA23" i="19" s="1"/>
  <c r="BB23" i="3"/>
  <c r="AY23" i="3"/>
  <c r="AV23" i="3"/>
  <c r="AS23" i="3"/>
  <c r="AO23" i="3"/>
  <c r="AL23" i="14" s="1"/>
  <c r="AN23" i="3"/>
  <c r="AK23" i="14" s="1"/>
  <c r="AM23" i="3"/>
  <c r="AJ23" i="3"/>
  <c r="AG23" i="3"/>
  <c r="AD23" i="3"/>
  <c r="Z23" i="3"/>
  <c r="BV23" i="14" s="1"/>
  <c r="BV23" i="19" s="1"/>
  <c r="Y23" i="3"/>
  <c r="BU23" i="14" s="1"/>
  <c r="BU23" i="19" s="1"/>
  <c r="X23" i="3"/>
  <c r="U23" i="3"/>
  <c r="R23" i="3"/>
  <c r="O23" i="3"/>
  <c r="BP22" i="3"/>
  <c r="CE22" i="14" s="1"/>
  <c r="CE22" i="19" s="1"/>
  <c r="BO22" i="3"/>
  <c r="CD22" i="14" s="1"/>
  <c r="CD22" i="19" s="1"/>
  <c r="BN22" i="3"/>
  <c r="BK22" i="3"/>
  <c r="BH22" i="3"/>
  <c r="BD22" i="3"/>
  <c r="CB22" i="14" s="1"/>
  <c r="CB22" i="19" s="1"/>
  <c r="BC22" i="3"/>
  <c r="CA22" i="14" s="1"/>
  <c r="CA22" i="19" s="1"/>
  <c r="BB22" i="3"/>
  <c r="AY22" i="3"/>
  <c r="AV22" i="3"/>
  <c r="AS22" i="3"/>
  <c r="AO22" i="3"/>
  <c r="AL22" i="14" s="1"/>
  <c r="AN22" i="3"/>
  <c r="AK22" i="14" s="1"/>
  <c r="AM22" i="3"/>
  <c r="AJ22" i="3"/>
  <c r="AG22" i="3"/>
  <c r="AD22" i="3"/>
  <c r="Z22" i="3"/>
  <c r="BV22" i="14" s="1"/>
  <c r="BV22" i="19" s="1"/>
  <c r="Y22" i="3"/>
  <c r="BU22" i="14" s="1"/>
  <c r="BU22" i="19" s="1"/>
  <c r="X22" i="3"/>
  <c r="U22" i="3"/>
  <c r="R22" i="3"/>
  <c r="O22" i="3"/>
  <c r="BP21" i="3"/>
  <c r="CE21" i="14" s="1"/>
  <c r="CE21" i="19" s="1"/>
  <c r="BO21" i="3"/>
  <c r="CD21" i="14" s="1"/>
  <c r="CD21" i="19" s="1"/>
  <c r="BN21" i="3"/>
  <c r="BK21" i="3"/>
  <c r="BH21" i="3"/>
  <c r="BD21" i="3"/>
  <c r="CB21" i="14" s="1"/>
  <c r="CB21" i="19" s="1"/>
  <c r="BC21" i="3"/>
  <c r="CA21" i="14" s="1"/>
  <c r="CA21" i="19" s="1"/>
  <c r="BB21" i="3"/>
  <c r="AY21" i="3"/>
  <c r="AV21" i="3"/>
  <c r="AS21" i="3"/>
  <c r="AO21" i="3"/>
  <c r="AL21" i="14" s="1"/>
  <c r="AN21" i="3"/>
  <c r="AK21" i="14" s="1"/>
  <c r="AM21" i="3"/>
  <c r="AJ21" i="3"/>
  <c r="AG21" i="3"/>
  <c r="AD21" i="3"/>
  <c r="Z21" i="3"/>
  <c r="BV21" i="14" s="1"/>
  <c r="BV21" i="19" s="1"/>
  <c r="Y21" i="3"/>
  <c r="BU21" i="14" s="1"/>
  <c r="BU21" i="19" s="1"/>
  <c r="X21" i="3"/>
  <c r="U21" i="3"/>
  <c r="R21" i="3"/>
  <c r="O21" i="3"/>
  <c r="BP20" i="3"/>
  <c r="CE20" i="14" s="1"/>
  <c r="CE20" i="19" s="1"/>
  <c r="BO20" i="3"/>
  <c r="CD20" i="14" s="1"/>
  <c r="CD20" i="19" s="1"/>
  <c r="BN20" i="3"/>
  <c r="BK20" i="3"/>
  <c r="BH20" i="3"/>
  <c r="BD20" i="3"/>
  <c r="CB20" i="14" s="1"/>
  <c r="CB20" i="19" s="1"/>
  <c r="BC20" i="3"/>
  <c r="CA20" i="14" s="1"/>
  <c r="CA20" i="19" s="1"/>
  <c r="BB20" i="3"/>
  <c r="AY20" i="3"/>
  <c r="AV20" i="3"/>
  <c r="AS20" i="3"/>
  <c r="AO20" i="3"/>
  <c r="AL20" i="14" s="1"/>
  <c r="AN20" i="3"/>
  <c r="AK20" i="14" s="1"/>
  <c r="AM20" i="3"/>
  <c r="AJ20" i="3"/>
  <c r="AG20" i="3"/>
  <c r="AD20" i="3"/>
  <c r="Z20" i="3"/>
  <c r="BV20" i="14" s="1"/>
  <c r="BV20" i="19" s="1"/>
  <c r="Y20" i="3"/>
  <c r="BU20" i="14" s="1"/>
  <c r="BU20" i="19" s="1"/>
  <c r="X20" i="3"/>
  <c r="U20" i="3"/>
  <c r="R20" i="3"/>
  <c r="O20" i="3"/>
  <c r="BP19" i="3"/>
  <c r="CE19" i="14" s="1"/>
  <c r="CE19" i="19" s="1"/>
  <c r="BO19" i="3"/>
  <c r="CD19" i="14" s="1"/>
  <c r="CD19" i="19" s="1"/>
  <c r="BN19" i="3"/>
  <c r="BK19" i="3"/>
  <c r="BH19" i="3"/>
  <c r="BD19" i="3"/>
  <c r="CB19" i="14" s="1"/>
  <c r="CB19" i="19" s="1"/>
  <c r="BC19" i="3"/>
  <c r="CA19" i="14" s="1"/>
  <c r="CA19" i="19" s="1"/>
  <c r="BB19" i="3"/>
  <c r="AY19" i="3"/>
  <c r="AV19" i="3"/>
  <c r="AS19" i="3"/>
  <c r="AO19" i="3"/>
  <c r="AL19" i="14" s="1"/>
  <c r="AN19" i="3"/>
  <c r="AK19" i="14" s="1"/>
  <c r="AM19" i="3"/>
  <c r="AJ19" i="3"/>
  <c r="AG19" i="3"/>
  <c r="AD19" i="3"/>
  <c r="Z19" i="3"/>
  <c r="BV19" i="14" s="1"/>
  <c r="BV19" i="19" s="1"/>
  <c r="Y19" i="3"/>
  <c r="BU19" i="14" s="1"/>
  <c r="BU19" i="19" s="1"/>
  <c r="X19" i="3"/>
  <c r="U19" i="3"/>
  <c r="R19" i="3"/>
  <c r="O19" i="3"/>
  <c r="BP18" i="3"/>
  <c r="CE18" i="14" s="1"/>
  <c r="CE18" i="19" s="1"/>
  <c r="BO18" i="3"/>
  <c r="CD18" i="14" s="1"/>
  <c r="CD18" i="19" s="1"/>
  <c r="BN18" i="3"/>
  <c r="BK18" i="3"/>
  <c r="BH18" i="3"/>
  <c r="BD18" i="3"/>
  <c r="CB18" i="14" s="1"/>
  <c r="CB18" i="19" s="1"/>
  <c r="BC18" i="3"/>
  <c r="CA18" i="14" s="1"/>
  <c r="CA18" i="19" s="1"/>
  <c r="BB18" i="3"/>
  <c r="AY18" i="3"/>
  <c r="AV18" i="3"/>
  <c r="AS18" i="3"/>
  <c r="AO18" i="3"/>
  <c r="AL18" i="14" s="1"/>
  <c r="AN18" i="3"/>
  <c r="AK18" i="14" s="1"/>
  <c r="AM18" i="3"/>
  <c r="AJ18" i="3"/>
  <c r="AG18" i="3"/>
  <c r="AD18" i="3"/>
  <c r="Z18" i="3"/>
  <c r="BV18" i="14" s="1"/>
  <c r="BV18" i="19" s="1"/>
  <c r="Y18" i="3"/>
  <c r="BU18" i="14" s="1"/>
  <c r="BU18" i="19" s="1"/>
  <c r="X18" i="3"/>
  <c r="U18" i="3"/>
  <c r="R18" i="3"/>
  <c r="O18" i="3"/>
  <c r="BP17" i="3"/>
  <c r="CE17" i="14" s="1"/>
  <c r="CE17" i="19" s="1"/>
  <c r="BO17" i="3"/>
  <c r="CD17" i="14" s="1"/>
  <c r="CD17" i="19" s="1"/>
  <c r="BN17" i="3"/>
  <c r="BK17" i="3"/>
  <c r="BH17" i="3"/>
  <c r="BD17" i="3"/>
  <c r="CB17" i="14" s="1"/>
  <c r="CB17" i="19" s="1"/>
  <c r="BC17" i="3"/>
  <c r="CA17" i="14" s="1"/>
  <c r="CA17" i="19" s="1"/>
  <c r="BB17" i="3"/>
  <c r="AY17" i="3"/>
  <c r="AV17" i="3"/>
  <c r="AS17" i="3"/>
  <c r="AO17" i="3"/>
  <c r="AL17" i="14" s="1"/>
  <c r="AN17" i="3"/>
  <c r="AK17" i="14" s="1"/>
  <c r="AM17" i="3"/>
  <c r="AJ17" i="3"/>
  <c r="AG17" i="3"/>
  <c r="AD17" i="3"/>
  <c r="Z17" i="3"/>
  <c r="BV17" i="14" s="1"/>
  <c r="BV17" i="19" s="1"/>
  <c r="Y17" i="3"/>
  <c r="BU17" i="14" s="1"/>
  <c r="BU17" i="19" s="1"/>
  <c r="X17" i="3"/>
  <c r="U17" i="3"/>
  <c r="R17" i="3"/>
  <c r="O17" i="3"/>
  <c r="BP16" i="3"/>
  <c r="CE16" i="14" s="1"/>
  <c r="CE16" i="19" s="1"/>
  <c r="BO16" i="3"/>
  <c r="CD16" i="14" s="1"/>
  <c r="CD16" i="19" s="1"/>
  <c r="BN16" i="3"/>
  <c r="BK16" i="3"/>
  <c r="BH16" i="3"/>
  <c r="BD16" i="3"/>
  <c r="CB16" i="14" s="1"/>
  <c r="CB16" i="19" s="1"/>
  <c r="BC16" i="3"/>
  <c r="CA16" i="14" s="1"/>
  <c r="CA16" i="19" s="1"/>
  <c r="BB16" i="3"/>
  <c r="AY16" i="3"/>
  <c r="AV16" i="3"/>
  <c r="AS16" i="3"/>
  <c r="AO16" i="3"/>
  <c r="AL16" i="14" s="1"/>
  <c r="AN16" i="3"/>
  <c r="AK16" i="14" s="1"/>
  <c r="AM16" i="3"/>
  <c r="AJ16" i="3"/>
  <c r="AG16" i="3"/>
  <c r="AD16" i="3"/>
  <c r="Z16" i="3"/>
  <c r="BV16" i="14" s="1"/>
  <c r="BV16" i="19" s="1"/>
  <c r="Y16" i="3"/>
  <c r="BU16" i="14" s="1"/>
  <c r="BU16" i="19" s="1"/>
  <c r="X16" i="3"/>
  <c r="U16" i="3"/>
  <c r="R16" i="3"/>
  <c r="O16" i="3"/>
  <c r="BP15" i="3"/>
  <c r="CE15" i="14" s="1"/>
  <c r="CE15" i="19" s="1"/>
  <c r="BO15" i="3"/>
  <c r="CD15" i="14" s="1"/>
  <c r="CD15" i="19" s="1"/>
  <c r="BN15" i="3"/>
  <c r="BK15" i="3"/>
  <c r="BH15" i="3"/>
  <c r="BD15" i="3"/>
  <c r="CB15" i="14" s="1"/>
  <c r="CB15" i="19" s="1"/>
  <c r="BC15" i="3"/>
  <c r="CA15" i="14" s="1"/>
  <c r="CA15" i="19" s="1"/>
  <c r="BB15" i="3"/>
  <c r="AY15" i="3"/>
  <c r="BP14" i="3"/>
  <c r="CE14" i="14" s="1"/>
  <c r="CE14" i="19" s="1"/>
  <c r="BO14" i="3"/>
  <c r="CD14" i="14" s="1"/>
  <c r="CD14" i="19" s="1"/>
  <c r="BN14" i="3"/>
  <c r="BK14" i="3"/>
  <c r="BH14" i="3"/>
  <c r="BD14" i="3"/>
  <c r="CB14" i="14" s="1"/>
  <c r="CB14" i="19" s="1"/>
  <c r="BC14" i="3"/>
  <c r="CA14" i="14" s="1"/>
  <c r="CA14" i="19" s="1"/>
  <c r="BB14" i="3"/>
  <c r="AY14" i="3"/>
  <c r="AV14" i="3"/>
  <c r="AS14" i="3"/>
  <c r="AO14" i="3"/>
  <c r="AL14" i="14" s="1"/>
  <c r="AN14" i="3"/>
  <c r="AK14" i="14" s="1"/>
  <c r="AM14" i="3"/>
  <c r="AJ14" i="3"/>
  <c r="AG14" i="3"/>
  <c r="AD14" i="3"/>
  <c r="Z14" i="3"/>
  <c r="BV14" i="14" s="1"/>
  <c r="BV14" i="19" s="1"/>
  <c r="Y14" i="3"/>
  <c r="BU14" i="14" s="1"/>
  <c r="BU14" i="19" s="1"/>
  <c r="X14" i="3"/>
  <c r="U14" i="3"/>
  <c r="R14" i="3"/>
  <c r="O14" i="3"/>
  <c r="BP13" i="3"/>
  <c r="CE13" i="14" s="1"/>
  <c r="CE13" i="19" s="1"/>
  <c r="BO13" i="3"/>
  <c r="CD13" i="14" s="1"/>
  <c r="CD13" i="19" s="1"/>
  <c r="BN13" i="3"/>
  <c r="BK13" i="3"/>
  <c r="BH13" i="3"/>
  <c r="BD13" i="3"/>
  <c r="CB13" i="14" s="1"/>
  <c r="CB13" i="19" s="1"/>
  <c r="BC13" i="3"/>
  <c r="CA13" i="14" s="1"/>
  <c r="CA13" i="19" s="1"/>
  <c r="BB13" i="3"/>
  <c r="AY13" i="3"/>
  <c r="AO13" i="3"/>
  <c r="AL13" i="14" s="1"/>
  <c r="AN13" i="3"/>
  <c r="AK13" i="14" s="1"/>
  <c r="Z13" i="3"/>
  <c r="BV13" i="14" s="1"/>
  <c r="BV13" i="19" s="1"/>
  <c r="Y13" i="3"/>
  <c r="BU13" i="14" s="1"/>
  <c r="BU13" i="19" s="1"/>
  <c r="X13" i="3"/>
  <c r="U13" i="3"/>
  <c r="R13" i="3"/>
  <c r="O13" i="3"/>
  <c r="BP12" i="3"/>
  <c r="CE12" i="14" s="1"/>
  <c r="CE12" i="19" s="1"/>
  <c r="BO12" i="3"/>
  <c r="CD12" i="14" s="1"/>
  <c r="CD12" i="19" s="1"/>
  <c r="BN12" i="3"/>
  <c r="BK12" i="3"/>
  <c r="BH12" i="3"/>
  <c r="BD12" i="3"/>
  <c r="CB12" i="14" s="1"/>
  <c r="CB12" i="19" s="1"/>
  <c r="BC12" i="3"/>
  <c r="CA12" i="14" s="1"/>
  <c r="CA12" i="19" s="1"/>
  <c r="BB12" i="3"/>
  <c r="AY12" i="3"/>
  <c r="AO12" i="3"/>
  <c r="AL12" i="14" s="1"/>
  <c r="AN12" i="3"/>
  <c r="AK12" i="14" s="1"/>
  <c r="Z12" i="3"/>
  <c r="BV12" i="14" s="1"/>
  <c r="BV12" i="19" s="1"/>
  <c r="Y12" i="3"/>
  <c r="BU12" i="14" s="1"/>
  <c r="BU12" i="19" s="1"/>
  <c r="X12" i="3"/>
  <c r="U12" i="3"/>
  <c r="R12" i="3"/>
  <c r="O12" i="3"/>
  <c r="BP11" i="3"/>
  <c r="CE11" i="14" s="1"/>
  <c r="CE11" i="19" s="1"/>
  <c r="BO11" i="3"/>
  <c r="CD11" i="14" s="1"/>
  <c r="CD11" i="19" s="1"/>
  <c r="BN11" i="3"/>
  <c r="BK11" i="3"/>
  <c r="BH11" i="3"/>
  <c r="BD11" i="3"/>
  <c r="CB11" i="14" s="1"/>
  <c r="CB11" i="19" s="1"/>
  <c r="BC11" i="3"/>
  <c r="CA11" i="14" s="1"/>
  <c r="CA11" i="19" s="1"/>
  <c r="BB11" i="3"/>
  <c r="AY11" i="3"/>
  <c r="AO11" i="3"/>
  <c r="AL11" i="14" s="1"/>
  <c r="AN11" i="3"/>
  <c r="AK11" i="14" s="1"/>
  <c r="Z11" i="3"/>
  <c r="BV11" i="14" s="1"/>
  <c r="BV11" i="19" s="1"/>
  <c r="Y11" i="3"/>
  <c r="BU11" i="14" s="1"/>
  <c r="BU11" i="19" s="1"/>
  <c r="X11" i="3"/>
  <c r="U11" i="3"/>
  <c r="R11" i="3"/>
  <c r="O11" i="3"/>
  <c r="BP10" i="3"/>
  <c r="CE10" i="14" s="1"/>
  <c r="CE10" i="19" s="1"/>
  <c r="BO10" i="3"/>
  <c r="CD10" i="14" s="1"/>
  <c r="CD10" i="19" s="1"/>
  <c r="BN10" i="3"/>
  <c r="BK10" i="3"/>
  <c r="BH10" i="3"/>
  <c r="BD10" i="3"/>
  <c r="CB10" i="14" s="1"/>
  <c r="CB10" i="19" s="1"/>
  <c r="BC10" i="3"/>
  <c r="CA10" i="14" s="1"/>
  <c r="CA10" i="19" s="1"/>
  <c r="BB10" i="3"/>
  <c r="AY10" i="3"/>
  <c r="AV10" i="3"/>
  <c r="AS10" i="3"/>
  <c r="AO10" i="3"/>
  <c r="AL10" i="14" s="1"/>
  <c r="AN10" i="3"/>
  <c r="AK10" i="14" s="1"/>
  <c r="AM10" i="3"/>
  <c r="AJ10" i="3"/>
  <c r="AG10" i="3"/>
  <c r="AD10" i="3"/>
  <c r="Z10" i="3"/>
  <c r="BV10" i="14" s="1"/>
  <c r="BV10" i="19" s="1"/>
  <c r="Y10" i="3"/>
  <c r="BU10" i="14" s="1"/>
  <c r="BU10" i="19" s="1"/>
  <c r="X10" i="3"/>
  <c r="U10" i="3"/>
  <c r="R10" i="3"/>
  <c r="O10" i="3"/>
  <c r="BP9" i="3"/>
  <c r="CE9" i="14" s="1"/>
  <c r="CE9" i="19" s="1"/>
  <c r="BO9" i="3"/>
  <c r="CD9" i="14" s="1"/>
  <c r="CD9" i="19" s="1"/>
  <c r="BN9" i="3"/>
  <c r="BK9" i="3"/>
  <c r="BH9" i="3"/>
  <c r="BD9" i="3"/>
  <c r="CB9" i="14" s="1"/>
  <c r="CB9" i="19" s="1"/>
  <c r="BC9" i="3"/>
  <c r="CA9" i="14" s="1"/>
  <c r="CA9" i="19" s="1"/>
  <c r="BB9" i="3"/>
  <c r="AY9" i="3"/>
  <c r="AV9" i="3"/>
  <c r="AS9" i="3"/>
  <c r="AO9" i="3"/>
  <c r="AL9" i="14" s="1"/>
  <c r="AN9" i="3"/>
  <c r="AK9" i="14" s="1"/>
  <c r="AM9" i="3"/>
  <c r="AJ9" i="3"/>
  <c r="AG9" i="3"/>
  <c r="AD9" i="3"/>
  <c r="Z9" i="3"/>
  <c r="BV9" i="14" s="1"/>
  <c r="BV9" i="19" s="1"/>
  <c r="Y9" i="3"/>
  <c r="BU9" i="14" s="1"/>
  <c r="BU9" i="19" s="1"/>
  <c r="X9" i="3"/>
  <c r="U9" i="3"/>
  <c r="R9" i="3"/>
  <c r="O9" i="3"/>
  <c r="BP8" i="3"/>
  <c r="CE8" i="14" s="1"/>
  <c r="CE8" i="19" s="1"/>
  <c r="BO8" i="3"/>
  <c r="CD8" i="14" s="1"/>
  <c r="CD8" i="19" s="1"/>
  <c r="BN8" i="3"/>
  <c r="BK8" i="3"/>
  <c r="BH8" i="3"/>
  <c r="BD8" i="3"/>
  <c r="CB8" i="14" s="1"/>
  <c r="CB8" i="19" s="1"/>
  <c r="BC8" i="3"/>
  <c r="CA8" i="14" s="1"/>
  <c r="CA8" i="19" s="1"/>
  <c r="BB8" i="3"/>
  <c r="AY8" i="3"/>
  <c r="AV8" i="3"/>
  <c r="AS8" i="3"/>
  <c r="AO8" i="3"/>
  <c r="AL8" i="14" s="1"/>
  <c r="AN8" i="3"/>
  <c r="AK8" i="14" s="1"/>
  <c r="AM8" i="3"/>
  <c r="AJ8" i="3"/>
  <c r="AG8" i="3"/>
  <c r="AD8" i="3"/>
  <c r="Z8" i="3"/>
  <c r="BV8" i="14" s="1"/>
  <c r="BV8" i="19" s="1"/>
  <c r="Y8" i="3"/>
  <c r="BU8" i="14" s="1"/>
  <c r="BU8" i="19" s="1"/>
  <c r="X8" i="3"/>
  <c r="U8" i="3"/>
  <c r="R8" i="3"/>
  <c r="O8" i="3"/>
  <c r="BP7" i="3"/>
  <c r="CE7" i="14" s="1"/>
  <c r="CE7" i="19" s="1"/>
  <c r="BO7" i="3"/>
  <c r="CD7" i="14" s="1"/>
  <c r="CD7" i="19" s="1"/>
  <c r="BN7" i="3"/>
  <c r="BK7" i="3"/>
  <c r="BH7" i="3"/>
  <c r="BD7" i="3"/>
  <c r="CB7" i="14" s="1"/>
  <c r="CB7" i="19" s="1"/>
  <c r="BC7" i="3"/>
  <c r="CA7" i="14" s="1"/>
  <c r="CA7" i="19" s="1"/>
  <c r="BB7" i="3"/>
  <c r="AY7" i="3"/>
  <c r="AV7" i="3"/>
  <c r="AS7" i="3"/>
  <c r="AO7" i="3"/>
  <c r="AL7" i="14" s="1"/>
  <c r="AN7" i="3"/>
  <c r="AK7" i="14" s="1"/>
  <c r="AM7" i="3"/>
  <c r="AJ7" i="3"/>
  <c r="AG7" i="3"/>
  <c r="AD7" i="3"/>
  <c r="Z7" i="3"/>
  <c r="BV7" i="14" s="1"/>
  <c r="BV7" i="19" s="1"/>
  <c r="Y7" i="3"/>
  <c r="BU7" i="14" s="1"/>
  <c r="BU7" i="19" s="1"/>
  <c r="X7" i="3"/>
  <c r="U7" i="3"/>
  <c r="R7" i="3"/>
  <c r="O7" i="3"/>
  <c r="BP6" i="3"/>
  <c r="CE6" i="14" s="1"/>
  <c r="CE6" i="19" s="1"/>
  <c r="BO6" i="3"/>
  <c r="CD6" i="14" s="1"/>
  <c r="CD6" i="19" s="1"/>
  <c r="BN6" i="3"/>
  <c r="BK6" i="3"/>
  <c r="BH6" i="3"/>
  <c r="BD6" i="3"/>
  <c r="CB6" i="14" s="1"/>
  <c r="CB6" i="19" s="1"/>
  <c r="BC6" i="3"/>
  <c r="CA6" i="14" s="1"/>
  <c r="CA6" i="19" s="1"/>
  <c r="BB6" i="3"/>
  <c r="AY6" i="3"/>
  <c r="AV6" i="3"/>
  <c r="AS6" i="3"/>
  <c r="AO6" i="3"/>
  <c r="AL6" i="14" s="1"/>
  <c r="AN6" i="3"/>
  <c r="AK6" i="14" s="1"/>
  <c r="AM6" i="3"/>
  <c r="AJ6" i="3"/>
  <c r="AG6" i="3"/>
  <c r="AD6" i="3"/>
  <c r="Z6" i="3"/>
  <c r="BV6" i="14" s="1"/>
  <c r="BV6" i="19" s="1"/>
  <c r="Y6" i="3"/>
  <c r="BU6" i="14" s="1"/>
  <c r="BU6" i="19" s="1"/>
  <c r="X6" i="3"/>
  <c r="U6" i="3"/>
  <c r="R6" i="3"/>
  <c r="O6" i="3"/>
  <c r="BP5" i="3"/>
  <c r="CE5" i="14" s="1"/>
  <c r="CE5" i="19" s="1"/>
  <c r="BO5" i="3"/>
  <c r="CD5" i="14" s="1"/>
  <c r="CD5" i="19" s="1"/>
  <c r="BN5" i="3"/>
  <c r="BK5" i="3"/>
  <c r="BH5" i="3"/>
  <c r="BD5" i="3"/>
  <c r="CB5" i="14" s="1"/>
  <c r="CB5" i="19" s="1"/>
  <c r="BC5" i="3"/>
  <c r="CA5" i="14" s="1"/>
  <c r="CA5" i="19" s="1"/>
  <c r="BB5" i="3"/>
  <c r="AY5" i="3"/>
  <c r="AV5" i="3"/>
  <c r="AS5" i="3"/>
  <c r="AO5" i="3"/>
  <c r="AL5" i="14" s="1"/>
  <c r="AN5" i="3"/>
  <c r="AK5" i="14" s="1"/>
  <c r="AM5" i="3"/>
  <c r="AJ5" i="3"/>
  <c r="AG5" i="3"/>
  <c r="AD5" i="3"/>
  <c r="Z5" i="3"/>
  <c r="BV5" i="14" s="1"/>
  <c r="BV5" i="19" s="1"/>
  <c r="Y5" i="3"/>
  <c r="BU5" i="14" s="1"/>
  <c r="BU5" i="19" s="1"/>
  <c r="X5" i="3"/>
  <c r="U5" i="3"/>
  <c r="R5" i="3"/>
  <c r="O5" i="3"/>
  <c r="BP4" i="3"/>
  <c r="CE4" i="14" s="1"/>
  <c r="CE4" i="19" s="1"/>
  <c r="BO4" i="3"/>
  <c r="CD4" i="14" s="1"/>
  <c r="CD4" i="19" s="1"/>
  <c r="BN4" i="3"/>
  <c r="BK4" i="3"/>
  <c r="BH4" i="3"/>
  <c r="BD4" i="3"/>
  <c r="CB4" i="14" s="1"/>
  <c r="CB4" i="19" s="1"/>
  <c r="BC4" i="3"/>
  <c r="CA4" i="14" s="1"/>
  <c r="CA4" i="19" s="1"/>
  <c r="BB4" i="3"/>
  <c r="AY4" i="3"/>
  <c r="AV4" i="3"/>
  <c r="AS4" i="3"/>
  <c r="AO4" i="3"/>
  <c r="AL4" i="14" s="1"/>
  <c r="AN4" i="3"/>
  <c r="AK4" i="14" s="1"/>
  <c r="AM4" i="3"/>
  <c r="AJ4" i="3"/>
  <c r="AG4" i="3"/>
  <c r="AD4" i="3"/>
  <c r="Z4" i="3"/>
  <c r="BV4" i="14" s="1"/>
  <c r="BV4" i="19" s="1"/>
  <c r="Y4" i="3"/>
  <c r="BU4" i="14" s="1"/>
  <c r="BU4" i="19" s="1"/>
  <c r="X4" i="3"/>
  <c r="U4" i="3"/>
  <c r="R4" i="3"/>
  <c r="O4" i="3"/>
  <c r="AK8" i="10" l="1"/>
  <c r="AL9" i="10"/>
  <c r="AO9" i="10" s="1"/>
  <c r="AK14" i="10"/>
  <c r="AK16" i="10"/>
  <c r="AL17" i="10"/>
  <c r="AO17" i="10" s="1"/>
  <c r="AK24" i="10"/>
  <c r="AL25" i="10"/>
  <c r="AO25" i="10" s="1"/>
  <c r="AK32" i="10"/>
  <c r="AL33" i="10"/>
  <c r="AO33" i="10" s="1"/>
  <c r="AK41" i="10"/>
  <c r="AK45" i="10"/>
  <c r="AK48" i="10"/>
  <c r="AL49" i="10"/>
  <c r="AO49" i="10" s="1"/>
  <c r="AL52" i="10"/>
  <c r="AO52" i="10" s="1"/>
  <c r="AK7" i="10"/>
  <c r="AL8" i="10"/>
  <c r="AO8" i="10" s="1"/>
  <c r="AK11" i="10"/>
  <c r="AL14" i="10"/>
  <c r="AO14" i="10" s="1"/>
  <c r="AL16" i="10"/>
  <c r="AO16" i="10" s="1"/>
  <c r="AK23" i="10"/>
  <c r="AL24" i="10"/>
  <c r="AO24" i="10" s="1"/>
  <c r="AK31" i="10"/>
  <c r="AL32" i="10"/>
  <c r="AO32" i="10" s="1"/>
  <c r="AK40" i="10"/>
  <c r="AN40" i="10" s="1"/>
  <c r="AL41" i="10"/>
  <c r="AO41" i="10" s="1"/>
  <c r="AK44" i="10"/>
  <c r="AL45" i="10"/>
  <c r="AO45" i="10" s="1"/>
  <c r="AL48" i="10"/>
  <c r="AO48" i="10" s="1"/>
  <c r="AK25" i="10"/>
  <c r="AK49" i="10"/>
  <c r="AK6" i="10"/>
  <c r="AL7" i="10"/>
  <c r="AO7" i="10" s="1"/>
  <c r="AL11" i="10"/>
  <c r="AO11" i="10" s="1"/>
  <c r="AK12" i="10"/>
  <c r="AN12" i="10" s="1"/>
  <c r="AK22" i="10"/>
  <c r="AL23" i="10"/>
  <c r="AO23" i="10" s="1"/>
  <c r="AK30" i="10"/>
  <c r="AL31" i="10"/>
  <c r="AO31" i="10" s="1"/>
  <c r="AK39" i="10"/>
  <c r="AL40" i="10"/>
  <c r="AO40" i="10" s="1"/>
  <c r="AL44" i="10"/>
  <c r="AO44" i="10" s="1"/>
  <c r="AK9" i="10"/>
  <c r="AK17" i="10"/>
  <c r="AK33" i="10"/>
  <c r="AL53" i="10"/>
  <c r="AO53" i="10" s="1"/>
  <c r="AK5" i="10"/>
  <c r="AL6" i="10"/>
  <c r="AO6" i="10" s="1"/>
  <c r="AL12" i="10"/>
  <c r="AK13" i="10"/>
  <c r="AK21" i="10"/>
  <c r="AL22" i="10"/>
  <c r="AO22" i="10" s="1"/>
  <c r="AK29" i="10"/>
  <c r="AL30" i="10"/>
  <c r="AO30" i="10" s="1"/>
  <c r="AK37" i="10"/>
  <c r="AL39" i="10"/>
  <c r="AO39" i="10" s="1"/>
  <c r="AL10" i="10"/>
  <c r="AO10" i="10" s="1"/>
  <c r="AK52" i="10"/>
  <c r="AK4" i="10"/>
  <c r="AL5" i="10"/>
  <c r="AO5" i="10" s="1"/>
  <c r="AL13" i="10"/>
  <c r="AO13" i="10" s="1"/>
  <c r="AK20" i="10"/>
  <c r="AL21" i="10"/>
  <c r="AO21" i="10" s="1"/>
  <c r="AK28" i="10"/>
  <c r="AL29" i="10"/>
  <c r="AO29" i="10" s="1"/>
  <c r="AK36" i="10"/>
  <c r="AL37" i="10"/>
  <c r="AO37" i="10" s="1"/>
  <c r="AK19" i="10"/>
  <c r="AL20" i="10"/>
  <c r="AO20" i="10" s="1"/>
  <c r="AK27" i="10"/>
  <c r="AL28" i="10"/>
  <c r="AO28" i="10" s="1"/>
  <c r="AK35" i="10"/>
  <c r="AL36" i="10"/>
  <c r="AO36" i="10" s="1"/>
  <c r="AL18" i="10"/>
  <c r="AO18" i="10" s="1"/>
  <c r="AL26" i="10"/>
  <c r="AL34" i="10"/>
  <c r="AO34" i="10" s="1"/>
  <c r="AL4" i="10"/>
  <c r="AO4" i="10" s="1"/>
  <c r="AK10" i="10"/>
  <c r="AK18" i="10"/>
  <c r="AL19" i="10"/>
  <c r="AO19" i="10" s="1"/>
  <c r="AK26" i="10"/>
  <c r="AN26" i="10" s="1"/>
  <c r="AL27" i="10"/>
  <c r="AO27" i="10" s="1"/>
  <c r="AK34" i="10"/>
  <c r="AL35" i="10"/>
  <c r="AO35" i="10" s="1"/>
  <c r="AK53" i="10"/>
  <c r="AM53" i="10" s="1"/>
  <c r="BQ4" i="3"/>
  <c r="CF4" i="14" s="1"/>
  <c r="CF4" i="19" s="1"/>
  <c r="BQ12" i="3"/>
  <c r="CF12" i="14" s="1"/>
  <c r="CF12" i="19" s="1"/>
  <c r="AA19" i="3"/>
  <c r="BW19" i="14" s="1"/>
  <c r="BW19" i="19" s="1"/>
  <c r="BE19" i="3"/>
  <c r="CC19" i="14" s="1"/>
  <c r="CC19" i="19" s="1"/>
  <c r="BQ6" i="3"/>
  <c r="CF6" i="14" s="1"/>
  <c r="CF6" i="19" s="1"/>
  <c r="AA41" i="3"/>
  <c r="BW41" i="14" s="1"/>
  <c r="BW41" i="19" s="1"/>
  <c r="AA45" i="3"/>
  <c r="BW45" i="14" s="1"/>
  <c r="BW45" i="19" s="1"/>
  <c r="AP53" i="3"/>
  <c r="BE10" i="3"/>
  <c r="CC10" i="14" s="1"/>
  <c r="CC10" i="19" s="1"/>
  <c r="BE14" i="3"/>
  <c r="CC14" i="14" s="1"/>
  <c r="CC14" i="19" s="1"/>
  <c r="BE42" i="3"/>
  <c r="CC42" i="14" s="1"/>
  <c r="CC42" i="19" s="1"/>
  <c r="BQ43" i="3"/>
  <c r="CF43" i="14" s="1"/>
  <c r="CF43" i="19" s="1"/>
  <c r="BE46" i="3"/>
  <c r="CC46" i="14" s="1"/>
  <c r="CC46" i="19" s="1"/>
  <c r="AA52" i="3"/>
  <c r="BW52" i="14" s="1"/>
  <c r="BW52" i="19" s="1"/>
  <c r="BQ14" i="3"/>
  <c r="CF14" i="14" s="1"/>
  <c r="CF14" i="19" s="1"/>
  <c r="AA28" i="3"/>
  <c r="BW28" i="14" s="1"/>
  <c r="BW28" i="19" s="1"/>
  <c r="BE40" i="3"/>
  <c r="CC40" i="14" s="1"/>
  <c r="CC40" i="19" s="1"/>
  <c r="AP14" i="3"/>
  <c r="BE9" i="3"/>
  <c r="CC9" i="14" s="1"/>
  <c r="CC9" i="19" s="1"/>
  <c r="BQ18" i="3"/>
  <c r="CF18" i="14" s="1"/>
  <c r="CF18" i="19" s="1"/>
  <c r="AP40" i="3"/>
  <c r="BE27" i="3"/>
  <c r="CC27" i="14" s="1"/>
  <c r="CC27" i="19" s="1"/>
  <c r="BE38" i="3"/>
  <c r="CC38" i="14" s="1"/>
  <c r="CC38" i="19" s="1"/>
  <c r="AA4" i="3"/>
  <c r="BW4" i="14" s="1"/>
  <c r="BW4" i="19" s="1"/>
  <c r="AA18" i="3"/>
  <c r="BW18" i="14" s="1"/>
  <c r="BW18" i="19" s="1"/>
  <c r="AA22" i="3"/>
  <c r="BW22" i="14" s="1"/>
  <c r="BW22" i="19" s="1"/>
  <c r="AA48" i="3"/>
  <c r="BW48" i="14" s="1"/>
  <c r="BW48" i="19" s="1"/>
  <c r="AA23" i="3"/>
  <c r="BW23" i="14" s="1"/>
  <c r="BW23" i="19" s="1"/>
  <c r="AA24" i="3"/>
  <c r="BW24" i="14" s="1"/>
  <c r="BW24" i="19" s="1"/>
  <c r="AA35" i="3"/>
  <c r="BW35" i="14" s="1"/>
  <c r="BW35" i="19" s="1"/>
  <c r="AA39" i="3"/>
  <c r="BW39" i="14" s="1"/>
  <c r="BW39" i="19" s="1"/>
  <c r="AA11" i="3"/>
  <c r="BW11" i="14" s="1"/>
  <c r="BW11" i="19" s="1"/>
  <c r="AA16" i="3"/>
  <c r="BW16" i="14" s="1"/>
  <c r="BW16" i="19" s="1"/>
  <c r="AA20" i="3"/>
  <c r="BW20" i="14" s="1"/>
  <c r="BW20" i="19" s="1"/>
  <c r="BR25" i="3"/>
  <c r="CG25" i="3" s="1"/>
  <c r="AA37" i="3"/>
  <c r="BW37" i="14" s="1"/>
  <c r="BW37" i="19" s="1"/>
  <c r="AA14" i="3"/>
  <c r="BW14" i="14" s="1"/>
  <c r="BW14" i="19" s="1"/>
  <c r="BE31" i="3"/>
  <c r="CC31" i="14" s="1"/>
  <c r="CC31" i="19" s="1"/>
  <c r="AA40" i="3"/>
  <c r="BW40" i="14" s="1"/>
  <c r="BW40" i="19" s="1"/>
  <c r="BE53" i="3"/>
  <c r="CC53" i="14" s="1"/>
  <c r="CC53" i="19" s="1"/>
  <c r="BE13" i="3"/>
  <c r="CC13" i="14" s="1"/>
  <c r="CC13" i="19" s="1"/>
  <c r="BE47" i="3"/>
  <c r="CC47" i="14" s="1"/>
  <c r="CC47" i="19" s="1"/>
  <c r="BQ26" i="3"/>
  <c r="CF26" i="14" s="1"/>
  <c r="CF26" i="19" s="1"/>
  <c r="AA30" i="3"/>
  <c r="BW30" i="14" s="1"/>
  <c r="BW30" i="19" s="1"/>
  <c r="AP36" i="3"/>
  <c r="BS41" i="3"/>
  <c r="CH41" i="3" s="1"/>
  <c r="AP44" i="3"/>
  <c r="AA6" i="3"/>
  <c r="BW6" i="14" s="1"/>
  <c r="BW6" i="19" s="1"/>
  <c r="AA7" i="3"/>
  <c r="BW7" i="14" s="1"/>
  <c r="BW7" i="19" s="1"/>
  <c r="BE7" i="3"/>
  <c r="CC7" i="14" s="1"/>
  <c r="CC7" i="19" s="1"/>
  <c r="AA12" i="3"/>
  <c r="BW12" i="14" s="1"/>
  <c r="BW12" i="19" s="1"/>
  <c r="AP12" i="3"/>
  <c r="BQ22" i="3"/>
  <c r="CF22" i="14" s="1"/>
  <c r="CF22" i="19" s="1"/>
  <c r="BS23" i="3"/>
  <c r="CH23" i="3" s="1"/>
  <c r="AA25" i="3"/>
  <c r="BW25" i="14" s="1"/>
  <c r="BW25" i="19" s="1"/>
  <c r="AA26" i="3"/>
  <c r="BW26" i="14" s="1"/>
  <c r="BW26" i="19" s="1"/>
  <c r="BE29" i="3"/>
  <c r="CC29" i="14" s="1"/>
  <c r="CC29" i="19" s="1"/>
  <c r="AA32" i="3"/>
  <c r="BW32" i="14" s="1"/>
  <c r="BW32" i="19" s="1"/>
  <c r="BE33" i="3"/>
  <c r="CC33" i="14" s="1"/>
  <c r="CC33" i="19" s="1"/>
  <c r="AA36" i="3"/>
  <c r="BW36" i="14" s="1"/>
  <c r="BW36" i="19" s="1"/>
  <c r="AA44" i="3"/>
  <c r="BW44" i="14" s="1"/>
  <c r="BW44" i="19" s="1"/>
  <c r="AP52" i="3"/>
  <c r="AP20" i="3"/>
  <c r="AP26" i="3"/>
  <c r="BS5" i="3"/>
  <c r="CH5" i="3" s="1"/>
  <c r="AP8" i="3"/>
  <c r="BS9" i="3"/>
  <c r="CH9" i="3" s="1"/>
  <c r="BQ29" i="3"/>
  <c r="CF29" i="14" s="1"/>
  <c r="CF29" i="19" s="1"/>
  <c r="BQ49" i="3"/>
  <c r="CF49" i="14" s="1"/>
  <c r="CF49" i="19" s="1"/>
  <c r="BE4" i="3"/>
  <c r="CC4" i="14" s="1"/>
  <c r="CC4" i="19" s="1"/>
  <c r="AA5" i="3"/>
  <c r="BW5" i="14" s="1"/>
  <c r="BW5" i="19" s="1"/>
  <c r="BE5" i="3"/>
  <c r="CC5" i="14" s="1"/>
  <c r="CC5" i="19" s="1"/>
  <c r="BS15" i="3"/>
  <c r="CH15" i="3" s="1"/>
  <c r="BS17" i="3"/>
  <c r="CH17" i="3" s="1"/>
  <c r="BS21" i="3"/>
  <c r="CH21" i="3" s="1"/>
  <c r="BQ27" i="3"/>
  <c r="CF27" i="14" s="1"/>
  <c r="CF27" i="19" s="1"/>
  <c r="AP29" i="3"/>
  <c r="AP33" i="3"/>
  <c r="BE39" i="3"/>
  <c r="CC39" i="14" s="1"/>
  <c r="CC39" i="19" s="1"/>
  <c r="BQ39" i="3"/>
  <c r="CF39" i="14" s="1"/>
  <c r="CF39" i="19" s="1"/>
  <c r="BQ47" i="3"/>
  <c r="CF47" i="14" s="1"/>
  <c r="CF47" i="19" s="1"/>
  <c r="BS49" i="3"/>
  <c r="CH49" i="3" s="1"/>
  <c r="BQ53" i="3"/>
  <c r="CF53" i="14" s="1"/>
  <c r="CF53" i="19" s="1"/>
  <c r="AP6" i="3"/>
  <c r="AP9" i="3"/>
  <c r="AP10" i="3"/>
  <c r="BS13" i="3"/>
  <c r="CH13" i="3" s="1"/>
  <c r="AP16" i="3"/>
  <c r="BS16" i="3"/>
  <c r="CH16" i="3" s="1"/>
  <c r="BS19" i="3"/>
  <c r="CH19" i="3" s="1"/>
  <c r="BS20" i="3"/>
  <c r="CH20" i="3" s="1"/>
  <c r="AP23" i="3"/>
  <c r="BS24" i="3"/>
  <c r="CH24" i="3" s="1"/>
  <c r="AP4" i="3"/>
  <c r="BE6" i="3"/>
  <c r="CC6" i="14" s="1"/>
  <c r="CC6" i="19" s="1"/>
  <c r="BQ8" i="3"/>
  <c r="CF8" i="14" s="1"/>
  <c r="CF8" i="19" s="1"/>
  <c r="BE11" i="3"/>
  <c r="CC11" i="14" s="1"/>
  <c r="CC11" i="19" s="1"/>
  <c r="BE23" i="3"/>
  <c r="CC23" i="14" s="1"/>
  <c r="CC23" i="19" s="1"/>
  <c r="BE28" i="3"/>
  <c r="CC28" i="14" s="1"/>
  <c r="CC28" i="19" s="1"/>
  <c r="AP30" i="3"/>
  <c r="BS36" i="3"/>
  <c r="CH36" i="3" s="1"/>
  <c r="BE49" i="3"/>
  <c r="CC49" i="14" s="1"/>
  <c r="CC49" i="19" s="1"/>
  <c r="BR4" i="3"/>
  <c r="CG4" i="3" s="1"/>
  <c r="AP7" i="3"/>
  <c r="BQ7" i="3"/>
  <c r="CF7" i="14" s="1"/>
  <c r="CF7" i="19" s="1"/>
  <c r="BR8" i="3"/>
  <c r="CG8" i="3" s="1"/>
  <c r="BR10" i="3"/>
  <c r="CG10" i="3" s="1"/>
  <c r="BQ10" i="3"/>
  <c r="CF10" i="14" s="1"/>
  <c r="CF10" i="19" s="1"/>
  <c r="BS12" i="3"/>
  <c r="CH12" i="3" s="1"/>
  <c r="AP13" i="3"/>
  <c r="BE15" i="3"/>
  <c r="CC15" i="14" s="1"/>
  <c r="CC15" i="19" s="1"/>
  <c r="BQ16" i="3"/>
  <c r="CF16" i="14" s="1"/>
  <c r="CF16" i="19" s="1"/>
  <c r="AP17" i="3"/>
  <c r="BE17" i="3"/>
  <c r="CC17" i="14" s="1"/>
  <c r="CC17" i="19" s="1"/>
  <c r="BQ20" i="3"/>
  <c r="CF20" i="14" s="1"/>
  <c r="CF20" i="19" s="1"/>
  <c r="BE21" i="3"/>
  <c r="CC21" i="14" s="1"/>
  <c r="CC21" i="19" s="1"/>
  <c r="BQ24" i="3"/>
  <c r="CF24" i="14" s="1"/>
  <c r="CF24" i="19" s="1"/>
  <c r="BS26" i="3"/>
  <c r="CH26" i="3" s="1"/>
  <c r="AP28" i="3"/>
  <c r="AP32" i="3"/>
  <c r="BS32" i="3"/>
  <c r="CH32" i="3" s="1"/>
  <c r="AP34" i="3"/>
  <c r="BE51" i="3"/>
  <c r="CC51" i="14" s="1"/>
  <c r="CC51" i="19" s="1"/>
  <c r="BQ51" i="3"/>
  <c r="CF51" i="14" s="1"/>
  <c r="CF51" i="19" s="1"/>
  <c r="BE41" i="3"/>
  <c r="CC41" i="14" s="1"/>
  <c r="CC41" i="19" s="1"/>
  <c r="BQ41" i="3"/>
  <c r="CF41" i="14" s="1"/>
  <c r="CF41" i="19" s="1"/>
  <c r="BE43" i="3"/>
  <c r="CC43" i="14" s="1"/>
  <c r="CC43" i="19" s="1"/>
  <c r="BE44" i="3"/>
  <c r="CC44" i="14" s="1"/>
  <c r="CC44" i="19" s="1"/>
  <c r="BE45" i="3"/>
  <c r="CC45" i="14" s="1"/>
  <c r="CC45" i="19" s="1"/>
  <c r="BQ45" i="3"/>
  <c r="CF45" i="14" s="1"/>
  <c r="CF45" i="19" s="1"/>
  <c r="AP49" i="3"/>
  <c r="AP5" i="3"/>
  <c r="BR5" i="3"/>
  <c r="CG5" i="3" s="1"/>
  <c r="BR6" i="3"/>
  <c r="CG6" i="3" s="1"/>
  <c r="BS7" i="3"/>
  <c r="CH7" i="3" s="1"/>
  <c r="AA8" i="3"/>
  <c r="BW8" i="14" s="1"/>
  <c r="BW8" i="19" s="1"/>
  <c r="BE8" i="3"/>
  <c r="CC8" i="14" s="1"/>
  <c r="CC8" i="19" s="1"/>
  <c r="AA9" i="3"/>
  <c r="BW9" i="14" s="1"/>
  <c r="BW9" i="19" s="1"/>
  <c r="BE12" i="3"/>
  <c r="CC12" i="14" s="1"/>
  <c r="CC12" i="19" s="1"/>
  <c r="AA13" i="3"/>
  <c r="BW13" i="14" s="1"/>
  <c r="BW13" i="19" s="1"/>
  <c r="BR14" i="3"/>
  <c r="CG14" i="3" s="1"/>
  <c r="AP21" i="3"/>
  <c r="AP24" i="3"/>
  <c r="BQ25" i="3"/>
  <c r="CF25" i="14" s="1"/>
  <c r="CF25" i="19" s="1"/>
  <c r="BE26" i="3"/>
  <c r="CC26" i="14" s="1"/>
  <c r="CC26" i="19" s="1"/>
  <c r="BS28" i="3"/>
  <c r="CH28" i="3" s="1"/>
  <c r="AA31" i="3"/>
  <c r="BW31" i="14" s="1"/>
  <c r="BW31" i="19" s="1"/>
  <c r="AA34" i="3"/>
  <c r="BW34" i="14" s="1"/>
  <c r="BW34" i="19" s="1"/>
  <c r="BE34" i="3"/>
  <c r="CC34" i="14" s="1"/>
  <c r="CC34" i="19" s="1"/>
  <c r="BE35" i="3"/>
  <c r="CC35" i="14" s="1"/>
  <c r="CC35" i="19" s="1"/>
  <c r="BQ35" i="3"/>
  <c r="CF35" i="14" s="1"/>
  <c r="CF35" i="19" s="1"/>
  <c r="BE36" i="3"/>
  <c r="CC36" i="14" s="1"/>
  <c r="CC36" i="19" s="1"/>
  <c r="BE37" i="3"/>
  <c r="CC37" i="14" s="1"/>
  <c r="CC37" i="19" s="1"/>
  <c r="BQ37" i="3"/>
  <c r="CF37" i="14" s="1"/>
  <c r="CF37" i="19" s="1"/>
  <c r="AP41" i="3"/>
  <c r="AP45" i="3"/>
  <c r="BS48" i="3"/>
  <c r="CH48" i="3" s="1"/>
  <c r="BS52" i="3"/>
  <c r="CH52" i="3" s="1"/>
  <c r="BS11" i="3"/>
  <c r="CH11" i="3" s="1"/>
  <c r="BS14" i="3"/>
  <c r="CH14" i="3" s="1"/>
  <c r="AA17" i="3"/>
  <c r="BW17" i="14" s="1"/>
  <c r="BW17" i="19" s="1"/>
  <c r="AP18" i="3"/>
  <c r="BS18" i="3"/>
  <c r="CH18" i="3" s="1"/>
  <c r="AP19" i="3"/>
  <c r="AA21" i="3"/>
  <c r="BW21" i="14" s="1"/>
  <c r="BW21" i="19" s="1"/>
  <c r="AP22" i="3"/>
  <c r="BS22" i="3"/>
  <c r="CH22" i="3" s="1"/>
  <c r="BE24" i="3"/>
  <c r="CC24" i="14" s="1"/>
  <c r="CC24" i="19" s="1"/>
  <c r="AP25" i="3"/>
  <c r="AA27" i="3"/>
  <c r="BW27" i="14" s="1"/>
  <c r="BW27" i="19" s="1"/>
  <c r="AA29" i="3"/>
  <c r="BW29" i="14" s="1"/>
  <c r="BW29" i="19" s="1"/>
  <c r="BE30" i="3"/>
  <c r="CC30" i="14" s="1"/>
  <c r="CC30" i="19" s="1"/>
  <c r="BQ31" i="3"/>
  <c r="CF31" i="14" s="1"/>
  <c r="CF31" i="19" s="1"/>
  <c r="BE32" i="3"/>
  <c r="CC32" i="14" s="1"/>
  <c r="CC32" i="19" s="1"/>
  <c r="BQ33" i="3"/>
  <c r="CF33" i="14" s="1"/>
  <c r="CF33" i="19" s="1"/>
  <c r="AP37" i="3"/>
  <c r="BS40" i="3"/>
  <c r="CH40" i="3" s="1"/>
  <c r="BS44" i="3"/>
  <c r="CH44" i="3" s="1"/>
  <c r="AP48" i="3"/>
  <c r="AA49" i="3"/>
  <c r="BW49" i="14" s="1"/>
  <c r="BW49" i="19" s="1"/>
  <c r="AA53" i="3"/>
  <c r="BW53" i="14" s="1"/>
  <c r="BW53" i="19" s="1"/>
  <c r="BE54" i="3"/>
  <c r="CC54" i="14" s="1"/>
  <c r="CC54" i="19" s="1"/>
  <c r="BS33" i="3"/>
  <c r="CH33" i="3" s="1"/>
  <c r="AA33" i="3"/>
  <c r="BW33" i="14" s="1"/>
  <c r="BW33" i="19" s="1"/>
  <c r="AA10" i="3"/>
  <c r="BW10" i="14" s="1"/>
  <c r="BW10" i="19" s="1"/>
  <c r="BS10" i="3"/>
  <c r="CH10" i="3" s="1"/>
  <c r="BE18" i="3"/>
  <c r="CC18" i="14" s="1"/>
  <c r="CC18" i="19" s="1"/>
  <c r="BR18" i="3"/>
  <c r="CG18" i="3" s="1"/>
  <c r="BR19" i="3"/>
  <c r="CG19" i="3" s="1"/>
  <c r="BQ19" i="3"/>
  <c r="CF19" i="14" s="1"/>
  <c r="CF19" i="19" s="1"/>
  <c r="AP11" i="3"/>
  <c r="BR11" i="3"/>
  <c r="CG11" i="3" s="1"/>
  <c r="BQ11" i="3"/>
  <c r="CF11" i="14" s="1"/>
  <c r="CF11" i="19" s="1"/>
  <c r="BR12" i="3"/>
  <c r="CG12" i="3" s="1"/>
  <c r="BS34" i="3"/>
  <c r="CH34" i="3" s="1"/>
  <c r="BQ34" i="3"/>
  <c r="CF34" i="14" s="1"/>
  <c r="CF34" i="19" s="1"/>
  <c r="BS42" i="3"/>
  <c r="CH42" i="3" s="1"/>
  <c r="BQ42" i="3"/>
  <c r="CF42" i="14" s="1"/>
  <c r="CF42" i="19" s="1"/>
  <c r="BS50" i="3"/>
  <c r="CH50" i="3" s="1"/>
  <c r="BQ50" i="3"/>
  <c r="CF50" i="14" s="1"/>
  <c r="CF50" i="19" s="1"/>
  <c r="BE22" i="3"/>
  <c r="CC22" i="14" s="1"/>
  <c r="CC22" i="19" s="1"/>
  <c r="BR22" i="3"/>
  <c r="CG22" i="3" s="1"/>
  <c r="BR23" i="3"/>
  <c r="CG23" i="3" s="1"/>
  <c r="BQ23" i="3"/>
  <c r="CF23" i="14" s="1"/>
  <c r="CF23" i="19" s="1"/>
  <c r="BS4" i="3"/>
  <c r="CH4" i="3" s="1"/>
  <c r="BQ5" i="3"/>
  <c r="CF5" i="14" s="1"/>
  <c r="CF5" i="19" s="1"/>
  <c r="BS6" i="3"/>
  <c r="CH6" i="3" s="1"/>
  <c r="BR7" i="3"/>
  <c r="CG7" i="3" s="1"/>
  <c r="BR9" i="3"/>
  <c r="CG9" i="3" s="1"/>
  <c r="BQ9" i="3"/>
  <c r="CF9" i="14" s="1"/>
  <c r="CF9" i="19" s="1"/>
  <c r="BE16" i="3"/>
  <c r="CC16" i="14" s="1"/>
  <c r="CC16" i="19" s="1"/>
  <c r="BR16" i="3"/>
  <c r="CG16" i="3" s="1"/>
  <c r="BR17" i="3"/>
  <c r="CG17" i="3" s="1"/>
  <c r="BQ17" i="3"/>
  <c r="CF17" i="14" s="1"/>
  <c r="CF17" i="19" s="1"/>
  <c r="BE20" i="3"/>
  <c r="CC20" i="14" s="1"/>
  <c r="CC20" i="19" s="1"/>
  <c r="BR20" i="3"/>
  <c r="CG20" i="3" s="1"/>
  <c r="BR21" i="3"/>
  <c r="CG21" i="3" s="1"/>
  <c r="BQ21" i="3"/>
  <c r="CF21" i="14" s="1"/>
  <c r="CF21" i="19" s="1"/>
  <c r="BS29" i="3"/>
  <c r="CH29" i="3" s="1"/>
  <c r="BS37" i="3"/>
  <c r="CH37" i="3" s="1"/>
  <c r="BS45" i="3"/>
  <c r="CH45" i="3" s="1"/>
  <c r="BE52" i="3"/>
  <c r="CC52" i="14" s="1"/>
  <c r="CC52" i="19" s="1"/>
  <c r="BR52" i="3"/>
  <c r="CG52" i="3" s="1"/>
  <c r="BS53" i="3"/>
  <c r="CH53" i="3" s="1"/>
  <c r="BR13" i="3"/>
  <c r="CG13" i="3" s="1"/>
  <c r="BQ13" i="3"/>
  <c r="CF13" i="14" s="1"/>
  <c r="CF13" i="19" s="1"/>
  <c r="BE48" i="3"/>
  <c r="CC48" i="14" s="1"/>
  <c r="CC48" i="19" s="1"/>
  <c r="BR48" i="3"/>
  <c r="CG48" i="3" s="1"/>
  <c r="BS8" i="3"/>
  <c r="CH8" i="3" s="1"/>
  <c r="BR15" i="3"/>
  <c r="CG15" i="3" s="1"/>
  <c r="BQ15" i="3"/>
  <c r="CF15" i="14" s="1"/>
  <c r="CF15" i="19" s="1"/>
  <c r="BS25" i="3"/>
  <c r="CH25" i="3" s="1"/>
  <c r="BE25" i="3"/>
  <c r="CC25" i="14" s="1"/>
  <c r="CC25" i="19" s="1"/>
  <c r="BS30" i="3"/>
  <c r="CH30" i="3" s="1"/>
  <c r="BQ30" i="3"/>
  <c r="CF30" i="14" s="1"/>
  <c r="CF30" i="19" s="1"/>
  <c r="BS38" i="3"/>
  <c r="CH38" i="3" s="1"/>
  <c r="BQ38" i="3"/>
  <c r="CF38" i="14" s="1"/>
  <c r="CF38" i="19" s="1"/>
  <c r="BS46" i="3"/>
  <c r="CH46" i="3" s="1"/>
  <c r="BQ46" i="3"/>
  <c r="CF46" i="14" s="1"/>
  <c r="CF46" i="19" s="1"/>
  <c r="BS54" i="3"/>
  <c r="CH54" i="3" s="1"/>
  <c r="BQ54" i="3"/>
  <c r="CF54" i="14" s="1"/>
  <c r="CF54" i="19" s="1"/>
  <c r="BR27" i="3"/>
  <c r="CG27" i="3" s="1"/>
  <c r="BR28" i="3"/>
  <c r="CG28" i="3" s="1"/>
  <c r="BR31" i="3"/>
  <c r="CG31" i="3" s="1"/>
  <c r="BR32" i="3"/>
  <c r="CG32" i="3" s="1"/>
  <c r="BR35" i="3"/>
  <c r="CG35" i="3" s="1"/>
  <c r="BR36" i="3"/>
  <c r="CG36" i="3" s="1"/>
  <c r="BR39" i="3"/>
  <c r="CG39" i="3" s="1"/>
  <c r="BR40" i="3"/>
  <c r="CG40" i="3" s="1"/>
  <c r="BR43" i="3"/>
  <c r="CG43" i="3" s="1"/>
  <c r="BR44" i="3"/>
  <c r="CG44" i="3" s="1"/>
  <c r="BR47" i="3"/>
  <c r="CG47" i="3" s="1"/>
  <c r="BR51" i="3"/>
  <c r="CG51" i="3" s="1"/>
  <c r="BR24" i="3"/>
  <c r="CG24" i="3" s="1"/>
  <c r="BR26" i="3"/>
  <c r="CG26" i="3" s="1"/>
  <c r="BS27" i="3"/>
  <c r="CH27" i="3" s="1"/>
  <c r="BS31" i="3"/>
  <c r="CH31" i="3" s="1"/>
  <c r="BS35" i="3"/>
  <c r="CH35" i="3" s="1"/>
  <c r="BS39" i="3"/>
  <c r="CH39" i="3" s="1"/>
  <c r="BS43" i="3"/>
  <c r="CH43" i="3" s="1"/>
  <c r="BS47" i="3"/>
  <c r="CH47" i="3" s="1"/>
  <c r="BE50" i="3"/>
  <c r="CC50" i="14" s="1"/>
  <c r="CC50" i="19" s="1"/>
  <c r="BR50" i="3"/>
  <c r="CG50" i="3" s="1"/>
  <c r="BS51" i="3"/>
  <c r="CH51" i="3" s="1"/>
  <c r="AP27" i="3"/>
  <c r="BQ28" i="3"/>
  <c r="CF28" i="14" s="1"/>
  <c r="CF28" i="19" s="1"/>
  <c r="BR29" i="3"/>
  <c r="CG29" i="3" s="1"/>
  <c r="BR30" i="3"/>
  <c r="CG30" i="3" s="1"/>
  <c r="AP31" i="3"/>
  <c r="BQ32" i="3"/>
  <c r="CF32" i="14" s="1"/>
  <c r="CF32" i="19" s="1"/>
  <c r="BR33" i="3"/>
  <c r="CG33" i="3" s="1"/>
  <c r="BR34" i="3"/>
  <c r="CG34" i="3" s="1"/>
  <c r="AP35" i="3"/>
  <c r="BQ36" i="3"/>
  <c r="CF36" i="14" s="1"/>
  <c r="CF36" i="19" s="1"/>
  <c r="BR37" i="3"/>
  <c r="CG37" i="3" s="1"/>
  <c r="BR38" i="3"/>
  <c r="CG38" i="3" s="1"/>
  <c r="AP39" i="3"/>
  <c r="BQ40" i="3"/>
  <c r="CF40" i="14" s="1"/>
  <c r="CF40" i="19" s="1"/>
  <c r="BR41" i="3"/>
  <c r="CG41" i="3" s="1"/>
  <c r="BR42" i="3"/>
  <c r="CG42" i="3" s="1"/>
  <c r="BQ44" i="3"/>
  <c r="CF44" i="14" s="1"/>
  <c r="CF44" i="19" s="1"/>
  <c r="BR45" i="3"/>
  <c r="CG45" i="3" s="1"/>
  <c r="BR46" i="3"/>
  <c r="CG46" i="3" s="1"/>
  <c r="BQ48" i="3"/>
  <c r="CF48" i="14" s="1"/>
  <c r="CF48" i="19" s="1"/>
  <c r="BR49" i="3"/>
  <c r="CG49" i="3" s="1"/>
  <c r="BQ52" i="3"/>
  <c r="CF52" i="14" s="1"/>
  <c r="CF52" i="19" s="1"/>
  <c r="BR53" i="3"/>
  <c r="CG53" i="3" s="1"/>
  <c r="BR54" i="3"/>
  <c r="CG54" i="3" s="1"/>
  <c r="AN53" i="10" l="1"/>
  <c r="BY4" i="10"/>
  <c r="BS4" i="10"/>
  <c r="CH4" i="10" s="1"/>
  <c r="BY40" i="10"/>
  <c r="BS40" i="10"/>
  <c r="CH40" i="10" s="1"/>
  <c r="AM48" i="10"/>
  <c r="AN48" i="10"/>
  <c r="AM26" i="14"/>
  <c r="AM26" i="19" s="1"/>
  <c r="AK26" i="19"/>
  <c r="AN26" i="14"/>
  <c r="AL4" i="19"/>
  <c r="AO4" i="14"/>
  <c r="AO36" i="14"/>
  <c r="AL36" i="19"/>
  <c r="AO20" i="14"/>
  <c r="AL20" i="19"/>
  <c r="AO29" i="14"/>
  <c r="AL29" i="19"/>
  <c r="AL13" i="19"/>
  <c r="AO13" i="14"/>
  <c r="AL10" i="19"/>
  <c r="AO10" i="14"/>
  <c r="AM29" i="14"/>
  <c r="AM29" i="19" s="1"/>
  <c r="AK29" i="19"/>
  <c r="AN29" i="14"/>
  <c r="AM12" i="10"/>
  <c r="AO12" i="10"/>
  <c r="AN33" i="14"/>
  <c r="AM33" i="14"/>
  <c r="AK33" i="19"/>
  <c r="AL40" i="19"/>
  <c r="AO40" i="14"/>
  <c r="AL23" i="19"/>
  <c r="AO23" i="14"/>
  <c r="AO7" i="14"/>
  <c r="AL7" i="19"/>
  <c r="AL48" i="19"/>
  <c r="AO48" i="14"/>
  <c r="AM23" i="14"/>
  <c r="AK23" i="19"/>
  <c r="AN23" i="14"/>
  <c r="AL8" i="19"/>
  <c r="AO8" i="14"/>
  <c r="AM48" i="14"/>
  <c r="AM48" i="19" s="1"/>
  <c r="AK48" i="19"/>
  <c r="AN48" i="14"/>
  <c r="AM32" i="14"/>
  <c r="AM32" i="19" s="1"/>
  <c r="AK32" i="19"/>
  <c r="AN32" i="14"/>
  <c r="AK16" i="19"/>
  <c r="AM16" i="14"/>
  <c r="AN16" i="14"/>
  <c r="BY29" i="10"/>
  <c r="BS29" i="10"/>
  <c r="CH29" i="10" s="1"/>
  <c r="BY23" i="10"/>
  <c r="BS23" i="10"/>
  <c r="CH23" i="10" s="1"/>
  <c r="AM23" i="10"/>
  <c r="AN23" i="10"/>
  <c r="AP35" i="10"/>
  <c r="BS35" i="10"/>
  <c r="CH35" i="10" s="1"/>
  <c r="BY35" i="10"/>
  <c r="BS19" i="10"/>
  <c r="CH19" i="10" s="1"/>
  <c r="BY19" i="10"/>
  <c r="BY34" i="10"/>
  <c r="BS34" i="10"/>
  <c r="CH34" i="10" s="1"/>
  <c r="AN35" i="10"/>
  <c r="AM35" i="10"/>
  <c r="AN19" i="10"/>
  <c r="AM19" i="10"/>
  <c r="AN28" i="10"/>
  <c r="AM28" i="10"/>
  <c r="BY5" i="10"/>
  <c r="BS5" i="10"/>
  <c r="CH5" i="10" s="1"/>
  <c r="BY39" i="10"/>
  <c r="BS39" i="10"/>
  <c r="CH39" i="10" s="1"/>
  <c r="BY22" i="10"/>
  <c r="BS22" i="10"/>
  <c r="CH22" i="10" s="1"/>
  <c r="BY6" i="10"/>
  <c r="BS6" i="10"/>
  <c r="CH6" i="10" s="1"/>
  <c r="AM17" i="10"/>
  <c r="AN17" i="10"/>
  <c r="AM39" i="10"/>
  <c r="AN39" i="10"/>
  <c r="AM22" i="10"/>
  <c r="AN22" i="10"/>
  <c r="AM6" i="14"/>
  <c r="AK6" i="19"/>
  <c r="AN6" i="14"/>
  <c r="BS45" i="10"/>
  <c r="CH45" i="10" s="1"/>
  <c r="BY45" i="10"/>
  <c r="BY32" i="10"/>
  <c r="BS32" i="10"/>
  <c r="CH32" i="10" s="1"/>
  <c r="BY16" i="10"/>
  <c r="BS16" i="10"/>
  <c r="CH16" i="10" s="1"/>
  <c r="AN7" i="10"/>
  <c r="AM7" i="10"/>
  <c r="AN45" i="10"/>
  <c r="AM45" i="10"/>
  <c r="BY25" i="10"/>
  <c r="BS25" i="10"/>
  <c r="CH25" i="10" s="1"/>
  <c r="AN14" i="10"/>
  <c r="AM14" i="10"/>
  <c r="BY20" i="10"/>
  <c r="BS20" i="10"/>
  <c r="CH20" i="10" s="1"/>
  <c r="AO12" i="14"/>
  <c r="AL12" i="19"/>
  <c r="AM32" i="10"/>
  <c r="AN32" i="10"/>
  <c r="AL35" i="19"/>
  <c r="AO35" i="14"/>
  <c r="AL19" i="19"/>
  <c r="AO19" i="14"/>
  <c r="AL34" i="19"/>
  <c r="AO34" i="14"/>
  <c r="AM35" i="14"/>
  <c r="AK35" i="19"/>
  <c r="AN35" i="14"/>
  <c r="AK19" i="19"/>
  <c r="AM19" i="14"/>
  <c r="AN19" i="14"/>
  <c r="AM28" i="14"/>
  <c r="AM28" i="19" s="1"/>
  <c r="AK28" i="19"/>
  <c r="AN28" i="14"/>
  <c r="AL5" i="19"/>
  <c r="AO5" i="14"/>
  <c r="AL39" i="19"/>
  <c r="AO39" i="14"/>
  <c r="AL22" i="19"/>
  <c r="AO22" i="14"/>
  <c r="AL6" i="19"/>
  <c r="AO6" i="14"/>
  <c r="AM39" i="14"/>
  <c r="AK39" i="19"/>
  <c r="AN39" i="14"/>
  <c r="AM22" i="14"/>
  <c r="AK22" i="19"/>
  <c r="AN22" i="14"/>
  <c r="AM6" i="10"/>
  <c r="AN6" i="10"/>
  <c r="AO45" i="14"/>
  <c r="AL45" i="19"/>
  <c r="AL32" i="19"/>
  <c r="AO32" i="14"/>
  <c r="AL16" i="19"/>
  <c r="AO16" i="14"/>
  <c r="AM7" i="14"/>
  <c r="AK7" i="19"/>
  <c r="AN7" i="14"/>
  <c r="AM45" i="14"/>
  <c r="AM45" i="19" s="1"/>
  <c r="AK45" i="19"/>
  <c r="AN45" i="14"/>
  <c r="AL25" i="19"/>
  <c r="AO25" i="14"/>
  <c r="AN14" i="14"/>
  <c r="AM14" i="14"/>
  <c r="AK14" i="19"/>
  <c r="BY13" i="10"/>
  <c r="BS13" i="10"/>
  <c r="CH13" i="10" s="1"/>
  <c r="AN33" i="10"/>
  <c r="AM33" i="10"/>
  <c r="BS48" i="10"/>
  <c r="CH48" i="10" s="1"/>
  <c r="BY48" i="10"/>
  <c r="AN34" i="10"/>
  <c r="AM34" i="10"/>
  <c r="AN18" i="10"/>
  <c r="AM18" i="10"/>
  <c r="AM26" i="10"/>
  <c r="AO26" i="10"/>
  <c r="AP26" i="10" s="1"/>
  <c r="BY28" i="10"/>
  <c r="BS28" i="10"/>
  <c r="CH28" i="10" s="1"/>
  <c r="BS37" i="10"/>
  <c r="CH37" i="10" s="1"/>
  <c r="BY37" i="10"/>
  <c r="BY21" i="10"/>
  <c r="BS21" i="10"/>
  <c r="CH21" i="10" s="1"/>
  <c r="AM4" i="10"/>
  <c r="AN4" i="10"/>
  <c r="AN37" i="10"/>
  <c r="AM37" i="10"/>
  <c r="AN21" i="10"/>
  <c r="AM21" i="10"/>
  <c r="AM5" i="10"/>
  <c r="AN5" i="10"/>
  <c r="AN9" i="10"/>
  <c r="AM9" i="10"/>
  <c r="BY31" i="10"/>
  <c r="BS31" i="10"/>
  <c r="CH31" i="10" s="1"/>
  <c r="BR12" i="10"/>
  <c r="CG12" i="10" s="1"/>
  <c r="BX12" i="10"/>
  <c r="AN49" i="10"/>
  <c r="AM49" i="10"/>
  <c r="AN44" i="10"/>
  <c r="AM44" i="10"/>
  <c r="AN31" i="10"/>
  <c r="AM31" i="10"/>
  <c r="BY14" i="10"/>
  <c r="BS14" i="10"/>
  <c r="CH14" i="10" s="1"/>
  <c r="BY52" i="10"/>
  <c r="BS52" i="10"/>
  <c r="CH52" i="10" s="1"/>
  <c r="AM41" i="10"/>
  <c r="AN41" i="10"/>
  <c r="AN24" i="10"/>
  <c r="AM24" i="10"/>
  <c r="BY9" i="10"/>
  <c r="BS9" i="10"/>
  <c r="CH9" i="10" s="1"/>
  <c r="BY36" i="10"/>
  <c r="BS36" i="10"/>
  <c r="CH36" i="10" s="1"/>
  <c r="BY7" i="10"/>
  <c r="BS7" i="10"/>
  <c r="CH7" i="10" s="1"/>
  <c r="AM40" i="14"/>
  <c r="AM40" i="19" s="1"/>
  <c r="AK40" i="19"/>
  <c r="AN40" i="14"/>
  <c r="AM34" i="14"/>
  <c r="AM34" i="19" s="1"/>
  <c r="AK34" i="19"/>
  <c r="AN34" i="14"/>
  <c r="AL26" i="19"/>
  <c r="AO26" i="14"/>
  <c r="AL28" i="19"/>
  <c r="AO28" i="14"/>
  <c r="AL37" i="19"/>
  <c r="AO37" i="14"/>
  <c r="AL21" i="19"/>
  <c r="AO21" i="14"/>
  <c r="AM4" i="14"/>
  <c r="AK4" i="19"/>
  <c r="AN4" i="14"/>
  <c r="AM37" i="14"/>
  <c r="AK37" i="19"/>
  <c r="AN37" i="14"/>
  <c r="AN21" i="14"/>
  <c r="AM21" i="14"/>
  <c r="AM21" i="19" s="1"/>
  <c r="AK21" i="19"/>
  <c r="AM5" i="14"/>
  <c r="AM5" i="19" s="1"/>
  <c r="AK5" i="19"/>
  <c r="AN5" i="14"/>
  <c r="AM9" i="14"/>
  <c r="AM9" i="19" s="1"/>
  <c r="AK9" i="19"/>
  <c r="AN9" i="14"/>
  <c r="AL31" i="19"/>
  <c r="AO31" i="14"/>
  <c r="AM12" i="14"/>
  <c r="AM12" i="19" s="1"/>
  <c r="AK12" i="19"/>
  <c r="AN12" i="14"/>
  <c r="AM49" i="14"/>
  <c r="AM49" i="19" s="1"/>
  <c r="AK49" i="19"/>
  <c r="AN49" i="14"/>
  <c r="AM44" i="14"/>
  <c r="AK44" i="19"/>
  <c r="AN44" i="14"/>
  <c r="AM31" i="14"/>
  <c r="AK31" i="19"/>
  <c r="AN31" i="14"/>
  <c r="AL14" i="19"/>
  <c r="AO14" i="14"/>
  <c r="AO52" i="14"/>
  <c r="AL52" i="19"/>
  <c r="AN41" i="14"/>
  <c r="AM41" i="14"/>
  <c r="AK41" i="19"/>
  <c r="AM24" i="14"/>
  <c r="AM24" i="19" s="1"/>
  <c r="AK24" i="19"/>
  <c r="AN24" i="14"/>
  <c r="AL9" i="19"/>
  <c r="AO9" i="14"/>
  <c r="BX26" i="10"/>
  <c r="BR26" i="10"/>
  <c r="CG26" i="10" s="1"/>
  <c r="AN29" i="10"/>
  <c r="AM29" i="10"/>
  <c r="AN16" i="10"/>
  <c r="AM16" i="10"/>
  <c r="BY27" i="10"/>
  <c r="BS27" i="10"/>
  <c r="CH27" i="10" s="1"/>
  <c r="AM10" i="10"/>
  <c r="AN10" i="10"/>
  <c r="BY18" i="10"/>
  <c r="BS18" i="10"/>
  <c r="CH18" i="10" s="1"/>
  <c r="AN27" i="10"/>
  <c r="AM27" i="10"/>
  <c r="AN36" i="10"/>
  <c r="AM36" i="10"/>
  <c r="AN20" i="10"/>
  <c r="AM20" i="10"/>
  <c r="AM52" i="10"/>
  <c r="AN52" i="10"/>
  <c r="BY30" i="10"/>
  <c r="BS30" i="10"/>
  <c r="CH30" i="10" s="1"/>
  <c r="AM13" i="10"/>
  <c r="AN13" i="10"/>
  <c r="BY53" i="10"/>
  <c r="BS53" i="10"/>
  <c r="CH53" i="10" s="1"/>
  <c r="BY44" i="10"/>
  <c r="BS44" i="10"/>
  <c r="CH44" i="10" s="1"/>
  <c r="AM30" i="10"/>
  <c r="AN30" i="10"/>
  <c r="BY11" i="10"/>
  <c r="BS11" i="10"/>
  <c r="CH11" i="10" s="1"/>
  <c r="AN25" i="10"/>
  <c r="AM25" i="10"/>
  <c r="BY41" i="10"/>
  <c r="BS41" i="10"/>
  <c r="CH41" i="10" s="1"/>
  <c r="BY24" i="10"/>
  <c r="BS24" i="10"/>
  <c r="CH24" i="10" s="1"/>
  <c r="AM11" i="10"/>
  <c r="AN11" i="10"/>
  <c r="BY49" i="10"/>
  <c r="BS49" i="10"/>
  <c r="CH49" i="10" s="1"/>
  <c r="BS33" i="10"/>
  <c r="CH33" i="10" s="1"/>
  <c r="BY33" i="10"/>
  <c r="BY17" i="10"/>
  <c r="BS17" i="10"/>
  <c r="CH17" i="10" s="1"/>
  <c r="AM8" i="10"/>
  <c r="AN8" i="10"/>
  <c r="AN53" i="14"/>
  <c r="AM53" i="14"/>
  <c r="AM53" i="19" s="1"/>
  <c r="AK53" i="19"/>
  <c r="BS10" i="10"/>
  <c r="CH10" i="10" s="1"/>
  <c r="BY10" i="10"/>
  <c r="BY8" i="10"/>
  <c r="BS8" i="10"/>
  <c r="CH8" i="10" s="1"/>
  <c r="AM40" i="10"/>
  <c r="AL27" i="19"/>
  <c r="AO27" i="14"/>
  <c r="AM10" i="14"/>
  <c r="AK10" i="19"/>
  <c r="AN10" i="14"/>
  <c r="AL18" i="19"/>
  <c r="AO18" i="14"/>
  <c r="AM27" i="14"/>
  <c r="AM27" i="19" s="1"/>
  <c r="AK27" i="19"/>
  <c r="AN27" i="14"/>
  <c r="AM36" i="14"/>
  <c r="AM36" i="19" s="1"/>
  <c r="AK36" i="19"/>
  <c r="AN36" i="14"/>
  <c r="AK20" i="19"/>
  <c r="AM20" i="14"/>
  <c r="AN20" i="14"/>
  <c r="AM52" i="14"/>
  <c r="AM52" i="19" s="1"/>
  <c r="AK52" i="19"/>
  <c r="AN52" i="14"/>
  <c r="AL30" i="19"/>
  <c r="AO30" i="14"/>
  <c r="AM13" i="14"/>
  <c r="AM13" i="19" s="1"/>
  <c r="AK13" i="19"/>
  <c r="AN13" i="14"/>
  <c r="AL53" i="19"/>
  <c r="AO53" i="14"/>
  <c r="AO44" i="14"/>
  <c r="AL44" i="19"/>
  <c r="AN30" i="14"/>
  <c r="AM30" i="14"/>
  <c r="AM30" i="19" s="1"/>
  <c r="AK30" i="19"/>
  <c r="AL11" i="19"/>
  <c r="AO11" i="14"/>
  <c r="AM25" i="14"/>
  <c r="AK25" i="19"/>
  <c r="AN25" i="14"/>
  <c r="AL41" i="19"/>
  <c r="AO41" i="14"/>
  <c r="AL24" i="19"/>
  <c r="AO24" i="14"/>
  <c r="AM11" i="14"/>
  <c r="AK11" i="19"/>
  <c r="AN11" i="14"/>
  <c r="AL49" i="19"/>
  <c r="AO49" i="14"/>
  <c r="AL33" i="19"/>
  <c r="AO33" i="14"/>
  <c r="AL17" i="19"/>
  <c r="AO17" i="14"/>
  <c r="AM8" i="14"/>
  <c r="AK8" i="19"/>
  <c r="AN8" i="14"/>
  <c r="AP40" i="10"/>
  <c r="BR40" i="10"/>
  <c r="CG40" i="10" s="1"/>
  <c r="BX40" i="10"/>
  <c r="AP53" i="10"/>
  <c r="BR53" i="10"/>
  <c r="CG53" i="10" s="1"/>
  <c r="BX53" i="10"/>
  <c r="BT22" i="3"/>
  <c r="CI22" i="3" s="1"/>
  <c r="BT14" i="3"/>
  <c r="CI14" i="3" s="1"/>
  <c r="BT33" i="3"/>
  <c r="CI33" i="3" s="1"/>
  <c r="BT6" i="3"/>
  <c r="CI6" i="3" s="1"/>
  <c r="BT18" i="3"/>
  <c r="CI18" i="3" s="1"/>
  <c r="BT20" i="3"/>
  <c r="CI20" i="3" s="1"/>
  <c r="BT39" i="3"/>
  <c r="CI39" i="3" s="1"/>
  <c r="BT4" i="3"/>
  <c r="CI4" i="3" s="1"/>
  <c r="BT37" i="3"/>
  <c r="CI37" i="3" s="1"/>
  <c r="BT16" i="3"/>
  <c r="CI16" i="3" s="1"/>
  <c r="BT53" i="3"/>
  <c r="CI53" i="3" s="1"/>
  <c r="BT8" i="3"/>
  <c r="CI8" i="3" s="1"/>
  <c r="BT26" i="3"/>
  <c r="CI26" i="3" s="1"/>
  <c r="BT36" i="3"/>
  <c r="CI36" i="3" s="1"/>
  <c r="BT30" i="3"/>
  <c r="CI30" i="3" s="1"/>
  <c r="BT23" i="3"/>
  <c r="CI23" i="3" s="1"/>
  <c r="BT50" i="3"/>
  <c r="CI50" i="3" s="1"/>
  <c r="BT34" i="3"/>
  <c r="CI34" i="3" s="1"/>
  <c r="BT52" i="3"/>
  <c r="CI52" i="3" s="1"/>
  <c r="BT35" i="3"/>
  <c r="CI35" i="3" s="1"/>
  <c r="BT12" i="3"/>
  <c r="CI12" i="3" s="1"/>
  <c r="BT13" i="3"/>
  <c r="CI13" i="3" s="1"/>
  <c r="BT51" i="3"/>
  <c r="CI51" i="3" s="1"/>
  <c r="BT47" i="3"/>
  <c r="CI47" i="3" s="1"/>
  <c r="BT44" i="3"/>
  <c r="CI44" i="3" s="1"/>
  <c r="BT27" i="3"/>
  <c r="CI27" i="3" s="1"/>
  <c r="BT41" i="3"/>
  <c r="CI41" i="3" s="1"/>
  <c r="BT54" i="3"/>
  <c r="CI54" i="3" s="1"/>
  <c r="BT38" i="3"/>
  <c r="CI38" i="3" s="1"/>
  <c r="BT25" i="3"/>
  <c r="CI25" i="3" s="1"/>
  <c r="BT21" i="3"/>
  <c r="CI21" i="3" s="1"/>
  <c r="BT17" i="3"/>
  <c r="CI17" i="3" s="1"/>
  <c r="BT9" i="3"/>
  <c r="CI9" i="3" s="1"/>
  <c r="BT5" i="3"/>
  <c r="CI5" i="3" s="1"/>
  <c r="BT42" i="3"/>
  <c r="CI42" i="3" s="1"/>
  <c r="BT24" i="3"/>
  <c r="CI24" i="3" s="1"/>
  <c r="BT32" i="3"/>
  <c r="CI32" i="3" s="1"/>
  <c r="BT46" i="3"/>
  <c r="CI46" i="3" s="1"/>
  <c r="BT19" i="3"/>
  <c r="CI19" i="3" s="1"/>
  <c r="BT31" i="3"/>
  <c r="CI31" i="3" s="1"/>
  <c r="BT28" i="3"/>
  <c r="CI28" i="3" s="1"/>
  <c r="BT49" i="3"/>
  <c r="CI49" i="3" s="1"/>
  <c r="BT43" i="3"/>
  <c r="CI43" i="3" s="1"/>
  <c r="BT40" i="3"/>
  <c r="CI40" i="3" s="1"/>
  <c r="BT45" i="3"/>
  <c r="CI45" i="3" s="1"/>
  <c r="BT29" i="3"/>
  <c r="CI29" i="3" s="1"/>
  <c r="BT7" i="3"/>
  <c r="CI7" i="3" s="1"/>
  <c r="BT10" i="3"/>
  <c r="CI10" i="3" s="1"/>
  <c r="BT15" i="3"/>
  <c r="CI15" i="3" s="1"/>
  <c r="BT11" i="3"/>
  <c r="CI11" i="3" s="1"/>
  <c r="BT48" i="3"/>
  <c r="CI48" i="3" s="1"/>
  <c r="AO28" i="19" l="1"/>
  <c r="BY28" i="14"/>
  <c r="BY28" i="19" s="1"/>
  <c r="BS28" i="14"/>
  <c r="BX49" i="10"/>
  <c r="AP49" i="10"/>
  <c r="BR49" i="10"/>
  <c r="CG49" i="10" s="1"/>
  <c r="BX18" i="10"/>
  <c r="BR18" i="10"/>
  <c r="CG18" i="10" s="1"/>
  <c r="AP18" i="10"/>
  <c r="AN45" i="19"/>
  <c r="BX45" i="14"/>
  <c r="BX45" i="19" s="1"/>
  <c r="AP45" i="14"/>
  <c r="BR45" i="14"/>
  <c r="AN22" i="19"/>
  <c r="BX22" i="14"/>
  <c r="BX22" i="19" s="1"/>
  <c r="AP22" i="14"/>
  <c r="BR22" i="14"/>
  <c r="BR23" i="14"/>
  <c r="AN23" i="19"/>
  <c r="BX23" i="14"/>
  <c r="BX23" i="19" s="1"/>
  <c r="AP23" i="14"/>
  <c r="AO7" i="19"/>
  <c r="BY7" i="14"/>
  <c r="BY7" i="19" s="1"/>
  <c r="BS7" i="14"/>
  <c r="AM33" i="19"/>
  <c r="AO20" i="19"/>
  <c r="BY20" i="14"/>
  <c r="BY20" i="19" s="1"/>
  <c r="BS20" i="14"/>
  <c r="BX5" i="10"/>
  <c r="BR5" i="10"/>
  <c r="CG5" i="10" s="1"/>
  <c r="AP5" i="10"/>
  <c r="AO16" i="19"/>
  <c r="BY16" i="14"/>
  <c r="BY16" i="19" s="1"/>
  <c r="BS16" i="14"/>
  <c r="AO22" i="19"/>
  <c r="BY22" i="14"/>
  <c r="BY22" i="19" s="1"/>
  <c r="BS22" i="14"/>
  <c r="AP7" i="10"/>
  <c r="BX7" i="10"/>
  <c r="BR7" i="10"/>
  <c r="CG7" i="10" s="1"/>
  <c r="AO10" i="19"/>
  <c r="BY10" i="14"/>
  <c r="BY10" i="19" s="1"/>
  <c r="BS10" i="14"/>
  <c r="BR11" i="14"/>
  <c r="AN11" i="19"/>
  <c r="BX11" i="14"/>
  <c r="BX11" i="19" s="1"/>
  <c r="AP11" i="14"/>
  <c r="AN20" i="19"/>
  <c r="BX20" i="14"/>
  <c r="BX20" i="19" s="1"/>
  <c r="AP20" i="14"/>
  <c r="BR20" i="14"/>
  <c r="BR10" i="10"/>
  <c r="CG10" i="10" s="1"/>
  <c r="BX10" i="10"/>
  <c r="AP10" i="10"/>
  <c r="AM44" i="19"/>
  <c r="AN25" i="19"/>
  <c r="BX25" i="14"/>
  <c r="BX25" i="19" s="1"/>
  <c r="AP25" i="14"/>
  <c r="BR25" i="14"/>
  <c r="AN53" i="19"/>
  <c r="BX53" i="14"/>
  <c r="BX53" i="19" s="1"/>
  <c r="AP53" i="14"/>
  <c r="BR53" i="14"/>
  <c r="BX25" i="10"/>
  <c r="BR25" i="10"/>
  <c r="CG25" i="10" s="1"/>
  <c r="AP25" i="10"/>
  <c r="AP20" i="10"/>
  <c r="BR20" i="10"/>
  <c r="CG20" i="10" s="1"/>
  <c r="BX20" i="10"/>
  <c r="BR31" i="14"/>
  <c r="AN31" i="19"/>
  <c r="BX31" i="14"/>
  <c r="BX31" i="19" s="1"/>
  <c r="AP31" i="14"/>
  <c r="AN49" i="19"/>
  <c r="BX49" i="14"/>
  <c r="BX49" i="19" s="1"/>
  <c r="AP49" i="14"/>
  <c r="BR49" i="14"/>
  <c r="AM35" i="19"/>
  <c r="BX14" i="10"/>
  <c r="BR14" i="10"/>
  <c r="CG14" i="10" s="1"/>
  <c r="AP14" i="10"/>
  <c r="AM6" i="19"/>
  <c r="BX28" i="10"/>
  <c r="BR28" i="10"/>
  <c r="CG28" i="10" s="1"/>
  <c r="AP28" i="10"/>
  <c r="AO23" i="19"/>
  <c r="BY23" i="14"/>
  <c r="BY23" i="19" s="1"/>
  <c r="BS23" i="14"/>
  <c r="AN33" i="19"/>
  <c r="BX33" i="14"/>
  <c r="BX33" i="19" s="1"/>
  <c r="AP33" i="14"/>
  <c r="BR33" i="14"/>
  <c r="BX48" i="10"/>
  <c r="BR48" i="10"/>
  <c r="CG48" i="10" s="1"/>
  <c r="AP48" i="10"/>
  <c r="AM39" i="19"/>
  <c r="AO35" i="19"/>
  <c r="BY35" i="14"/>
  <c r="BY35" i="19" s="1"/>
  <c r="BS35" i="14"/>
  <c r="AN30" i="19"/>
  <c r="BX30" i="14"/>
  <c r="BX30" i="19" s="1"/>
  <c r="AP30" i="14"/>
  <c r="BR30" i="14"/>
  <c r="AM20" i="19"/>
  <c r="AO18" i="19"/>
  <c r="BY18" i="14"/>
  <c r="BY18" i="19" s="1"/>
  <c r="BS18" i="14"/>
  <c r="BX8" i="10"/>
  <c r="BR8" i="10"/>
  <c r="CG8" i="10" s="1"/>
  <c r="AP8" i="10"/>
  <c r="BR11" i="10"/>
  <c r="CG11" i="10" s="1"/>
  <c r="BX11" i="10"/>
  <c r="AP11" i="10"/>
  <c r="BX13" i="10"/>
  <c r="AP13" i="10"/>
  <c r="BR13" i="10"/>
  <c r="CG13" i="10" s="1"/>
  <c r="AM41" i="19"/>
  <c r="AN9" i="19"/>
  <c r="BX9" i="14"/>
  <c r="BX9" i="19" s="1"/>
  <c r="BR9" i="14"/>
  <c r="AP9" i="14"/>
  <c r="AN21" i="19"/>
  <c r="BX21" i="14"/>
  <c r="BX21" i="19" s="1"/>
  <c r="BR21" i="14"/>
  <c r="AP21" i="14"/>
  <c r="AM4" i="19"/>
  <c r="AO26" i="19"/>
  <c r="BY26" i="14"/>
  <c r="BY26" i="19" s="1"/>
  <c r="BS26" i="14"/>
  <c r="AN40" i="19"/>
  <c r="BX40" i="14"/>
  <c r="BX40" i="19" s="1"/>
  <c r="BR40" i="14"/>
  <c r="AP40" i="14"/>
  <c r="BX21" i="10"/>
  <c r="AP21" i="10"/>
  <c r="BR21" i="10"/>
  <c r="CG21" i="10" s="1"/>
  <c r="BR34" i="10"/>
  <c r="CG34" i="10" s="1"/>
  <c r="BX34" i="10"/>
  <c r="AP34" i="10"/>
  <c r="AO32" i="19"/>
  <c r="BY32" i="14"/>
  <c r="BY32" i="19" s="1"/>
  <c r="BS32" i="14"/>
  <c r="AO39" i="19"/>
  <c r="BY39" i="14"/>
  <c r="BY39" i="19" s="1"/>
  <c r="BS39" i="14"/>
  <c r="AN19" i="19"/>
  <c r="BX19" i="14"/>
  <c r="BX19" i="19" s="1"/>
  <c r="BR19" i="14"/>
  <c r="AP19" i="14"/>
  <c r="AO34" i="19"/>
  <c r="BY34" i="14"/>
  <c r="BY34" i="19" s="1"/>
  <c r="BS34" i="14"/>
  <c r="BR32" i="10"/>
  <c r="CG32" i="10" s="1"/>
  <c r="AP32" i="10"/>
  <c r="BX32" i="10"/>
  <c r="BR22" i="10"/>
  <c r="CG22" i="10" s="1"/>
  <c r="AP22" i="10"/>
  <c r="BX22" i="10"/>
  <c r="AN48" i="19"/>
  <c r="BX48" i="14"/>
  <c r="BX48" i="19" s="1"/>
  <c r="AP48" i="14"/>
  <c r="BR48" i="14"/>
  <c r="AP12" i="10"/>
  <c r="BS12" i="10"/>
  <c r="CH12" i="10" s="1"/>
  <c r="BY12" i="10"/>
  <c r="AO13" i="19"/>
  <c r="BY13" i="14"/>
  <c r="BY13" i="19" s="1"/>
  <c r="BS13" i="14"/>
  <c r="AO36" i="19"/>
  <c r="BY36" i="14"/>
  <c r="BY36" i="19" s="1"/>
  <c r="BS36" i="14"/>
  <c r="AO31" i="19"/>
  <c r="BY31" i="14"/>
  <c r="BY31" i="19" s="1"/>
  <c r="BS31" i="14"/>
  <c r="AO17" i="19"/>
  <c r="BY17" i="14"/>
  <c r="BY17" i="19" s="1"/>
  <c r="BS17" i="14"/>
  <c r="BZ26" i="10"/>
  <c r="BT26" i="10"/>
  <c r="CI26" i="10" s="1"/>
  <c r="AO33" i="19"/>
  <c r="BY33" i="14"/>
  <c r="BY33" i="19" s="1"/>
  <c r="BS33" i="14"/>
  <c r="AM11" i="19"/>
  <c r="AO30" i="19"/>
  <c r="BY30" i="14"/>
  <c r="BY30" i="19" s="1"/>
  <c r="BS30" i="14"/>
  <c r="BR36" i="10"/>
  <c r="CG36" i="10" s="1"/>
  <c r="AP36" i="10"/>
  <c r="BX36" i="10"/>
  <c r="AO9" i="19"/>
  <c r="BY9" i="14"/>
  <c r="BY9" i="19" s="1"/>
  <c r="BS9" i="14"/>
  <c r="AN41" i="19"/>
  <c r="BX41" i="14"/>
  <c r="BX41" i="19" s="1"/>
  <c r="BR41" i="14"/>
  <c r="AP41" i="14"/>
  <c r="AN37" i="19"/>
  <c r="BX37" i="14"/>
  <c r="BX37" i="19" s="1"/>
  <c r="BR37" i="14"/>
  <c r="AP37" i="14"/>
  <c r="AO21" i="19"/>
  <c r="BY21" i="14"/>
  <c r="BY21" i="19" s="1"/>
  <c r="BS21" i="14"/>
  <c r="AM14" i="19"/>
  <c r="BR7" i="14"/>
  <c r="AN7" i="19"/>
  <c r="BX7" i="14"/>
  <c r="BX7" i="19" s="1"/>
  <c r="AP7" i="14"/>
  <c r="AM22" i="19"/>
  <c r="BX19" i="10"/>
  <c r="BR19" i="10"/>
  <c r="CG19" i="10" s="1"/>
  <c r="AP19" i="10"/>
  <c r="AN16" i="19"/>
  <c r="BX16" i="14"/>
  <c r="BX16" i="19" s="1"/>
  <c r="BR16" i="14"/>
  <c r="AP16" i="14"/>
  <c r="AM23" i="19"/>
  <c r="AO4" i="19"/>
  <c r="BY4" i="14"/>
  <c r="BY4" i="19" s="1"/>
  <c r="BS4" i="14"/>
  <c r="AN27" i="19"/>
  <c r="BX27" i="14"/>
  <c r="BX27" i="19" s="1"/>
  <c r="AP27" i="14"/>
  <c r="BR27" i="14"/>
  <c r="BX29" i="10"/>
  <c r="BR29" i="10"/>
  <c r="CG29" i="10" s="1"/>
  <c r="AP29" i="10"/>
  <c r="AN34" i="19"/>
  <c r="BX34" i="14"/>
  <c r="BX34" i="19" s="1"/>
  <c r="BR34" i="14"/>
  <c r="AP34" i="14"/>
  <c r="BR28" i="14"/>
  <c r="AN28" i="19"/>
  <c r="BX28" i="14"/>
  <c r="BX28" i="19" s="1"/>
  <c r="AP28" i="14"/>
  <c r="AN13" i="19"/>
  <c r="BX13" i="14"/>
  <c r="BX13" i="19" s="1"/>
  <c r="BR13" i="14"/>
  <c r="AP13" i="14"/>
  <c r="AO27" i="19"/>
  <c r="BY27" i="14"/>
  <c r="BY27" i="19" s="1"/>
  <c r="BS27" i="14"/>
  <c r="AN8" i="19"/>
  <c r="BX8" i="14"/>
  <c r="BX8" i="19" s="1"/>
  <c r="AP8" i="14"/>
  <c r="BR8" i="14"/>
  <c r="AO24" i="19"/>
  <c r="BY24" i="14"/>
  <c r="BY24" i="19" s="1"/>
  <c r="BS24" i="14"/>
  <c r="AM25" i="19"/>
  <c r="AN36" i="19"/>
  <c r="BX36" i="14"/>
  <c r="BX36" i="19" s="1"/>
  <c r="BR36" i="14"/>
  <c r="AP36" i="14"/>
  <c r="BR10" i="14"/>
  <c r="AN10" i="19"/>
  <c r="BX10" i="14"/>
  <c r="BX10" i="19" s="1"/>
  <c r="AP10" i="14"/>
  <c r="BX30" i="10"/>
  <c r="AP30" i="10"/>
  <c r="BR30" i="10"/>
  <c r="CG30" i="10" s="1"/>
  <c r="AM31" i="19"/>
  <c r="BR12" i="14"/>
  <c r="AN12" i="19"/>
  <c r="BX12" i="14"/>
  <c r="BX12" i="19" s="1"/>
  <c r="AP12" i="14"/>
  <c r="BR24" i="10"/>
  <c r="CG24" i="10" s="1"/>
  <c r="BX24" i="10"/>
  <c r="AP24" i="10"/>
  <c r="BX31" i="10"/>
  <c r="BR31" i="10"/>
  <c r="CG31" i="10" s="1"/>
  <c r="AP31" i="10"/>
  <c r="BR37" i="10"/>
  <c r="CG37" i="10" s="1"/>
  <c r="BX37" i="10"/>
  <c r="AP37" i="10"/>
  <c r="AN14" i="19"/>
  <c r="BX14" i="14"/>
  <c r="BX14" i="19" s="1"/>
  <c r="AP14" i="14"/>
  <c r="BR14" i="14"/>
  <c r="AN39" i="19"/>
  <c r="BX39" i="14"/>
  <c r="BX39" i="19" s="1"/>
  <c r="AP39" i="14"/>
  <c r="BR39" i="14"/>
  <c r="AO6" i="19"/>
  <c r="BY6" i="14"/>
  <c r="BY6" i="19" s="1"/>
  <c r="BS6" i="14"/>
  <c r="AM19" i="19"/>
  <c r="AO19" i="19"/>
  <c r="BY19" i="14"/>
  <c r="BY19" i="19" s="1"/>
  <c r="BS19" i="14"/>
  <c r="BX39" i="10"/>
  <c r="BR39" i="10"/>
  <c r="CG39" i="10" s="1"/>
  <c r="AP39" i="10"/>
  <c r="BZ35" i="10"/>
  <c r="BT35" i="10"/>
  <c r="CI35" i="10" s="1"/>
  <c r="AO48" i="19"/>
  <c r="BY48" i="14"/>
  <c r="BY48" i="19" s="1"/>
  <c r="BS48" i="14"/>
  <c r="AO40" i="19"/>
  <c r="BY40" i="14"/>
  <c r="BY40" i="19" s="1"/>
  <c r="BS40" i="14"/>
  <c r="AN29" i="19"/>
  <c r="BX29" i="14"/>
  <c r="BX29" i="19" s="1"/>
  <c r="AP29" i="14"/>
  <c r="BR29" i="14"/>
  <c r="AM8" i="19"/>
  <c r="AN32" i="19"/>
  <c r="BX32" i="14"/>
  <c r="BX32" i="19" s="1"/>
  <c r="AP32" i="14"/>
  <c r="BR32" i="14"/>
  <c r="AO11" i="19"/>
  <c r="BY11" i="14"/>
  <c r="BY11" i="19" s="1"/>
  <c r="BS11" i="14"/>
  <c r="AO44" i="19"/>
  <c r="BY44" i="14"/>
  <c r="BY44" i="19" s="1"/>
  <c r="BS44" i="14"/>
  <c r="AN52" i="19"/>
  <c r="BX52" i="14"/>
  <c r="BX52" i="19" s="1"/>
  <c r="BR52" i="14"/>
  <c r="AP52" i="14"/>
  <c r="BX27" i="10"/>
  <c r="AP27" i="10"/>
  <c r="BR27" i="10"/>
  <c r="CG27" i="10" s="1"/>
  <c r="AP16" i="10"/>
  <c r="BR16" i="10"/>
  <c r="CG16" i="10" s="1"/>
  <c r="BX16" i="10"/>
  <c r="AN24" i="19"/>
  <c r="BX24" i="14"/>
  <c r="BX24" i="19" s="1"/>
  <c r="BR24" i="14"/>
  <c r="AP24" i="14"/>
  <c r="AO52" i="19"/>
  <c r="BY52" i="14"/>
  <c r="BY52" i="19" s="1"/>
  <c r="BS52" i="14"/>
  <c r="AN44" i="19"/>
  <c r="BX44" i="14"/>
  <c r="BX44" i="19" s="1"/>
  <c r="BR44" i="14"/>
  <c r="AP44" i="14"/>
  <c r="BX5" i="14"/>
  <c r="BX5" i="19" s="1"/>
  <c r="AN5" i="19"/>
  <c r="AP5" i="14"/>
  <c r="BR5" i="14"/>
  <c r="AO37" i="19"/>
  <c r="BY37" i="14"/>
  <c r="BY37" i="19" s="1"/>
  <c r="BS37" i="14"/>
  <c r="AP41" i="10"/>
  <c r="BR41" i="10"/>
  <c r="CG41" i="10" s="1"/>
  <c r="BX41" i="10"/>
  <c r="AP4" i="10"/>
  <c r="BR4" i="10"/>
  <c r="CG4" i="10" s="1"/>
  <c r="BX4" i="10"/>
  <c r="BY26" i="10"/>
  <c r="BS26" i="10"/>
  <c r="CH26" i="10" s="1"/>
  <c r="AO25" i="19"/>
  <c r="BY25" i="14"/>
  <c r="BY25" i="19" s="1"/>
  <c r="BS25" i="14"/>
  <c r="AO45" i="19"/>
  <c r="BY45" i="14"/>
  <c r="BY45" i="19" s="1"/>
  <c r="BS45" i="14"/>
  <c r="AO5" i="19"/>
  <c r="BY5" i="14"/>
  <c r="BY5" i="19" s="1"/>
  <c r="BS5" i="14"/>
  <c r="AO12" i="19"/>
  <c r="BY12" i="14"/>
  <c r="BY12" i="19" s="1"/>
  <c r="BS12" i="14"/>
  <c r="BX45" i="10"/>
  <c r="BR45" i="10"/>
  <c r="CG45" i="10" s="1"/>
  <c r="AP45" i="10"/>
  <c r="BX35" i="10"/>
  <c r="BR35" i="10"/>
  <c r="CG35" i="10" s="1"/>
  <c r="BR23" i="10"/>
  <c r="CG23" i="10" s="1"/>
  <c r="BX23" i="10"/>
  <c r="AP23" i="10"/>
  <c r="AM16" i="19"/>
  <c r="AO8" i="19"/>
  <c r="BY8" i="14"/>
  <c r="BY8" i="19" s="1"/>
  <c r="BS8" i="14"/>
  <c r="AO29" i="19"/>
  <c r="BY29" i="14"/>
  <c r="BY29" i="19" s="1"/>
  <c r="BS29" i="14"/>
  <c r="AM10" i="19"/>
  <c r="AN4" i="19"/>
  <c r="BX4" i="14"/>
  <c r="BX4" i="19" s="1"/>
  <c r="BR4" i="14"/>
  <c r="AP4" i="14"/>
  <c r="AO49" i="19"/>
  <c r="BY49" i="14"/>
  <c r="BY49" i="19" s="1"/>
  <c r="BS49" i="14"/>
  <c r="AO41" i="19"/>
  <c r="BY41" i="14"/>
  <c r="BY41" i="19" s="1"/>
  <c r="BS41" i="14"/>
  <c r="AO53" i="19"/>
  <c r="BY53" i="14"/>
  <c r="BY53" i="19" s="1"/>
  <c r="BS53" i="14"/>
  <c r="AP52" i="10"/>
  <c r="BR52" i="10"/>
  <c r="CG52" i="10" s="1"/>
  <c r="BX52" i="10"/>
  <c r="AO14" i="19"/>
  <c r="BY14" i="14"/>
  <c r="BY14" i="19" s="1"/>
  <c r="BS14" i="14"/>
  <c r="AM37" i="19"/>
  <c r="AP44" i="10"/>
  <c r="BX44" i="10"/>
  <c r="BR44" i="10"/>
  <c r="CG44" i="10" s="1"/>
  <c r="AP9" i="10"/>
  <c r="BR9" i="10"/>
  <c r="CG9" i="10" s="1"/>
  <c r="BX9" i="10"/>
  <c r="BX33" i="10"/>
  <c r="BR33" i="10"/>
  <c r="CG33" i="10" s="1"/>
  <c r="AP33" i="10"/>
  <c r="AM7" i="19"/>
  <c r="AP6" i="10"/>
  <c r="BX6" i="10"/>
  <c r="BR6" i="10"/>
  <c r="CG6" i="10" s="1"/>
  <c r="AN35" i="19"/>
  <c r="BX35" i="14"/>
  <c r="BX35" i="19" s="1"/>
  <c r="AP35" i="14"/>
  <c r="BR35" i="14"/>
  <c r="BR6" i="14"/>
  <c r="AN6" i="19"/>
  <c r="BX6" i="14"/>
  <c r="BX6" i="19" s="1"/>
  <c r="AP6" i="14"/>
  <c r="BX17" i="10"/>
  <c r="BR17" i="10"/>
  <c r="CG17" i="10" s="1"/>
  <c r="AP17" i="10"/>
  <c r="AN26" i="19"/>
  <c r="BX26" i="14"/>
  <c r="BX26" i="19" s="1"/>
  <c r="BR26" i="14"/>
  <c r="AP26" i="14"/>
  <c r="BZ40" i="10"/>
  <c r="BT40" i="10"/>
  <c r="CI40" i="10" s="1"/>
  <c r="BZ53" i="10"/>
  <c r="BT53" i="10"/>
  <c r="CI53" i="10" s="1"/>
  <c r="CA54" i="3"/>
  <c r="CB54" i="3"/>
  <c r="CG44" i="14" l="1"/>
  <c r="CG44" i="19" s="1"/>
  <c r="BR44" i="19"/>
  <c r="CG29" i="14"/>
  <c r="CG29" i="19" s="1"/>
  <c r="BR29" i="19"/>
  <c r="CG28" i="14"/>
  <c r="CG28" i="19" s="1"/>
  <c r="BR28" i="19"/>
  <c r="AP35" i="19"/>
  <c r="BZ35" i="14"/>
  <c r="BZ35" i="19" s="1"/>
  <c r="BT35" i="14"/>
  <c r="CH29" i="14"/>
  <c r="CH29" i="19" s="1"/>
  <c r="BS29" i="19"/>
  <c r="CH44" i="14"/>
  <c r="CH44" i="19" s="1"/>
  <c r="BS44" i="19"/>
  <c r="AP6" i="19"/>
  <c r="BZ6" i="14"/>
  <c r="BZ6" i="19" s="1"/>
  <c r="BT6" i="14"/>
  <c r="BS14" i="19"/>
  <c r="CH14" i="14"/>
  <c r="CH14" i="19" s="1"/>
  <c r="BR4" i="19"/>
  <c r="CG4" i="14"/>
  <c r="CG4" i="19" s="1"/>
  <c r="CH8" i="14"/>
  <c r="CH8" i="19" s="1"/>
  <c r="BS8" i="19"/>
  <c r="CH5" i="14"/>
  <c r="CH5" i="19" s="1"/>
  <c r="BS5" i="19"/>
  <c r="BZ41" i="10"/>
  <c r="BT41" i="10"/>
  <c r="CI41" i="10" s="1"/>
  <c r="AP44" i="19"/>
  <c r="BZ44" i="14"/>
  <c r="BZ44" i="19" s="1"/>
  <c r="BT44" i="14"/>
  <c r="CG24" i="14"/>
  <c r="CG24" i="19" s="1"/>
  <c r="BR24" i="19"/>
  <c r="CH11" i="14"/>
  <c r="CH11" i="19" s="1"/>
  <c r="BS11" i="19"/>
  <c r="CH48" i="14"/>
  <c r="CH48" i="19" s="1"/>
  <c r="BS48" i="19"/>
  <c r="CH19" i="14"/>
  <c r="CH19" i="19" s="1"/>
  <c r="BS19" i="19"/>
  <c r="BR39" i="19"/>
  <c r="CG39" i="14"/>
  <c r="CG39" i="19" s="1"/>
  <c r="BZ37" i="10"/>
  <c r="BT37" i="10"/>
  <c r="CI37" i="10" s="1"/>
  <c r="CG12" i="14"/>
  <c r="CG12" i="19" s="1"/>
  <c r="BR12" i="19"/>
  <c r="CH24" i="14"/>
  <c r="CH24" i="19" s="1"/>
  <c r="BS24" i="19"/>
  <c r="BR7" i="19"/>
  <c r="CG7" i="14"/>
  <c r="CG7" i="19" s="1"/>
  <c r="CH17" i="14"/>
  <c r="CH17" i="19" s="1"/>
  <c r="BS17" i="19"/>
  <c r="AP48" i="19"/>
  <c r="BZ48" i="14"/>
  <c r="BZ48" i="19" s="1"/>
  <c r="BT48" i="14"/>
  <c r="CH39" i="14"/>
  <c r="CH39" i="19" s="1"/>
  <c r="BS39" i="19"/>
  <c r="BS26" i="19"/>
  <c r="CH26" i="14"/>
  <c r="CH26" i="19" s="1"/>
  <c r="BZ13" i="10"/>
  <c r="BT13" i="10"/>
  <c r="CI13" i="10" s="1"/>
  <c r="CH18" i="14"/>
  <c r="CH18" i="19" s="1"/>
  <c r="BS18" i="19"/>
  <c r="BZ28" i="10"/>
  <c r="BT28" i="10"/>
  <c r="CI28" i="10" s="1"/>
  <c r="AP31" i="19"/>
  <c r="BZ31" i="14"/>
  <c r="BZ31" i="19" s="1"/>
  <c r="BT31" i="14"/>
  <c r="AP20" i="19"/>
  <c r="BZ20" i="14"/>
  <c r="BZ20" i="19" s="1"/>
  <c r="BT20" i="14"/>
  <c r="CH16" i="14"/>
  <c r="CH16" i="19" s="1"/>
  <c r="BS16" i="19"/>
  <c r="CH13" i="14"/>
  <c r="CH13" i="19" s="1"/>
  <c r="BS13" i="19"/>
  <c r="CH34" i="14"/>
  <c r="CH34" i="19" s="1"/>
  <c r="BS34" i="19"/>
  <c r="CG33" i="14"/>
  <c r="CG33" i="19" s="1"/>
  <c r="BR33" i="19"/>
  <c r="CG23" i="14"/>
  <c r="CG23" i="19" s="1"/>
  <c r="BR23" i="19"/>
  <c r="CG26" i="14"/>
  <c r="CG26" i="19" s="1"/>
  <c r="BR26" i="19"/>
  <c r="BZ6" i="10"/>
  <c r="BT6" i="10"/>
  <c r="CI6" i="10" s="1"/>
  <c r="BZ9" i="10"/>
  <c r="BT9" i="10"/>
  <c r="CI9" i="10" s="1"/>
  <c r="BZ45" i="10"/>
  <c r="BT45" i="10"/>
  <c r="CI45" i="10" s="1"/>
  <c r="CG52" i="14"/>
  <c r="CG52" i="19" s="1"/>
  <c r="BR52" i="19"/>
  <c r="AP29" i="19"/>
  <c r="BZ29" i="14"/>
  <c r="BZ29" i="19" s="1"/>
  <c r="BT29" i="14"/>
  <c r="AP36" i="19"/>
  <c r="BZ36" i="14"/>
  <c r="BZ36" i="19" s="1"/>
  <c r="BT36" i="14"/>
  <c r="AP13" i="19"/>
  <c r="BZ13" i="14"/>
  <c r="BZ13" i="19" s="1"/>
  <c r="BT13" i="14"/>
  <c r="AP34" i="19"/>
  <c r="BZ34" i="14"/>
  <c r="BZ34" i="19" s="1"/>
  <c r="BT34" i="14"/>
  <c r="AP27" i="19"/>
  <c r="BZ27" i="14"/>
  <c r="BZ27" i="19" s="1"/>
  <c r="BT27" i="14"/>
  <c r="AP16" i="19"/>
  <c r="BZ16" i="14"/>
  <c r="BZ16" i="19" s="1"/>
  <c r="BT16" i="14"/>
  <c r="AP41" i="19"/>
  <c r="BZ41" i="14"/>
  <c r="BZ41" i="19" s="1"/>
  <c r="BT41" i="14"/>
  <c r="BZ36" i="10"/>
  <c r="BT36" i="10"/>
  <c r="CI36" i="10" s="1"/>
  <c r="BZ21" i="10"/>
  <c r="BT21" i="10"/>
  <c r="CI21" i="10" s="1"/>
  <c r="CG9" i="14"/>
  <c r="CG9" i="19" s="1"/>
  <c r="BR9" i="19"/>
  <c r="BZ11" i="10"/>
  <c r="BT11" i="10"/>
  <c r="CI11" i="10" s="1"/>
  <c r="AP33" i="19"/>
  <c r="BZ33" i="14"/>
  <c r="BZ33" i="19" s="1"/>
  <c r="BT33" i="14"/>
  <c r="CG53" i="14"/>
  <c r="CG53" i="19" s="1"/>
  <c r="BR53" i="19"/>
  <c r="CG45" i="14"/>
  <c r="CG45" i="19" s="1"/>
  <c r="BR45" i="19"/>
  <c r="BZ49" i="10"/>
  <c r="BT49" i="10"/>
  <c r="CI49" i="10" s="1"/>
  <c r="AP52" i="19"/>
  <c r="BZ52" i="14"/>
  <c r="BZ52" i="19" s="1"/>
  <c r="BT52" i="14"/>
  <c r="CG32" i="14"/>
  <c r="CG32" i="19" s="1"/>
  <c r="BR32" i="19"/>
  <c r="BZ31" i="10"/>
  <c r="BT31" i="10"/>
  <c r="CI31" i="10" s="1"/>
  <c r="CG36" i="14"/>
  <c r="CG36" i="19" s="1"/>
  <c r="BR36" i="19"/>
  <c r="CG8" i="14"/>
  <c r="CG8" i="19" s="1"/>
  <c r="BR8" i="19"/>
  <c r="CG13" i="14"/>
  <c r="CG13" i="19" s="1"/>
  <c r="BR13" i="19"/>
  <c r="CG34" i="14"/>
  <c r="CG34" i="19" s="1"/>
  <c r="BR34" i="19"/>
  <c r="CG16" i="14"/>
  <c r="CG16" i="19" s="1"/>
  <c r="BR16" i="19"/>
  <c r="CH21" i="14"/>
  <c r="CH21" i="19" s="1"/>
  <c r="BS21" i="19"/>
  <c r="CG41" i="14"/>
  <c r="CG41" i="19" s="1"/>
  <c r="BR41" i="19"/>
  <c r="CH31" i="14"/>
  <c r="CH31" i="19" s="1"/>
  <c r="BS31" i="19"/>
  <c r="CH32" i="14"/>
  <c r="CH32" i="19" s="1"/>
  <c r="BS32" i="19"/>
  <c r="CG31" i="14"/>
  <c r="CG31" i="19" s="1"/>
  <c r="BR31" i="19"/>
  <c r="AP53" i="19"/>
  <c r="BZ53" i="14"/>
  <c r="BZ53" i="19" s="1"/>
  <c r="BT53" i="14"/>
  <c r="AP11" i="19"/>
  <c r="BZ11" i="14"/>
  <c r="BZ11" i="19" s="1"/>
  <c r="BT11" i="14"/>
  <c r="BZ5" i="10"/>
  <c r="BT5" i="10"/>
  <c r="CI5" i="10" s="1"/>
  <c r="CH7" i="14"/>
  <c r="CH7" i="19" s="1"/>
  <c r="BS7" i="19"/>
  <c r="AP45" i="19"/>
  <c r="BZ45" i="14"/>
  <c r="BZ45" i="19" s="1"/>
  <c r="BT45" i="14"/>
  <c r="BR27" i="19"/>
  <c r="CG27" i="14"/>
  <c r="CG27" i="19" s="1"/>
  <c r="BS33" i="19"/>
  <c r="CH33" i="14"/>
  <c r="CH33" i="19" s="1"/>
  <c r="AP9" i="19"/>
  <c r="BZ9" i="14"/>
  <c r="BZ9" i="19" s="1"/>
  <c r="BT9" i="14"/>
  <c r="CH45" i="14"/>
  <c r="CH45" i="19" s="1"/>
  <c r="BS45" i="19"/>
  <c r="CG35" i="14"/>
  <c r="CG35" i="19" s="1"/>
  <c r="BR35" i="19"/>
  <c r="CH49" i="14"/>
  <c r="CH49" i="19" s="1"/>
  <c r="BS49" i="19"/>
  <c r="CG5" i="14"/>
  <c r="CG5" i="19" s="1"/>
  <c r="BR5" i="19"/>
  <c r="CH52" i="14"/>
  <c r="CH52" i="19" s="1"/>
  <c r="BS52" i="19"/>
  <c r="AP32" i="19"/>
  <c r="BZ32" i="14"/>
  <c r="BZ32" i="19" s="1"/>
  <c r="BT32" i="14"/>
  <c r="CG14" i="14"/>
  <c r="CG14" i="19" s="1"/>
  <c r="BR14" i="19"/>
  <c r="BZ30" i="10"/>
  <c r="BT30" i="10"/>
  <c r="CI30" i="10" s="1"/>
  <c r="AP8" i="19"/>
  <c r="BZ8" i="14"/>
  <c r="BZ8" i="19" s="1"/>
  <c r="BT8" i="14"/>
  <c r="CH30" i="14"/>
  <c r="CH30" i="19" s="1"/>
  <c r="BS30" i="19"/>
  <c r="BZ22" i="10"/>
  <c r="BT22" i="10"/>
  <c r="CI22" i="10" s="1"/>
  <c r="AP19" i="19"/>
  <c r="BZ19" i="14"/>
  <c r="BZ19" i="19" s="1"/>
  <c r="BT19" i="14"/>
  <c r="AP40" i="19"/>
  <c r="BZ40" i="14"/>
  <c r="BZ40" i="19" s="1"/>
  <c r="BT40" i="14"/>
  <c r="CG49" i="14"/>
  <c r="CG49" i="19" s="1"/>
  <c r="BR49" i="19"/>
  <c r="BZ10" i="10"/>
  <c r="BT10" i="10"/>
  <c r="CI10" i="10" s="1"/>
  <c r="BZ7" i="10"/>
  <c r="BT7" i="10"/>
  <c r="CI7" i="10" s="1"/>
  <c r="CH28" i="14"/>
  <c r="CH28" i="19" s="1"/>
  <c r="BS28" i="19"/>
  <c r="CG10" i="14"/>
  <c r="CG10" i="19" s="1"/>
  <c r="BR10" i="19"/>
  <c r="CH6" i="14"/>
  <c r="CH6" i="19" s="1"/>
  <c r="BS6" i="19"/>
  <c r="CH4" i="14"/>
  <c r="CH4" i="19" s="1"/>
  <c r="BS4" i="19"/>
  <c r="AP7" i="19"/>
  <c r="BZ7" i="14"/>
  <c r="BZ7" i="19" s="1"/>
  <c r="BT7" i="14"/>
  <c r="BR19" i="19"/>
  <c r="CG19" i="14"/>
  <c r="CG19" i="19" s="1"/>
  <c r="CG40" i="14"/>
  <c r="CG40" i="19" s="1"/>
  <c r="BR40" i="19"/>
  <c r="AP21" i="19"/>
  <c r="BZ21" i="14"/>
  <c r="BZ21" i="19" s="1"/>
  <c r="BT21" i="14"/>
  <c r="BZ8" i="10"/>
  <c r="BT8" i="10"/>
  <c r="CI8" i="10" s="1"/>
  <c r="CG30" i="14"/>
  <c r="CG30" i="19" s="1"/>
  <c r="BR30" i="19"/>
  <c r="CH23" i="14"/>
  <c r="CH23" i="19" s="1"/>
  <c r="BS23" i="19"/>
  <c r="BZ14" i="10"/>
  <c r="BT14" i="10"/>
  <c r="CI14" i="10" s="1"/>
  <c r="AP49" i="19"/>
  <c r="BZ49" i="14"/>
  <c r="BZ49" i="19" s="1"/>
  <c r="BT49" i="14"/>
  <c r="CH22" i="14"/>
  <c r="CH22" i="19" s="1"/>
  <c r="BS22" i="19"/>
  <c r="AP26" i="19"/>
  <c r="BZ26" i="14"/>
  <c r="BZ26" i="19" s="1"/>
  <c r="BT26" i="14"/>
  <c r="CH41" i="14"/>
  <c r="CH41" i="19" s="1"/>
  <c r="BS41" i="19"/>
  <c r="CH37" i="14"/>
  <c r="CH37" i="19" s="1"/>
  <c r="BS37" i="19"/>
  <c r="AP39" i="19"/>
  <c r="BZ39" i="14"/>
  <c r="BZ39" i="19" s="1"/>
  <c r="BT39" i="14"/>
  <c r="CH35" i="14"/>
  <c r="CH35" i="19" s="1"/>
  <c r="BS35" i="19"/>
  <c r="CG6" i="14"/>
  <c r="CG6" i="19" s="1"/>
  <c r="BR6" i="19"/>
  <c r="BZ17" i="10"/>
  <c r="BT17" i="10"/>
  <c r="CI17" i="10" s="1"/>
  <c r="BZ44" i="10"/>
  <c r="BT44" i="10"/>
  <c r="CI44" i="10" s="1"/>
  <c r="CH12" i="14"/>
  <c r="CH12" i="19" s="1"/>
  <c r="BS12" i="19"/>
  <c r="BZ5" i="14"/>
  <c r="BZ5" i="19" s="1"/>
  <c r="AP5" i="19"/>
  <c r="BT5" i="14"/>
  <c r="BZ39" i="10"/>
  <c r="BT39" i="10"/>
  <c r="CI39" i="10" s="1"/>
  <c r="AP12" i="19"/>
  <c r="BZ12" i="14"/>
  <c r="BZ12" i="19" s="1"/>
  <c r="BT12" i="14"/>
  <c r="CH53" i="14"/>
  <c r="CH53" i="19" s="1"/>
  <c r="BS53" i="19"/>
  <c r="CH25" i="14"/>
  <c r="CH25" i="19" s="1"/>
  <c r="BS25" i="19"/>
  <c r="BZ24" i="10"/>
  <c r="BT24" i="10"/>
  <c r="CI24" i="10" s="1"/>
  <c r="AP10" i="19"/>
  <c r="BZ10" i="14"/>
  <c r="BZ10" i="19" s="1"/>
  <c r="BT10" i="14"/>
  <c r="AP28" i="19"/>
  <c r="BZ28" i="14"/>
  <c r="BZ28" i="19" s="1"/>
  <c r="BT28" i="14"/>
  <c r="BZ29" i="10"/>
  <c r="BT29" i="10"/>
  <c r="CI29" i="10" s="1"/>
  <c r="BZ19" i="10"/>
  <c r="BT19" i="10"/>
  <c r="CI19" i="10" s="1"/>
  <c r="AP37" i="19"/>
  <c r="BZ37" i="14"/>
  <c r="BZ37" i="19" s="1"/>
  <c r="BT37" i="14"/>
  <c r="CH9" i="14"/>
  <c r="CH9" i="19" s="1"/>
  <c r="BS9" i="19"/>
  <c r="CH36" i="14"/>
  <c r="CH36" i="19" s="1"/>
  <c r="BS36" i="19"/>
  <c r="BZ12" i="10"/>
  <c r="BT12" i="10"/>
  <c r="CI12" i="10" s="1"/>
  <c r="BZ34" i="10"/>
  <c r="BT34" i="10"/>
  <c r="CI34" i="10" s="1"/>
  <c r="CG21" i="14"/>
  <c r="CG21" i="19" s="1"/>
  <c r="BR21" i="19"/>
  <c r="AP30" i="19"/>
  <c r="BZ30" i="14"/>
  <c r="BZ30" i="19" s="1"/>
  <c r="BT30" i="14"/>
  <c r="BZ48" i="10"/>
  <c r="BT48" i="10"/>
  <c r="CI48" i="10" s="1"/>
  <c r="BZ20" i="10"/>
  <c r="BT20" i="10"/>
  <c r="CI20" i="10" s="1"/>
  <c r="CG25" i="14"/>
  <c r="CG25" i="19" s="1"/>
  <c r="BR25" i="19"/>
  <c r="BR11" i="19"/>
  <c r="CG11" i="14"/>
  <c r="CG11" i="19" s="1"/>
  <c r="CH20" i="14"/>
  <c r="CH20" i="19" s="1"/>
  <c r="BS20" i="19"/>
  <c r="AP23" i="19"/>
  <c r="BZ23" i="14"/>
  <c r="BZ23" i="19" s="1"/>
  <c r="BT23" i="14"/>
  <c r="CG22" i="14"/>
  <c r="CG22" i="19" s="1"/>
  <c r="BR22" i="19"/>
  <c r="BZ18" i="10"/>
  <c r="BT18" i="10"/>
  <c r="CI18" i="10" s="1"/>
  <c r="BZ33" i="10"/>
  <c r="BT33" i="10"/>
  <c r="CI33" i="10" s="1"/>
  <c r="BT52" i="10"/>
  <c r="CI52" i="10" s="1"/>
  <c r="BZ52" i="10"/>
  <c r="BZ23" i="10"/>
  <c r="BT23" i="10"/>
  <c r="CI23" i="10" s="1"/>
  <c r="BZ4" i="10"/>
  <c r="BT4" i="10"/>
  <c r="CI4" i="10" s="1"/>
  <c r="BZ16" i="10"/>
  <c r="BT16" i="10"/>
  <c r="CI16" i="10" s="1"/>
  <c r="CH40" i="14"/>
  <c r="CH40" i="19" s="1"/>
  <c r="BS40" i="19"/>
  <c r="AP14" i="19"/>
  <c r="BZ14" i="14"/>
  <c r="BZ14" i="19" s="1"/>
  <c r="BT14" i="14"/>
  <c r="AP4" i="19"/>
  <c r="BZ4" i="14"/>
  <c r="BZ4" i="19" s="1"/>
  <c r="BT4" i="14"/>
  <c r="AP24" i="19"/>
  <c r="BZ24" i="14"/>
  <c r="BZ24" i="19" s="1"/>
  <c r="BT24" i="14"/>
  <c r="BZ27" i="10"/>
  <c r="BT27" i="10"/>
  <c r="CI27" i="10" s="1"/>
  <c r="CH27" i="14"/>
  <c r="CH27" i="19" s="1"/>
  <c r="BS27" i="19"/>
  <c r="CG37" i="14"/>
  <c r="CG37" i="19" s="1"/>
  <c r="BR37" i="19"/>
  <c r="CG48" i="14"/>
  <c r="CG48" i="19" s="1"/>
  <c r="BR48" i="19"/>
  <c r="BZ32" i="10"/>
  <c r="BT32" i="10"/>
  <c r="CI32" i="10" s="1"/>
  <c r="BZ25" i="10"/>
  <c r="BT25" i="10"/>
  <c r="CI25" i="10" s="1"/>
  <c r="AP25" i="19"/>
  <c r="BZ25" i="14"/>
  <c r="BZ25" i="19" s="1"/>
  <c r="BT25" i="14"/>
  <c r="CG20" i="14"/>
  <c r="CG20" i="19" s="1"/>
  <c r="BR20" i="19"/>
  <c r="CH10" i="14"/>
  <c r="CH10" i="19" s="1"/>
  <c r="BS10" i="19"/>
  <c r="AP22" i="19"/>
  <c r="BZ22" i="14"/>
  <c r="BZ22" i="19" s="1"/>
  <c r="BT22" i="14"/>
  <c r="CD53" i="6"/>
  <c r="CD53" i="3"/>
  <c r="AR53" i="6"/>
  <c r="AU53" i="6"/>
  <c r="AX53" i="6"/>
  <c r="CD52" i="6"/>
  <c r="CD52" i="3"/>
  <c r="AR52" i="6"/>
  <c r="BD52" i="6" s="1"/>
  <c r="BS52" i="6" s="1"/>
  <c r="CH52" i="6" s="1"/>
  <c r="AX52" i="6"/>
  <c r="AU52" i="6"/>
  <c r="CD54" i="6"/>
  <c r="CD54" i="3"/>
  <c r="AT53" i="6"/>
  <c r="AW53" i="6"/>
  <c r="AY53" i="6" s="1"/>
  <c r="AQ53" i="6"/>
  <c r="AQ52" i="6"/>
  <c r="AW52" i="6"/>
  <c r="AT52" i="6"/>
  <c r="CE52" i="6"/>
  <c r="CE52" i="3"/>
  <c r="AW54" i="6"/>
  <c r="AT54" i="6"/>
  <c r="AQ54" i="6"/>
  <c r="BY53" i="6"/>
  <c r="BY53" i="3"/>
  <c r="BY52" i="6"/>
  <c r="BY52" i="3"/>
  <c r="CE53" i="6"/>
  <c r="CE53" i="3"/>
  <c r="AX54" i="6"/>
  <c r="AR54" i="6"/>
  <c r="AU54" i="6"/>
  <c r="BY54" i="6"/>
  <c r="BY54" i="3"/>
  <c r="BX54" i="6"/>
  <c r="BX54" i="3"/>
  <c r="BX53" i="6"/>
  <c r="BX53" i="3"/>
  <c r="BX52" i="6"/>
  <c r="BX52" i="3"/>
  <c r="CE54" i="6"/>
  <c r="CE54" i="3"/>
  <c r="BV54" i="6"/>
  <c r="BV54" i="3"/>
  <c r="BV53" i="6"/>
  <c r="BV53" i="3"/>
  <c r="BV52" i="6"/>
  <c r="BV52" i="3"/>
  <c r="BU54" i="6"/>
  <c r="BU54" i="3"/>
  <c r="AV53" i="6"/>
  <c r="BU53" i="6"/>
  <c r="BU53" i="3"/>
  <c r="BU52" i="6"/>
  <c r="BU52" i="3"/>
  <c r="CB53" i="3"/>
  <c r="CA53" i="3"/>
  <c r="CA52" i="3"/>
  <c r="CB52" i="3"/>
  <c r="CC54" i="3"/>
  <c r="CA43" i="3"/>
  <c r="CB43" i="3"/>
  <c r="CA44" i="3"/>
  <c r="CA51" i="3"/>
  <c r="CB51" i="3"/>
  <c r="CB42" i="3"/>
  <c r="CA42" i="3"/>
  <c r="CB41" i="3"/>
  <c r="CA41" i="3"/>
  <c r="CA39" i="3"/>
  <c r="CA35" i="3"/>
  <c r="CA33" i="3"/>
  <c r="CA32" i="3"/>
  <c r="CA31" i="3"/>
  <c r="CA30" i="3"/>
  <c r="CA29" i="3"/>
  <c r="CA28" i="3"/>
  <c r="CA27" i="3"/>
  <c r="CA26" i="3"/>
  <c r="CA25" i="3"/>
  <c r="CA23" i="3"/>
  <c r="CA22" i="3"/>
  <c r="CA21" i="3"/>
  <c r="CA20" i="3"/>
  <c r="CA18" i="3"/>
  <c r="CA17" i="3"/>
  <c r="CA15" i="3"/>
  <c r="CB13" i="3"/>
  <c r="CA13" i="3"/>
  <c r="CB12" i="3"/>
  <c r="CA12" i="3"/>
  <c r="CB11" i="3"/>
  <c r="CA11" i="3"/>
  <c r="CB10" i="3"/>
  <c r="CA10" i="3"/>
  <c r="CB6" i="3"/>
  <c r="CA6" i="3"/>
  <c r="CA5" i="3"/>
  <c r="CA4" i="3"/>
  <c r="CI24" i="14" l="1"/>
  <c r="CI24" i="19" s="1"/>
  <c r="BT24" i="19"/>
  <c r="CI30" i="14"/>
  <c r="CI30" i="19" s="1"/>
  <c r="BT30" i="19"/>
  <c r="CI12" i="14"/>
  <c r="CI12" i="19" s="1"/>
  <c r="BT12" i="19"/>
  <c r="CI41" i="14"/>
  <c r="CI41" i="19" s="1"/>
  <c r="BT41" i="19"/>
  <c r="CI10" i="14"/>
  <c r="CI10" i="19" s="1"/>
  <c r="BT10" i="19"/>
  <c r="BT19" i="19"/>
  <c r="CI19" i="14"/>
  <c r="CI19" i="19" s="1"/>
  <c r="CI36" i="14"/>
  <c r="CI36" i="19" s="1"/>
  <c r="BT36" i="19"/>
  <c r="CI6" i="14"/>
  <c r="CI6" i="19" s="1"/>
  <c r="BT6" i="19"/>
  <c r="CI25" i="14"/>
  <c r="CI25" i="19" s="1"/>
  <c r="BT25" i="19"/>
  <c r="CI49" i="14"/>
  <c r="CI49" i="19" s="1"/>
  <c r="BT49" i="19"/>
  <c r="CI45" i="14"/>
  <c r="CI45" i="19" s="1"/>
  <c r="BT45" i="19"/>
  <c r="CI34" i="14"/>
  <c r="CI34" i="19" s="1"/>
  <c r="BT34" i="19"/>
  <c r="CI22" i="14"/>
  <c r="CI22" i="19" s="1"/>
  <c r="BT22" i="19"/>
  <c r="CI9" i="14"/>
  <c r="CI9" i="19" s="1"/>
  <c r="BT9" i="19"/>
  <c r="BT52" i="19"/>
  <c r="CI52" i="14"/>
  <c r="CI52" i="19" s="1"/>
  <c r="CI44" i="14"/>
  <c r="CI44" i="19" s="1"/>
  <c r="BT44" i="19"/>
  <c r="CI4" i="14"/>
  <c r="CI4" i="19" s="1"/>
  <c r="BT4" i="19"/>
  <c r="CI23" i="14"/>
  <c r="CI23" i="19" s="1"/>
  <c r="BT23" i="19"/>
  <c r="BT7" i="19"/>
  <c r="CI7" i="14"/>
  <c r="CI7" i="19" s="1"/>
  <c r="CI11" i="14"/>
  <c r="CI11" i="19" s="1"/>
  <c r="BT11" i="19"/>
  <c r="CI16" i="14"/>
  <c r="CI16" i="19" s="1"/>
  <c r="BT16" i="19"/>
  <c r="CI20" i="14"/>
  <c r="CI20" i="19" s="1"/>
  <c r="BT20" i="19"/>
  <c r="CI48" i="14"/>
  <c r="CI48" i="19" s="1"/>
  <c r="BT48" i="19"/>
  <c r="CI28" i="14"/>
  <c r="CI28" i="19" s="1"/>
  <c r="BT28" i="19"/>
  <c r="CI26" i="14"/>
  <c r="CI26" i="19" s="1"/>
  <c r="BT26" i="19"/>
  <c r="CI21" i="14"/>
  <c r="CI21" i="19" s="1"/>
  <c r="BT21" i="19"/>
  <c r="CI40" i="14"/>
  <c r="CI40" i="19" s="1"/>
  <c r="BT40" i="19"/>
  <c r="CI13" i="14"/>
  <c r="CI13" i="19" s="1"/>
  <c r="BT13" i="19"/>
  <c r="CI29" i="14"/>
  <c r="CI29" i="19" s="1"/>
  <c r="BT29" i="19"/>
  <c r="CI37" i="14"/>
  <c r="CI37" i="19" s="1"/>
  <c r="BT37" i="19"/>
  <c r="CI5" i="14"/>
  <c r="CI5" i="19" s="1"/>
  <c r="BT5" i="19"/>
  <c r="CI39" i="14"/>
  <c r="CI39" i="19" s="1"/>
  <c r="BT39" i="19"/>
  <c r="CI32" i="14"/>
  <c r="CI32" i="19" s="1"/>
  <c r="BT32" i="19"/>
  <c r="CI33" i="14"/>
  <c r="CI33" i="19" s="1"/>
  <c r="BT33" i="19"/>
  <c r="CI14" i="14"/>
  <c r="CI14" i="19" s="1"/>
  <c r="BT14" i="19"/>
  <c r="CI8" i="14"/>
  <c r="CI8" i="19" s="1"/>
  <c r="BT8" i="19"/>
  <c r="CI53" i="14"/>
  <c r="CI53" i="19" s="1"/>
  <c r="BT53" i="19"/>
  <c r="CI27" i="14"/>
  <c r="CI27" i="19" s="1"/>
  <c r="BT27" i="19"/>
  <c r="CI31" i="14"/>
  <c r="CI31" i="19" s="1"/>
  <c r="BT31" i="19"/>
  <c r="CI35" i="14"/>
  <c r="CI35" i="19" s="1"/>
  <c r="BT35" i="19"/>
  <c r="AW30" i="6"/>
  <c r="AT30" i="6"/>
  <c r="AQ30" i="6"/>
  <c r="AU12" i="6"/>
  <c r="AR12" i="6"/>
  <c r="AX12" i="6"/>
  <c r="BY24" i="6"/>
  <c r="BY24" i="3"/>
  <c r="CD21" i="6"/>
  <c r="CD21" i="3"/>
  <c r="AX27" i="6"/>
  <c r="AU27" i="6"/>
  <c r="AR27" i="6"/>
  <c r="BX29" i="6"/>
  <c r="BX29" i="3"/>
  <c r="CE24" i="6"/>
  <c r="CE24" i="3"/>
  <c r="CE48" i="6"/>
  <c r="CE48" i="3"/>
  <c r="AU36" i="6"/>
  <c r="AR36" i="6"/>
  <c r="AX36" i="6"/>
  <c r="BY12" i="6"/>
  <c r="BY12" i="3"/>
  <c r="BY36" i="6"/>
  <c r="BY36" i="3"/>
  <c r="CD37" i="6"/>
  <c r="CD37" i="3"/>
  <c r="CD13" i="6"/>
  <c r="CD13" i="3"/>
  <c r="AW13" i="6"/>
  <c r="AT13" i="6"/>
  <c r="AQ13" i="6"/>
  <c r="BX9" i="6"/>
  <c r="BX9" i="3"/>
  <c r="BX37" i="6"/>
  <c r="BX37" i="3"/>
  <c r="CE40" i="6"/>
  <c r="CE40" i="3"/>
  <c r="CE16" i="6"/>
  <c r="CE16" i="3"/>
  <c r="CE50" i="6"/>
  <c r="CE50" i="3"/>
  <c r="CE46" i="6"/>
  <c r="CE46" i="3"/>
  <c r="AW36" i="6"/>
  <c r="AQ36" i="6"/>
  <c r="AT36" i="6"/>
  <c r="AW28" i="6"/>
  <c r="AT28" i="6"/>
  <c r="AQ28" i="6"/>
  <c r="AW20" i="6"/>
  <c r="AT20" i="6"/>
  <c r="AQ20" i="6"/>
  <c r="AQ12" i="6"/>
  <c r="AW12" i="6"/>
  <c r="AT12" i="6"/>
  <c r="AX42" i="6"/>
  <c r="AU42" i="6"/>
  <c r="AR42" i="6"/>
  <c r="AR34" i="6"/>
  <c r="AX34" i="6"/>
  <c r="AU34" i="6"/>
  <c r="AR26" i="6"/>
  <c r="AX26" i="6"/>
  <c r="AU26" i="6"/>
  <c r="AR18" i="6"/>
  <c r="AX18" i="6"/>
  <c r="AU18" i="6"/>
  <c r="AU10" i="6"/>
  <c r="AX10" i="6"/>
  <c r="AR10" i="6"/>
  <c r="BY5" i="6"/>
  <c r="BY5" i="3"/>
  <c r="BY9" i="6"/>
  <c r="BY9" i="3"/>
  <c r="BY13" i="6"/>
  <c r="BY13" i="3"/>
  <c r="BY17" i="6"/>
  <c r="BY17" i="3"/>
  <c r="BY21" i="6"/>
  <c r="BY21" i="3"/>
  <c r="BY25" i="6"/>
  <c r="BY25" i="3"/>
  <c r="BY29" i="6"/>
  <c r="BY29" i="3"/>
  <c r="BY33" i="6"/>
  <c r="BY33" i="3"/>
  <c r="BY37" i="6"/>
  <c r="BY37" i="3"/>
  <c r="BY41" i="6"/>
  <c r="BY41" i="3"/>
  <c r="CD40" i="6"/>
  <c r="CD40" i="3"/>
  <c r="CD36" i="6"/>
  <c r="CD36" i="3"/>
  <c r="CD32" i="6"/>
  <c r="CD32" i="3"/>
  <c r="CD28" i="6"/>
  <c r="CD28" i="3"/>
  <c r="CD24" i="6"/>
  <c r="CD24" i="3"/>
  <c r="CD20" i="6"/>
  <c r="CD20" i="3"/>
  <c r="CD16" i="6"/>
  <c r="CD16" i="3"/>
  <c r="CD12" i="6"/>
  <c r="CD12" i="3"/>
  <c r="CD8" i="6"/>
  <c r="CD8" i="3"/>
  <c r="CD51" i="6"/>
  <c r="CD51" i="3"/>
  <c r="AU51" i="6"/>
  <c r="AX51" i="6"/>
  <c r="AR51" i="6"/>
  <c r="CD50" i="6"/>
  <c r="CD50" i="3"/>
  <c r="AU50" i="6"/>
  <c r="AR50" i="6"/>
  <c r="AX50" i="6"/>
  <c r="CD49" i="6"/>
  <c r="CD49" i="3"/>
  <c r="BV49" i="6"/>
  <c r="BV49" i="3"/>
  <c r="CD48" i="6"/>
  <c r="CD48" i="3"/>
  <c r="AX48" i="6"/>
  <c r="AR48" i="6"/>
  <c r="AU48" i="6"/>
  <c r="CD47" i="6"/>
  <c r="CD47" i="3"/>
  <c r="AX47" i="6"/>
  <c r="AR47" i="6"/>
  <c r="AU47" i="6"/>
  <c r="CD46" i="6"/>
  <c r="CD46" i="3"/>
  <c r="AR46" i="6"/>
  <c r="AX46" i="6"/>
  <c r="AU46" i="6"/>
  <c r="CD45" i="6"/>
  <c r="CD45" i="3"/>
  <c r="AU45" i="6"/>
  <c r="AR45" i="6"/>
  <c r="AX45" i="6"/>
  <c r="CD44" i="6"/>
  <c r="CD44" i="3"/>
  <c r="AU44" i="6"/>
  <c r="AX44" i="6"/>
  <c r="AR44" i="6"/>
  <c r="CD43" i="6"/>
  <c r="CD43" i="3"/>
  <c r="AR43" i="6"/>
  <c r="AX43" i="6"/>
  <c r="AU43" i="6"/>
  <c r="BY8" i="6"/>
  <c r="BY8" i="3"/>
  <c r="CD17" i="6"/>
  <c r="CD17" i="3"/>
  <c r="CF54" i="6"/>
  <c r="CF54" i="3"/>
  <c r="AQ37" i="6"/>
  <c r="AT37" i="6"/>
  <c r="AW37" i="6"/>
  <c r="AX35" i="6"/>
  <c r="AU35" i="6"/>
  <c r="AR35" i="6"/>
  <c r="BX5" i="6"/>
  <c r="BX5" i="3"/>
  <c r="CE12" i="6"/>
  <c r="CE12" i="3"/>
  <c r="CE49" i="6"/>
  <c r="CE49" i="3"/>
  <c r="CE47" i="6"/>
  <c r="CE47" i="3"/>
  <c r="CE44" i="6"/>
  <c r="CE44" i="3"/>
  <c r="CE43" i="6"/>
  <c r="CE43" i="3"/>
  <c r="BZ54" i="6"/>
  <c r="BZ54" i="3"/>
  <c r="BZ52" i="6"/>
  <c r="BZ52" i="3"/>
  <c r="AW4" i="6"/>
  <c r="AT4" i="6"/>
  <c r="AQ4" i="6"/>
  <c r="AT35" i="6"/>
  <c r="AW35" i="6"/>
  <c r="AQ35" i="6"/>
  <c r="AT27" i="6"/>
  <c r="AW27" i="6"/>
  <c r="AQ27" i="6"/>
  <c r="AW19" i="6"/>
  <c r="AQ19" i="6"/>
  <c r="AT19" i="6"/>
  <c r="AQ11" i="6"/>
  <c r="AW11" i="6"/>
  <c r="AT11" i="6"/>
  <c r="AX41" i="6"/>
  <c r="AR41" i="6"/>
  <c r="AU41" i="6"/>
  <c r="AU33" i="6"/>
  <c r="AR33" i="6"/>
  <c r="AX33" i="6"/>
  <c r="AX25" i="6"/>
  <c r="AR25" i="6"/>
  <c r="AU25" i="6"/>
  <c r="AR17" i="6"/>
  <c r="AU17" i="6"/>
  <c r="AX17" i="6"/>
  <c r="AX9" i="6"/>
  <c r="AU9" i="6"/>
  <c r="AR9" i="6"/>
  <c r="BX6" i="6"/>
  <c r="BX6" i="3"/>
  <c r="BX10" i="6"/>
  <c r="BX10" i="3"/>
  <c r="BX14" i="6"/>
  <c r="BX14" i="3"/>
  <c r="BX18" i="6"/>
  <c r="BX18" i="3"/>
  <c r="BX22" i="6"/>
  <c r="BX22" i="3"/>
  <c r="BX26" i="6"/>
  <c r="BX26" i="3"/>
  <c r="BX30" i="6"/>
  <c r="BX30" i="3"/>
  <c r="BX34" i="6"/>
  <c r="BX34" i="3"/>
  <c r="BX38" i="6"/>
  <c r="BX38" i="3"/>
  <c r="BX42" i="6"/>
  <c r="BX42" i="3"/>
  <c r="CD4" i="6"/>
  <c r="CD4" i="3"/>
  <c r="CE39" i="6"/>
  <c r="CE39" i="3"/>
  <c r="CE35" i="6"/>
  <c r="CE35" i="3"/>
  <c r="CE31" i="6"/>
  <c r="CE31" i="3"/>
  <c r="CE27" i="6"/>
  <c r="CE27" i="3"/>
  <c r="CE23" i="6"/>
  <c r="CE23" i="3"/>
  <c r="CE19" i="6"/>
  <c r="CE19" i="3"/>
  <c r="CE15" i="6"/>
  <c r="CE15" i="3"/>
  <c r="CE11" i="6"/>
  <c r="CE11" i="3"/>
  <c r="CE7" i="6"/>
  <c r="CE7" i="3"/>
  <c r="AW51" i="6"/>
  <c r="AQ51" i="6"/>
  <c r="AT51" i="6"/>
  <c r="AW50" i="6"/>
  <c r="AQ50" i="6"/>
  <c r="AT50" i="6"/>
  <c r="BU49" i="6"/>
  <c r="BU49" i="3"/>
  <c r="AW48" i="6"/>
  <c r="AT48" i="6"/>
  <c r="AQ48" i="6"/>
  <c r="AT47" i="6"/>
  <c r="AQ47" i="6"/>
  <c r="AW47" i="6"/>
  <c r="AQ46" i="6"/>
  <c r="AW46" i="6"/>
  <c r="AT46" i="6"/>
  <c r="AQ45" i="6"/>
  <c r="AT45" i="6"/>
  <c r="AW45" i="6"/>
  <c r="AT44" i="6"/>
  <c r="AW44" i="6"/>
  <c r="AQ44" i="6"/>
  <c r="AT43" i="6"/>
  <c r="AW43" i="6"/>
  <c r="AQ43" i="6"/>
  <c r="BZ53" i="6"/>
  <c r="BZ53" i="3"/>
  <c r="AW22" i="6"/>
  <c r="AT22" i="6"/>
  <c r="AQ22" i="6"/>
  <c r="AU4" i="6"/>
  <c r="AX4" i="6"/>
  <c r="AR4" i="6"/>
  <c r="BY4" i="6"/>
  <c r="BY4" i="3"/>
  <c r="BY32" i="6"/>
  <c r="BY32" i="3"/>
  <c r="CD41" i="6"/>
  <c r="CD41" i="3"/>
  <c r="CD25" i="6"/>
  <c r="CD25" i="3"/>
  <c r="AW29" i="6"/>
  <c r="AT29" i="6"/>
  <c r="AQ29" i="6"/>
  <c r="AX11" i="6"/>
  <c r="AU11" i="6"/>
  <c r="AR11" i="6"/>
  <c r="BX25" i="6"/>
  <c r="BX25" i="3"/>
  <c r="CE28" i="6"/>
  <c r="CE28" i="3"/>
  <c r="CE51" i="6"/>
  <c r="CE51" i="3"/>
  <c r="AQ42" i="6"/>
  <c r="AW42" i="6"/>
  <c r="AT42" i="6"/>
  <c r="AQ34" i="6"/>
  <c r="AT34" i="6"/>
  <c r="AW34" i="6"/>
  <c r="AY34" i="6" s="1"/>
  <c r="AW26" i="6"/>
  <c r="AY26" i="6" s="1"/>
  <c r="AT26" i="6"/>
  <c r="AQ26" i="6"/>
  <c r="AQ18" i="6"/>
  <c r="AW18" i="6"/>
  <c r="AT18" i="6"/>
  <c r="AQ10" i="6"/>
  <c r="AT10" i="6"/>
  <c r="AW10" i="6"/>
  <c r="AU40" i="6"/>
  <c r="AX40" i="6"/>
  <c r="AR40" i="6"/>
  <c r="AR32" i="6"/>
  <c r="AX32" i="6"/>
  <c r="AU32" i="6"/>
  <c r="AR24" i="6"/>
  <c r="BD24" i="6" s="1"/>
  <c r="BS24" i="6" s="1"/>
  <c r="CH24" i="6" s="1"/>
  <c r="AU24" i="6"/>
  <c r="AX24" i="6"/>
  <c r="AR16" i="6"/>
  <c r="AX16" i="6"/>
  <c r="AU16" i="6"/>
  <c r="AU8" i="6"/>
  <c r="AR8" i="6"/>
  <c r="AX8" i="6"/>
  <c r="BY6" i="6"/>
  <c r="BY6" i="3"/>
  <c r="BY10" i="6"/>
  <c r="BY10" i="3"/>
  <c r="BY14" i="6"/>
  <c r="BY14" i="3"/>
  <c r="BY18" i="6"/>
  <c r="BY18" i="3"/>
  <c r="BY22" i="6"/>
  <c r="BY22" i="3"/>
  <c r="BY26" i="6"/>
  <c r="BY26" i="3"/>
  <c r="BY30" i="6"/>
  <c r="BY30" i="3"/>
  <c r="BY34" i="6"/>
  <c r="BY34" i="3"/>
  <c r="BY38" i="6"/>
  <c r="BY38" i="3"/>
  <c r="BY42" i="6"/>
  <c r="BY42" i="3"/>
  <c r="CE4" i="6"/>
  <c r="CE4" i="3"/>
  <c r="CD39" i="6"/>
  <c r="CD39" i="3"/>
  <c r="CD35" i="6"/>
  <c r="CD35" i="3"/>
  <c r="CD31" i="6"/>
  <c r="CD31" i="3"/>
  <c r="CD27" i="6"/>
  <c r="CD27" i="3"/>
  <c r="CD23" i="6"/>
  <c r="CD23" i="3"/>
  <c r="CD19" i="6"/>
  <c r="CD19" i="3"/>
  <c r="CD15" i="6"/>
  <c r="CD15" i="3"/>
  <c r="CD11" i="6"/>
  <c r="CD11" i="3"/>
  <c r="CD7" i="6"/>
  <c r="CD7" i="3"/>
  <c r="BY51" i="6"/>
  <c r="BY51" i="3"/>
  <c r="BY50" i="6"/>
  <c r="BY50" i="3"/>
  <c r="BY49" i="6"/>
  <c r="BY49" i="3"/>
  <c r="BY48" i="6"/>
  <c r="BY48" i="3"/>
  <c r="BY47" i="6"/>
  <c r="BY47" i="3"/>
  <c r="BY46" i="6"/>
  <c r="BY46" i="3"/>
  <c r="BY45" i="6"/>
  <c r="BY45" i="3"/>
  <c r="BY44" i="6"/>
  <c r="BY44" i="3"/>
  <c r="BY43" i="6"/>
  <c r="BY43" i="3"/>
  <c r="AT14" i="6"/>
  <c r="AQ14" i="6"/>
  <c r="AW14" i="6"/>
  <c r="BY28" i="6"/>
  <c r="BY28" i="3"/>
  <c r="CD5" i="6"/>
  <c r="CD5" i="3"/>
  <c r="AX19" i="6"/>
  <c r="AU19" i="6"/>
  <c r="AR19" i="6"/>
  <c r="BX21" i="6"/>
  <c r="BX21" i="3"/>
  <c r="CE32" i="6"/>
  <c r="CE32" i="3"/>
  <c r="CE45" i="6"/>
  <c r="CE45" i="3"/>
  <c r="AW41" i="6"/>
  <c r="AT41" i="6"/>
  <c r="AQ41" i="6"/>
  <c r="AQ33" i="6"/>
  <c r="AW33" i="6"/>
  <c r="AT33" i="6"/>
  <c r="AV33" i="6" s="1"/>
  <c r="AW25" i="6"/>
  <c r="AT25" i="6"/>
  <c r="AQ25" i="6"/>
  <c r="AQ17" i="6"/>
  <c r="AT17" i="6"/>
  <c r="AW17" i="6"/>
  <c r="AW9" i="6"/>
  <c r="AT9" i="6"/>
  <c r="AV9" i="6" s="1"/>
  <c r="AQ9" i="6"/>
  <c r="AR39" i="6"/>
  <c r="AU39" i="6"/>
  <c r="AX39" i="6"/>
  <c r="AX31" i="6"/>
  <c r="AU31" i="6"/>
  <c r="AR31" i="6"/>
  <c r="AX23" i="6"/>
  <c r="AU23" i="6"/>
  <c r="AR23" i="6"/>
  <c r="AX15" i="6"/>
  <c r="AU15" i="6"/>
  <c r="AR15" i="6"/>
  <c r="AR7" i="6"/>
  <c r="AX7" i="6"/>
  <c r="AU7" i="6"/>
  <c r="BX7" i="6"/>
  <c r="BX7" i="3"/>
  <c r="BX11" i="6"/>
  <c r="BX11" i="3"/>
  <c r="BX15" i="6"/>
  <c r="BX15" i="3"/>
  <c r="BX19" i="6"/>
  <c r="BX19" i="3"/>
  <c r="BX23" i="6"/>
  <c r="BX23" i="3"/>
  <c r="BX27" i="6"/>
  <c r="BX27" i="3"/>
  <c r="BX31" i="6"/>
  <c r="BX31" i="3"/>
  <c r="BX35" i="6"/>
  <c r="BX35" i="3"/>
  <c r="BX39" i="6"/>
  <c r="BX39" i="3"/>
  <c r="CE42" i="6"/>
  <c r="CE42" i="3"/>
  <c r="CE38" i="6"/>
  <c r="CE38" i="3"/>
  <c r="CE34" i="6"/>
  <c r="CE34" i="3"/>
  <c r="CE30" i="6"/>
  <c r="CE30" i="3"/>
  <c r="CE26" i="6"/>
  <c r="CE26" i="3"/>
  <c r="CE22" i="6"/>
  <c r="CE22" i="3"/>
  <c r="CE18" i="6"/>
  <c r="CE18" i="3"/>
  <c r="CE14" i="6"/>
  <c r="CE14" i="3"/>
  <c r="CE10" i="6"/>
  <c r="CE10" i="3"/>
  <c r="CE6" i="6"/>
  <c r="CE6" i="3"/>
  <c r="BX51" i="6"/>
  <c r="BX51" i="3"/>
  <c r="BX50" i="6"/>
  <c r="BX50" i="3"/>
  <c r="BX49" i="6"/>
  <c r="BX49" i="3"/>
  <c r="BX48" i="6"/>
  <c r="BX48" i="3"/>
  <c r="BX47" i="6"/>
  <c r="BX47" i="3"/>
  <c r="BX46" i="6"/>
  <c r="BX46" i="3"/>
  <c r="BX45" i="6"/>
  <c r="BX45" i="3"/>
  <c r="BX44" i="6"/>
  <c r="BX44" i="3"/>
  <c r="BX43" i="6"/>
  <c r="BX43" i="3"/>
  <c r="AU28" i="6"/>
  <c r="AX28" i="6"/>
  <c r="AR28" i="6"/>
  <c r="BY20" i="6"/>
  <c r="BY20" i="3"/>
  <c r="CD29" i="6"/>
  <c r="CD29" i="3"/>
  <c r="AT5" i="6"/>
  <c r="AV5" i="6" s="1"/>
  <c r="AQ5" i="6"/>
  <c r="AW5" i="6"/>
  <c r="BX13" i="6"/>
  <c r="BX13" i="3"/>
  <c r="BX41" i="6"/>
  <c r="BX41" i="3"/>
  <c r="CE36" i="6"/>
  <c r="CE36" i="3"/>
  <c r="CE8" i="6"/>
  <c r="CE8" i="3"/>
  <c r="AT40" i="6"/>
  <c r="AQ40" i="6"/>
  <c r="AW40" i="6"/>
  <c r="AT32" i="6"/>
  <c r="AQ32" i="6"/>
  <c r="AW32" i="6"/>
  <c r="AY32" i="6" s="1"/>
  <c r="AQ24" i="6"/>
  <c r="AW24" i="6"/>
  <c r="AT24" i="6"/>
  <c r="AW16" i="6"/>
  <c r="AY16" i="6" s="1"/>
  <c r="AT16" i="6"/>
  <c r="AQ16" i="6"/>
  <c r="AT8" i="6"/>
  <c r="AQ8" i="6"/>
  <c r="AW8" i="6"/>
  <c r="AY8" i="6" s="1"/>
  <c r="AR30" i="6"/>
  <c r="AX30" i="6"/>
  <c r="AU30" i="6"/>
  <c r="AR22" i="6"/>
  <c r="AX22" i="6"/>
  <c r="AU22" i="6"/>
  <c r="AX14" i="6"/>
  <c r="AR14" i="6"/>
  <c r="AU14" i="6"/>
  <c r="AR6" i="6"/>
  <c r="AX6" i="6"/>
  <c r="AU6" i="6"/>
  <c r="CF11" i="6"/>
  <c r="CF11" i="3"/>
  <c r="BY7" i="6"/>
  <c r="BY7" i="3"/>
  <c r="BY11" i="6"/>
  <c r="BY11" i="3"/>
  <c r="BY15" i="6"/>
  <c r="BY15" i="3"/>
  <c r="BY19" i="6"/>
  <c r="BY19" i="3"/>
  <c r="BY23" i="6"/>
  <c r="BY23" i="3"/>
  <c r="BY27" i="6"/>
  <c r="BY27" i="3"/>
  <c r="BY31" i="6"/>
  <c r="BY31" i="3"/>
  <c r="BY35" i="6"/>
  <c r="BY35" i="3"/>
  <c r="BY39" i="6"/>
  <c r="BY39" i="3"/>
  <c r="CD42" i="6"/>
  <c r="CD42" i="3"/>
  <c r="CD38" i="6"/>
  <c r="CD38" i="3"/>
  <c r="CD34" i="6"/>
  <c r="CD34" i="3"/>
  <c r="CD30" i="6"/>
  <c r="CD30" i="3"/>
  <c r="CD26" i="6"/>
  <c r="CD26" i="3"/>
  <c r="CD22" i="6"/>
  <c r="CD22" i="3"/>
  <c r="CD18" i="6"/>
  <c r="CD18" i="3"/>
  <c r="CD14" i="6"/>
  <c r="CD14" i="3"/>
  <c r="CD10" i="6"/>
  <c r="CD10" i="3"/>
  <c r="CD6" i="6"/>
  <c r="CD6" i="3"/>
  <c r="CB49" i="6"/>
  <c r="CB49" i="3"/>
  <c r="CF52" i="6"/>
  <c r="CF52" i="3"/>
  <c r="AW38" i="6"/>
  <c r="AQ38" i="6"/>
  <c r="AT38" i="6"/>
  <c r="AU20" i="6"/>
  <c r="AR20" i="6"/>
  <c r="AX20" i="6"/>
  <c r="BY16" i="6"/>
  <c r="BY16" i="3"/>
  <c r="BY40" i="6"/>
  <c r="BY40" i="3"/>
  <c r="CD33" i="6"/>
  <c r="CD33" i="3"/>
  <c r="CD9" i="6"/>
  <c r="CD9" i="3"/>
  <c r="AT21" i="6"/>
  <c r="AV21" i="6" s="1"/>
  <c r="AQ21" i="6"/>
  <c r="AW21" i="6"/>
  <c r="BX17" i="6"/>
  <c r="BX17" i="3"/>
  <c r="BX33" i="6"/>
  <c r="BX33" i="3"/>
  <c r="CE20" i="6"/>
  <c r="CE20" i="3"/>
  <c r="AW39" i="6"/>
  <c r="AT39" i="6"/>
  <c r="AQ39" i="6"/>
  <c r="AT31" i="6"/>
  <c r="AW31" i="6"/>
  <c r="AQ31" i="6"/>
  <c r="AQ23" i="6"/>
  <c r="AT23" i="6"/>
  <c r="AW23" i="6"/>
  <c r="AQ15" i="6"/>
  <c r="AW15" i="6"/>
  <c r="AT15" i="6"/>
  <c r="AT7" i="6"/>
  <c r="AQ7" i="6"/>
  <c r="AW7" i="6"/>
  <c r="AR37" i="6"/>
  <c r="AU37" i="6"/>
  <c r="AX37" i="6"/>
  <c r="AX29" i="6"/>
  <c r="AR29" i="6"/>
  <c r="AU29" i="6"/>
  <c r="AX21" i="6"/>
  <c r="AR21" i="6"/>
  <c r="AU21" i="6"/>
  <c r="AU13" i="6"/>
  <c r="AR13" i="6"/>
  <c r="AX13" i="6"/>
  <c r="AX5" i="6"/>
  <c r="AR5" i="6"/>
  <c r="AU5" i="6"/>
  <c r="BX4" i="6"/>
  <c r="BX4" i="3"/>
  <c r="BX8" i="6"/>
  <c r="BX8" i="3"/>
  <c r="BX12" i="6"/>
  <c r="BX12" i="3"/>
  <c r="BX16" i="6"/>
  <c r="BX16" i="3"/>
  <c r="BX20" i="6"/>
  <c r="BX20" i="3"/>
  <c r="BX24" i="6"/>
  <c r="BX24" i="3"/>
  <c r="BX28" i="6"/>
  <c r="BX28" i="3"/>
  <c r="BX32" i="6"/>
  <c r="BX32" i="3"/>
  <c r="BX36" i="6"/>
  <c r="BX36" i="3"/>
  <c r="BX40" i="6"/>
  <c r="BX40" i="3"/>
  <c r="CE41" i="6"/>
  <c r="CE41" i="3"/>
  <c r="CE37" i="6"/>
  <c r="CE37" i="3"/>
  <c r="CE33" i="6"/>
  <c r="CE33" i="3"/>
  <c r="CE29" i="6"/>
  <c r="CE29" i="3"/>
  <c r="CE25" i="6"/>
  <c r="CE25" i="3"/>
  <c r="CE21" i="6"/>
  <c r="CE21" i="3"/>
  <c r="CE17" i="6"/>
  <c r="CE17" i="3"/>
  <c r="CE13" i="6"/>
  <c r="CE13" i="3"/>
  <c r="CE9" i="6"/>
  <c r="CE9" i="3"/>
  <c r="CE5" i="6"/>
  <c r="CE5" i="3"/>
  <c r="CA49" i="6"/>
  <c r="CA49" i="3"/>
  <c r="CF53" i="6"/>
  <c r="CF53" i="3"/>
  <c r="AT6" i="6"/>
  <c r="AW6" i="6"/>
  <c r="AQ6" i="6"/>
  <c r="AX38" i="6"/>
  <c r="AU38" i="6"/>
  <c r="AR38" i="6"/>
  <c r="BD54" i="6"/>
  <c r="CB54" i="6" s="1"/>
  <c r="AV52" i="6"/>
  <c r="AS53" i="6"/>
  <c r="BC53" i="6"/>
  <c r="AS54" i="6"/>
  <c r="BC54" i="6"/>
  <c r="BW54" i="6"/>
  <c r="BW54" i="3"/>
  <c r="BC52" i="6"/>
  <c r="AS52" i="6"/>
  <c r="BV51" i="6"/>
  <c r="BV51" i="3"/>
  <c r="BV50" i="6"/>
  <c r="BV50" i="3"/>
  <c r="CB52" i="6"/>
  <c r="AY52" i="6"/>
  <c r="AV54" i="6"/>
  <c r="BW52" i="6"/>
  <c r="BW52" i="3"/>
  <c r="BU51" i="6"/>
  <c r="BU51" i="3"/>
  <c r="BU50" i="6"/>
  <c r="BU50" i="3"/>
  <c r="BW53" i="6"/>
  <c r="BW53" i="3"/>
  <c r="BD53" i="6"/>
  <c r="AY54" i="6"/>
  <c r="AY46" i="6"/>
  <c r="BU46" i="6"/>
  <c r="BU46" i="3"/>
  <c r="BU45" i="6"/>
  <c r="BU45" i="3"/>
  <c r="AY44" i="6"/>
  <c r="BU44" i="6"/>
  <c r="BU44" i="3"/>
  <c r="AV43" i="6"/>
  <c r="BU43" i="6"/>
  <c r="BU43" i="3"/>
  <c r="BU40" i="6"/>
  <c r="AY40" i="6"/>
  <c r="BU40" i="3"/>
  <c r="BU32" i="6"/>
  <c r="BU32" i="3"/>
  <c r="AY24" i="6"/>
  <c r="BU24" i="6"/>
  <c r="BU24" i="3"/>
  <c r="BU16" i="6"/>
  <c r="BU16" i="3"/>
  <c r="BU8" i="6"/>
  <c r="BU8" i="3"/>
  <c r="BV34" i="6"/>
  <c r="BV34" i="3"/>
  <c r="BV26" i="6"/>
  <c r="BV26" i="3"/>
  <c r="BV18" i="6"/>
  <c r="BV18" i="3"/>
  <c r="BV10" i="6"/>
  <c r="BV10" i="3"/>
  <c r="BV48" i="6"/>
  <c r="BV48" i="3"/>
  <c r="BV46" i="6"/>
  <c r="BV46" i="3"/>
  <c r="BV45" i="6"/>
  <c r="BV45" i="3"/>
  <c r="BV44" i="6"/>
  <c r="BV44" i="3"/>
  <c r="BV43" i="6"/>
  <c r="BV43" i="3"/>
  <c r="BU35" i="6"/>
  <c r="BU35" i="3"/>
  <c r="BU27" i="6"/>
  <c r="BU27" i="3"/>
  <c r="BU19" i="6"/>
  <c r="BU19" i="3"/>
  <c r="BU11" i="6"/>
  <c r="BU11" i="3"/>
  <c r="BV41" i="6"/>
  <c r="BV41" i="3"/>
  <c r="BV33" i="6"/>
  <c r="BV33" i="3"/>
  <c r="BV21" i="6"/>
  <c r="BV21" i="3"/>
  <c r="BV13" i="6"/>
  <c r="BV13" i="3"/>
  <c r="BV5" i="6"/>
  <c r="BV5" i="3"/>
  <c r="BU48" i="6"/>
  <c r="BU48" i="3"/>
  <c r="BU47" i="6"/>
  <c r="BU47" i="3"/>
  <c r="BU42" i="6"/>
  <c r="BU42" i="3"/>
  <c r="BU38" i="6"/>
  <c r="BU38" i="3"/>
  <c r="BU34" i="6"/>
  <c r="BU34" i="3"/>
  <c r="AY30" i="6"/>
  <c r="BU30" i="6"/>
  <c r="BU30" i="3"/>
  <c r="BU26" i="6"/>
  <c r="BU26" i="3"/>
  <c r="BU22" i="6"/>
  <c r="BU22" i="3"/>
  <c r="BU18" i="6"/>
  <c r="BU18" i="3"/>
  <c r="BU14" i="6"/>
  <c r="BU14" i="3"/>
  <c r="BU10" i="6"/>
  <c r="BU10" i="3"/>
  <c r="BU6" i="6"/>
  <c r="BU6" i="3"/>
  <c r="BV40" i="6"/>
  <c r="BV40" i="3"/>
  <c r="BV36" i="6"/>
  <c r="BV36" i="3"/>
  <c r="BV32" i="6"/>
  <c r="BV32" i="3"/>
  <c r="BV28" i="6"/>
  <c r="BV28" i="3"/>
  <c r="BV24" i="6"/>
  <c r="BV24" i="3"/>
  <c r="BV20" i="6"/>
  <c r="BV20" i="3"/>
  <c r="BV16" i="6"/>
  <c r="BV16" i="3"/>
  <c r="BV12" i="6"/>
  <c r="BV12" i="3"/>
  <c r="BV8" i="6"/>
  <c r="BV8" i="3"/>
  <c r="BV4" i="6"/>
  <c r="BV4" i="3"/>
  <c r="BU36" i="6"/>
  <c r="BU36" i="3"/>
  <c r="BU28" i="6"/>
  <c r="BU28" i="3"/>
  <c r="AV20" i="6"/>
  <c r="BU20" i="6"/>
  <c r="BU20" i="3"/>
  <c r="BU12" i="6"/>
  <c r="BU12" i="3"/>
  <c r="BV42" i="6"/>
  <c r="BV42" i="3"/>
  <c r="BV38" i="6"/>
  <c r="BV38" i="3"/>
  <c r="BV30" i="6"/>
  <c r="BV30" i="3"/>
  <c r="BV22" i="6"/>
  <c r="BV22" i="3"/>
  <c r="BV14" i="6"/>
  <c r="BV14" i="3"/>
  <c r="BV6" i="6"/>
  <c r="BV6" i="3"/>
  <c r="BV47" i="6"/>
  <c r="BV47" i="3"/>
  <c r="BU4" i="6"/>
  <c r="BU4" i="3"/>
  <c r="BU39" i="6"/>
  <c r="BU39" i="3"/>
  <c r="BU31" i="6"/>
  <c r="BU31" i="3"/>
  <c r="BU23" i="6"/>
  <c r="BU23" i="3"/>
  <c r="BU15" i="6"/>
  <c r="BU15" i="3"/>
  <c r="BU7" i="6"/>
  <c r="BU7" i="3"/>
  <c r="BV37" i="6"/>
  <c r="BV37" i="3"/>
  <c r="BV29" i="6"/>
  <c r="BV29" i="3"/>
  <c r="BV25" i="6"/>
  <c r="BV25" i="3"/>
  <c r="BV17" i="6"/>
  <c r="BV17" i="3"/>
  <c r="BV9" i="6"/>
  <c r="BV9" i="3"/>
  <c r="BU41" i="6"/>
  <c r="BU41" i="3"/>
  <c r="AV37" i="6"/>
  <c r="BU37" i="6"/>
  <c r="BU37" i="3"/>
  <c r="BU33" i="6"/>
  <c r="BU33" i="3"/>
  <c r="BU29" i="6"/>
  <c r="BU29" i="3"/>
  <c r="AV25" i="6"/>
  <c r="BU25" i="6"/>
  <c r="BU25" i="3"/>
  <c r="BU21" i="6"/>
  <c r="BU21" i="3"/>
  <c r="AV17" i="6"/>
  <c r="BU17" i="6"/>
  <c r="BU17" i="3"/>
  <c r="BU13" i="6"/>
  <c r="BU13" i="3"/>
  <c r="BU9" i="6"/>
  <c r="BU9" i="3"/>
  <c r="BU5" i="6"/>
  <c r="BU5" i="3"/>
  <c r="BV39" i="6"/>
  <c r="BV39" i="3"/>
  <c r="BV35" i="6"/>
  <c r="BV35" i="3"/>
  <c r="BV31" i="6"/>
  <c r="BV31" i="3"/>
  <c r="BV27" i="6"/>
  <c r="BV27" i="3"/>
  <c r="BV23" i="6"/>
  <c r="BV23" i="3"/>
  <c r="BV19" i="6"/>
  <c r="BV19" i="3"/>
  <c r="BV15" i="6"/>
  <c r="BV15" i="3"/>
  <c r="BV11" i="6"/>
  <c r="BV11" i="3"/>
  <c r="BV7" i="6"/>
  <c r="BV7" i="3"/>
  <c r="CA24" i="3"/>
  <c r="CA34" i="3"/>
  <c r="CA36" i="3"/>
  <c r="CA47" i="3"/>
  <c r="CB50" i="3"/>
  <c r="CB48" i="3"/>
  <c r="CB45" i="3"/>
  <c r="CA37" i="3"/>
  <c r="CA50" i="3"/>
  <c r="CA48" i="3"/>
  <c r="CA45" i="3"/>
  <c r="CB47" i="3"/>
  <c r="CB46" i="3"/>
  <c r="CB44" i="3"/>
  <c r="CC52" i="3"/>
  <c r="CA19" i="3"/>
  <c r="CA46" i="3"/>
  <c r="CA38" i="3"/>
  <c r="CA40" i="3"/>
  <c r="CC53" i="3"/>
  <c r="CA16" i="3"/>
  <c r="CB4" i="3"/>
  <c r="CB8" i="3"/>
  <c r="CB14" i="3"/>
  <c r="CB16" i="3"/>
  <c r="CB18" i="3"/>
  <c r="CB20" i="3"/>
  <c r="CB22" i="3"/>
  <c r="CB24" i="3"/>
  <c r="CB26" i="3"/>
  <c r="CB28" i="3"/>
  <c r="CB30" i="3"/>
  <c r="CB32" i="3"/>
  <c r="CB34" i="3"/>
  <c r="CB36" i="3"/>
  <c r="CB38" i="3"/>
  <c r="CB40" i="3"/>
  <c r="CA7" i="3"/>
  <c r="CA9" i="3"/>
  <c r="CA8" i="3"/>
  <c r="CA14" i="3"/>
  <c r="CB5" i="3"/>
  <c r="CB7" i="3"/>
  <c r="CB9" i="3"/>
  <c r="CB15" i="3"/>
  <c r="CB17" i="3"/>
  <c r="CB19" i="3"/>
  <c r="CB21" i="3"/>
  <c r="CB23" i="3"/>
  <c r="CB25" i="3"/>
  <c r="CB27" i="3"/>
  <c r="CB29" i="3"/>
  <c r="CB31" i="3"/>
  <c r="CB33" i="3"/>
  <c r="CB35" i="3"/>
  <c r="CB37" i="3"/>
  <c r="CB39" i="3"/>
  <c r="CC42" i="3"/>
  <c r="CC11" i="3"/>
  <c r="CC13" i="3"/>
  <c r="CC41" i="3"/>
  <c r="CC6" i="3"/>
  <c r="CC10" i="3"/>
  <c r="CC12" i="3"/>
  <c r="CC51" i="3"/>
  <c r="CC43" i="3"/>
  <c r="BD45" i="6" l="1"/>
  <c r="BS45" i="6" s="1"/>
  <c r="CH45" i="6" s="1"/>
  <c r="BS54" i="6"/>
  <c r="CH54" i="6" s="1"/>
  <c r="AY50" i="6"/>
  <c r="AV29" i="6"/>
  <c r="CF23" i="6"/>
  <c r="CF23" i="3"/>
  <c r="CF15" i="6"/>
  <c r="CF15" i="3"/>
  <c r="CF13" i="6"/>
  <c r="CF13" i="3"/>
  <c r="CF45" i="6"/>
  <c r="CF45" i="3"/>
  <c r="BZ42" i="6"/>
  <c r="BZ42" i="3"/>
  <c r="BZ24" i="6"/>
  <c r="BZ24" i="3"/>
  <c r="BZ8" i="6"/>
  <c r="BZ8" i="3"/>
  <c r="BZ23" i="6"/>
  <c r="BZ23" i="3"/>
  <c r="CF25" i="6"/>
  <c r="CF25" i="3"/>
  <c r="CF50" i="6"/>
  <c r="CF50" i="3"/>
  <c r="BZ11" i="6"/>
  <c r="BZ11" i="3"/>
  <c r="CF16" i="6"/>
  <c r="CF16" i="3"/>
  <c r="CF32" i="6"/>
  <c r="CF32" i="3"/>
  <c r="CF35" i="6"/>
  <c r="CF35" i="3"/>
  <c r="BZ22" i="6"/>
  <c r="BZ22" i="3"/>
  <c r="BZ41" i="6"/>
  <c r="BZ41" i="3"/>
  <c r="CF34" i="6"/>
  <c r="CF34" i="3"/>
  <c r="AV41" i="6"/>
  <c r="BZ26" i="6"/>
  <c r="BZ26" i="3"/>
  <c r="CF14" i="6"/>
  <c r="CF14" i="3"/>
  <c r="CF4" i="6"/>
  <c r="CF4" i="3"/>
  <c r="BZ40" i="6"/>
  <c r="BZ40" i="3"/>
  <c r="BZ36" i="6"/>
  <c r="BZ36" i="3"/>
  <c r="BZ20" i="6"/>
  <c r="BZ20" i="3"/>
  <c r="BZ4" i="6"/>
  <c r="BZ4" i="3"/>
  <c r="BZ15" i="6"/>
  <c r="BZ15" i="3"/>
  <c r="BZ19" i="6"/>
  <c r="BZ19" i="3"/>
  <c r="CF33" i="6"/>
  <c r="CF33" i="3"/>
  <c r="BZ39" i="6"/>
  <c r="BZ39" i="3"/>
  <c r="CF20" i="6"/>
  <c r="CF20" i="3"/>
  <c r="CF36" i="6"/>
  <c r="CF36" i="3"/>
  <c r="CF44" i="6"/>
  <c r="CF44" i="3"/>
  <c r="CF19" i="6"/>
  <c r="CF19" i="3"/>
  <c r="BZ45" i="6"/>
  <c r="BZ45" i="3"/>
  <c r="CF7" i="6"/>
  <c r="CF7" i="3"/>
  <c r="CF18" i="6"/>
  <c r="CF18" i="3"/>
  <c r="CF21" i="6"/>
  <c r="CF21" i="3"/>
  <c r="CF30" i="6"/>
  <c r="CF30" i="3"/>
  <c r="BZ18" i="6"/>
  <c r="BZ18" i="3"/>
  <c r="CF39" i="6"/>
  <c r="CF39" i="3"/>
  <c r="CF6" i="6"/>
  <c r="CF6" i="3"/>
  <c r="CF51" i="6"/>
  <c r="CF51" i="3"/>
  <c r="BW49" i="6"/>
  <c r="BW49" i="3"/>
  <c r="BZ49" i="6"/>
  <c r="BZ49" i="3"/>
  <c r="BZ32" i="6"/>
  <c r="BZ32" i="3"/>
  <c r="BZ16" i="6"/>
  <c r="BZ16" i="3"/>
  <c r="BZ47" i="6"/>
  <c r="BZ47" i="3"/>
  <c r="BZ7" i="6"/>
  <c r="BZ7" i="3"/>
  <c r="CC49" i="6"/>
  <c r="CC49" i="3"/>
  <c r="CF43" i="6"/>
  <c r="CF43" i="3"/>
  <c r="CF41" i="6"/>
  <c r="CF41" i="3"/>
  <c r="BZ33" i="6"/>
  <c r="BZ33" i="3"/>
  <c r="CF8" i="6"/>
  <c r="CF8" i="3"/>
  <c r="CF24" i="6"/>
  <c r="CF24" i="3"/>
  <c r="CF40" i="6"/>
  <c r="CF40" i="3"/>
  <c r="BZ51" i="6"/>
  <c r="BZ51" i="3"/>
  <c r="BZ10" i="6"/>
  <c r="BZ10" i="3"/>
  <c r="BZ29" i="6"/>
  <c r="BZ29" i="3"/>
  <c r="CF49" i="6"/>
  <c r="CF49" i="3"/>
  <c r="CF27" i="6"/>
  <c r="CF27" i="3"/>
  <c r="CF5" i="6"/>
  <c r="CF5" i="3"/>
  <c r="BZ21" i="6"/>
  <c r="BZ21" i="3"/>
  <c r="CF48" i="6"/>
  <c r="CF48" i="3"/>
  <c r="BZ43" i="6"/>
  <c r="BZ43" i="3"/>
  <c r="CF22" i="6"/>
  <c r="CF22" i="3"/>
  <c r="CF37" i="6"/>
  <c r="CF37" i="3"/>
  <c r="BZ30" i="6"/>
  <c r="BZ30" i="3"/>
  <c r="BZ14" i="6"/>
  <c r="BZ14" i="3"/>
  <c r="BZ5" i="6"/>
  <c r="BZ5" i="3"/>
  <c r="CF9" i="6"/>
  <c r="CF9" i="3"/>
  <c r="CF46" i="6"/>
  <c r="CF46" i="3"/>
  <c r="BZ27" i="6"/>
  <c r="BZ27" i="3"/>
  <c r="CF10" i="6"/>
  <c r="CF10" i="3"/>
  <c r="CF26" i="6"/>
  <c r="CF26" i="3"/>
  <c r="CF42" i="6"/>
  <c r="CF42" i="3"/>
  <c r="BD50" i="6"/>
  <c r="BS50" i="6" s="1"/>
  <c r="CH50" i="6" s="1"/>
  <c r="BZ50" i="6"/>
  <c r="BZ50" i="3"/>
  <c r="BZ17" i="6"/>
  <c r="BZ17" i="3"/>
  <c r="BZ6" i="6"/>
  <c r="BZ6" i="3"/>
  <c r="CF31" i="6"/>
  <c r="CF31" i="3"/>
  <c r="BZ34" i="6"/>
  <c r="BZ34" i="3"/>
  <c r="BZ13" i="6"/>
  <c r="BZ13" i="3"/>
  <c r="BZ9" i="6"/>
  <c r="BZ9" i="3"/>
  <c r="BZ35" i="6"/>
  <c r="BZ35" i="3"/>
  <c r="CF38" i="6"/>
  <c r="CF38" i="3"/>
  <c r="BZ37" i="6"/>
  <c r="BZ37" i="3"/>
  <c r="CF29" i="6"/>
  <c r="CF29" i="3"/>
  <c r="BZ44" i="6"/>
  <c r="BZ44" i="3"/>
  <c r="BZ48" i="6"/>
  <c r="BZ48" i="3"/>
  <c r="BZ46" i="6"/>
  <c r="BZ46" i="3"/>
  <c r="BZ28" i="6"/>
  <c r="BZ28" i="3"/>
  <c r="BZ12" i="6"/>
  <c r="BZ12" i="3"/>
  <c r="BZ31" i="6"/>
  <c r="BZ31" i="3"/>
  <c r="BZ38" i="6"/>
  <c r="BZ38" i="3"/>
  <c r="CF17" i="6"/>
  <c r="CF17" i="3"/>
  <c r="CF47" i="6"/>
  <c r="CF47" i="3"/>
  <c r="BZ25" i="6"/>
  <c r="BZ25" i="3"/>
  <c r="CF12" i="6"/>
  <c r="CF12" i="3"/>
  <c r="CF28" i="6"/>
  <c r="CF28" i="3"/>
  <c r="AV7" i="6"/>
  <c r="CB45" i="6"/>
  <c r="AV50" i="6"/>
  <c r="BD13" i="6"/>
  <c r="CB13" i="6" s="1"/>
  <c r="BD25" i="6"/>
  <c r="BS25" i="6" s="1"/>
  <c r="CH25" i="6" s="1"/>
  <c r="AY29" i="6"/>
  <c r="BD41" i="6"/>
  <c r="BS41" i="6" s="1"/>
  <c r="CH41" i="6" s="1"/>
  <c r="BD15" i="6"/>
  <c r="BS15" i="6" s="1"/>
  <c r="CH15" i="6" s="1"/>
  <c r="BD23" i="6"/>
  <c r="BS23" i="6" s="1"/>
  <c r="CH23" i="6" s="1"/>
  <c r="BD4" i="6"/>
  <c r="BS4" i="6" s="1"/>
  <c r="CH4" i="6" s="1"/>
  <c r="BD12" i="6"/>
  <c r="CB12" i="6" s="1"/>
  <c r="BD28" i="6"/>
  <c r="BS28" i="6" s="1"/>
  <c r="CH28" i="6" s="1"/>
  <c r="BD36" i="6"/>
  <c r="CB36" i="6" s="1"/>
  <c r="AV6" i="6"/>
  <c r="BD10" i="6"/>
  <c r="CB10" i="6" s="1"/>
  <c r="AV14" i="6"/>
  <c r="BD22" i="6"/>
  <c r="CB22" i="6" s="1"/>
  <c r="BD26" i="6"/>
  <c r="BS26" i="6" s="1"/>
  <c r="CH26" i="6" s="1"/>
  <c r="BD38" i="6"/>
  <c r="BS38" i="6" s="1"/>
  <c r="CH38" i="6" s="1"/>
  <c r="AV47" i="6"/>
  <c r="BD35" i="6"/>
  <c r="BS35" i="6" s="1"/>
  <c r="CH35" i="6" s="1"/>
  <c r="AY43" i="6"/>
  <c r="BD44" i="6"/>
  <c r="BS44" i="6" s="1"/>
  <c r="CH44" i="6" s="1"/>
  <c r="AY45" i="6"/>
  <c r="AY38" i="6"/>
  <c r="AY42" i="6"/>
  <c r="AY48" i="6"/>
  <c r="BD32" i="6"/>
  <c r="AV45" i="6"/>
  <c r="BD48" i="6"/>
  <c r="BS48" i="6" s="1"/>
  <c r="CH48" i="6" s="1"/>
  <c r="BD40" i="6"/>
  <c r="BS40" i="6" s="1"/>
  <c r="CH40" i="6" s="1"/>
  <c r="BD43" i="6"/>
  <c r="CB43" i="6" s="1"/>
  <c r="AV32" i="6"/>
  <c r="AV22" i="6"/>
  <c r="AV24" i="6"/>
  <c r="CB24" i="6"/>
  <c r="AY5" i="6"/>
  <c r="AV13" i="6"/>
  <c r="AS17" i="6"/>
  <c r="AS25" i="6"/>
  <c r="BD29" i="6"/>
  <c r="BD7" i="6"/>
  <c r="AY12" i="6"/>
  <c r="AY20" i="6"/>
  <c r="AY28" i="6"/>
  <c r="AV36" i="6"/>
  <c r="AY36" i="6"/>
  <c r="AY6" i="6"/>
  <c r="AV10" i="6"/>
  <c r="AY10" i="6"/>
  <c r="AY14" i="6"/>
  <c r="AV18" i="6"/>
  <c r="AY18" i="6"/>
  <c r="AY22" i="6"/>
  <c r="BD30" i="6"/>
  <c r="AV11" i="6"/>
  <c r="BS53" i="6"/>
  <c r="CH53" i="6" s="1"/>
  <c r="CB53" i="6"/>
  <c r="AV51" i="6"/>
  <c r="BE53" i="6"/>
  <c r="BR53" i="6"/>
  <c r="CG53" i="6" s="1"/>
  <c r="CA53" i="6"/>
  <c r="BR52" i="6"/>
  <c r="CG52" i="6" s="1"/>
  <c r="BE52" i="6"/>
  <c r="CA52" i="6"/>
  <c r="BW50" i="6"/>
  <c r="BW50" i="3"/>
  <c r="BD51" i="6"/>
  <c r="BW51" i="6"/>
  <c r="BW51" i="3"/>
  <c r="BC50" i="6"/>
  <c r="AS50" i="6"/>
  <c r="AY51" i="6"/>
  <c r="AS51" i="6"/>
  <c r="BC51" i="6"/>
  <c r="BE54" i="6"/>
  <c r="BR54" i="6"/>
  <c r="CG54" i="6" s="1"/>
  <c r="CA54" i="6"/>
  <c r="BC15" i="6"/>
  <c r="AS15" i="6"/>
  <c r="AS31" i="6"/>
  <c r="BC31" i="6"/>
  <c r="AS39" i="6"/>
  <c r="BC39" i="6"/>
  <c r="BC30" i="6"/>
  <c r="AS30" i="6"/>
  <c r="BC48" i="6"/>
  <c r="AS48" i="6"/>
  <c r="AS24" i="6"/>
  <c r="BC24" i="6"/>
  <c r="BC40" i="6"/>
  <c r="AV40" i="6"/>
  <c r="AS46" i="6"/>
  <c r="BC46" i="6"/>
  <c r="BW14" i="6"/>
  <c r="BW14" i="3"/>
  <c r="BW8" i="6"/>
  <c r="BW8" i="3"/>
  <c r="BW24" i="6"/>
  <c r="BW24" i="3"/>
  <c r="BW40" i="6"/>
  <c r="BW40" i="3"/>
  <c r="BW15" i="6"/>
  <c r="BW15" i="3"/>
  <c r="BW9" i="6"/>
  <c r="BW9" i="3"/>
  <c r="BW33" i="6"/>
  <c r="BW33" i="3"/>
  <c r="BW7" i="6"/>
  <c r="BW7" i="3"/>
  <c r="BW39" i="6"/>
  <c r="BW39" i="3"/>
  <c r="BW6" i="6"/>
  <c r="BW6" i="3"/>
  <c r="BW38" i="6"/>
  <c r="BW38" i="3"/>
  <c r="BW47" i="6"/>
  <c r="BW47" i="3"/>
  <c r="BW48" i="6"/>
  <c r="BW48" i="3"/>
  <c r="BD5" i="6"/>
  <c r="AY21" i="6"/>
  <c r="BD37" i="6"/>
  <c r="BD31" i="6"/>
  <c r="BD39" i="6"/>
  <c r="BC4" i="6"/>
  <c r="AS4" i="6"/>
  <c r="BC12" i="6"/>
  <c r="AS12" i="6"/>
  <c r="AV12" i="6"/>
  <c r="AV28" i="6"/>
  <c r="AS36" i="6"/>
  <c r="BC36" i="6"/>
  <c r="AS10" i="6"/>
  <c r="BC10" i="6"/>
  <c r="BD14" i="6"/>
  <c r="BC18" i="6"/>
  <c r="BC26" i="6"/>
  <c r="AS26" i="6"/>
  <c r="BC34" i="6"/>
  <c r="AS34" i="6"/>
  <c r="AS42" i="6"/>
  <c r="BC42" i="6"/>
  <c r="AV48" i="6"/>
  <c r="BD27" i="6"/>
  <c r="AV8" i="6"/>
  <c r="BC16" i="6"/>
  <c r="AV16" i="6"/>
  <c r="AV44" i="6"/>
  <c r="BW42" i="6"/>
  <c r="BW42" i="3"/>
  <c r="BW11" i="6"/>
  <c r="BW11" i="3"/>
  <c r="BW25" i="6"/>
  <c r="BW25" i="3"/>
  <c r="BW35" i="6"/>
  <c r="BW35" i="3"/>
  <c r="BW44" i="6"/>
  <c r="BW44" i="3"/>
  <c r="AS11" i="6"/>
  <c r="BC11" i="6"/>
  <c r="AS19" i="6"/>
  <c r="BC19" i="6"/>
  <c r="AS27" i="6"/>
  <c r="BC27" i="6"/>
  <c r="AS35" i="6"/>
  <c r="BC35" i="6"/>
  <c r="BC32" i="6"/>
  <c r="AS32" i="6"/>
  <c r="BW26" i="6"/>
  <c r="BW26" i="3"/>
  <c r="BW28" i="6"/>
  <c r="BW28" i="3"/>
  <c r="BW27" i="6"/>
  <c r="BW27" i="3"/>
  <c r="BW17" i="6"/>
  <c r="BW17" i="3"/>
  <c r="BW37" i="6"/>
  <c r="BW37" i="3"/>
  <c r="BW45" i="6"/>
  <c r="BW45" i="3"/>
  <c r="BW19" i="6"/>
  <c r="BW19" i="3"/>
  <c r="BW4" i="6"/>
  <c r="BW4" i="3"/>
  <c r="BW46" i="6"/>
  <c r="BW46" i="3"/>
  <c r="BW18" i="6"/>
  <c r="BW18" i="3"/>
  <c r="AS5" i="6"/>
  <c r="BC5" i="6"/>
  <c r="BD9" i="6"/>
  <c r="AS9" i="6"/>
  <c r="BC9" i="6"/>
  <c r="AS13" i="6"/>
  <c r="BC13" i="6"/>
  <c r="BC17" i="6"/>
  <c r="AY17" i="6"/>
  <c r="AS21" i="6"/>
  <c r="BC21" i="6"/>
  <c r="AS29" i="6"/>
  <c r="BC29" i="6"/>
  <c r="BD33" i="6"/>
  <c r="AS33" i="6"/>
  <c r="BC33" i="6"/>
  <c r="BC37" i="6"/>
  <c r="AS37" i="6"/>
  <c r="AS41" i="6"/>
  <c r="AY23" i="6"/>
  <c r="AY31" i="6"/>
  <c r="AY39" i="6"/>
  <c r="BC20" i="6"/>
  <c r="AS20" i="6"/>
  <c r="BC6" i="6"/>
  <c r="AS6" i="6"/>
  <c r="BC22" i="6"/>
  <c r="AS22" i="6"/>
  <c r="AV26" i="6"/>
  <c r="AV34" i="6"/>
  <c r="AS38" i="6"/>
  <c r="BC38" i="6"/>
  <c r="AV42" i="6"/>
  <c r="BD47" i="6"/>
  <c r="AS47" i="6"/>
  <c r="BC47" i="6"/>
  <c r="AV19" i="6"/>
  <c r="AY27" i="6"/>
  <c r="AY35" i="6"/>
  <c r="BD8" i="6"/>
  <c r="BD16" i="6"/>
  <c r="AS43" i="6"/>
  <c r="BC43" i="6"/>
  <c r="BC45" i="6"/>
  <c r="AS45" i="6"/>
  <c r="BD46" i="6"/>
  <c r="BW10" i="6"/>
  <c r="BW10" i="3"/>
  <c r="BW20" i="6"/>
  <c r="BW20" i="3"/>
  <c r="BW36" i="6"/>
  <c r="BW36" i="3"/>
  <c r="BW5" i="6"/>
  <c r="BW5" i="3"/>
  <c r="BW29" i="6"/>
  <c r="BW29" i="3"/>
  <c r="BW34" i="6"/>
  <c r="BW34" i="3"/>
  <c r="BW43" i="6"/>
  <c r="BW43" i="3"/>
  <c r="AS7" i="6"/>
  <c r="BC7" i="6"/>
  <c r="BC23" i="6"/>
  <c r="AS23" i="6"/>
  <c r="AS18" i="6"/>
  <c r="BD18" i="6"/>
  <c r="BW12" i="6"/>
  <c r="BW12" i="3"/>
  <c r="BW30" i="6"/>
  <c r="BW30" i="3"/>
  <c r="BW16" i="6"/>
  <c r="BW16" i="3"/>
  <c r="BW32" i="6"/>
  <c r="BW32" i="3"/>
  <c r="BW31" i="6"/>
  <c r="BW31" i="3"/>
  <c r="BW21" i="6"/>
  <c r="BW21" i="3"/>
  <c r="BW41" i="6"/>
  <c r="BW41" i="3"/>
  <c r="BW13" i="6"/>
  <c r="BW13" i="3"/>
  <c r="BW23" i="6"/>
  <c r="BW23" i="3"/>
  <c r="BW22" i="6"/>
  <c r="BW22" i="3"/>
  <c r="AY9" i="6"/>
  <c r="AY13" i="6"/>
  <c r="BD17" i="6"/>
  <c r="BD21" i="6"/>
  <c r="BC25" i="6"/>
  <c r="AY25" i="6"/>
  <c r="AY33" i="6"/>
  <c r="AY37" i="6"/>
  <c r="BC41" i="6"/>
  <c r="AY41" i="6"/>
  <c r="AY7" i="6"/>
  <c r="AV15" i="6"/>
  <c r="AY15" i="6"/>
  <c r="AV23" i="6"/>
  <c r="AV31" i="6"/>
  <c r="AV39" i="6"/>
  <c r="AV4" i="6"/>
  <c r="AY4" i="6"/>
  <c r="BD20" i="6"/>
  <c r="AS28" i="6"/>
  <c r="BC28" i="6"/>
  <c r="BD6" i="6"/>
  <c r="BC14" i="6"/>
  <c r="AS14" i="6"/>
  <c r="AV30" i="6"/>
  <c r="BD34" i="6"/>
  <c r="AV38" i="6"/>
  <c r="BD42" i="6"/>
  <c r="AY47" i="6"/>
  <c r="BD11" i="6"/>
  <c r="AY11" i="6"/>
  <c r="BD19" i="6"/>
  <c r="AY19" i="6"/>
  <c r="AV27" i="6"/>
  <c r="AV35" i="6"/>
  <c r="AS8" i="6"/>
  <c r="BC8" i="6"/>
  <c r="AS16" i="6"/>
  <c r="AS40" i="6"/>
  <c r="BC44" i="6"/>
  <c r="AS44" i="6"/>
  <c r="AV46" i="6"/>
  <c r="CC50" i="3"/>
  <c r="CC48" i="3"/>
  <c r="CC47" i="3"/>
  <c r="CC44" i="3"/>
  <c r="CC45" i="3"/>
  <c r="CC46" i="3"/>
  <c r="CC22" i="3"/>
  <c r="CC35" i="3"/>
  <c r="CC25" i="3"/>
  <c r="CC20" i="3"/>
  <c r="CC4" i="3"/>
  <c r="CC18" i="3"/>
  <c r="CC40" i="3"/>
  <c r="CC37" i="3"/>
  <c r="CC21" i="3"/>
  <c r="CC5" i="3"/>
  <c r="CC31" i="3"/>
  <c r="CC23" i="3"/>
  <c r="CC8" i="3"/>
  <c r="CC7" i="3"/>
  <c r="CC33" i="3"/>
  <c r="CC38" i="3"/>
  <c r="CC16" i="3"/>
  <c r="CC30" i="3"/>
  <c r="CC14" i="3"/>
  <c r="CC36" i="3"/>
  <c r="CC19" i="3"/>
  <c r="CC29" i="3"/>
  <c r="CC24" i="3"/>
  <c r="CC32" i="3"/>
  <c r="CC15" i="3"/>
  <c r="CC28" i="3"/>
  <c r="CC26" i="3"/>
  <c r="CC34" i="3"/>
  <c r="CC39" i="3"/>
  <c r="CC17" i="3"/>
  <c r="CC9" i="3"/>
  <c r="CC27" i="3"/>
  <c r="CB50" i="6" l="1"/>
  <c r="BS13" i="6"/>
  <c r="CH13" i="6" s="1"/>
  <c r="CB15" i="6"/>
  <c r="CB28" i="6"/>
  <c r="BE36" i="6"/>
  <c r="CC36" i="6" s="1"/>
  <c r="CB35" i="6"/>
  <c r="BE22" i="6"/>
  <c r="BT22" i="6" s="1"/>
  <c r="CI22" i="6" s="1"/>
  <c r="CB4" i="6"/>
  <c r="BS22" i="6"/>
  <c r="CH22" i="6" s="1"/>
  <c r="CB26" i="6"/>
  <c r="CB23" i="6"/>
  <c r="BS36" i="6"/>
  <c r="CH36" i="6" s="1"/>
  <c r="CB25" i="6"/>
  <c r="CB48" i="6"/>
  <c r="CB41" i="6"/>
  <c r="BS10" i="6"/>
  <c r="CH10" i="6" s="1"/>
  <c r="BS12" i="6"/>
  <c r="CH12" i="6" s="1"/>
  <c r="CB44" i="6"/>
  <c r="CB38" i="6"/>
  <c r="BS43" i="6"/>
  <c r="CH43" i="6" s="1"/>
  <c r="BS32" i="6"/>
  <c r="CH32" i="6" s="1"/>
  <c r="CB32" i="6"/>
  <c r="CB40" i="6"/>
  <c r="BS29" i="6"/>
  <c r="CH29" i="6" s="1"/>
  <c r="CB29" i="6"/>
  <c r="BS30" i="6"/>
  <c r="CH30" i="6" s="1"/>
  <c r="CB30" i="6"/>
  <c r="BS7" i="6"/>
  <c r="CH7" i="6" s="1"/>
  <c r="CB7" i="6"/>
  <c r="CC54" i="6"/>
  <c r="BT54" i="6"/>
  <c r="CI54" i="6" s="1"/>
  <c r="BT53" i="6"/>
  <c r="CI53" i="6" s="1"/>
  <c r="CC53" i="6"/>
  <c r="BE51" i="6"/>
  <c r="BR51" i="6"/>
  <c r="CG51" i="6" s="1"/>
  <c r="CA51" i="6"/>
  <c r="BE50" i="6"/>
  <c r="BR50" i="6"/>
  <c r="CG50" i="6" s="1"/>
  <c r="CA50" i="6"/>
  <c r="CB51" i="6"/>
  <c r="BS51" i="6"/>
  <c r="CH51" i="6" s="1"/>
  <c r="BT52" i="6"/>
  <c r="CI52" i="6" s="1"/>
  <c r="CC52" i="6"/>
  <c r="BR14" i="6"/>
  <c r="CG14" i="6" s="1"/>
  <c r="BE14" i="6"/>
  <c r="CA14" i="6"/>
  <c r="BS17" i="6"/>
  <c r="CH17" i="6" s="1"/>
  <c r="CB17" i="6"/>
  <c r="BR29" i="6"/>
  <c r="CG29" i="6" s="1"/>
  <c r="BE29" i="6"/>
  <c r="CA29" i="6"/>
  <c r="CA4" i="6"/>
  <c r="BE4" i="6"/>
  <c r="BR4" i="6"/>
  <c r="CG4" i="6" s="1"/>
  <c r="CB11" i="6"/>
  <c r="BS11" i="6"/>
  <c r="CH11" i="6" s="1"/>
  <c r="BR45" i="6"/>
  <c r="CG45" i="6" s="1"/>
  <c r="BE45" i="6"/>
  <c r="CA45" i="6"/>
  <c r="BS8" i="6"/>
  <c r="CH8" i="6" s="1"/>
  <c r="CB8" i="6"/>
  <c r="BE47" i="6"/>
  <c r="BR47" i="6"/>
  <c r="CG47" i="6" s="1"/>
  <c r="CA47" i="6"/>
  <c r="BR38" i="6"/>
  <c r="CG38" i="6" s="1"/>
  <c r="BE38" i="6"/>
  <c r="CA38" i="6"/>
  <c r="CA33" i="6"/>
  <c r="BR33" i="6"/>
  <c r="CG33" i="6" s="1"/>
  <c r="BE33" i="6"/>
  <c r="CA17" i="6"/>
  <c r="BE17" i="6"/>
  <c r="BR17" i="6"/>
  <c r="CG17" i="6" s="1"/>
  <c r="BR27" i="6"/>
  <c r="CG27" i="6" s="1"/>
  <c r="CA27" i="6"/>
  <c r="BE27" i="6"/>
  <c r="BR11" i="6"/>
  <c r="CG11" i="6" s="1"/>
  <c r="BE11" i="6"/>
  <c r="CA11" i="6"/>
  <c r="BS27" i="6"/>
  <c r="CH27" i="6" s="1"/>
  <c r="CB27" i="6"/>
  <c r="CA18" i="6"/>
  <c r="BR18" i="6"/>
  <c r="CG18" i="6" s="1"/>
  <c r="BR36" i="6"/>
  <c r="CG36" i="6" s="1"/>
  <c r="CA36" i="6"/>
  <c r="BS39" i="6"/>
  <c r="CH39" i="6" s="1"/>
  <c r="CB39" i="6"/>
  <c r="BS5" i="6"/>
  <c r="CH5" i="6" s="1"/>
  <c r="CB5" i="6"/>
  <c r="BE40" i="6"/>
  <c r="BR40" i="6"/>
  <c r="CG40" i="6" s="1"/>
  <c r="CA40" i="6"/>
  <c r="BR48" i="6"/>
  <c r="CG48" i="6" s="1"/>
  <c r="BE48" i="6"/>
  <c r="CA48" i="6"/>
  <c r="BR6" i="6"/>
  <c r="CG6" i="6" s="1"/>
  <c r="CA6" i="6"/>
  <c r="BE6" i="6"/>
  <c r="CA31" i="6"/>
  <c r="BR31" i="6"/>
  <c r="CG31" i="6" s="1"/>
  <c r="BE31" i="6"/>
  <c r="CB6" i="6"/>
  <c r="BS6" i="6"/>
  <c r="CH6" i="6" s="1"/>
  <c r="BE28" i="6"/>
  <c r="CA28" i="6"/>
  <c r="BR28" i="6"/>
  <c r="CG28" i="6" s="1"/>
  <c r="BR25" i="6"/>
  <c r="CG25" i="6" s="1"/>
  <c r="BE25" i="6"/>
  <c r="CA25" i="6"/>
  <c r="BE20" i="6"/>
  <c r="BR20" i="6"/>
  <c r="CG20" i="6" s="1"/>
  <c r="CA20" i="6"/>
  <c r="BE21" i="6"/>
  <c r="BR21" i="6"/>
  <c r="CG21" i="6" s="1"/>
  <c r="CA21" i="6"/>
  <c r="BS9" i="6"/>
  <c r="CH9" i="6" s="1"/>
  <c r="CB9" i="6"/>
  <c r="CA32" i="6"/>
  <c r="BR32" i="6"/>
  <c r="CG32" i="6" s="1"/>
  <c r="BE32" i="6"/>
  <c r="BE34" i="6"/>
  <c r="BR34" i="6"/>
  <c r="CG34" i="6" s="1"/>
  <c r="CA34" i="6"/>
  <c r="BS14" i="6"/>
  <c r="CH14" i="6" s="1"/>
  <c r="CB14" i="6"/>
  <c r="BR12" i="6"/>
  <c r="CG12" i="6" s="1"/>
  <c r="BE12" i="6"/>
  <c r="CA12" i="6"/>
  <c r="BS31" i="6"/>
  <c r="CH31" i="6" s="1"/>
  <c r="CB31" i="6"/>
  <c r="BR46" i="6"/>
  <c r="CG46" i="6" s="1"/>
  <c r="BE46" i="6"/>
  <c r="CA46" i="6"/>
  <c r="BE24" i="6"/>
  <c r="BR24" i="6"/>
  <c r="CG24" i="6" s="1"/>
  <c r="CA24" i="6"/>
  <c r="CA39" i="6"/>
  <c r="BE39" i="6"/>
  <c r="BR39" i="6"/>
  <c r="CG39" i="6" s="1"/>
  <c r="BS20" i="6"/>
  <c r="CH20" i="6" s="1"/>
  <c r="CB20" i="6"/>
  <c r="BS16" i="6"/>
  <c r="CH16" i="6" s="1"/>
  <c r="CB16" i="6"/>
  <c r="BR37" i="6"/>
  <c r="CG37" i="6" s="1"/>
  <c r="BE37" i="6"/>
  <c r="CA37" i="6"/>
  <c r="BR9" i="6"/>
  <c r="CG9" i="6" s="1"/>
  <c r="BE9" i="6"/>
  <c r="CA9" i="6"/>
  <c r="CA26" i="6"/>
  <c r="BE26" i="6"/>
  <c r="BR26" i="6"/>
  <c r="CG26" i="6" s="1"/>
  <c r="BS34" i="6"/>
  <c r="CH34" i="6" s="1"/>
  <c r="CB34" i="6"/>
  <c r="BR8" i="6"/>
  <c r="CG8" i="6" s="1"/>
  <c r="BE8" i="6"/>
  <c r="CA8" i="6"/>
  <c r="CA41" i="6"/>
  <c r="BR41" i="6"/>
  <c r="CG41" i="6" s="1"/>
  <c r="BE41" i="6"/>
  <c r="BR23" i="6"/>
  <c r="CG23" i="6" s="1"/>
  <c r="BE23" i="6"/>
  <c r="CA23" i="6"/>
  <c r="BR43" i="6"/>
  <c r="CG43" i="6" s="1"/>
  <c r="BE43" i="6"/>
  <c r="CA43" i="6"/>
  <c r="CA22" i="6"/>
  <c r="BR22" i="6"/>
  <c r="CG22" i="6" s="1"/>
  <c r="CA13" i="6"/>
  <c r="BE13" i="6"/>
  <c r="BR13" i="6"/>
  <c r="CG13" i="6" s="1"/>
  <c r="BR44" i="6"/>
  <c r="CG44" i="6" s="1"/>
  <c r="CA44" i="6"/>
  <c r="BE44" i="6"/>
  <c r="BS19" i="6"/>
  <c r="CH19" i="6" s="1"/>
  <c r="CB19" i="6"/>
  <c r="CB42" i="6"/>
  <c r="BS42" i="6"/>
  <c r="CH42" i="6" s="1"/>
  <c r="BS21" i="6"/>
  <c r="CH21" i="6" s="1"/>
  <c r="CB21" i="6"/>
  <c r="BE18" i="6"/>
  <c r="BS18" i="6"/>
  <c r="CH18" i="6" s="1"/>
  <c r="CB18" i="6"/>
  <c r="BR7" i="6"/>
  <c r="CG7" i="6" s="1"/>
  <c r="BE7" i="6"/>
  <c r="CA7" i="6"/>
  <c r="BS46" i="6"/>
  <c r="CH46" i="6" s="1"/>
  <c r="CB46" i="6"/>
  <c r="BS47" i="6"/>
  <c r="CH47" i="6" s="1"/>
  <c r="CB47" i="6"/>
  <c r="BS33" i="6"/>
  <c r="CH33" i="6" s="1"/>
  <c r="CB33" i="6"/>
  <c r="CA5" i="6"/>
  <c r="BR5" i="6"/>
  <c r="CG5" i="6" s="1"/>
  <c r="BE5" i="6"/>
  <c r="CA35" i="6"/>
  <c r="BR35" i="6"/>
  <c r="CG35" i="6" s="1"/>
  <c r="BE35" i="6"/>
  <c r="BR19" i="6"/>
  <c r="CG19" i="6" s="1"/>
  <c r="BE19" i="6"/>
  <c r="CA19" i="6"/>
  <c r="BE16" i="6"/>
  <c r="BR16" i="6"/>
  <c r="CG16" i="6" s="1"/>
  <c r="CA16" i="6"/>
  <c r="CA42" i="6"/>
  <c r="BE42" i="6"/>
  <c r="BR42" i="6"/>
  <c r="CG42" i="6" s="1"/>
  <c r="CA10" i="6"/>
  <c r="BE10" i="6"/>
  <c r="BR10" i="6"/>
  <c r="CG10" i="6" s="1"/>
  <c r="BS37" i="6"/>
  <c r="CH37" i="6" s="1"/>
  <c r="CB37" i="6"/>
  <c r="CA30" i="6"/>
  <c r="BE30" i="6"/>
  <c r="BR30" i="6"/>
  <c r="CG30" i="6" s="1"/>
  <c r="BE15" i="6"/>
  <c r="CA15" i="6"/>
  <c r="BR15" i="6"/>
  <c r="CG15" i="6" s="1"/>
  <c r="CC22" i="6" l="1"/>
  <c r="BT36" i="6"/>
  <c r="CI36" i="6" s="1"/>
  <c r="BT50" i="6"/>
  <c r="CI50" i="6" s="1"/>
  <c r="CC50" i="6"/>
  <c r="CC51" i="6"/>
  <c r="BT51" i="6"/>
  <c r="CI51" i="6" s="1"/>
  <c r="BT30" i="6"/>
  <c r="CI30" i="6" s="1"/>
  <c r="CC30" i="6"/>
  <c r="CC42" i="6"/>
  <c r="BT42" i="6"/>
  <c r="CI42" i="6" s="1"/>
  <c r="BT16" i="6"/>
  <c r="CI16" i="6" s="1"/>
  <c r="CC16" i="6"/>
  <c r="BT35" i="6"/>
  <c r="CI35" i="6" s="1"/>
  <c r="CC35" i="6"/>
  <c r="BT44" i="6"/>
  <c r="CI44" i="6" s="1"/>
  <c r="CC44" i="6"/>
  <c r="CC13" i="6"/>
  <c r="BT13" i="6"/>
  <c r="CI13" i="6" s="1"/>
  <c r="BT23" i="6"/>
  <c r="CI23" i="6" s="1"/>
  <c r="CC23" i="6"/>
  <c r="BT39" i="6"/>
  <c r="CI39" i="6" s="1"/>
  <c r="CC39" i="6"/>
  <c r="BT24" i="6"/>
  <c r="CI24" i="6" s="1"/>
  <c r="CC24" i="6"/>
  <c r="BT20" i="6"/>
  <c r="CI20" i="6" s="1"/>
  <c r="CC20" i="6"/>
  <c r="CC6" i="6"/>
  <c r="BT6" i="6"/>
  <c r="CI6" i="6" s="1"/>
  <c r="BT48" i="6"/>
  <c r="CI48" i="6" s="1"/>
  <c r="CC48" i="6"/>
  <c r="BT40" i="6"/>
  <c r="CI40" i="6" s="1"/>
  <c r="CC40" i="6"/>
  <c r="CC11" i="6"/>
  <c r="BT11" i="6"/>
  <c r="CI11" i="6" s="1"/>
  <c r="BT33" i="6"/>
  <c r="CI33" i="6" s="1"/>
  <c r="CC33" i="6"/>
  <c r="BT38" i="6"/>
  <c r="CI38" i="6" s="1"/>
  <c r="CC38" i="6"/>
  <c r="BT47" i="6"/>
  <c r="CI47" i="6" s="1"/>
  <c r="CC47" i="6"/>
  <c r="BT45" i="6"/>
  <c r="CI45" i="6" s="1"/>
  <c r="CC45" i="6"/>
  <c r="BT29" i="6"/>
  <c r="CI29" i="6" s="1"/>
  <c r="CC29" i="6"/>
  <c r="BT26" i="6"/>
  <c r="CI26" i="6" s="1"/>
  <c r="CC26" i="6"/>
  <c r="CC12" i="6"/>
  <c r="BT12" i="6"/>
  <c r="CI12" i="6" s="1"/>
  <c r="CC10" i="6"/>
  <c r="BT10" i="6"/>
  <c r="CI10" i="6" s="1"/>
  <c r="BT7" i="6"/>
  <c r="CI7" i="6" s="1"/>
  <c r="CC7" i="6"/>
  <c r="BT18" i="6"/>
  <c r="CI18" i="6" s="1"/>
  <c r="CC18" i="6"/>
  <c r="CC43" i="6"/>
  <c r="BT43" i="6"/>
  <c r="CI43" i="6" s="1"/>
  <c r="BT37" i="6"/>
  <c r="CI37" i="6" s="1"/>
  <c r="CC37" i="6"/>
  <c r="BT34" i="6"/>
  <c r="CI34" i="6" s="1"/>
  <c r="CC34" i="6"/>
  <c r="BT21" i="6"/>
  <c r="CI21" i="6" s="1"/>
  <c r="CC21" i="6"/>
  <c r="BT31" i="6"/>
  <c r="CI31" i="6" s="1"/>
  <c r="CC31" i="6"/>
  <c r="BT4" i="6"/>
  <c r="CI4" i="6" s="1"/>
  <c r="CC4" i="6"/>
  <c r="BT14" i="6"/>
  <c r="CI14" i="6" s="1"/>
  <c r="CC14" i="6"/>
  <c r="BT5" i="6"/>
  <c r="CI5" i="6" s="1"/>
  <c r="CC5" i="6"/>
  <c r="BT15" i="6"/>
  <c r="CI15" i="6" s="1"/>
  <c r="CC15" i="6"/>
  <c r="BT19" i="6"/>
  <c r="CI19" i="6" s="1"/>
  <c r="CC19" i="6"/>
  <c r="CC41" i="6"/>
  <c r="BT41" i="6"/>
  <c r="CI41" i="6" s="1"/>
  <c r="BT8" i="6"/>
  <c r="CI8" i="6" s="1"/>
  <c r="CC8" i="6"/>
  <c r="BT9" i="6"/>
  <c r="CI9" i="6" s="1"/>
  <c r="CC9" i="6"/>
  <c r="BT46" i="6"/>
  <c r="CI46" i="6" s="1"/>
  <c r="CC46" i="6"/>
  <c r="BT32" i="6"/>
  <c r="CI32" i="6" s="1"/>
  <c r="CC32" i="6"/>
  <c r="BT25" i="6"/>
  <c r="CI25" i="6" s="1"/>
  <c r="CC25" i="6"/>
  <c r="BT28" i="6"/>
  <c r="CI28" i="6" s="1"/>
  <c r="CC28" i="6"/>
  <c r="BT27" i="6"/>
  <c r="CI27" i="6" s="1"/>
  <c r="CC27" i="6"/>
  <c r="BT17" i="6"/>
  <c r="CI17" i="6" s="1"/>
  <c r="CC17" i="6"/>
  <c r="AK17" i="19"/>
  <c r="AM17" i="14"/>
  <c r="AM17" i="19" s="1"/>
  <c r="AN17" i="14"/>
  <c r="AN17" i="19" s="1"/>
  <c r="BX17" i="14" l="1"/>
  <c r="BX17" i="19" s="1"/>
  <c r="BR17" i="14"/>
  <c r="AP17" i="14"/>
  <c r="AP17" i="19" l="1"/>
  <c r="BT17" i="14"/>
  <c r="BZ17" i="14"/>
  <c r="BZ17" i="19" s="1"/>
  <c r="BR17" i="19"/>
  <c r="CG17" i="14"/>
  <c r="CG17" i="19" s="1"/>
  <c r="CI17" i="14" l="1"/>
  <c r="CI17" i="19" s="1"/>
  <c r="BT17" i="19"/>
  <c r="AK18" i="19"/>
  <c r="AM18" i="14"/>
  <c r="AM18" i="19" s="1"/>
  <c r="AN18" i="14"/>
  <c r="AP18" i="14" s="1"/>
  <c r="BX18" i="14" l="1"/>
  <c r="BX18" i="19" s="1"/>
  <c r="BT18" i="14"/>
  <c r="AP18" i="19"/>
  <c r="BZ18" i="14"/>
  <c r="BZ18" i="19" s="1"/>
  <c r="AN18" i="19"/>
  <c r="BR18" i="14"/>
  <c r="CG18" i="14" l="1"/>
  <c r="CG18" i="19" s="1"/>
  <c r="BR18" i="19"/>
  <c r="CI18" i="14"/>
  <c r="CI18" i="19" s="1"/>
  <c r="BT1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0D23AB0-3D2F-4D1B-BD03-81AA690BC8BC}">
      <text>
        <r>
          <rPr>
            <b/>
            <sz val="9"/>
            <color indexed="81"/>
            <rFont val="Tahoma"/>
            <family val="2"/>
          </rPr>
          <t>Woolsey, Ryan@DHCS:</t>
        </r>
        <r>
          <rPr>
            <sz val="9"/>
            <color indexed="81"/>
            <rFont val="Tahoma"/>
            <family val="2"/>
          </rPr>
          <t xml:space="preserve">
Updated 11/21/2022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3A9C66E-0137-46EE-8ED5-30ECF66C23EE}">
      <text>
        <r>
          <rPr>
            <b/>
            <sz val="9"/>
            <color indexed="81"/>
            <rFont val="Tahoma"/>
            <family val="2"/>
          </rPr>
          <t>Woolsey, Ryan@DHCS:</t>
        </r>
        <r>
          <rPr>
            <sz val="9"/>
            <color indexed="81"/>
            <rFont val="Tahoma"/>
            <family val="2"/>
          </rPr>
          <t xml:space="preserve">
Updated 11/21/2022</t>
        </r>
      </text>
    </comment>
  </commentList>
</comments>
</file>

<file path=xl/sharedStrings.xml><?xml version="1.0" encoding="utf-8"?>
<sst xmlns="http://schemas.openxmlformats.org/spreadsheetml/2006/main" count="6719" uniqueCount="394">
  <si>
    <t>May 2022 Spending Plan Three-Year Total Authority</t>
  </si>
  <si>
    <t>State Fiscal Year 2021-22</t>
  </si>
  <si>
    <t>State Fiscal Year 2022-23</t>
  </si>
  <si>
    <t>State Fiscal Year 2023-24</t>
  </si>
  <si>
    <t>Revised Multi-Year Total (Governor's Budget 2023)</t>
  </si>
  <si>
    <t>Changes from May Revision 2022 Spending Plan Amounts</t>
  </si>
  <si>
    <t>July-Sept 2021</t>
  </si>
  <si>
    <t>Oct-Dec 2021</t>
  </si>
  <si>
    <t>Jan-Mar 2022</t>
  </si>
  <si>
    <t>Apr-June 2022</t>
  </si>
  <si>
    <t>Total SFY 2021-22</t>
  </si>
  <si>
    <t>July-Sept 2022</t>
  </si>
  <si>
    <t>Oct-Dec 2022</t>
  </si>
  <si>
    <t>Jan-Mar 2023</t>
  </si>
  <si>
    <t>Apr-June 2023</t>
  </si>
  <si>
    <t>Total SFY 2022-23</t>
  </si>
  <si>
    <t>July-Sept 2023</t>
  </si>
  <si>
    <t>Oct-Dec 2023</t>
  </si>
  <si>
    <t>Jan-Mar 2024</t>
  </si>
  <si>
    <t>Apr-Jun 2024</t>
  </si>
  <si>
    <t>Total SFY 2023-24</t>
  </si>
  <si>
    <t>July-Sept 2024</t>
  </si>
  <si>
    <t>Oct-Dec 2024</t>
  </si>
  <si>
    <t>Jan-Mar 2025</t>
  </si>
  <si>
    <t>Total SFY 2024-25</t>
  </si>
  <si>
    <t>SFY 2021-22</t>
  </si>
  <si>
    <t>SFY 2022-23</t>
  </si>
  <si>
    <t>SFY 2023-24</t>
  </si>
  <si>
    <t>SFY 2024-25</t>
  </si>
  <si>
    <t>Multiyear Period</t>
  </si>
  <si>
    <t>DHCS Program (DHCS Use Only)</t>
  </si>
  <si>
    <t>Dept</t>
  </si>
  <si>
    <t>Activity</t>
  </si>
  <si>
    <t>Char</t>
  </si>
  <si>
    <t>GF Swap</t>
  </si>
  <si>
    <t>State Share Item</t>
  </si>
  <si>
    <t>FF  Item</t>
  </si>
  <si>
    <t>FI$Cal Program</t>
  </si>
  <si>
    <t xml:space="preserve">SCO Legacy Program </t>
  </si>
  <si>
    <t>MR 2022 3-year authority HCBS Fund</t>
  </si>
  <si>
    <t>MR 2022 3-year authority Federal Match</t>
  </si>
  <si>
    <t>MR 2022 3-year authority Total Funds</t>
  </si>
  <si>
    <t>SFY 2021-22 Q1 HCBS Fund</t>
  </si>
  <si>
    <t>SFY 2021-22 Q1 Federal Match</t>
  </si>
  <si>
    <t>SFY 2021-22 Q1 Total Funds</t>
  </si>
  <si>
    <t>SFY 2021-22 Q2 HCBS Fund</t>
  </si>
  <si>
    <t>SFY 2021-22 Q2 Federal Match</t>
  </si>
  <si>
    <t>SFY 2021-22 Q2 Total Funds</t>
  </si>
  <si>
    <t>SFY 2021-22 Q3 HCBS Fund</t>
  </si>
  <si>
    <t>SFY 2021-22 Q3 Federal Match</t>
  </si>
  <si>
    <t>SFY 2021-22 Q3 Total Funds</t>
  </si>
  <si>
    <t>SFY 2021-22 Q4 HCBS Fund</t>
  </si>
  <si>
    <t>SFY 2021-22 Q4 Federal Match</t>
  </si>
  <si>
    <t>SFY 2021-22 Q4 Total Funds</t>
  </si>
  <si>
    <t>Total SFY 2021-22 HCBS Fund</t>
  </si>
  <si>
    <t>Total SFY 2021-22 Federal Match</t>
  </si>
  <si>
    <t>Total SFY 2021-22 Total Funds</t>
  </si>
  <si>
    <t>SFY 2022-23 Q1 HCBS Fund</t>
  </si>
  <si>
    <t>SFY 2022-23 Q1 Federal Match</t>
  </si>
  <si>
    <t>SFY 2022-23 Q1 Total Funds</t>
  </si>
  <si>
    <t>SFY 2022-23 Q2 HCBS Fund</t>
  </si>
  <si>
    <t>SFY 2022-23 Q2 Federal Match</t>
  </si>
  <si>
    <t>SFY 2022-23 Q2 Total Funds</t>
  </si>
  <si>
    <t>SFY 2022-23 Q3 HCBS Fund</t>
  </si>
  <si>
    <t>SFY 2022-23 Q3 Federal Match</t>
  </si>
  <si>
    <t>SFY 2022-23 Q3 Total Funds</t>
  </si>
  <si>
    <t>SFY 2022-23 Q4 HCBS Fund</t>
  </si>
  <si>
    <t>SFY 2022-23 Q4 Federal Match</t>
  </si>
  <si>
    <t>SFY 2022-23 Q4 Total Funds</t>
  </si>
  <si>
    <t>Total SFY 2022-23 HCBS Fund</t>
  </si>
  <si>
    <t>Total SFY 2022-23 Federal Match</t>
  </si>
  <si>
    <t>Total SFY 2022-23 Total Funds</t>
  </si>
  <si>
    <t>SFY 2023-24 Q1 HCBS Fund</t>
  </si>
  <si>
    <t>SFY 2023-24 Q1 Federal Match</t>
  </si>
  <si>
    <t>SFY 2023-24 Q1 Total Funds</t>
  </si>
  <si>
    <t>SFY 2023-24 Q2 HCBS Fund</t>
  </si>
  <si>
    <t>SFY 2023-24 Q2 Federal Match</t>
  </si>
  <si>
    <t>SFY 2023-24 Q3 Total Funds</t>
  </si>
  <si>
    <t>SFY 2023-24 Q3 HCBS Fund</t>
  </si>
  <si>
    <t>SFY 2023-24 Q3 Federal Match</t>
  </si>
  <si>
    <t>SFY 2023-24 Q4 HCBS Fund</t>
  </si>
  <si>
    <t>SFY 2023-24 Q4 Federal Match</t>
  </si>
  <si>
    <t>SFY 2023-24 Q4 Total Funds</t>
  </si>
  <si>
    <t>Total SFY 2023-24 HCBS Fund</t>
  </si>
  <si>
    <t>Total SFY 2023-24 Federal Match</t>
  </si>
  <si>
    <t>Total SFY 2023-24 Total Funds</t>
  </si>
  <si>
    <t>SFY 2024-25 Q1 HCBS Fund</t>
  </si>
  <si>
    <t>SFY 2024-25 Q1 Federal Match</t>
  </si>
  <si>
    <t>SFY 2024-25 Q1 Total Funds</t>
  </si>
  <si>
    <t>SFY 2024-25 Q2 HCBS Fund</t>
  </si>
  <si>
    <t>SFY 2024-25 Q2 Federal Match</t>
  </si>
  <si>
    <t>SFY 2024-25 Q3 Total Funds</t>
  </si>
  <si>
    <t>SFY 2024-25 Q3 HCBS Fund</t>
  </si>
  <si>
    <t>SFY 2024-25 Q3 Federal Match</t>
  </si>
  <si>
    <t>Total SFY 2024-25 HCBS Fund</t>
  </si>
  <si>
    <t>Total SFY 2024-25 Federal Match</t>
  </si>
  <si>
    <t>Total SFY 2024-25 Total Funds</t>
  </si>
  <si>
    <t xml:space="preserve">GB 2023 Multiyear Total HCBS Fund </t>
  </si>
  <si>
    <t>GB 2023 Multiyear Total Federal Match</t>
  </si>
  <si>
    <t>GB 2023 Multiyear Total MR Total Funds</t>
  </si>
  <si>
    <t>Change from Prev. Est. - Total SFY 2021-22 HCBS Fund</t>
  </si>
  <si>
    <t>Change from Prev. Est. - Total SFY 2021-22 Federal Match</t>
  </si>
  <si>
    <t>Change from Prev. Est. - Total SFY 2021-22 Total Funds</t>
  </si>
  <si>
    <t>Change from Prev. Est. - Total SFY 2022-23 HCBS Fund</t>
  </si>
  <si>
    <t>Change from Prev. Est. - Total SFY 2022-23 Federal Match</t>
  </si>
  <si>
    <t>Change from Prev. Est. - Total SFY 2022-23 Total Funds</t>
  </si>
  <si>
    <t>Change from Prev. Est. - Total SFY 2023-24 HCBS Fund</t>
  </si>
  <si>
    <t>Change from Prev. Est. - Total SFY 2023-24 Federal Match</t>
  </si>
  <si>
    <t>Change from Prev. Est. - Total SFY 2023-24 Total Funds</t>
  </si>
  <si>
    <t>Change from Prev. Est. - Total SFY 2024-25 HCBS Fund</t>
  </si>
  <si>
    <t>Change from Prev. Est. - Total SFY 2024-25 Federal Match</t>
  </si>
  <si>
    <t>Change from Prev. Est. - Total SFY 2024-25 Total Funds</t>
  </si>
  <si>
    <t>Change from Prev. Est. - Multiyear Change HCBS Fund</t>
  </si>
  <si>
    <t>Change from Prev. Est. - Multiyear Change Federal Match</t>
  </si>
  <si>
    <t>Change from Prev. Est. - Multiyear Change Total Funds</t>
  </si>
  <si>
    <t>4140 HCAI</t>
  </si>
  <si>
    <t>Increasing Home and Community Based Clinical Workforce</t>
  </si>
  <si>
    <t>LA</t>
  </si>
  <si>
    <t>4140-101-8507</t>
  </si>
  <si>
    <t>3835-Health Care Workforce</t>
  </si>
  <si>
    <t>Updated 10/14</t>
  </si>
  <si>
    <t>SO</t>
  </si>
  <si>
    <t>4140-001-8507</t>
  </si>
  <si>
    <t xml:space="preserve">    </t>
  </si>
  <si>
    <t>4300 DDS</t>
  </si>
  <si>
    <t>Language Access and Cultural Competency Orientations and Translations</t>
  </si>
  <si>
    <t>4300-101-8507</t>
  </si>
  <si>
    <t>4300-687-0995</t>
  </si>
  <si>
    <t>4140015-Operations</t>
  </si>
  <si>
    <t>10.10.010</t>
  </si>
  <si>
    <t>Coordinated Family Support Service</t>
  </si>
  <si>
    <t>4140019-Purchase of Services</t>
  </si>
  <si>
    <t>10.10.020</t>
  </si>
  <si>
    <t>Enhanced Community Integration for Children and Adolescents</t>
  </si>
  <si>
    <t>4300-001-8507</t>
  </si>
  <si>
    <t>4300-587-0995</t>
  </si>
  <si>
    <t>4149001-Program Administration</t>
  </si>
  <si>
    <t>Social Recreation and Camp Services for Individuals with Developmental Disabilities</t>
  </si>
  <si>
    <t>Developmental Services Rate Model Implementation</t>
  </si>
  <si>
    <t>P</t>
  </si>
  <si>
    <t>Modernize Regional Center Information Technology Systems</t>
  </si>
  <si>
    <t>5160 DOR</t>
  </si>
  <si>
    <t>Traumatic Brain Injury (TBI) Program</t>
  </si>
  <si>
    <t>5160-001-8507</t>
  </si>
  <si>
    <t>4215010-Independent Living Services</t>
  </si>
  <si>
    <t xml:space="preserve">Updated 9/21 </t>
  </si>
  <si>
    <t>5180 DSS</t>
  </si>
  <si>
    <t>IHSS HCBS Care Economy Payments</t>
  </si>
  <si>
    <t>5180-101-8507</t>
  </si>
  <si>
    <t>5180-687-0995</t>
  </si>
  <si>
    <t>4275010-IHSS</t>
  </si>
  <si>
    <t>In-Home Supportive Services (IHSS) Career Pathways Proposal</t>
  </si>
  <si>
    <t>5180-001-8507</t>
  </si>
  <si>
    <t>4275-Social Services and Licensing</t>
  </si>
  <si>
    <t>Community Care Expansion Program</t>
  </si>
  <si>
    <t>4275028-Special Programs</t>
  </si>
  <si>
    <t>4170 CDA</t>
  </si>
  <si>
    <t>Direct Care Workforce (Non-IHSS) Training and Stipends</t>
  </si>
  <si>
    <t>4170-001-8507</t>
  </si>
  <si>
    <t>3900 -Supportive Services</t>
  </si>
  <si>
    <t>4170-101-8507</t>
  </si>
  <si>
    <t>No Wrong Door/Aging and Disability Resource Connections</t>
  </si>
  <si>
    <t>Alzheimer’s Day Care and Resource Centers</t>
  </si>
  <si>
    <t>3905-Community-Based Programs and Projects</t>
  </si>
  <si>
    <t>Older Adult Resiliency and Recovery</t>
  </si>
  <si>
    <t>Y</t>
  </si>
  <si>
    <t>3890-Nutrition</t>
  </si>
  <si>
    <t>3895-Senior Community Employment Service</t>
  </si>
  <si>
    <t>Adult Family Homes for Older Adults</t>
  </si>
  <si>
    <t>Reset to zero for actual quarter since being removed from spending plan</t>
  </si>
  <si>
    <t>Access to Technology for Seniors and Persons with Disabilities</t>
  </si>
  <si>
    <t>Senior Nutrition Infrastructure</t>
  </si>
  <si>
    <t>ISCD</t>
  </si>
  <si>
    <t>4260 DHCS</t>
  </si>
  <si>
    <t>Non-IHSS HCBS Care Economy Payments</t>
  </si>
  <si>
    <t>4260-001-8507</t>
  </si>
  <si>
    <t>4260-001-0890</t>
  </si>
  <si>
    <t>3960-Health Care Services</t>
  </si>
  <si>
    <t>Updated 9/16</t>
  </si>
  <si>
    <t>MCQMD</t>
  </si>
  <si>
    <t>PATH Funds for Homeless and HCBS Direct Care Providers</t>
  </si>
  <si>
    <t>Updated 9/22</t>
  </si>
  <si>
    <t>QPHM</t>
  </si>
  <si>
    <t>Dementia Aware and Geriatric/Dementia Continuing Education</t>
  </si>
  <si>
    <t>HCDS</t>
  </si>
  <si>
    <t>Community Based Residential Continuum Pilots for Vulnerable, Aging and Disabled Populations</t>
  </si>
  <si>
    <t>Eliminating Assisted Living Waiver (ALW) Waitlist</t>
  </si>
  <si>
    <t>CRDD</t>
  </si>
  <si>
    <t>Housing and Homelessness Incentive Program</t>
  </si>
  <si>
    <t>Updated 9/15</t>
  </si>
  <si>
    <t>MCBHD/LGFD</t>
  </si>
  <si>
    <t>Contingency Management</t>
  </si>
  <si>
    <t>Long-Term Services and Supports Data Transparency</t>
  </si>
  <si>
    <t>4260-101-8507</t>
  </si>
  <si>
    <t>4260-101-0890</t>
  </si>
  <si>
    <t>3960022-Benefits (Medical Care and Services)</t>
  </si>
  <si>
    <t>20.10.030</t>
  </si>
  <si>
    <t>Aligned with Estimate 10/19</t>
  </si>
  <si>
    <t>3960014-Eligibility (County Administration)</t>
  </si>
  <si>
    <t>BH</t>
  </si>
  <si>
    <t>CalBridge Behavioral Health Pilot Program</t>
  </si>
  <si>
    <t>Aligned with Estimate 10/20</t>
  </si>
  <si>
    <t>N/A</t>
  </si>
  <si>
    <t>Unallocated Variance</t>
  </si>
  <si>
    <t>20.10.010</t>
  </si>
  <si>
    <t>Laguna Honda Enhanced Transition Services Bundles</t>
  </si>
  <si>
    <t>Notes:</t>
  </si>
  <si>
    <t>FY 2021-22 Social Rec: Total does not match B06 and DF-303 due to over-accrual.</t>
  </si>
  <si>
    <t>On B06, $12,500,000 for enhanced community integration for children was accrued as the expenditures in FY 2021-22. On this spreadsheet for accrue to cash purpose, the accrued expenditures are carryover in CY and BY.</t>
  </si>
  <si>
    <t>On B06, $41,667,000 for coordinated family support was accrued as the expenditures in FY 2021-22. On this spreadsheet for accrue to cash purpose, the accrued expenditures are carryover in CY and BY.</t>
  </si>
  <si>
    <t>red figures include additional 6.2% e-FMAP before Rate Model acceleration is added.</t>
  </si>
  <si>
    <t>blue figures include reduction by the additional 6.2% e-FMAP.</t>
  </si>
  <si>
    <t>For Rate Model (rows 11-13), Q3 and Q4 for FY 2022-23 figures include additional amounts for acceleration of rate model that was originally funded by GF and reimb.</t>
  </si>
  <si>
    <t>Rate Model - HQ: no e-FMAP; full amount added and split in the last 2 quarters.</t>
  </si>
  <si>
    <t>Rate Model - Ops: 6.2% e-FMAP; full amount added and split in the last 2 quarters.</t>
  </si>
  <si>
    <t>Rate Model - POS: 6.2% e-FMAP; partial amount (HCBS: $110,284,303) added and split in the last 2 quarters.</t>
  </si>
  <si>
    <t>Original Match</t>
  </si>
  <si>
    <t>e-FMAP</t>
  </si>
  <si>
    <t>Revised Match</t>
  </si>
  <si>
    <t>n/a</t>
  </si>
  <si>
    <t>Total e-FMAP</t>
  </si>
  <si>
    <t>excluding acceleration of rate model</t>
  </si>
  <si>
    <t>for FY 2022-23</t>
  </si>
  <si>
    <t>In Thousands</t>
  </si>
  <si>
    <t>FY 2022-23</t>
  </si>
  <si>
    <t>Acceleration of Rate Study (2022 MR Legislative Action)</t>
  </si>
  <si>
    <t>GF</t>
  </si>
  <si>
    <t>Reimbursement</t>
  </si>
  <si>
    <t>TF</t>
  </si>
  <si>
    <t>Ops</t>
  </si>
  <si>
    <t>POS</t>
  </si>
  <si>
    <t>partially funded by HCBS</t>
  </si>
  <si>
    <t>HQ</t>
  </si>
  <si>
    <t>Total</t>
  </si>
  <si>
    <t>for acceleration of rate model</t>
  </si>
  <si>
    <t>in thousand</t>
  </si>
  <si>
    <t>in whole dollar</t>
  </si>
  <si>
    <t>May Revision 2022</t>
  </si>
  <si>
    <t>Governor's Budget 2023</t>
  </si>
  <si>
    <t>Difference</t>
  </si>
  <si>
    <t>Row Labels</t>
  </si>
  <si>
    <t>Sum of MR 2022 3-year authority HCBS Fund</t>
  </si>
  <si>
    <t>Sum of MR 2022 3-year authority Federal Match</t>
  </si>
  <si>
    <t>Sum of MR 2022 3-year authority Total Funds</t>
  </si>
  <si>
    <t xml:space="preserve">Sum of GB 2023 Multiyear Total HCBS Fund </t>
  </si>
  <si>
    <t>Sum of GB 2023 Multiyear Total Federal Match</t>
  </si>
  <si>
    <t>Sum of GB 2023 Multiyear Total MR Total Funds</t>
  </si>
  <si>
    <t>Sum of Change from Prev. Est. - Multiyear Change HCBS Fund</t>
  </si>
  <si>
    <t>Sum of Change from Prev. Est. - Multiyear Change Federal Match</t>
  </si>
  <si>
    <t>Sum of Change from Prev. Est. - Multiyear Change Total Funds</t>
  </si>
  <si>
    <t>Notes</t>
  </si>
  <si>
    <t>From CDA: "In addition, given the latest direction from CHHS that projections should not reflect any expenditures after the end of March 2024, CDA has removed both Local Assistance and State Operations projections for Adult Family Homes for Older Adults (lines 31 &amp; 32).")</t>
  </si>
  <si>
    <t>Added since the May Revision.</t>
  </si>
  <si>
    <t>Reflects addition of FFCRA increased FMAP.</t>
  </si>
  <si>
    <t>Reduced due to slower phase-in assumptions and availability of FFCRA increased FMAP.</t>
  </si>
  <si>
    <t>Reflects delayed implementation and addition of FFCRA increased FMAP.</t>
  </si>
  <si>
    <t>Grand Total</t>
  </si>
  <si>
    <t>Claiming Estimate</t>
  </si>
  <si>
    <t>Lower claiming estimate</t>
  </si>
  <si>
    <t>Additional spending room/GF savings</t>
  </si>
  <si>
    <t>Spending and claiming estimates balance</t>
  </si>
  <si>
    <t>July-Sept 2021 (Actual)</t>
  </si>
  <si>
    <t>Oct-Dec 2021 (Actual)</t>
  </si>
  <si>
    <t>Jan-Mar 2022 (Actual)</t>
  </si>
  <si>
    <t>Apr-June 2022 (Actual)</t>
  </si>
  <si>
    <t>Anticipated Expenditures for Activities to Implement, Enhance, Expand and Strengthen HCBS</t>
  </si>
  <si>
    <t>This table outlines the amount of expenditures the state has made through September 2022, as well as projected expenditures yet to be made in October 2022 and later, equivalent to the amount of increased FMAP estimated to be claimed. More details on these expenditures are included in the Spending Plan Narrative. Note that the timing of payments is uncertain and subject to updates in the coming months as increased FMAP is claimed and expenditures are ramped up. Actual amounts for month through September 2022 are also subject to update as final amounts are reconciled.</t>
  </si>
  <si>
    <t>QUARTERLY ACTUALS / PROJECTIONS</t>
  </si>
  <si>
    <t>Federal Fiscal Year (FFY) 2020-2021</t>
  </si>
  <si>
    <t>FFY 2021-2022</t>
  </si>
  <si>
    <t>FFY 2022-2023</t>
  </si>
  <si>
    <t>FFY 2023-2024</t>
  </si>
  <si>
    <t>OVERALL HCBS SPENDING PLAN TOTALS</t>
  </si>
  <si>
    <t>Apr-June 2021 (Actual)</t>
  </si>
  <si>
    <t>July-Sept 2022 (Actual)</t>
  </si>
  <si>
    <t>Oct-Dec 2022 (Projected)</t>
  </si>
  <si>
    <t>Jan-Mar 2023 (Projected)</t>
  </si>
  <si>
    <t>Apr-June 2023 (Projected)</t>
  </si>
  <si>
    <t>July-Sept 2023 (Projected)</t>
  </si>
  <si>
    <t>Oct-Dec 2023 (Projected)</t>
  </si>
  <si>
    <t>Jan-Mar 2024 (Projected)</t>
  </si>
  <si>
    <t>Expenditure Item</t>
  </si>
  <si>
    <t>State Funds</t>
  </si>
  <si>
    <t>Federal Funds</t>
  </si>
  <si>
    <t>Total Funds</t>
  </si>
  <si>
    <t>WORKFORCE: RETAINING AND BUILDING NETWORK OF HOME- AND COMMUNITY-BASED DIRECT CARE PROVIDERS</t>
  </si>
  <si>
    <t>HOME- AND COMMUNITY-BASED SERVICES NAVIGATION</t>
  </si>
  <si>
    <t>HOME- AND COMMUNITY-BASED SERVICES TRANSITIONS</t>
  </si>
  <si>
    <t>SERVICES: ENHANCING HOME- AND COMMUNITY-BASED CAPACITY AND MODELS OF CARE</t>
  </si>
  <si>
    <t>HOME- AND COMMUNITY-BASED SERVICES INFRASTRUCTURE AND SUPPORT</t>
  </si>
  <si>
    <t>Totals</t>
  </si>
  <si>
    <t>This table compares actual and projected expenditures in the Quarterly Spending Plan for Quarter 3 against actual and projected expenditures in the Quarterly Spending Plan for Quarter 2.
Major drivers of changes include:
- Updated actual spending amounts through June 2022.
- Newly included actual spending amounts for July through September 2022.
- Revised spending projections based on more recent assumptions about implementation timing.
- The Adult Family Homes for Older Adults item is no longer part of California's spending plan.
- Additional expenditures related to the Developmental Services Rate Model Implementation item have been identified for California's spending plan.</t>
  </si>
  <si>
    <t>GB 2023 3-year authority Federal Match</t>
  </si>
  <si>
    <t>GB 2023 3-year authority HCBS Fund</t>
  </si>
  <si>
    <t>GB 2023 3-year authority Total Funds</t>
  </si>
  <si>
    <t>May Revision 2023</t>
  </si>
  <si>
    <t>Comparison to 2022 Quarter 3 Update</t>
  </si>
  <si>
    <r>
      <t>July-Sept 2022 (Actual)</t>
    </r>
    <r>
      <rPr>
        <b/>
        <vertAlign val="superscript"/>
        <sz val="11"/>
        <color theme="1"/>
        <rFont val="Arial"/>
        <family val="2"/>
      </rPr>
      <t>a</t>
    </r>
  </si>
  <si>
    <r>
      <t>Oct-Dec 2022 (Projected)</t>
    </r>
    <r>
      <rPr>
        <b/>
        <vertAlign val="superscript"/>
        <sz val="11"/>
        <color theme="1"/>
        <rFont val="Arial"/>
        <family val="2"/>
      </rPr>
      <t>a</t>
    </r>
  </si>
  <si>
    <r>
      <t>Jan-Mar 2023 (Projected)</t>
    </r>
    <r>
      <rPr>
        <b/>
        <vertAlign val="superscript"/>
        <sz val="11"/>
        <color theme="1"/>
        <rFont val="Arial"/>
        <family val="2"/>
      </rPr>
      <t>a, b</t>
    </r>
  </si>
  <si>
    <r>
      <t>Apr-June 2023 (Projected)</t>
    </r>
    <r>
      <rPr>
        <b/>
        <vertAlign val="superscript"/>
        <sz val="11"/>
        <color theme="1"/>
        <rFont val="Arial"/>
        <family val="2"/>
      </rPr>
      <t>a, b</t>
    </r>
  </si>
  <si>
    <t>a. Corrected amount for Adult Family Homes for Older Adults item.</t>
  </si>
  <si>
    <t>b. Corrected amount for CalBridge Behavioral Health Pilot Program.</t>
  </si>
  <si>
    <t>Changes from CMS Q3 Report Spending Plan Amounts</t>
  </si>
  <si>
    <t>Revised Multi-Year Total (CMS Q4 Report)</t>
  </si>
  <si>
    <t>Revised Multi-Year Total (2023 May Revision)</t>
  </si>
  <si>
    <t>Changes from 2023 Governor's Budget</t>
  </si>
  <si>
    <t>Governor's Budget 2023 3-year Spending Authority</t>
  </si>
  <si>
    <t xml:space="preserve">MR 2023 Multiyear Total HCBS Fund </t>
  </si>
  <si>
    <t>MR 2023 Multiyear Total Federal Match</t>
  </si>
  <si>
    <t>MR 2023 Multiyear Total Funds</t>
  </si>
  <si>
    <t xml:space="preserve">Sum of MR 2023 Multiyear Total HCBS Fund </t>
  </si>
  <si>
    <t>Sum of MR 2023 Multiyear Total Federal Match</t>
  </si>
  <si>
    <t>Sum of MR 2023 Multiyear Total Funds</t>
  </si>
  <si>
    <t>Sum of GB 2023 3-year authority HCBS Fund</t>
  </si>
  <si>
    <t>Sum of GB 2023 3-year authority Federal Match</t>
  </si>
  <si>
    <t>Sum of GB 2023 3-year authority Total Funds</t>
  </si>
  <si>
    <t>Will need to reduce spending plan by this amount to balance.</t>
  </si>
  <si>
    <t>Oct-Dec 2022 (Actual)</t>
  </si>
  <si>
    <t>Overall Instructions</t>
  </si>
  <si>
    <t>Most Recent CMS Update 3-year Spending Total</t>
  </si>
  <si>
    <t>Updated projections based on latest information about implementation.</t>
  </si>
  <si>
    <t>Estimated 8507 Funding Available</t>
  </si>
  <si>
    <t>Small reduction in projected state support spending, update to payment timing and  available increased FMAP for local assistance component.</t>
  </si>
  <si>
    <t>DDS overall: Primary driver of reduced 8507 spending is revised assumption what level of rate increase expenditures will occur by the end of March 2024 given payment lags.</t>
  </si>
  <si>
    <t>Updated to reflect quicker ramp-up than previous estimate, plus one additional quarter of expenditures (through June 2024).</t>
  </si>
  <si>
    <t>Reduction in projected state support spending, update to available increased FMAP for local asssitance component.</t>
  </si>
  <si>
    <t>Fund 8507 Balance (positive means overcommitted, negative means available funds)</t>
  </si>
  <si>
    <t>One additional quarter of expenditures, adjusted downward to limit to available 8507.</t>
  </si>
  <si>
    <r>
      <t>- Please update quarterly actual spending amounts in columns</t>
    </r>
    <r>
      <rPr>
        <b/>
        <sz val="11"/>
        <color theme="1"/>
        <rFont val="Calibri"/>
        <family val="2"/>
        <scheme val="minor"/>
      </rPr>
      <t xml:space="preserve"> AB:AC, AE:AF, and AH:AI</t>
    </r>
    <r>
      <rPr>
        <sz val="11"/>
        <color theme="1"/>
        <rFont val="Calibri"/>
        <family val="2"/>
        <scheme val="minor"/>
      </rPr>
      <t xml:space="preserve"> on the "UPDATE&gt;&gt;Jul2022-Mar 2023 Actuals" tab for all items in your purview, including both state operations and local assistance amounts.</t>
    </r>
  </si>
  <si>
    <t>Instructions for "UPDATE&gt;&gt;Jul2022-Mar2023 Actuals" Tab - DUE to FFD and OOC by June 19, 2023</t>
  </si>
  <si>
    <t>- This workbook is intended to gather additional information about actual expenditures on HCBS spending plan items for the next quarterly update to CMS in July 2023. See below for instructions.</t>
  </si>
  <si>
    <t>Apr-June 2024 (Projected)</t>
  </si>
  <si>
    <t>July-Sept 2024 (Projected)</t>
  </si>
  <si>
    <t>Jan-Mar 2023 (Actual)</t>
  </si>
  <si>
    <t>This table outlines the amount of expenditures the state has made through December 2022, as well as projected expenditures yet to be made in January 2023 and later, equivalent to the amount of increased FMAP estimated to be claimed. Note that the timing of payments is uncertain and subject to updates in the coming months as increased FMAP is claimed and expenditures are ramped up. Actual amounts for month through December 2022 are also subject to update as final amounts are reconciled.</t>
  </si>
  <si>
    <t>This table compares actual and projected expenditures in the Quarterly Spending Plan for Quarter 4 against actual and projected expenditures in the Quarterly Spending Plan for Quarter 3.
Major drivers of changes include:
- Updates to actual spending through September 2022 as reconciliations take place.
- Additional actual spending (subject to future reconciliation) displayed through December 2022.
- Amounts previously projected to be spent through December 2022 that were not spent are reallocated to January 2023 through July 2023, pending future refinements in spending projections.
- All amounts are rounded to the nearest $1,000.</t>
  </si>
  <si>
    <r>
      <t xml:space="preserve">- This tab is intended to gather additional information to complete the Q1 2023-2024 CMS Update for the HCBS Spending Plan. This quarterly update, to be submitted to CMS in July 2023, will need to align over the multiyear period with the May Revision. However, it will also need to reflect actual expenditures through March 2023. In order to accomplish this, we are </t>
    </r>
    <r>
      <rPr>
        <b/>
        <sz val="11"/>
        <color theme="1"/>
        <rFont val="Calibri"/>
        <family val="2"/>
        <scheme val="minor"/>
      </rPr>
      <t xml:space="preserve">asking for updates on actual expenditures for July 2022-March 2023 only. </t>
    </r>
    <r>
      <rPr>
        <sz val="11"/>
        <color theme="1"/>
        <rFont val="Calibri"/>
        <family val="2"/>
        <scheme val="minor"/>
      </rPr>
      <t>To the extent that actual expenditures for July 2022-March 2023 differ from projections used for the May Revision, DHCS will modify quarterly totals for the rest of FY 2022-23 so that multiyear totals continue to align. In order to preserve the same multiyear totals as assumed in the May Revision, we will not be submitting any updates to CMS on actual spending prior to July 2022 at this time. Amounts assumed for those prior quarters for the May Revision are included in this workbook for reference only.</t>
    </r>
  </si>
  <si>
    <t xml:space="preserve">- The workbook has been set up so that all amounts must be rounded to the nearest thousand dollars. </t>
  </si>
  <si>
    <t>May Revision 2023 3-year Spending Authority</t>
  </si>
  <si>
    <t>Changes from 2023 May Revision</t>
  </si>
  <si>
    <t>Change from MR 2023 - Total SFY 2021-22 HCBS Fund</t>
  </si>
  <si>
    <t>Change from MR 2023 - Total SFY 2021-22 Federal Match</t>
  </si>
  <si>
    <t>Change from MR 2023 - Total SFY 2021-22 Total Funds</t>
  </si>
  <si>
    <t>Change from MR 2023 - Total SFY 2022-23 HCBS Fund</t>
  </si>
  <si>
    <t>Change from MR 2023 - Total SFY 2022-23 Federal Match</t>
  </si>
  <si>
    <t>Change from MR 2023 - Total SFY 2022-23 Total Funds</t>
  </si>
  <si>
    <t>Change from MR 2023 - Total SFY 2023-24 HCBS Fund</t>
  </si>
  <si>
    <t>Change from MR 2023 - Total SFY 2023-24 Federal Match</t>
  </si>
  <si>
    <t>Change from MR 2023 - Total SFY 2023-24 Total Funds</t>
  </si>
  <si>
    <t>Change from MR 2023 - Total SFY 2024-25 HCBS Fund</t>
  </si>
  <si>
    <t>Change from MR 2023 - Total SFY 2024-25 Federal Match</t>
  </si>
  <si>
    <t>Change from MR 2023 - Total SFY 2024-25 Total Funds</t>
  </si>
  <si>
    <t>Change from MR 2023 - Multiyear Change HCBS Fund</t>
  </si>
  <si>
    <t>Change from MR 2023 - Multiyear Change Federal Match</t>
  </si>
  <si>
    <t>Change from MR 2023 - Multiyear Change Total Funds</t>
  </si>
  <si>
    <t>MR 2023 3-year authority HCBS Fund</t>
  </si>
  <si>
    <t>MR 2023 3-year authority Federal Match</t>
  </si>
  <si>
    <t>MR 2023 3-year authority Total Funds</t>
  </si>
  <si>
    <t>Revised Multi-Year Total (CMS 2023 Q1 Update)</t>
  </si>
  <si>
    <t>CMS Q1 Multiyear Total Federal Match</t>
  </si>
  <si>
    <t xml:space="preserve">CMS Q1 Multiyear Total HCBS Fund </t>
  </si>
  <si>
    <t>CMS Q1 Multiyear Total Funds</t>
  </si>
  <si>
    <t xml:space="preserve">Press TAB to move to input areas. Press UP or DOWN ARROW in column A to read through the document. </t>
  </si>
  <si>
    <t>State of California</t>
  </si>
  <si>
    <t>Department of Health Care Services</t>
  </si>
  <si>
    <t>American Rescue Plan Act</t>
  </si>
  <si>
    <t>Increased Federal Medical Assistance Percentage (FMAP) for Home- and Community-Based Services (HCBS)</t>
  </si>
  <si>
    <t xml:space="preserve">Updated HCBS Spending Plan Projection </t>
  </si>
  <si>
    <t>Estimate of Funds Attributable to Increased FMAP Anticipated to Be Claimed</t>
  </si>
  <si>
    <t>Federal Fiscal Year (FFY)
2020-2021</t>
  </si>
  <si>
    <t>Service Category</t>
  </si>
  <si>
    <t>April - June 2021</t>
  </si>
  <si>
    <t>July - Sept 2021</t>
  </si>
  <si>
    <t>Jan-March 2022</t>
  </si>
  <si>
    <t>Line 12 - Home Health Services /c</t>
  </si>
  <si>
    <t>Line 19A - Home- and Community-Based Services - Regular Payment (Waiver)</t>
  </si>
  <si>
    <t>Line 19B - Home- and Community-Based Services - State Plan 1915(i) Only Payment</t>
  </si>
  <si>
    <t>Line 19C - Home- and Community-Based Services - State Plan 1915(j) Only Payment</t>
  </si>
  <si>
    <t>Line 19D - Home- and Community-Based Services State Plan 1915(k) Community First Choice</t>
  </si>
  <si>
    <t>Line 22 - Programs of All-Inclusive Care for the Elderly</t>
  </si>
  <si>
    <t>Line 23A - Personal Care Services - Regular Payment</t>
  </si>
  <si>
    <t>Line 23B - Personal Care - SDS 1915(j)</t>
  </si>
  <si>
    <t>Line 24A - Targeted Case Management Services - Community Case Management</t>
  </si>
  <si>
    <t>Line 24B - Case Management Statewide</t>
  </si>
  <si>
    <t>New Line - Managed Long-Term Services and Supports</t>
  </si>
  <si>
    <t>New Line - School Based Services</t>
  </si>
  <si>
    <t>TOTALS</t>
  </si>
  <si>
    <t>Line 18A - Medicaid-MCO</t>
  </si>
  <si>
    <t>Line 40 - Rehabilitative Services</t>
  </si>
  <si>
    <t>This table outlines the amount of expenditures the state has made through March 2023, as well as projected expenditures yet to be made in April 2023 and later, equivalent to the amount of increased FMAP estimated to be claimed. More details on these expenditures are included in the Spending Plan Narrative. Note that the timing of payments is uncertain and subject to updates in the coming months. Actual amounts for months through March 2023 are also subject to update as final amounts are reconciled.</t>
  </si>
  <si>
    <t>Comparison to 2022 Quarter 4 Update</t>
  </si>
  <si>
    <t>This table compares actual and projected expenditures in the Quarterly Spending Plan for 2023 Quarter 1 against actual and projected expenditures in the Quarterly Spending Plan for 2022 Quarter 4.
Major drivers of changes include:
- Increased actual and projected spending on the Eliminating Assisted Living Waiver (ALW) Waitlist item based on a recent increase in the pace of new enrollment.
- Projected federal matching funds have increased for a number of items due to updated assumptions about payment timing and the availability of pandemic increased FMAP over a longer time period.
- Amounts previously projected to be spent in the January-March 2023 quarter that were not spent have been reallocated to the April-June 2023 quarter, subject future refinements in spending projections.</t>
  </si>
  <si>
    <t>As provided below, California has claimed approximately $2.8 billion attributable to increased FMAP for services provided from April 2021 through March 2022. These amounts are slightly reduced relative to previous quarterly reports, in line with actual claiming. Quarters shown in the display below refer to which quarter the increased FMAP was claimed, not the quarter in which services were rendered.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</si>
</sst>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_(* #,##0_);_(* \(#,##0\);_(* &quot;-&quot;??_);_(@_)"/>
    <numFmt numFmtId="167" formatCode="&quot;$&quot;#,##0,&quot;,000&quot;"/>
    <numFmt numFmtId="168" formatCode="&quot;$&quot;#,##0.00"/>
    <numFmt numFmtId="169" formatCode="[$-409]mmmm\ d\,\ yyyy;@"/>
  </numFmts>
  <fonts count="33" x14ac:knownFonts="1">
    <font>
      <sz val="11"/>
      <color theme="1"/>
      <name val="Calibri"/>
      <family val="2"/>
      <scheme val="minor"/>
    </font>
    <font>
      <b/>
      <sz val="11"/>
      <color theme="0"/>
      <name val="Calibri"/>
      <family val="2"/>
      <scheme val="minor"/>
    </font>
    <font>
      <b/>
      <sz val="11"/>
      <color theme="1"/>
      <name val="Calibri"/>
      <family val="2"/>
      <scheme val="minor"/>
    </font>
    <font>
      <b/>
      <sz val="11"/>
      <color theme="3"/>
      <name val="Calibri"/>
      <family val="2"/>
      <scheme val="minor"/>
    </font>
    <font>
      <b/>
      <sz val="12"/>
      <color rgb="FF2E74B5"/>
      <name val="Arial"/>
      <family val="2"/>
    </font>
    <font>
      <sz val="12"/>
      <color theme="1"/>
      <name val="Arial"/>
      <family val="2"/>
    </font>
    <font>
      <b/>
      <sz val="11"/>
      <color theme="7" tint="-0.499984740745262"/>
      <name val="Calibri"/>
      <family val="2"/>
      <scheme val="minor"/>
    </font>
    <font>
      <b/>
      <sz val="11"/>
      <color theme="9" tint="-0.499984740745262"/>
      <name val="Calibri"/>
      <family val="2"/>
      <scheme val="minor"/>
    </font>
    <font>
      <b/>
      <sz val="11"/>
      <color theme="5" tint="-0.499984740745262"/>
      <name val="Calibri"/>
      <family val="2"/>
      <scheme val="minor"/>
    </font>
    <font>
      <sz val="11"/>
      <color theme="1"/>
      <name val="Arial"/>
      <family val="2"/>
    </font>
    <font>
      <b/>
      <sz val="11"/>
      <color theme="1"/>
      <name val="Arial"/>
      <family val="2"/>
    </font>
    <font>
      <b/>
      <u/>
      <sz val="11"/>
      <color theme="1"/>
      <name val="Arial"/>
      <family val="2"/>
    </font>
    <font>
      <b/>
      <u/>
      <sz val="14"/>
      <color theme="1"/>
      <name val="Calibri"/>
      <family val="2"/>
      <scheme val="minor"/>
    </font>
    <font>
      <strike/>
      <sz val="11"/>
      <color theme="1"/>
      <name val="Calibri"/>
      <family val="2"/>
      <scheme val="minor"/>
    </font>
    <font>
      <sz val="11"/>
      <color rgb="FF000000"/>
      <name val="Calibri"/>
      <family val="2"/>
    </font>
    <font>
      <sz val="9"/>
      <color indexed="81"/>
      <name val="Tahoma"/>
      <family val="2"/>
    </font>
    <font>
      <b/>
      <sz val="9"/>
      <color indexed="81"/>
      <name val="Tahoma"/>
      <family val="2"/>
    </font>
    <font>
      <sz val="11"/>
      <color theme="1"/>
      <name val="Calibri"/>
      <family val="2"/>
      <scheme val="minor"/>
    </font>
    <font>
      <sz val="11"/>
      <color rgb="FFFF0000"/>
      <name val="Calibri"/>
      <family val="2"/>
      <scheme val="minor"/>
    </font>
    <font>
      <sz val="11"/>
      <color theme="8"/>
      <name val="Calibri"/>
      <family val="2"/>
      <scheme val="minor"/>
    </font>
    <font>
      <sz val="11"/>
      <color theme="9" tint="-0.249977111117893"/>
      <name val="Calibri"/>
      <family val="2"/>
      <scheme val="minor"/>
    </font>
    <font>
      <sz val="11"/>
      <name val="Calibri"/>
      <family val="2"/>
      <scheme val="minor"/>
    </font>
    <font>
      <sz val="11"/>
      <color theme="5"/>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1"/>
      <name val="Arial"/>
      <family val="2"/>
    </font>
    <font>
      <sz val="8"/>
      <color theme="1"/>
      <name val="Arial"/>
      <family val="2"/>
    </font>
    <font>
      <b/>
      <sz val="17"/>
      <color theme="1"/>
      <name val="Arial"/>
      <family val="2"/>
    </font>
    <font>
      <b/>
      <sz val="19"/>
      <color theme="1"/>
      <name val="Arial"/>
      <family val="2"/>
    </font>
    <font>
      <b/>
      <sz val="12"/>
      <color rgb="FF0070C0"/>
      <name val="Arial"/>
      <family val="2"/>
    </font>
    <font>
      <sz val="12"/>
      <name val="Arial"/>
      <family val="2"/>
    </font>
    <font>
      <b/>
      <sz val="12"/>
      <name val="Arial"/>
      <family val="2"/>
    </font>
  </fonts>
  <fills count="41">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7"/>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3" tint="0.79998168889431442"/>
        <bgColor indexed="64"/>
      </patternFill>
    </fill>
    <fill>
      <patternFill patternType="lightUp">
        <bgColor theme="5"/>
      </patternFill>
    </fill>
    <fill>
      <patternFill patternType="lightUp">
        <bgColor theme="5" tint="0.79998168889431442"/>
      </patternFill>
    </fill>
    <fill>
      <patternFill patternType="lightUp">
        <bgColor theme="5" tint="0.59999389629810485"/>
      </patternFill>
    </fill>
    <fill>
      <patternFill patternType="lightUp">
        <bgColor theme="5" tint="0.39997558519241921"/>
      </patternFill>
    </fill>
    <fill>
      <patternFill patternType="lightUp">
        <bgColor theme="5" tint="-0.249977111117893"/>
      </patternFill>
    </fill>
    <fill>
      <patternFill patternType="lightUp">
        <bgColor theme="3" tint="0.79998168889431442"/>
      </patternFill>
    </fill>
    <fill>
      <patternFill patternType="lightUp"/>
    </fill>
    <fill>
      <patternFill patternType="lightUp">
        <bgColor theme="7" tint="-0.249977111117893"/>
      </patternFill>
    </fill>
    <fill>
      <patternFill patternType="solid">
        <fgColor rgb="FFFFFF00"/>
        <bgColor indexed="64"/>
      </patternFill>
    </fill>
    <fill>
      <patternFill patternType="solid">
        <fgColor rgb="FFD6DCE4"/>
        <bgColor rgb="FF000000"/>
      </patternFill>
    </fill>
    <fill>
      <patternFill patternType="solid">
        <fgColor theme="0" tint="-0.14999847407452621"/>
        <bgColor indexed="64"/>
      </patternFill>
    </fill>
    <fill>
      <patternFill patternType="solid">
        <fgColor indexed="65"/>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double">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dashed">
        <color indexed="64"/>
      </right>
      <top/>
      <bottom/>
      <diagonal/>
    </border>
    <border>
      <left style="medium">
        <color indexed="64"/>
      </left>
      <right style="medium">
        <color indexed="64"/>
      </right>
      <top style="medium">
        <color indexed="64"/>
      </top>
      <bottom style="dashed">
        <color indexed="64"/>
      </bottom>
      <diagonal/>
    </border>
  </borders>
  <cellStyleXfs count="4">
    <xf numFmtId="0" fontId="0" fillId="0" borderId="0"/>
    <xf numFmtId="44" fontId="17" fillId="0" borderId="0" applyFont="0" applyFill="0" applyBorder="0" applyAlignment="0" applyProtection="0"/>
    <xf numFmtId="43" fontId="17" fillId="0" borderId="0" applyFont="0" applyFill="0" applyBorder="0" applyAlignment="0" applyProtection="0"/>
    <xf numFmtId="0" fontId="23" fillId="0" borderId="0"/>
  </cellStyleXfs>
  <cellXfs count="383">
    <xf numFmtId="0" fontId="0" fillId="0" borderId="0" xfId="0"/>
    <xf numFmtId="0" fontId="2" fillId="4" borderId="0" xfId="0" applyFont="1" applyFill="1"/>
    <xf numFmtId="0" fontId="2" fillId="0" borderId="0" xfId="0" applyFont="1"/>
    <xf numFmtId="0" fontId="0" fillId="0" borderId="0" xfId="0" applyAlignment="1">
      <alignment wrapText="1"/>
    </xf>
    <xf numFmtId="0" fontId="2" fillId="0" borderId="0" xfId="0" applyFont="1" applyAlignment="1">
      <alignment wrapText="1"/>
    </xf>
    <xf numFmtId="164" fontId="0" fillId="0" borderId="0" xfId="0" applyNumberFormat="1" applyFill="1"/>
    <xf numFmtId="0" fontId="2" fillId="25" borderId="0" xfId="0" applyFont="1" applyFill="1"/>
    <xf numFmtId="0" fontId="2" fillId="11" borderId="0" xfId="0" applyFont="1" applyFill="1"/>
    <xf numFmtId="0" fontId="2" fillId="10" borderId="0" xfId="0" applyFont="1" applyFill="1"/>
    <xf numFmtId="0" fontId="2" fillId="21" borderId="0" xfId="0" applyFont="1" applyFill="1"/>
    <xf numFmtId="0" fontId="2" fillId="26" borderId="0" xfId="0" applyFont="1" applyFill="1"/>
    <xf numFmtId="0" fontId="1" fillId="27" borderId="0" xfId="0" applyFont="1" applyFill="1"/>
    <xf numFmtId="0" fontId="2" fillId="5" borderId="0" xfId="0" applyFont="1" applyFill="1"/>
    <xf numFmtId="0" fontId="2" fillId="6" borderId="0" xfId="0" applyFont="1" applyFill="1"/>
    <xf numFmtId="0" fontId="2" fillId="8" borderId="0" xfId="0" applyFont="1" applyFill="1"/>
    <xf numFmtId="0" fontId="1" fillId="9" borderId="0" xfId="0" applyFont="1" applyFill="1"/>
    <xf numFmtId="0" fontId="2" fillId="9" borderId="0" xfId="0" applyFont="1" applyFill="1"/>
    <xf numFmtId="0" fontId="1" fillId="7" borderId="0" xfId="0" applyFont="1" applyFill="1"/>
    <xf numFmtId="0" fontId="2" fillId="12" borderId="0" xfId="0" applyFont="1" applyFill="1"/>
    <xf numFmtId="0" fontId="2" fillId="13" borderId="0" xfId="0" applyFont="1" applyFill="1"/>
    <xf numFmtId="0" fontId="2" fillId="14" borderId="0" xfId="0" applyFont="1" applyFill="1"/>
    <xf numFmtId="0" fontId="1" fillId="15" borderId="0" xfId="0" applyFont="1" applyFill="1"/>
    <xf numFmtId="0" fontId="2" fillId="15" borderId="0" xfId="0" applyFont="1" applyFill="1"/>
    <xf numFmtId="0" fontId="1" fillId="16" borderId="0" xfId="0" applyFont="1" applyFill="1"/>
    <xf numFmtId="0" fontId="2" fillId="16" borderId="0" xfId="0" applyFont="1" applyFill="1"/>
    <xf numFmtId="0" fontId="2" fillId="3" borderId="0" xfId="0" applyFont="1" applyFill="1"/>
    <xf numFmtId="0" fontId="2" fillId="2" borderId="0" xfId="0" applyFont="1" applyFill="1"/>
    <xf numFmtId="0" fontId="2" fillId="17" borderId="0" xfId="0" applyFont="1" applyFill="1"/>
    <xf numFmtId="0" fontId="1" fillId="19" borderId="0" xfId="0" applyFont="1" applyFill="1"/>
    <xf numFmtId="0" fontId="2" fillId="19" borderId="0" xfId="0" applyFont="1" applyFill="1"/>
    <xf numFmtId="0" fontId="1" fillId="20" borderId="0" xfId="0" applyFont="1" applyFill="1"/>
    <xf numFmtId="0" fontId="2" fillId="20" borderId="0" xfId="0" applyFont="1" applyFill="1"/>
    <xf numFmtId="0" fontId="2" fillId="22" borderId="0" xfId="0" applyFont="1" applyFill="1"/>
    <xf numFmtId="0" fontId="2" fillId="18" borderId="0" xfId="0" applyFont="1" applyFill="1"/>
    <xf numFmtId="0" fontId="2" fillId="23" borderId="0" xfId="0" applyFont="1" applyFill="1"/>
    <xf numFmtId="0" fontId="1" fillId="24" borderId="0" xfId="0" applyFont="1" applyFill="1"/>
    <xf numFmtId="0" fontId="2" fillId="24" borderId="0" xfId="0" applyFont="1" applyFill="1"/>
    <xf numFmtId="0" fontId="2" fillId="28" borderId="0" xfId="0" applyFont="1" applyFill="1" applyAlignment="1">
      <alignment wrapText="1"/>
    </xf>
    <xf numFmtId="164" fontId="0" fillId="28" borderId="0" xfId="0" applyNumberFormat="1" applyFill="1" applyProtection="1">
      <protection locked="0"/>
    </xf>
    <xf numFmtId="0" fontId="0" fillId="28" borderId="0" xfId="0" applyFill="1" applyProtection="1">
      <protection locked="0"/>
    </xf>
    <xf numFmtId="0" fontId="2" fillId="0" borderId="0" xfId="0" applyFont="1" applyAlignment="1" applyProtection="1">
      <alignment wrapText="1"/>
    </xf>
    <xf numFmtId="0" fontId="2" fillId="0" borderId="0" xfId="0" applyFont="1" applyFill="1" applyAlignment="1" applyProtection="1">
      <alignment wrapText="1"/>
    </xf>
    <xf numFmtId="0" fontId="2" fillId="28" borderId="0" xfId="0" applyFont="1" applyFill="1" applyAlignment="1" applyProtection="1">
      <alignment wrapText="1"/>
    </xf>
    <xf numFmtId="164" fontId="0" fillId="0" borderId="0" xfId="0" applyNumberFormat="1" applyProtection="1"/>
    <xf numFmtId="6" fontId="0" fillId="0" borderId="0" xfId="0" applyNumberFormat="1" applyFill="1" applyProtection="1"/>
    <xf numFmtId="0" fontId="0" fillId="0" borderId="0" xfId="0" applyFill="1" applyProtection="1"/>
    <xf numFmtId="164" fontId="0" fillId="0" borderId="0" xfId="0" applyNumberFormat="1" applyFill="1" applyProtection="1"/>
    <xf numFmtId="164" fontId="0" fillId="28" borderId="0" xfId="0" applyNumberFormat="1" applyFill="1" applyProtection="1"/>
    <xf numFmtId="0" fontId="0" fillId="0" borderId="0" xfId="0" applyProtection="1"/>
    <xf numFmtId="0" fontId="4" fillId="0" borderId="0" xfId="0" applyFont="1" applyAlignment="1">
      <alignment vertical="center"/>
    </xf>
    <xf numFmtId="0" fontId="9" fillId="0" borderId="0" xfId="0" applyFont="1"/>
    <xf numFmtId="0" fontId="10" fillId="0" borderId="0" xfId="0" applyFont="1"/>
    <xf numFmtId="0" fontId="11" fillId="0" borderId="0" xfId="0" applyFont="1"/>
    <xf numFmtId="0" fontId="10" fillId="0" borderId="1" xfId="0" applyFont="1" applyBorder="1"/>
    <xf numFmtId="0" fontId="10" fillId="0" borderId="2" xfId="0" applyFont="1" applyBorder="1"/>
    <xf numFmtId="0" fontId="10" fillId="0" borderId="3" xfId="0" applyFont="1" applyBorder="1"/>
    <xf numFmtId="0" fontId="10" fillId="0" borderId="16" xfId="0" applyFont="1" applyBorder="1"/>
    <xf numFmtId="0" fontId="10" fillId="0" borderId="0" xfId="0" applyFont="1" applyAlignment="1">
      <alignment wrapText="1"/>
    </xf>
    <xf numFmtId="0" fontId="10" fillId="0" borderId="20" xfId="0" applyFont="1" applyBorder="1" applyAlignment="1">
      <alignment wrapText="1"/>
    </xf>
    <xf numFmtId="0" fontId="10" fillId="0" borderId="15" xfId="0" applyFont="1" applyBorder="1" applyAlignment="1">
      <alignment wrapText="1"/>
    </xf>
    <xf numFmtId="0" fontId="10" fillId="0" borderId="12" xfId="0" applyFont="1" applyBorder="1" applyAlignment="1">
      <alignment wrapText="1"/>
    </xf>
    <xf numFmtId="0" fontId="10" fillId="0" borderId="13" xfId="0" applyFont="1" applyBorder="1" applyAlignment="1">
      <alignment wrapText="1"/>
    </xf>
    <xf numFmtId="0" fontId="10" fillId="0" borderId="18" xfId="0" applyFont="1" applyBorder="1" applyAlignment="1">
      <alignment wrapText="1"/>
    </xf>
    <xf numFmtId="0" fontId="10" fillId="0" borderId="14" xfId="0" applyFont="1" applyBorder="1" applyAlignment="1">
      <alignment wrapText="1"/>
    </xf>
    <xf numFmtId="0" fontId="9" fillId="0" borderId="4" xfId="0" applyFont="1" applyBorder="1"/>
    <xf numFmtId="165" fontId="9" fillId="0" borderId="4" xfId="0" applyNumberFormat="1" applyFont="1" applyBorder="1"/>
    <xf numFmtId="165" fontId="9" fillId="0" borderId="17" xfId="0" applyNumberFormat="1" applyFont="1" applyBorder="1"/>
    <xf numFmtId="165" fontId="9" fillId="0" borderId="5" xfId="0" applyNumberFormat="1" applyFont="1" applyBorder="1"/>
    <xf numFmtId="0" fontId="9" fillId="0" borderId="12" xfId="0" applyFont="1" applyBorder="1"/>
    <xf numFmtId="164" fontId="9" fillId="0" borderId="13" xfId="0" applyNumberFormat="1" applyFont="1" applyBorder="1"/>
    <xf numFmtId="165" fontId="9" fillId="0" borderId="12" xfId="0" applyNumberFormat="1" applyFont="1" applyBorder="1"/>
    <xf numFmtId="165" fontId="9" fillId="0" borderId="13" xfId="0" applyNumberFormat="1" applyFont="1" applyBorder="1"/>
    <xf numFmtId="165" fontId="9" fillId="0" borderId="18" xfId="0" applyNumberFormat="1" applyFont="1" applyBorder="1"/>
    <xf numFmtId="165" fontId="9" fillId="0" borderId="14" xfId="0" applyNumberFormat="1" applyFont="1" applyBorder="1"/>
    <xf numFmtId="0" fontId="10" fillId="0" borderId="6" xfId="0" applyFont="1" applyBorder="1"/>
    <xf numFmtId="164" fontId="10" fillId="0" borderId="7" xfId="0" applyNumberFormat="1" applyFont="1" applyBorder="1"/>
    <xf numFmtId="165" fontId="10" fillId="0" borderId="6" xfId="0" applyNumberFormat="1" applyFont="1" applyBorder="1"/>
    <xf numFmtId="165" fontId="10" fillId="0" borderId="7" xfId="0" applyNumberFormat="1" applyFont="1" applyBorder="1"/>
    <xf numFmtId="165" fontId="10" fillId="0" borderId="19" xfId="0" applyNumberFormat="1" applyFont="1" applyBorder="1"/>
    <xf numFmtId="165" fontId="10" fillId="0" borderId="8" xfId="0" applyNumberFormat="1" applyFont="1" applyBorder="1"/>
    <xf numFmtId="165" fontId="9" fillId="0" borderId="0" xfId="0" applyNumberFormat="1" applyFont="1"/>
    <xf numFmtId="0" fontId="2" fillId="29" borderId="0" xfId="0" applyFont="1" applyFill="1"/>
    <xf numFmtId="0" fontId="2" fillId="30" borderId="0" xfId="0" applyFont="1" applyFill="1"/>
    <xf numFmtId="0" fontId="2" fillId="31" borderId="0" xfId="0" applyFont="1" applyFill="1"/>
    <xf numFmtId="0" fontId="2" fillId="32" borderId="0" xfId="0" applyFont="1" applyFill="1"/>
    <xf numFmtId="0" fontId="1" fillId="33" borderId="0" xfId="0" applyFont="1" applyFill="1"/>
    <xf numFmtId="0" fontId="2" fillId="33" borderId="0" xfId="0" applyFont="1" applyFill="1"/>
    <xf numFmtId="0" fontId="2" fillId="34" borderId="0" xfId="0" applyFont="1" applyFill="1" applyAlignment="1">
      <alignment wrapText="1"/>
    </xf>
    <xf numFmtId="0" fontId="2" fillId="35" borderId="0" xfId="0" applyFont="1" applyFill="1" applyAlignment="1">
      <alignment wrapText="1"/>
    </xf>
    <xf numFmtId="164" fontId="0" fillId="34" borderId="0" xfId="0" applyNumberFormat="1" applyFill="1" applyProtection="1"/>
    <xf numFmtId="164" fontId="0" fillId="35" borderId="0" xfId="0" applyNumberFormat="1" applyFill="1" applyProtection="1"/>
    <xf numFmtId="164" fontId="0" fillId="35" borderId="0" xfId="0" applyNumberFormat="1" applyFill="1"/>
    <xf numFmtId="0" fontId="1" fillId="36" borderId="0" xfId="0" applyFont="1" applyFill="1"/>
    <xf numFmtId="0" fontId="2" fillId="36" borderId="0" xfId="0" applyFont="1" applyFill="1"/>
    <xf numFmtId="3" fontId="0" fillId="28" borderId="0" xfId="0" applyNumberFormat="1" applyFill="1" applyProtection="1">
      <protection locked="0"/>
    </xf>
    <xf numFmtId="0" fontId="13" fillId="0" borderId="0" xfId="0" applyFont="1"/>
    <xf numFmtId="0" fontId="13" fillId="0" borderId="0" xfId="0" applyFont="1" applyProtection="1"/>
    <xf numFmtId="164" fontId="13" fillId="0" borderId="0" xfId="0" applyNumberFormat="1" applyFont="1"/>
    <xf numFmtId="164" fontId="13" fillId="0" borderId="0" xfId="0" applyNumberFormat="1" applyFont="1" applyFill="1"/>
    <xf numFmtId="6" fontId="14" fillId="38" borderId="0" xfId="0" applyNumberFormat="1" applyFont="1" applyFill="1" applyBorder="1" applyAlignment="1" applyProtection="1">
      <protection locked="0"/>
    </xf>
    <xf numFmtId="0" fontId="0" fillId="0" borderId="0" xfId="0" applyFill="1"/>
    <xf numFmtId="165" fontId="0" fillId="0" borderId="0" xfId="0" applyNumberFormat="1" applyFill="1" applyBorder="1"/>
    <xf numFmtId="165" fontId="0" fillId="0" borderId="0" xfId="0" applyNumberFormat="1"/>
    <xf numFmtId="165" fontId="2" fillId="0" borderId="0" xfId="0" applyNumberFormat="1" applyFont="1"/>
    <xf numFmtId="164" fontId="13" fillId="28" borderId="0" xfId="0" applyNumberFormat="1" applyFont="1" applyFill="1" applyProtection="1">
      <protection locked="0"/>
    </xf>
    <xf numFmtId="0" fontId="13" fillId="28" borderId="0" xfId="0" applyFont="1" applyFill="1" applyProtection="1">
      <protection locked="0"/>
    </xf>
    <xf numFmtId="164" fontId="13" fillId="34" borderId="0" xfId="0" applyNumberFormat="1" applyFont="1" applyFill="1" applyProtection="1"/>
    <xf numFmtId="164" fontId="13" fillId="35" borderId="0" xfId="0" applyNumberFormat="1" applyFont="1" applyFill="1"/>
    <xf numFmtId="164" fontId="13" fillId="35" borderId="0" xfId="0" applyNumberFormat="1" applyFont="1" applyFill="1" applyProtection="1"/>
    <xf numFmtId="0" fontId="0" fillId="0" borderId="0" xfId="0"/>
    <xf numFmtId="164" fontId="0" fillId="0" borderId="0" xfId="0" applyNumberFormat="1"/>
    <xf numFmtId="0" fontId="0" fillId="0" borderId="0" xfId="0" pivotButton="1" applyAlignment="1">
      <alignment wrapText="1"/>
    </xf>
    <xf numFmtId="6" fontId="0" fillId="28" borderId="0" xfId="0" applyNumberFormat="1" applyFill="1" applyProtection="1">
      <protection locked="0"/>
    </xf>
    <xf numFmtId="0" fontId="0" fillId="0" borderId="0" xfId="0" quotePrefix="1"/>
    <xf numFmtId="0" fontId="0" fillId="0" borderId="0" xfId="0" applyFill="1" applyBorder="1"/>
    <xf numFmtId="0" fontId="0" fillId="0" borderId="0" xfId="0" applyFill="1" applyBorder="1" applyAlignment="1">
      <alignment horizontal="center"/>
    </xf>
    <xf numFmtId="165" fontId="0" fillId="0" borderId="0" xfId="1" applyNumberFormat="1" applyFont="1" applyFill="1" applyBorder="1"/>
    <xf numFmtId="0" fontId="0" fillId="0" borderId="0" xfId="0" applyFill="1" applyBorder="1" applyAlignment="1" applyProtection="1">
      <alignment horizontal="right"/>
    </xf>
    <xf numFmtId="6" fontId="18" fillId="28" borderId="0" xfId="0" applyNumberFormat="1" applyFont="1" applyFill="1" applyProtection="1">
      <protection locked="0"/>
    </xf>
    <xf numFmtId="6" fontId="19" fillId="28" borderId="0" xfId="0" applyNumberFormat="1" applyFont="1" applyFill="1" applyProtection="1">
      <protection locked="0"/>
    </xf>
    <xf numFmtId="6" fontId="21" fillId="28" borderId="0" xfId="0" applyNumberFormat="1" applyFont="1" applyFill="1" applyProtection="1">
      <protection locked="0"/>
    </xf>
    <xf numFmtId="0" fontId="18" fillId="0" borderId="0" xfId="0" applyFont="1" applyFill="1" applyBorder="1"/>
    <xf numFmtId="0" fontId="19" fillId="0" borderId="0" xfId="0" applyFont="1" applyFill="1" applyBorder="1"/>
    <xf numFmtId="0" fontId="21" fillId="0" borderId="0" xfId="0" applyFont="1" applyFill="1" applyBorder="1"/>
    <xf numFmtId="6" fontId="0" fillId="0" borderId="0" xfId="0" applyNumberFormat="1" applyFill="1" applyBorder="1"/>
    <xf numFmtId="0" fontId="20" fillId="0" borderId="0" xfId="0" applyFont="1" applyFill="1" applyBorder="1"/>
    <xf numFmtId="0" fontId="21" fillId="28" borderId="0" xfId="0" applyFont="1" applyFill="1" applyProtection="1">
      <protection locked="0"/>
    </xf>
    <xf numFmtId="0" fontId="18" fillId="0" borderId="0" xfId="0" applyFont="1"/>
    <xf numFmtId="0" fontId="19" fillId="0" borderId="0" xfId="0" applyFont="1"/>
    <xf numFmtId="0" fontId="0" fillId="0" borderId="0" xfId="0" applyAlignment="1">
      <alignment horizontal="center"/>
    </xf>
    <xf numFmtId="0" fontId="21" fillId="0" borderId="0" xfId="0" applyFont="1"/>
    <xf numFmtId="6" fontId="0" fillId="0" borderId="0" xfId="0" applyNumberFormat="1"/>
    <xf numFmtId="0" fontId="0" fillId="0" borderId="0" xfId="0" applyAlignment="1">
      <alignment horizontal="right"/>
    </xf>
    <xf numFmtId="0" fontId="0" fillId="12" borderId="0" xfId="0" applyFill="1" applyAlignment="1">
      <alignment horizontal="center"/>
    </xf>
    <xf numFmtId="0" fontId="0" fillId="4" borderId="0" xfId="0" applyFill="1" applyAlignment="1">
      <alignment horizontal="center"/>
    </xf>
    <xf numFmtId="165" fontId="0" fillId="12" borderId="0" xfId="1" applyNumberFormat="1" applyFont="1" applyFill="1"/>
    <xf numFmtId="165" fontId="0" fillId="12" borderId="0" xfId="1" applyNumberFormat="1" applyFont="1" applyFill="1" applyAlignment="1">
      <alignment horizontal="center"/>
    </xf>
    <xf numFmtId="165" fontId="0" fillId="12" borderId="21" xfId="1" applyNumberFormat="1" applyFont="1" applyFill="1" applyBorder="1"/>
    <xf numFmtId="165" fontId="0" fillId="4" borderId="21" xfId="1" applyNumberFormat="1" applyFont="1" applyFill="1" applyBorder="1"/>
    <xf numFmtId="0" fontId="22" fillId="0" borderId="0" xfId="0" applyFont="1" applyFill="1" applyBorder="1"/>
    <xf numFmtId="164" fontId="22" fillId="0" borderId="0" xfId="0" applyNumberFormat="1" applyFont="1"/>
    <xf numFmtId="164" fontId="19" fillId="28" borderId="0" xfId="0" applyNumberFormat="1" applyFont="1" applyFill="1" applyProtection="1">
      <protection locked="0"/>
    </xf>
    <xf numFmtId="165" fontId="21" fillId="12" borderId="0" xfId="1" applyNumberFormat="1" applyFont="1" applyFill="1"/>
    <xf numFmtId="165" fontId="21" fillId="4" borderId="0" xfId="1" applyNumberFormat="1" applyFont="1" applyFill="1"/>
    <xf numFmtId="165" fontId="21" fillId="12" borderId="0" xfId="1" applyNumberFormat="1" applyFont="1" applyFill="1" applyAlignment="1">
      <alignment horizontal="center"/>
    </xf>
    <xf numFmtId="165" fontId="21" fillId="4" borderId="0" xfId="1" applyNumberFormat="1" applyFont="1" applyFill="1" applyAlignment="1">
      <alignment horizontal="center"/>
    </xf>
    <xf numFmtId="0" fontId="23" fillId="4" borderId="0" xfId="3" applyFill="1" applyAlignment="1">
      <alignment horizontal="right" wrapText="1"/>
    </xf>
    <xf numFmtId="0" fontId="23" fillId="12" borderId="0" xfId="3" applyFill="1" applyAlignment="1">
      <alignment horizontal="right" wrapText="1"/>
    </xf>
    <xf numFmtId="0" fontId="23" fillId="22" borderId="0" xfId="3" applyFill="1" applyAlignment="1">
      <alignment horizontal="right" wrapText="1"/>
    </xf>
    <xf numFmtId="0" fontId="2" fillId="0" borderId="0" xfId="0" applyFont="1" applyAlignment="1">
      <alignment horizontal="right"/>
    </xf>
    <xf numFmtId="166" fontId="24" fillId="39" borderId="13" xfId="2" quotePrefix="1" applyNumberFormat="1" applyFont="1" applyFill="1" applyBorder="1" applyAlignment="1">
      <alignment horizontal="center" wrapText="1"/>
    </xf>
    <xf numFmtId="165" fontId="0" fillId="0" borderId="22" xfId="0" applyNumberFormat="1" applyBorder="1"/>
    <xf numFmtId="0" fontId="0" fillId="0" borderId="0" xfId="0" applyFill="1" applyAlignment="1">
      <alignment horizontal="right"/>
    </xf>
    <xf numFmtId="0" fontId="23" fillId="0" borderId="0" xfId="3" applyFill="1" applyAlignment="1">
      <alignment horizontal="right" wrapText="1"/>
    </xf>
    <xf numFmtId="0" fontId="2" fillId="0" borderId="0" xfId="0" applyFont="1" applyFill="1" applyAlignment="1">
      <alignment horizontal="right"/>
    </xf>
    <xf numFmtId="0" fontId="25" fillId="0" borderId="0" xfId="0" applyFont="1" applyFill="1" applyBorder="1"/>
    <xf numFmtId="0" fontId="0" fillId="12" borderId="13" xfId="0" applyFill="1" applyBorder="1" applyAlignment="1">
      <alignment horizontal="center"/>
    </xf>
    <xf numFmtId="0" fontId="2" fillId="0" borderId="0" xfId="0" applyFont="1" applyBorder="1" applyAlignment="1">
      <alignment wrapText="1"/>
    </xf>
    <xf numFmtId="165" fontId="21" fillId="0" borderId="0" xfId="1" applyNumberFormat="1" applyFont="1" applyFill="1" applyBorder="1"/>
    <xf numFmtId="0" fontId="22" fillId="0" borderId="0" xfId="0" applyFont="1"/>
    <xf numFmtId="0" fontId="0" fillId="4" borderId="13" xfId="0" applyFill="1" applyBorder="1" applyAlignment="1">
      <alignment horizontal="center"/>
    </xf>
    <xf numFmtId="0" fontId="0" fillId="0" borderId="0" xfId="0" applyBorder="1"/>
    <xf numFmtId="0" fontId="0" fillId="0" borderId="0" xfId="0" applyFill="1" applyBorder="1" applyAlignment="1">
      <alignment horizontal="center" wrapText="1"/>
    </xf>
    <xf numFmtId="0" fontId="0" fillId="37" borderId="0" xfId="0" applyFill="1"/>
    <xf numFmtId="165" fontId="0" fillId="37" borderId="21" xfId="0" applyNumberFormat="1" applyFill="1" applyBorder="1"/>
    <xf numFmtId="0" fontId="18" fillId="0" borderId="0" xfId="0" applyFont="1" applyAlignment="1">
      <alignment horizontal="center"/>
    </xf>
    <xf numFmtId="164" fontId="18" fillId="28" borderId="0" xfId="0" applyNumberFormat="1" applyFont="1" applyFill="1" applyProtection="1">
      <protection locked="0"/>
    </xf>
    <xf numFmtId="164" fontId="21" fillId="28" borderId="0" xfId="0" applyNumberFormat="1" applyFont="1" applyFill="1" applyProtection="1">
      <protection locked="0"/>
    </xf>
    <xf numFmtId="164" fontId="14" fillId="38" borderId="0" xfId="0" applyNumberFormat="1" applyFont="1" applyFill="1" applyBorder="1" applyAlignment="1" applyProtection="1">
      <protection locked="0"/>
    </xf>
    <xf numFmtId="0" fontId="0" fillId="0" borderId="0" xfId="0"/>
    <xf numFmtId="0" fontId="5" fillId="0" borderId="0" xfId="0" applyFont="1" applyAlignment="1">
      <alignment vertical="center"/>
    </xf>
    <xf numFmtId="164" fontId="9" fillId="0" borderId="0" xfId="0" applyNumberFormat="1" applyFont="1"/>
    <xf numFmtId="0" fontId="2" fillId="0" borderId="0" xfId="0" applyFont="1" applyProtection="1"/>
    <xf numFmtId="0" fontId="2" fillId="25" borderId="0" xfId="0" applyFont="1" applyFill="1" applyProtection="1"/>
    <xf numFmtId="0" fontId="2" fillId="4" borderId="0" xfId="0" applyFont="1" applyFill="1" applyProtection="1"/>
    <xf numFmtId="0" fontId="2" fillId="5" borderId="0" xfId="0" applyFont="1" applyFill="1" applyProtection="1"/>
    <xf numFmtId="0" fontId="2" fillId="6" borderId="0" xfId="0" applyFont="1" applyFill="1" applyProtection="1"/>
    <xf numFmtId="0" fontId="2" fillId="8" borderId="0" xfId="0" applyFont="1" applyFill="1" applyProtection="1"/>
    <xf numFmtId="0" fontId="1" fillId="9" borderId="0" xfId="0" applyFont="1" applyFill="1" applyProtection="1"/>
    <xf numFmtId="0" fontId="2" fillId="9" borderId="0" xfId="0" applyFont="1" applyFill="1" applyProtection="1"/>
    <xf numFmtId="0" fontId="1" fillId="7" borderId="0" xfId="0" applyFont="1" applyFill="1" applyProtection="1"/>
    <xf numFmtId="0" fontId="2" fillId="0" borderId="0" xfId="0" applyFont="1" applyBorder="1" applyAlignment="1" applyProtection="1">
      <alignment wrapText="1"/>
    </xf>
    <xf numFmtId="164" fontId="13" fillId="0" borderId="0" xfId="0" applyNumberFormat="1" applyFont="1" applyFill="1" applyProtection="1"/>
    <xf numFmtId="0" fontId="0" fillId="0" borderId="0" xfId="0" applyFill="1" applyBorder="1" applyProtection="1"/>
    <xf numFmtId="0" fontId="2" fillId="11" borderId="0" xfId="0" applyFont="1" applyFill="1" applyProtection="1"/>
    <xf numFmtId="0" fontId="2" fillId="10" borderId="0" xfId="0" applyFont="1" applyFill="1" applyProtection="1"/>
    <xf numFmtId="0" fontId="2" fillId="26" borderId="0" xfId="0" applyFont="1" applyFill="1" applyProtection="1"/>
    <xf numFmtId="0" fontId="1" fillId="27" borderId="0" xfId="0" applyFont="1" applyFill="1" applyProtection="1"/>
    <xf numFmtId="0" fontId="2" fillId="14" borderId="0" xfId="0" applyFont="1" applyFill="1" applyProtection="1"/>
    <xf numFmtId="0" fontId="1" fillId="15" borderId="0" xfId="0" applyFont="1" applyFill="1" applyProtection="1"/>
    <xf numFmtId="0" fontId="2" fillId="15" borderId="0" xfId="0" applyFont="1" applyFill="1" applyProtection="1"/>
    <xf numFmtId="0" fontId="1" fillId="16" borderId="0" xfId="0" applyFont="1" applyFill="1" applyProtection="1"/>
    <xf numFmtId="0" fontId="2" fillId="16" borderId="0" xfId="0" applyFont="1" applyFill="1" applyProtection="1"/>
    <xf numFmtId="0" fontId="2" fillId="3" borderId="0" xfId="0" applyFont="1" applyFill="1" applyProtection="1"/>
    <xf numFmtId="0" fontId="2" fillId="2" borderId="0" xfId="0" applyFont="1" applyFill="1" applyProtection="1"/>
    <xf numFmtId="0" fontId="2" fillId="17" borderId="0" xfId="0" applyFont="1" applyFill="1" applyProtection="1"/>
    <xf numFmtId="0" fontId="1" fillId="20" borderId="0" xfId="0" applyFont="1" applyFill="1" applyProtection="1"/>
    <xf numFmtId="0" fontId="2" fillId="20" borderId="0" xfId="0" applyFont="1" applyFill="1" applyProtection="1"/>
    <xf numFmtId="0" fontId="18" fillId="0" borderId="0" xfId="0" applyFont="1" applyAlignment="1" applyProtection="1">
      <alignment horizontal="center"/>
    </xf>
    <xf numFmtId="0" fontId="0" fillId="37" borderId="0" xfId="0" applyFill="1" applyProtection="1"/>
    <xf numFmtId="165" fontId="0" fillId="37" borderId="21" xfId="0" applyNumberFormat="1" applyFill="1" applyBorder="1" applyProtection="1"/>
    <xf numFmtId="167" fontId="0" fillId="28" borderId="0" xfId="0" applyNumberFormat="1" applyFill="1" applyProtection="1"/>
    <xf numFmtId="167" fontId="14" fillId="38" borderId="0" xfId="0" applyNumberFormat="1" applyFont="1" applyFill="1" applyBorder="1" applyAlignment="1" applyProtection="1"/>
    <xf numFmtId="167" fontId="13" fillId="28" borderId="0" xfId="0" applyNumberFormat="1" applyFont="1" applyFill="1" applyProtection="1"/>
    <xf numFmtId="167" fontId="0" fillId="0" borderId="0" xfId="0" applyNumberFormat="1" applyProtection="1"/>
    <xf numFmtId="167" fontId="0" fillId="0" borderId="0" xfId="0" applyNumberFormat="1" applyFill="1" applyProtection="1"/>
    <xf numFmtId="167" fontId="21" fillId="0" borderId="0" xfId="0" applyNumberFormat="1" applyFont="1" applyProtection="1"/>
    <xf numFmtId="167" fontId="21" fillId="28" borderId="0" xfId="0" applyNumberFormat="1" applyFont="1" applyFill="1" applyProtection="1"/>
    <xf numFmtId="167" fontId="13" fillId="0" borderId="0" xfId="0" applyNumberFormat="1" applyFont="1" applyProtection="1"/>
    <xf numFmtId="167" fontId="13" fillId="0" borderId="0" xfId="0" applyNumberFormat="1" applyFont="1" applyFill="1" applyProtection="1"/>
    <xf numFmtId="0" fontId="0" fillId="0" borderId="0" xfId="0" applyNumberFormat="1"/>
    <xf numFmtId="0" fontId="5" fillId="0" borderId="0" xfId="0" applyFont="1" applyAlignment="1">
      <alignment vertical="center" wrapText="1"/>
    </xf>
    <xf numFmtId="168" fontId="9" fillId="0" borderId="0" xfId="0" applyNumberFormat="1" applyFont="1"/>
    <xf numFmtId="0" fontId="1" fillId="19" borderId="0" xfId="0" applyFont="1" applyFill="1" applyProtection="1"/>
    <xf numFmtId="0" fontId="2" fillId="19" borderId="0" xfId="0" applyFont="1" applyFill="1" applyProtection="1"/>
    <xf numFmtId="0" fontId="2" fillId="40" borderId="0" xfId="0" applyFont="1" applyFill="1" applyAlignment="1" applyProtection="1">
      <alignment wrapText="1"/>
    </xf>
    <xf numFmtId="167" fontId="0" fillId="40" borderId="0" xfId="0" applyNumberFormat="1" applyFill="1" applyProtection="1"/>
    <xf numFmtId="167" fontId="13" fillId="40" borderId="0" xfId="0" applyNumberFormat="1" applyFont="1" applyFill="1" applyProtection="1"/>
    <xf numFmtId="0" fontId="2" fillId="21" borderId="0" xfId="0" applyFont="1" applyFill="1" applyProtection="1"/>
    <xf numFmtId="0" fontId="2" fillId="22" borderId="0" xfId="0" applyFont="1" applyFill="1" applyProtection="1"/>
    <xf numFmtId="0" fontId="2" fillId="18" borderId="0" xfId="0" applyFont="1" applyFill="1" applyProtection="1"/>
    <xf numFmtId="0" fontId="2" fillId="23" borderId="0" xfId="0" applyFont="1" applyFill="1" applyProtection="1"/>
    <xf numFmtId="0" fontId="1" fillId="24" borderId="0" xfId="0" applyFont="1" applyFill="1" applyProtection="1"/>
    <xf numFmtId="0" fontId="2" fillId="24" borderId="0" xfId="0" applyFont="1" applyFill="1" applyProtection="1"/>
    <xf numFmtId="164" fontId="0" fillId="34" borderId="0" xfId="0" applyNumberFormat="1" applyFill="1"/>
    <xf numFmtId="6" fontId="14" fillId="38" borderId="0" xfId="0" applyNumberFormat="1" applyFont="1" applyFill="1" applyProtection="1">
      <protection locked="0"/>
    </xf>
    <xf numFmtId="164" fontId="13" fillId="34" borderId="0" xfId="0" applyNumberFormat="1" applyFont="1" applyFill="1"/>
    <xf numFmtId="0" fontId="20" fillId="0" borderId="0" xfId="0" applyFont="1"/>
    <xf numFmtId="0" fontId="25" fillId="0" borderId="0" xfId="0" applyFont="1"/>
    <xf numFmtId="0" fontId="23" fillId="0" borderId="0" xfId="3" applyAlignment="1">
      <alignment horizontal="right" wrapText="1"/>
    </xf>
    <xf numFmtId="164" fontId="14" fillId="38" borderId="0" xfId="0" applyNumberFormat="1" applyFont="1" applyFill="1" applyProtection="1">
      <protection locked="0"/>
    </xf>
    <xf numFmtId="0" fontId="0" fillId="0" borderId="0" xfId="0" applyAlignment="1">
      <alignment horizontal="center" wrapText="1"/>
    </xf>
    <xf numFmtId="0" fontId="0" fillId="0" borderId="0" xfId="0" applyProtection="1">
      <protection locked="0"/>
    </xf>
    <xf numFmtId="0" fontId="13" fillId="0" borderId="0" xfId="0" applyFont="1" applyProtection="1">
      <protection locked="0"/>
    </xf>
    <xf numFmtId="167" fontId="0" fillId="28" borderId="0" xfId="0" applyNumberFormat="1" applyFill="1" applyProtection="1">
      <protection locked="0"/>
    </xf>
    <xf numFmtId="167" fontId="14" fillId="38" borderId="0" xfId="0" applyNumberFormat="1" applyFont="1" applyFill="1" applyBorder="1" applyAlignment="1" applyProtection="1">
      <protection locked="0"/>
    </xf>
    <xf numFmtId="167" fontId="13" fillId="28" borderId="0" xfId="0" applyNumberFormat="1" applyFont="1" applyFill="1" applyProtection="1">
      <protection locked="0"/>
    </xf>
    <xf numFmtId="0" fontId="2" fillId="12" borderId="0" xfId="0" applyFont="1" applyFill="1" applyProtection="1"/>
    <xf numFmtId="0" fontId="2" fillId="13" borderId="0" xfId="0" applyFont="1" applyFill="1" applyProtection="1"/>
    <xf numFmtId="164" fontId="21" fillId="0" borderId="0" xfId="0" applyNumberFormat="1" applyFont="1" applyProtection="1"/>
    <xf numFmtId="164" fontId="13" fillId="0" borderId="0" xfId="0" applyNumberFormat="1" applyFont="1" applyProtection="1"/>
    <xf numFmtId="0" fontId="4" fillId="0" borderId="0" xfId="0" applyFont="1" applyAlignment="1" applyProtection="1">
      <alignment vertical="center"/>
    </xf>
    <xf numFmtId="0" fontId="9" fillId="0" borderId="0" xfId="0" applyFont="1" applyProtection="1"/>
    <xf numFmtId="0" fontId="5" fillId="0" borderId="0" xfId="0" applyFont="1" applyAlignment="1" applyProtection="1">
      <alignment vertical="center"/>
    </xf>
    <xf numFmtId="0" fontId="5" fillId="0" borderId="0" xfId="0" applyFont="1" applyAlignment="1" applyProtection="1">
      <alignment vertical="center" wrapText="1"/>
    </xf>
    <xf numFmtId="0" fontId="10" fillId="0" borderId="0" xfId="0" applyFont="1" applyProtection="1"/>
    <xf numFmtId="0" fontId="11" fillId="0" borderId="0" xfId="0" applyFont="1" applyProtection="1"/>
    <xf numFmtId="0" fontId="10" fillId="0" borderId="2" xfId="0" applyFont="1" applyBorder="1" applyProtection="1"/>
    <xf numFmtId="0" fontId="10" fillId="0" borderId="3" xfId="0" applyFont="1" applyBorder="1" applyProtection="1"/>
    <xf numFmtId="0" fontId="10" fillId="0" borderId="16" xfId="0" applyFont="1" applyBorder="1" applyProtection="1"/>
    <xf numFmtId="0" fontId="10" fillId="0" borderId="0" xfId="0" applyFont="1" applyAlignment="1" applyProtection="1">
      <alignment wrapText="1"/>
    </xf>
    <xf numFmtId="165" fontId="9" fillId="0" borderId="0" xfId="0" applyNumberFormat="1" applyFont="1" applyProtection="1"/>
    <xf numFmtId="0" fontId="10" fillId="0" borderId="0" xfId="0" applyFont="1" applyFill="1" applyProtection="1"/>
    <xf numFmtId="164" fontId="9" fillId="0" borderId="0" xfId="0" applyNumberFormat="1" applyFont="1" applyProtection="1"/>
    <xf numFmtId="0" fontId="0" fillId="0" borderId="0" xfId="0" applyNumberFormat="1" applyProtection="1"/>
    <xf numFmtId="167" fontId="14" fillId="38" borderId="0" xfId="0" applyNumberFormat="1" applyFont="1" applyFill="1" applyProtection="1">
      <protection locked="0"/>
    </xf>
    <xf numFmtId="5" fontId="0" fillId="28" borderId="0" xfId="0" applyNumberFormat="1" applyFill="1" applyProtection="1">
      <protection locked="0"/>
    </xf>
    <xf numFmtId="0" fontId="2" fillId="0" borderId="0" xfId="0" applyFont="1" applyFill="1" applyBorder="1" applyAlignment="1">
      <alignment horizontal="left" indent="1"/>
    </xf>
    <xf numFmtId="165" fontId="2" fillId="37" borderId="23" xfId="0" applyNumberFormat="1" applyFont="1" applyFill="1" applyBorder="1"/>
    <xf numFmtId="167" fontId="0" fillId="28" borderId="0" xfId="0" applyNumberFormat="1" applyFill="1" applyProtection="1">
      <protection locked="0"/>
    </xf>
    <xf numFmtId="167" fontId="0" fillId="28" borderId="0" xfId="0" applyNumberFormat="1" applyFill="1" applyProtection="1">
      <protection locked="0"/>
    </xf>
    <xf numFmtId="167" fontId="0" fillId="28" borderId="0" xfId="0" applyNumberFormat="1" applyFill="1" applyProtection="1">
      <protection locked="0"/>
    </xf>
    <xf numFmtId="0" fontId="0" fillId="0" borderId="0" xfId="0" applyAlignment="1">
      <alignment horizontal="left"/>
    </xf>
    <xf numFmtId="0" fontId="0" fillId="0" borderId="0" xfId="0" applyAlignment="1">
      <alignment horizontal="left" indent="1"/>
    </xf>
    <xf numFmtId="165" fontId="0" fillId="0" borderId="4" xfId="0" applyNumberFormat="1" applyBorder="1"/>
    <xf numFmtId="165" fontId="0" fillId="0" borderId="0" xfId="0" applyNumberFormat="1" applyBorder="1"/>
    <xf numFmtId="165" fontId="0" fillId="0" borderId="5" xfId="0" applyNumberFormat="1" applyBorder="1"/>
    <xf numFmtId="165" fontId="0" fillId="0" borderId="6" xfId="0" applyNumberFormat="1" applyBorder="1"/>
    <xf numFmtId="165" fontId="0" fillId="0" borderId="7" xfId="0" applyNumberFormat="1" applyBorder="1"/>
    <xf numFmtId="165" fontId="0" fillId="0" borderId="8" xfId="0" applyNumberFormat="1" applyBorder="1"/>
    <xf numFmtId="165" fontId="0" fillId="0" borderId="1" xfId="0" applyNumberFormat="1" applyBorder="1"/>
    <xf numFmtId="165" fontId="0" fillId="0" borderId="2" xfId="0" applyNumberFormat="1" applyBorder="1"/>
    <xf numFmtId="165" fontId="0" fillId="0" borderId="3" xfId="0" applyNumberFormat="1" applyBorder="1"/>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23" xfId="0" pivotButton="1" applyBorder="1" applyAlignment="1">
      <alignment wrapText="1"/>
    </xf>
    <xf numFmtId="167" fontId="0" fillId="28" borderId="0" xfId="0" applyNumberFormat="1" applyFill="1" applyProtection="1">
      <protection locked="0"/>
    </xf>
    <xf numFmtId="0" fontId="0" fillId="0" borderId="6" xfId="0" applyBorder="1"/>
    <xf numFmtId="0" fontId="0" fillId="0" borderId="7" xfId="0" applyBorder="1"/>
    <xf numFmtId="0" fontId="18" fillId="0" borderId="0" xfId="0" applyFont="1" applyFill="1" applyBorder="1" applyAlignment="1" applyProtection="1">
      <alignment horizontal="center"/>
    </xf>
    <xf numFmtId="165" fontId="0" fillId="0" borderId="0" xfId="0" applyNumberFormat="1" applyFill="1" applyBorder="1" applyProtection="1"/>
    <xf numFmtId="167" fontId="14" fillId="38" borderId="0" xfId="0" applyNumberFormat="1" applyFont="1" applyFill="1" applyProtection="1"/>
    <xf numFmtId="5" fontId="0" fillId="28" borderId="0" xfId="0" applyNumberFormat="1" applyFill="1" applyProtection="1"/>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4"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10" fillId="0" borderId="0" xfId="0" applyFont="1" applyProtection="1">
      <protection locked="0"/>
    </xf>
    <xf numFmtId="0" fontId="10" fillId="0" borderId="1" xfId="0" applyFont="1" applyBorder="1" applyProtection="1">
      <protection locked="0"/>
    </xf>
    <xf numFmtId="0" fontId="10" fillId="0" borderId="2" xfId="0" applyFont="1" applyBorder="1" applyProtection="1">
      <protection locked="0"/>
    </xf>
    <xf numFmtId="0" fontId="10" fillId="0" borderId="20"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0" borderId="12" xfId="0" applyFont="1" applyBorder="1" applyAlignment="1" applyProtection="1">
      <alignment wrapText="1"/>
      <protection locked="0"/>
    </xf>
    <xf numFmtId="0" fontId="10" fillId="0" borderId="13" xfId="0" applyFont="1" applyBorder="1" applyAlignment="1" applyProtection="1">
      <alignment wrapText="1"/>
      <protection locked="0"/>
    </xf>
    <xf numFmtId="0" fontId="10" fillId="0" borderId="18" xfId="0" applyFont="1" applyBorder="1" applyAlignment="1" applyProtection="1">
      <alignment wrapText="1"/>
      <protection locked="0"/>
    </xf>
    <xf numFmtId="0" fontId="10" fillId="0" borderId="14" xfId="0" applyFont="1" applyBorder="1" applyAlignment="1" applyProtection="1">
      <alignment wrapText="1"/>
      <protection locked="0"/>
    </xf>
    <xf numFmtId="0" fontId="3" fillId="5" borderId="0" xfId="0" applyFont="1" applyFill="1" applyAlignment="1" applyProtection="1">
      <alignment horizontal="left" vertical="top" wrapText="1"/>
      <protection locked="0"/>
    </xf>
    <xf numFmtId="0" fontId="9" fillId="0" borderId="4" xfId="0" applyFont="1" applyBorder="1" applyProtection="1">
      <protection locked="0"/>
    </xf>
    <xf numFmtId="164" fontId="9" fillId="0" borderId="0" xfId="0" applyNumberFormat="1" applyFont="1" applyProtection="1">
      <protection locked="0"/>
    </xf>
    <xf numFmtId="165" fontId="9" fillId="0" borderId="4" xfId="0" applyNumberFormat="1" applyFont="1" applyBorder="1" applyProtection="1">
      <protection locked="0"/>
    </xf>
    <xf numFmtId="165" fontId="9" fillId="0" borderId="0" xfId="0" applyNumberFormat="1" applyFont="1" applyProtection="1">
      <protection locked="0"/>
    </xf>
    <xf numFmtId="165" fontId="9" fillId="0" borderId="17" xfId="0" applyNumberFormat="1" applyFont="1" applyBorder="1" applyProtection="1">
      <protection locked="0"/>
    </xf>
    <xf numFmtId="165" fontId="9" fillId="0" borderId="5" xfId="0" applyNumberFormat="1" applyFont="1" applyBorder="1" applyProtection="1">
      <protection locked="0"/>
    </xf>
    <xf numFmtId="0" fontId="6" fillId="3" borderId="0" xfId="0" applyFont="1" applyFill="1" applyAlignment="1" applyProtection="1">
      <alignment vertical="top" wrapText="1"/>
      <protection locked="0"/>
    </xf>
    <xf numFmtId="0" fontId="7" fillId="12" borderId="5" xfId="0" applyFont="1" applyFill="1" applyBorder="1" applyAlignment="1" applyProtection="1">
      <alignment vertical="top" wrapText="1"/>
      <protection locked="0"/>
    </xf>
    <xf numFmtId="0" fontId="8" fillId="22" borderId="0" xfId="0" applyFont="1" applyFill="1" applyAlignment="1" applyProtection="1">
      <alignment vertical="top" wrapText="1"/>
      <protection locked="0"/>
    </xf>
    <xf numFmtId="0" fontId="2" fillId="25" borderId="0" xfId="0" applyFont="1" applyFill="1" applyAlignment="1" applyProtection="1">
      <alignment vertical="top" wrapText="1"/>
      <protection locked="0"/>
    </xf>
    <xf numFmtId="0" fontId="9" fillId="0" borderId="12" xfId="0" applyFont="1" applyBorder="1" applyProtection="1">
      <protection locked="0"/>
    </xf>
    <xf numFmtId="164" fontId="9" fillId="0" borderId="13" xfId="0" applyNumberFormat="1" applyFont="1" applyBorder="1" applyProtection="1">
      <protection locked="0"/>
    </xf>
    <xf numFmtId="165" fontId="9" fillId="0" borderId="12" xfId="0" applyNumberFormat="1" applyFont="1" applyBorder="1" applyProtection="1">
      <protection locked="0"/>
    </xf>
    <xf numFmtId="165" fontId="9" fillId="0" borderId="13" xfId="0" applyNumberFormat="1" applyFont="1" applyBorder="1" applyProtection="1">
      <protection locked="0"/>
    </xf>
    <xf numFmtId="165" fontId="9" fillId="0" borderId="18" xfId="0" applyNumberFormat="1" applyFont="1" applyBorder="1" applyProtection="1">
      <protection locked="0"/>
    </xf>
    <xf numFmtId="165" fontId="9" fillId="0" borderId="14" xfId="0" applyNumberFormat="1" applyFont="1" applyBorder="1" applyProtection="1">
      <protection locked="0"/>
    </xf>
    <xf numFmtId="0" fontId="10" fillId="0" borderId="6" xfId="0" applyFont="1" applyBorder="1" applyProtection="1">
      <protection locked="0"/>
    </xf>
    <xf numFmtId="164" fontId="10" fillId="0" borderId="7" xfId="0" applyNumberFormat="1" applyFont="1" applyBorder="1" applyProtection="1">
      <protection locked="0"/>
    </xf>
    <xf numFmtId="165" fontId="10" fillId="0" borderId="6" xfId="0" applyNumberFormat="1" applyFont="1" applyBorder="1" applyProtection="1">
      <protection locked="0"/>
    </xf>
    <xf numFmtId="165" fontId="10" fillId="0" borderId="7" xfId="0" applyNumberFormat="1" applyFont="1" applyBorder="1" applyProtection="1">
      <protection locked="0"/>
    </xf>
    <xf numFmtId="165" fontId="10" fillId="0" borderId="19" xfId="0" applyNumberFormat="1" applyFont="1" applyBorder="1" applyProtection="1">
      <protection locked="0"/>
    </xf>
    <xf numFmtId="165" fontId="10" fillId="0" borderId="8" xfId="0" applyNumberFormat="1" applyFont="1" applyBorder="1" applyProtection="1">
      <protection locked="0"/>
    </xf>
    <xf numFmtId="0" fontId="9" fillId="0" borderId="0" xfId="0" applyFont="1" applyAlignment="1">
      <alignment wrapText="1"/>
    </xf>
    <xf numFmtId="0" fontId="27" fillId="0" borderId="0" xfId="0" applyFo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Alignment="1">
      <alignment vertical="center"/>
    </xf>
    <xf numFmtId="0" fontId="28" fillId="0" borderId="0" xfId="0" applyFont="1" applyAlignment="1">
      <alignment horizontal="center" vertical="center"/>
    </xf>
    <xf numFmtId="0" fontId="5" fillId="0" borderId="0" xfId="0" applyFont="1" applyAlignment="1">
      <alignment vertical="center" wrapText="1"/>
    </xf>
    <xf numFmtId="0" fontId="30" fillId="0" borderId="0" xfId="0" applyFont="1" applyAlignment="1" applyProtection="1">
      <alignment vertical="center"/>
      <protection locked="0"/>
    </xf>
    <xf numFmtId="0" fontId="31" fillId="0" borderId="0" xfId="0" applyFont="1"/>
    <xf numFmtId="0" fontId="32" fillId="0" borderId="9" xfId="0" applyFont="1" applyBorder="1" applyAlignment="1" applyProtection="1">
      <alignment horizontal="center" wrapText="1"/>
      <protection locked="0"/>
    </xf>
    <xf numFmtId="0" fontId="32" fillId="0" borderId="11" xfId="0" applyFont="1" applyBorder="1" applyAlignment="1">
      <alignment horizontal="center" wrapText="1"/>
    </xf>
    <xf numFmtId="0" fontId="32" fillId="0" borderId="9" xfId="0" applyFont="1" applyBorder="1" applyAlignment="1" applyProtection="1">
      <alignment horizontal="center"/>
      <protection locked="0"/>
    </xf>
    <xf numFmtId="0" fontId="32" fillId="0" borderId="10" xfId="0" applyFont="1" applyBorder="1" applyAlignment="1">
      <alignment horizontal="center"/>
    </xf>
    <xf numFmtId="0" fontId="32" fillId="0" borderId="23" xfId="0" applyFont="1" applyBorder="1" applyAlignment="1" applyProtection="1">
      <alignment horizontal="center" wrapText="1"/>
      <protection locked="0"/>
    </xf>
    <xf numFmtId="0" fontId="32" fillId="0" borderId="20" xfId="0" applyFont="1" applyBorder="1" applyAlignment="1" applyProtection="1">
      <alignment vertical="center" wrapText="1"/>
      <protection locked="0"/>
    </xf>
    <xf numFmtId="0" fontId="31" fillId="0" borderId="24" xfId="0" applyFont="1" applyBorder="1" applyAlignment="1" applyProtection="1">
      <alignment vertical="center" wrapText="1"/>
      <protection locked="0"/>
    </xf>
    <xf numFmtId="164" fontId="31" fillId="0" borderId="25" xfId="0" applyNumberFormat="1" applyFont="1" applyBorder="1" applyProtection="1">
      <protection locked="0"/>
    </xf>
    <xf numFmtId="164" fontId="32" fillId="0" borderId="26" xfId="0" applyNumberFormat="1" applyFont="1" applyBorder="1" applyProtection="1">
      <protection locked="0"/>
    </xf>
    <xf numFmtId="164" fontId="31" fillId="0" borderId="27" xfId="0" applyNumberFormat="1" applyFont="1" applyBorder="1" applyAlignment="1" applyProtection="1">
      <alignment wrapText="1"/>
      <protection locked="0"/>
    </xf>
    <xf numFmtId="0" fontId="31" fillId="0" borderId="28" xfId="0" applyFont="1" applyBorder="1" applyAlignment="1" applyProtection="1">
      <alignment vertical="center" wrapText="1"/>
      <protection locked="0"/>
    </xf>
    <xf numFmtId="0" fontId="31" fillId="0" borderId="29" xfId="0" applyFont="1" applyBorder="1" applyAlignment="1" applyProtection="1">
      <alignment vertical="center" wrapText="1"/>
      <protection locked="0"/>
    </xf>
    <xf numFmtId="164" fontId="32" fillId="0" borderId="23" xfId="0" applyNumberFormat="1" applyFont="1" applyBorder="1" applyProtection="1">
      <protection locked="0"/>
    </xf>
    <xf numFmtId="0" fontId="32" fillId="0" borderId="6"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164" fontId="31" fillId="0" borderId="30" xfId="0" applyNumberFormat="1" applyFont="1" applyBorder="1" applyProtection="1">
      <protection locked="0"/>
    </xf>
    <xf numFmtId="0" fontId="32" fillId="0" borderId="9" xfId="0" applyFont="1" applyBorder="1" applyAlignment="1" applyProtection="1">
      <alignment vertical="center" wrapText="1"/>
      <protection locked="0"/>
    </xf>
    <xf numFmtId="164" fontId="32" fillId="0" borderId="31" xfId="0" applyNumberFormat="1" applyFont="1" applyBorder="1" applyProtection="1">
      <protection locked="0"/>
    </xf>
    <xf numFmtId="164" fontId="32" fillId="0" borderId="28" xfId="0" applyNumberFormat="1" applyFont="1" applyBorder="1" applyProtection="1">
      <protection locked="0"/>
    </xf>
    <xf numFmtId="0" fontId="5" fillId="0" borderId="0" xfId="0" applyFont="1" applyAlignment="1" applyProtection="1">
      <alignment vertical="center" wrapText="1"/>
    </xf>
    <xf numFmtId="0" fontId="2" fillId="25" borderId="0" xfId="0" applyFont="1" applyFill="1" applyBorder="1" applyAlignment="1" applyProtection="1">
      <alignment vertical="top" wrapText="1"/>
    </xf>
    <xf numFmtId="0" fontId="3" fillId="5" borderId="0" xfId="0" applyFont="1" applyFill="1" applyBorder="1" applyAlignment="1" applyProtection="1">
      <alignment horizontal="left" vertical="top" wrapText="1"/>
    </xf>
    <xf numFmtId="0" fontId="6" fillId="3" borderId="0" xfId="0" applyFont="1" applyFill="1" applyBorder="1" applyAlignment="1" applyProtection="1">
      <alignment vertical="top" wrapText="1"/>
    </xf>
    <xf numFmtId="0" fontId="7" fillId="12" borderId="5" xfId="0" applyFont="1" applyFill="1" applyBorder="1" applyAlignment="1" applyProtection="1">
      <alignment vertical="top" wrapText="1"/>
    </xf>
    <xf numFmtId="0" fontId="8" fillId="22" borderId="0" xfId="0" applyFont="1" applyFill="1" applyBorder="1" applyAlignment="1" applyProtection="1">
      <alignment vertical="top" wrapText="1"/>
    </xf>
    <xf numFmtId="169" fontId="28" fillId="0" borderId="0" xfId="0" applyNumberFormat="1" applyFont="1" applyAlignment="1" applyProtection="1">
      <alignment horizontal="center" vertical="center"/>
    </xf>
    <xf numFmtId="0" fontId="0" fillId="0" borderId="0" xfId="0" quotePrefix="1" applyAlignment="1">
      <alignment wrapText="1"/>
    </xf>
    <xf numFmtId="0" fontId="12" fillId="37" borderId="0" xfId="0" applyFont="1" applyFill="1" applyAlignment="1"/>
    <xf numFmtId="0" fontId="12" fillId="0" borderId="0" xfId="0" applyFont="1"/>
    <xf numFmtId="0" fontId="2" fillId="39" borderId="0" xfId="0" applyFont="1" applyFill="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3" fillId="5" borderId="0" xfId="0" applyFont="1" applyFill="1" applyBorder="1" applyAlignment="1" applyProtection="1">
      <alignment vertical="top" wrapText="1"/>
    </xf>
    <xf numFmtId="164" fontId="9" fillId="0" borderId="0" xfId="0" applyNumberFormat="1" applyFont="1" applyBorder="1" applyProtection="1">
      <protection locked="0"/>
    </xf>
    <xf numFmtId="0" fontId="3" fillId="5" borderId="0" xfId="0" applyFont="1" applyFill="1" applyBorder="1" applyAlignment="1" applyProtection="1">
      <alignment horizontal="left" vertical="top" wrapText="1"/>
      <protection locked="0"/>
    </xf>
    <xf numFmtId="0" fontId="6" fillId="3" borderId="0" xfId="0" applyFont="1" applyFill="1" applyBorder="1" applyAlignment="1" applyProtection="1">
      <alignment vertical="top" wrapText="1"/>
      <protection locked="0"/>
    </xf>
    <xf numFmtId="0" fontId="8" fillId="22" borderId="0" xfId="0" applyFont="1" applyFill="1" applyBorder="1" applyAlignment="1" applyProtection="1">
      <alignment vertical="top" wrapText="1"/>
      <protection locked="0"/>
    </xf>
    <xf numFmtId="0" fontId="2" fillId="25" borderId="0" xfId="0" applyFont="1" applyFill="1" applyBorder="1" applyAlignment="1" applyProtection="1">
      <alignment vertical="top" wrapText="1"/>
      <protection locked="0"/>
    </xf>
    <xf numFmtId="165" fontId="9" fillId="0" borderId="0" xfId="0" applyNumberFormat="1" applyFont="1" applyBorder="1" applyProtection="1">
      <protection locked="0"/>
    </xf>
    <xf numFmtId="165" fontId="9" fillId="0" borderId="0" xfId="0" applyNumberFormat="1" applyFont="1" applyFill="1" applyBorder="1" applyProtection="1">
      <protection locked="0"/>
    </xf>
    <xf numFmtId="165" fontId="9" fillId="0" borderId="13" xfId="0" applyNumberFormat="1" applyFont="1" applyFill="1" applyBorder="1" applyProtection="1">
      <protection locked="0"/>
    </xf>
    <xf numFmtId="0" fontId="3" fillId="5" borderId="0" xfId="0" applyFont="1" applyFill="1" applyBorder="1" applyAlignment="1" applyProtection="1">
      <alignment vertical="top" wrapText="1"/>
      <protection locked="0"/>
    </xf>
    <xf numFmtId="0" fontId="9" fillId="0" borderId="0" xfId="0" applyFont="1" applyProtection="1">
      <protection locked="0"/>
    </xf>
  </cellXfs>
  <cellStyles count="4">
    <cellStyle name="Comma" xfId="2" builtinId="3"/>
    <cellStyle name="Currency" xfId="1" builtinId="4"/>
    <cellStyle name="Normal" xfId="0" builtinId="0"/>
    <cellStyle name="Normal 2" xfId="3" xr:uid="{D7825BC9-4F2C-42B3-9124-C9BEC85DA538}"/>
  </cellStyles>
  <dxfs count="25">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pivotCacheDefinition" Target="pivotCache/pivotCacheDefinition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pivotCacheDefinition" Target="pivotCache/pivotCacheDefinition2.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1464469</xdr:colOff>
      <xdr:row>3</xdr:row>
      <xdr:rowOff>369094</xdr:rowOff>
    </xdr:from>
    <xdr:to>
      <xdr:col>0</xdr:col>
      <xdr:colOff>6417469</xdr:colOff>
      <xdr:row>3</xdr:row>
      <xdr:rowOff>1807369</xdr:rowOff>
    </xdr:to>
    <xdr:pic>
      <xdr:nvPicPr>
        <xdr:cNvPr id="2" name="Picture 1">
          <a:extLst>
            <a:ext uri="{FF2B5EF4-FFF2-40B4-BE49-F238E27FC236}">
              <a16:creationId xmlns:a16="http://schemas.microsoft.com/office/drawing/2014/main" id="{81EA1812-BEFC-439F-A72F-A217AEF8A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4469" y="1112044"/>
          <a:ext cx="49530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04/REGULATIONS/Reg%20CY%202011%20NPRM/GPCI/Impacts/GPCI-Tables-052610-wor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enjamin-jackson/Desktop/CY%202021%20Display%20Model%202020.12.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lopez7/AppData/Local/Microsoft/Windows/Temporary%20Internet%20Files/Content.Outlook/5PGR4RSQ/COHS%2014-15_summary_SB239_6-27-2016_no%20link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adhcs.sharepoint.com/Users/rodney-armstrong/Desktop/Peer%20AAR/SFY%2016-17%20Two%20Plan%20&amp;%20GMC%20CALC%20ALL%20v4.2%20-%20HQA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ss\Documents%20and%20Settings\atham\Local%20Settings\Temporary%20Internet%20Files\OLK18C\296%2005-06%20Rme0305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ROSVC2/F.P.O.S/1%20Behavioral%20Services/From%20RCs/ELARC/J10266%20ELARC%20Services%20MediCal%20Autism%20Age%20(detail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odney-armstrong/Desktop/Peer%20AAR/SFY%2016-17%20Two%20Plan%20&amp;%20GMC%20CALC%20ALL%20v4.2%20-%20HQA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ROSVC2/F.P.O.S/1%20Behavioral%20Services/From%20RCs/FNRC/comparison%20-%20FNRC%20updated%208-21-1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my%20documents/data/chip%20enrollment/chip%20enrollment/chip%20enrollment/chip%20enrollment/Executive%20Summar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Nov02est/Min%20Wage%20Inc%20&amp;%20IHR%20Wage%20Diff.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December%202018%20(DP%20PassThru%20updated%20GEMT).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martin3/AppData/Local/Microsoft/Windows/Temporary%20Internet%20Files/Content.Outlook/NCPSMMJJ/All%20COHS%2015-16%20CRCS%20Summary_DOF%20request_3-24-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20(00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ORK/CALOMC/Project/Expansion%20Rates/11-12%20Rates/Rate%20Model/10.01.2011%20-%2009.30.211%20-%20Expansion%20rates%20with%20RAR/COHS%20Rates/08-09%20Rates/Rate%20Dev/031008%20Version%20Fixed%20Admin/Copy%20of%2005newphpcohsUP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IMATE/SECURE/Production/2D_REPNew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dhcs.sharepoint.com/ANIMATE/SECURE/Production/2D_REPNew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October%202018%20(LB%20of%20MH%20wGEMT)%20(00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iddenSheet"/>
      <sheetName val="HS"/>
      <sheetName val="HS Copy LAW"/>
      <sheetName val="HS (2)"/>
      <sheetName val="Sum with Factors"/>
      <sheetName val="Defined Input Options"/>
      <sheetName val="Dropdown_Ctrls"/>
      <sheetName val="Options"/>
      <sheetName val="RDO_Non-Expansion_PH COAs"/>
      <sheetName val="B - Medi-Cal Income Statement"/>
      <sheetName val="Rating Regions by HP"/>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Key"/>
      <sheetName val="Settings"/>
      <sheetName val="Macro"/>
      <sheetName val="Macro Documentation"/>
      <sheetName val="Projected MMs"/>
      <sheetName val="Display MMs"/>
      <sheetName val="Base Deliveries"/>
      <sheetName val="Sum - Plan Specific Paste"/>
      <sheetName val="Sum - Cnty RAR Summary"/>
      <sheetName val="Sum - Blended"/>
      <sheetName val="Maternity COS"/>
      <sheetName val="Maternity COA"/>
      <sheetName val="ICFDD Paste "/>
      <sheetName val="Data Calc COS Rollups"/>
      <sheetName val="Data Calc COA Rollups"/>
      <sheetName val="KFH_SAC MH Add-on Paste"/>
      <sheetName val="Data Calc COS WCM"/>
      <sheetName val="Data Calc COA WCM"/>
      <sheetName val="WCM Paste"/>
      <sheetName val="All WCM CRCS"/>
      <sheetName val="P56 Pastes (Q1)"/>
      <sheetName val="P56 Pastes (Q2)"/>
      <sheetName val="P56 Pastes (2H)"/>
      <sheetName val="HQAF (Q1)"/>
      <sheetName val="HQAF (Q2)"/>
      <sheetName val="HQAF (2H)"/>
      <sheetName val="Other Add-ons (Q1)"/>
      <sheetName val="Other Add-ons (Q2)"/>
      <sheetName val="Other Add-ons (2H)"/>
      <sheetName val="MCO Tax (Q1)"/>
      <sheetName val="MCO Tax (Q2)"/>
      <sheetName val="MCO Tax (2H)"/>
      <sheetName val="PSA Increments"/>
      <sheetName val="B-Model (Q1)"/>
      <sheetName val="B-Model (Q2)"/>
      <sheetName val="B-Model (2H)"/>
      <sheetName val="COVID (Q1)"/>
      <sheetName val="COVID (Q2)"/>
      <sheetName val="COVID (2H)"/>
      <sheetName val="Rx (Q1)"/>
      <sheetName val="Rx (Q2)"/>
      <sheetName val="Rx (2H)"/>
      <sheetName val="CBAS GME Paste"/>
      <sheetName val="Base Data Paste"/>
      <sheetName val="PC Impacts"/>
      <sheetName val="Deliverable Macro"/>
      <sheetName val="RDT to Base Crosswalk"/>
      <sheetName val="Sum - Plan Specific"/>
      <sheetName val="Sum - County Average"/>
      <sheetName val="Sum - Blended Rate"/>
      <sheetName val="Sum - Add-On Details (Jan-Mar)"/>
      <sheetName val="Sum - Add-On Details (Apr-Jun)"/>
      <sheetName val="Sum - Add-On Details (Jul-Dec)"/>
      <sheetName val="Sum - Add-Ons (Jan-Mar)"/>
      <sheetName val="Sum - Add-Ons (Apr-Jun)"/>
      <sheetName val="Sum - Add-Ons (Jul-Dec)"/>
      <sheetName val="Sum - Increments"/>
      <sheetName val="CBAS LB GME"/>
      <sheetName val="Two-Plan CRCS"/>
      <sheetName val="COHS CRCS"/>
      <sheetName val="GMC (Regional) CRCS"/>
      <sheetName val="GMC (SAC &amp; SDI) CRCS"/>
      <sheetName val="WCM CRCS"/>
      <sheetName val="All Plans CRCS"/>
      <sheetName val="CRCS Sheet"/>
      <sheetName val="County CRCS Sheet"/>
      <sheetName val="Base Data Adjustments"/>
      <sheetName val="KFH MH"/>
      <sheetName val="PEAch Chart Table"/>
      <sheetName val="PEACh"/>
      <sheetName val="WCM PC"/>
      <sheetName val="WCM Plan CRCS"/>
      <sheetName val="CHECKS"/>
      <sheetName val="COHS Previous Rates"/>
      <sheetName val="Sum - Plan Specific - 6 M"/>
      <sheetName val="Acuity Factors"/>
      <sheetName val="AET_UHC CRCS"/>
      <sheetName val="2019-20 Non-340B"/>
      <sheetName val="2019-20 - 340B"/>
    </sheetNames>
    <sheetDataSet>
      <sheetData sheetId="0"/>
      <sheetData sheetId="1"/>
      <sheetData sheetId="2">
        <row r="2">
          <cell r="C2" t="str">
            <v>19-20 Bridge Period</v>
          </cell>
          <cell r="G2" t="str">
            <v>PHC_SOU</v>
          </cell>
          <cell r="I2" t="str">
            <v>Partnership South</v>
          </cell>
          <cell r="J2" t="str">
            <v>COHSO</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cell r="AS8">
            <v>3.1999999999999997</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cell r="AS9">
            <v>11.420000000000002</v>
          </cell>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cell r="AS10">
            <v>5.69</v>
          </cell>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cell r="AS11">
            <v>29.939999999999998</v>
          </cell>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cell r="AS12">
            <v>6.14</v>
          </cell>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cell r="AS13">
            <v>5.68</v>
          </cell>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cell r="AS14">
            <v>49.449999999999996</v>
          </cell>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S15">
            <v>0</v>
          </cell>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S16">
            <v>0</v>
          </cell>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cell r="AS17">
            <v>306.57</v>
          </cell>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cell r="AS18">
            <v>195.96</v>
          </cell>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S19">
            <v>0</v>
          </cell>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cell r="AS22">
            <v>3.88</v>
          </cell>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cell r="AS23">
            <v>14.290000000000001</v>
          </cell>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cell r="AS24">
            <v>6.28</v>
          </cell>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cell r="AS25">
            <v>39.440000000000005</v>
          </cell>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cell r="AS26">
            <v>7.45</v>
          </cell>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cell r="AS27">
            <v>8</v>
          </cell>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cell r="AS28">
            <v>58.39</v>
          </cell>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S29">
            <v>0</v>
          </cell>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S30">
            <v>0</v>
          </cell>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cell r="AS31">
            <v>371.65000000000003</v>
          </cell>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cell r="AS32">
            <v>247.56</v>
          </cell>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S33">
            <v>0</v>
          </cell>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cell r="AS36">
            <v>4.2300000000000004</v>
          </cell>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cell r="AS37">
            <v>13.51</v>
          </cell>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cell r="AS38">
            <v>6.62</v>
          </cell>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cell r="AS39">
            <v>39.4</v>
          </cell>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cell r="AS40">
            <v>5.58</v>
          </cell>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cell r="AS41">
            <v>10.219999999999999</v>
          </cell>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cell r="AS42">
            <v>50.51</v>
          </cell>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S43">
            <v>0</v>
          </cell>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S44">
            <v>0</v>
          </cell>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cell r="AS45">
            <v>280.64999999999998</v>
          </cell>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cell r="AS46">
            <v>218.62</v>
          </cell>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S47">
            <v>0</v>
          </cell>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cell r="AS50">
            <v>4.4899999999999993</v>
          </cell>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cell r="AS51">
            <v>12.39</v>
          </cell>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cell r="AS52">
            <v>6.3900000000000006</v>
          </cell>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cell r="AS53">
            <v>38.67</v>
          </cell>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cell r="AS54">
            <v>7.24</v>
          </cell>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cell r="AS55">
            <v>8.8800000000000008</v>
          </cell>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cell r="AS56">
            <v>46.55</v>
          </cell>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cell r="AS57">
            <v>34.75</v>
          </cell>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cell r="AS58">
            <v>2.3200000000000003</v>
          </cell>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cell r="AS59">
            <v>365.69</v>
          </cell>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cell r="AS60">
            <v>266.48</v>
          </cell>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S61">
            <v>0</v>
          </cell>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cell r="AS64">
            <v>3.0700000000000003</v>
          </cell>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cell r="AS65">
            <v>11.920000000000002</v>
          </cell>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cell r="AS66">
            <v>5.55</v>
          </cell>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cell r="AS67">
            <v>34.49</v>
          </cell>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cell r="AS68">
            <v>5.3599999999999994</v>
          </cell>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cell r="AS69">
            <v>8.129999999999999</v>
          </cell>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cell r="AS70">
            <v>61.91</v>
          </cell>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cell r="AS71">
            <v>37.789999999999992</v>
          </cell>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cell r="AS72">
            <v>4.3600000000000003</v>
          </cell>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cell r="AS73">
            <v>375.43</v>
          </cell>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cell r="AS74">
            <v>203.57999999999998</v>
          </cell>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S75">
            <v>0</v>
          </cell>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cell r="AS78">
            <v>5.7200000000000006</v>
          </cell>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cell r="AS79">
            <v>13.33</v>
          </cell>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cell r="AS80">
            <v>7.6</v>
          </cell>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cell r="AS81">
            <v>40.089999999999996</v>
          </cell>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cell r="AS82">
            <v>7.4</v>
          </cell>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cell r="AS83">
            <v>9.3999999999999986</v>
          </cell>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cell r="AS84">
            <v>77.740000000000009</v>
          </cell>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S85">
            <v>0</v>
          </cell>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S86">
            <v>0</v>
          </cell>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cell r="AS87">
            <v>375.68</v>
          </cell>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cell r="AS88">
            <v>224.46</v>
          </cell>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S89">
            <v>0</v>
          </cell>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cell r="AS92">
            <v>4.47</v>
          </cell>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cell r="AS93">
            <v>12.190000000000001</v>
          </cell>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cell r="AS94">
            <v>6.94</v>
          </cell>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cell r="AS95">
            <v>33.07</v>
          </cell>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cell r="AS96">
            <v>4.78</v>
          </cell>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cell r="AS97">
            <v>5.07</v>
          </cell>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cell r="AS98">
            <v>49.61</v>
          </cell>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S99">
            <v>0</v>
          </cell>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S100">
            <v>0</v>
          </cell>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cell r="AS101">
            <v>389.22</v>
          </cell>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cell r="AS102">
            <v>191.46</v>
          </cell>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S103">
            <v>0</v>
          </cell>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cell r="AS106">
            <v>6.19</v>
          </cell>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cell r="AS107">
            <v>12.43</v>
          </cell>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cell r="AS108">
            <v>8.09</v>
          </cell>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cell r="AS109">
            <v>32.330000000000005</v>
          </cell>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cell r="AS110">
            <v>15.19</v>
          </cell>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cell r="AS111">
            <v>9.36</v>
          </cell>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cell r="AS112">
            <v>125.77000000000001</v>
          </cell>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S113">
            <v>0</v>
          </cell>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S114">
            <v>0</v>
          </cell>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cell r="AS115">
            <v>103.86</v>
          </cell>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cell r="AS116">
            <v>177.57</v>
          </cell>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cell r="AS117">
            <v>27.89</v>
          </cell>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cell r="AS120">
            <v>3.93</v>
          </cell>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cell r="AS121">
            <v>12.25</v>
          </cell>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cell r="AS122">
            <v>6.04</v>
          </cell>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cell r="AS123">
            <v>38.479999999999997</v>
          </cell>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cell r="AS124">
            <v>5.95</v>
          </cell>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cell r="AS125">
            <v>7.18</v>
          </cell>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cell r="AS126">
            <v>61.3</v>
          </cell>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S127">
            <v>0</v>
          </cell>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S128">
            <v>0</v>
          </cell>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cell r="AS129">
            <v>415.71</v>
          </cell>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cell r="AS130">
            <v>213.94</v>
          </cell>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S131">
            <v>0</v>
          </cell>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cell r="AS134">
            <v>4.5100000000000007</v>
          </cell>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cell r="AS135">
            <v>12.65</v>
          </cell>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cell r="AS136">
            <v>33.53</v>
          </cell>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X137" t="str">
            <v>San MateoDisabledDual</v>
          </cell>
          <cell r="Y137">
            <v>503</v>
          </cell>
          <cell r="Z137" t="str">
            <v>San Mateo</v>
          </cell>
          <cell r="AA137" t="str">
            <v>San Mateo</v>
          </cell>
          <cell r="AB137" t="str">
            <v>DisabledDual</v>
          </cell>
          <cell r="AC137">
            <v>197</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cell r="AS137">
            <v>9.2299999999999986</v>
          </cell>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X138" t="str">
            <v>San MateoAgedDual</v>
          </cell>
          <cell r="Y138">
            <v>503</v>
          </cell>
          <cell r="Z138" t="str">
            <v>San Mateo</v>
          </cell>
          <cell r="AA138" t="str">
            <v>San Mateo</v>
          </cell>
          <cell r="AB138" t="str">
            <v>AgedDual</v>
          </cell>
          <cell r="AC138">
            <v>0</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cell r="AS138">
            <v>9.99</v>
          </cell>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cell r="AS139">
            <v>55.06</v>
          </cell>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cell r="AS140">
            <v>212.45</v>
          </cell>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cell r="AS141">
            <v>7.68</v>
          </cell>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cell r="AS142">
            <v>439.28000000000003</v>
          </cell>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X143" t="str">
            <v>San MateoLTCDual</v>
          </cell>
          <cell r="Y143">
            <v>503</v>
          </cell>
          <cell r="Z143" t="str">
            <v>San Mateo</v>
          </cell>
          <cell r="AA143" t="str">
            <v>San Mateo</v>
          </cell>
          <cell r="AB143" t="str">
            <v>LTCDual</v>
          </cell>
          <cell r="AC143">
            <v>0</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cell r="AS143">
            <v>277.92</v>
          </cell>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S144">
            <v>0</v>
          </cell>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X145" t="str">
            <v>San MateoAll Category of Aid</v>
          </cell>
          <cell r="Y145">
            <v>503</v>
          </cell>
          <cell r="Z145" t="str">
            <v>San Mateo</v>
          </cell>
          <cell r="AA145" t="str">
            <v>San Mateo</v>
          </cell>
          <cell r="AB145" t="str">
            <v>All Category of Aid</v>
          </cell>
          <cell r="AC145">
            <v>729712</v>
          </cell>
          <cell r="AD145">
            <v>323.72304496376137</v>
          </cell>
          <cell r="AE145">
            <v>11.812799002559982</v>
          </cell>
          <cell r="AF145">
            <v>311.91024596120138</v>
          </cell>
          <cell r="AG145">
            <v>4.8795143577671674</v>
          </cell>
          <cell r="AH145">
            <v>0.77821534687931659</v>
          </cell>
          <cell r="AI145">
            <v>0.2346533466648483</v>
          </cell>
          <cell r="AJ145">
            <v>5.8923830513113327</v>
          </cell>
          <cell r="AK145">
            <v>12.470888561490229</v>
          </cell>
          <cell r="AL145">
            <v>0.51162450384536151</v>
          </cell>
          <cell r="AM145">
            <v>12.982513065335588</v>
          </cell>
          <cell r="AN145">
            <v>342.59794108040825</v>
          </cell>
          <cell r="AO145">
            <v>346.19416398588504</v>
          </cell>
          <cell r="AP145">
            <v>334.33912696339388</v>
          </cell>
          <cell r="AQ145">
            <v>359.17667705122057</v>
          </cell>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X146" t="str">
            <v>San MateoTotal Revenue</v>
          </cell>
          <cell r="Y146">
            <v>503</v>
          </cell>
          <cell r="Z146" t="str">
            <v>San Mateo</v>
          </cell>
          <cell r="AA146" t="str">
            <v>San Mateo</v>
          </cell>
          <cell r="AB146" t="str">
            <v>Total Revenue</v>
          </cell>
          <cell r="AC146">
            <v>0</v>
          </cell>
          <cell r="AD146">
            <v>236224590.58659622</v>
          </cell>
          <cell r="AE146">
            <v>8619941.1857560501</v>
          </cell>
          <cell r="AF146">
            <v>227604649.40084019</v>
          </cell>
          <cell r="AG146">
            <v>3560640.1810349952</v>
          </cell>
          <cell r="AH146">
            <v>567873.07720199984</v>
          </cell>
          <cell r="AI146">
            <v>171229.36290149979</v>
          </cell>
          <cell r="AJ146">
            <v>4299742.6211384954</v>
          </cell>
          <cell r="AK146">
            <v>9100157.0339821577</v>
          </cell>
          <cell r="AL146">
            <v>373338.53995000647</v>
          </cell>
          <cell r="AM146">
            <v>9473495.5739321634</v>
          </cell>
          <cell r="AN146">
            <v>249997828.78166687</v>
          </cell>
          <cell r="AO146">
            <v>252622035.79046816</v>
          </cell>
          <cell r="AP146">
            <v>243971273.01471207</v>
          </cell>
          <cell r="AQ146">
            <v>262095531.36440027</v>
          </cell>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X147" t="str">
            <v>0MLTSS HCBS High</v>
          </cell>
          <cell r="Y147">
            <v>0</v>
          </cell>
          <cell r="Z147">
            <v>0</v>
          </cell>
          <cell r="AA147">
            <v>0</v>
          </cell>
          <cell r="AB147" t="str">
            <v>MLTSS HCBS High</v>
          </cell>
          <cell r="AC147">
            <v>777</v>
          </cell>
          <cell r="AD147">
            <v>1856.94</v>
          </cell>
          <cell r="AE147">
            <v>73.12</v>
          </cell>
          <cell r="AF147">
            <v>1783.82</v>
          </cell>
          <cell r="AG147">
            <v>0</v>
          </cell>
          <cell r="AH147">
            <v>0</v>
          </cell>
          <cell r="AI147">
            <v>0</v>
          </cell>
          <cell r="AJ147">
            <v>0</v>
          </cell>
          <cell r="AK147">
            <v>0</v>
          </cell>
          <cell r="AL147">
            <v>0</v>
          </cell>
          <cell r="AM147">
            <v>0</v>
          </cell>
          <cell r="AN147">
            <v>1856.94</v>
          </cell>
          <cell r="AO147">
            <v>1963.53</v>
          </cell>
          <cell r="AP147">
            <v>1886.22</v>
          </cell>
          <cell r="AQ147">
            <v>1963.53</v>
          </cell>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X148" t="str">
            <v>San Mateo CCSChild</v>
          </cell>
          <cell r="Y148">
            <v>703</v>
          </cell>
          <cell r="Z148" t="str">
            <v>San Mateo CCS</v>
          </cell>
          <cell r="AA148" t="str">
            <v>San Mateo</v>
          </cell>
          <cell r="AB148" t="str">
            <v>Child</v>
          </cell>
          <cell r="AC148">
            <v>13725.033587102553</v>
          </cell>
          <cell r="AD148">
            <v>1361.4784603634607</v>
          </cell>
          <cell r="AE148">
            <v>53.608214376811247</v>
          </cell>
          <cell r="AF148">
            <v>1307.8702459866495</v>
          </cell>
          <cell r="AG148">
            <v>4.1211809987183434</v>
          </cell>
          <cell r="AH148">
            <v>0.43735349939823376</v>
          </cell>
          <cell r="AI148">
            <v>0.18684949471785561</v>
          </cell>
          <cell r="AJ148">
            <v>4.7453839928344328</v>
          </cell>
          <cell r="AK148">
            <v>10.456459112396173</v>
          </cell>
          <cell r="AL148">
            <v>0.42859916986399405</v>
          </cell>
          <cell r="AM148">
            <v>10.885058282260166</v>
          </cell>
          <cell r="AN148">
            <v>1377.1089026385553</v>
          </cell>
          <cell r="AO148">
            <v>1436.1455646336867</v>
          </cell>
          <cell r="AP148">
            <v>1382.5373502568755</v>
          </cell>
          <cell r="AQ148">
            <v>1447.0306229159469</v>
          </cell>
          <cell r="AS148">
            <v>54.223663041393095</v>
          </cell>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X149" t="str">
            <v>San Mateo CCSAdult</v>
          </cell>
          <cell r="Y149">
            <v>703</v>
          </cell>
          <cell r="Z149" t="str">
            <v>San Mateo CCS</v>
          </cell>
          <cell r="AA149" t="str">
            <v>San Mateo</v>
          </cell>
          <cell r="AB149" t="str">
            <v>Adult</v>
          </cell>
          <cell r="AC149">
            <v>480.58345595291405</v>
          </cell>
          <cell r="AD149">
            <v>756.63978774232589</v>
          </cell>
          <cell r="AE149">
            <v>29.792691642354157</v>
          </cell>
          <cell r="AF149">
            <v>726.84709609997174</v>
          </cell>
          <cell r="AG149">
            <v>3.8705934325175697</v>
          </cell>
          <cell r="AH149">
            <v>0.31647818968150432</v>
          </cell>
          <cell r="AI149">
            <v>0.17162362537315712</v>
          </cell>
          <cell r="AJ149">
            <v>4.3586952475722311</v>
          </cell>
          <cell r="AK149">
            <v>10.456459112396173</v>
          </cell>
          <cell r="AL149">
            <v>0.42859916986399405</v>
          </cell>
          <cell r="AM149">
            <v>10.885058282260166</v>
          </cell>
          <cell r="AN149">
            <v>771.88354127215837</v>
          </cell>
          <cell r="AO149">
            <v>797.83187787649899</v>
          </cell>
          <cell r="AP149">
            <v>768.03918623414484</v>
          </cell>
          <cell r="AQ149">
            <v>808.71693615875915</v>
          </cell>
          <cell r="AS149">
            <v>30.392914437591308</v>
          </cell>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X150" t="str">
            <v>San Mateo CCSAged&amp;DisabledNonDual</v>
          </cell>
          <cell r="Y150">
            <v>703</v>
          </cell>
          <cell r="Z150" t="str">
            <v>San Mateo CCS</v>
          </cell>
          <cell r="AA150" t="str">
            <v>San Mateo</v>
          </cell>
          <cell r="AB150" t="str">
            <v>Aged&amp;DisabledNonDual</v>
          </cell>
          <cell r="AC150">
            <v>9671.5501247520951</v>
          </cell>
          <cell r="AD150">
            <v>2002.1637245708284</v>
          </cell>
          <cell r="AE150">
            <v>78.835196654976471</v>
          </cell>
          <cell r="AF150">
            <v>1923.328527915852</v>
          </cell>
          <cell r="AG150">
            <v>8.8229787778529474</v>
          </cell>
          <cell r="AH150">
            <v>0.44780217776744102</v>
          </cell>
          <cell r="AI150">
            <v>0.37999947963831104</v>
          </cell>
          <cell r="AJ150">
            <v>9.6507804352586994</v>
          </cell>
          <cell r="AK150">
            <v>27.058192196343018</v>
          </cell>
          <cell r="AL150">
            <v>1.1090866027128239</v>
          </cell>
          <cell r="AM150">
            <v>28.167278799055843</v>
          </cell>
          <cell r="AN150">
            <v>2039.9817838051431</v>
          </cell>
          <cell r="AO150">
            <v>2110.8131854915496</v>
          </cell>
          <cell r="AP150">
            <v>2031.9779888365731</v>
          </cell>
          <cell r="AQ150">
            <v>2138.9804642906056</v>
          </cell>
          <cell r="AS150">
            <v>80.324282737327607</v>
          </cell>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X151" t="str">
            <v>San Mateo CCSDisabledDual</v>
          </cell>
          <cell r="Y151">
            <v>703</v>
          </cell>
          <cell r="Z151" t="str">
            <v>San Mateo CCS</v>
          </cell>
          <cell r="AA151" t="str">
            <v>San Mateo</v>
          </cell>
          <cell r="AB151" t="str">
            <v>DisabledDual</v>
          </cell>
          <cell r="AC151">
            <v>99.801676156355967</v>
          </cell>
          <cell r="AD151">
            <v>1482.7742369643765</v>
          </cell>
          <cell r="AE151">
            <v>58.384235580472478</v>
          </cell>
          <cell r="AF151">
            <v>1424.3900013839041</v>
          </cell>
          <cell r="AG151">
            <v>0</v>
          </cell>
          <cell r="AH151">
            <v>0</v>
          </cell>
          <cell r="AI151">
            <v>0</v>
          </cell>
          <cell r="AJ151">
            <v>0</v>
          </cell>
          <cell r="AK151">
            <v>2.8750131807808135</v>
          </cell>
          <cell r="AL151">
            <v>0.11784374130721617</v>
          </cell>
          <cell r="AM151">
            <v>2.9928569220880297</v>
          </cell>
          <cell r="AN151">
            <v>1485.7670938864646</v>
          </cell>
          <cell r="AO151">
            <v>1537.0110985673489</v>
          </cell>
          <cell r="AP151">
            <v>1478.6268629868764</v>
          </cell>
          <cell r="AQ151">
            <v>1540.003955489437</v>
          </cell>
          <cell r="AS151">
            <v>58.502079321779696</v>
          </cell>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cell r="AS152">
            <v>0.157287768111145</v>
          </cell>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cell r="AS153">
            <v>2.6043641647615763</v>
          </cell>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cell r="AS154">
            <v>1.0224580067546669</v>
          </cell>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cell r="AS155">
            <v>9.3576783068867575E-2</v>
          </cell>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X156" t="str">
            <v>San Mateo CCSLTCNonDual</v>
          </cell>
          <cell r="Y156">
            <v>703</v>
          </cell>
          <cell r="Z156" t="str">
            <v>San Mateo CCS</v>
          </cell>
          <cell r="AA156" t="str">
            <v>San Mateo</v>
          </cell>
          <cell r="AB156" t="str">
            <v>LTCNonDual</v>
          </cell>
          <cell r="AC156">
            <v>23.031156036082145</v>
          </cell>
          <cell r="AD156">
            <v>34587.804996603241</v>
          </cell>
          <cell r="AE156">
            <v>1361.8948217412544</v>
          </cell>
          <cell r="AF156">
            <v>33225.910174861987</v>
          </cell>
          <cell r="AG156">
            <v>7.4182939161925043</v>
          </cell>
          <cell r="AH156">
            <v>0.37340622721304406</v>
          </cell>
          <cell r="AI156">
            <v>0.31937352572189415</v>
          </cell>
          <cell r="AJ156">
            <v>8.1110736691274425</v>
          </cell>
          <cell r="AK156">
            <v>75.784906197999433</v>
          </cell>
          <cell r="AL156">
            <v>3.106342934595943</v>
          </cell>
          <cell r="AM156">
            <v>78.891249132595377</v>
          </cell>
          <cell r="AN156">
            <v>34674.807319404965</v>
          </cell>
          <cell r="AO156">
            <v>35902.756337561332</v>
          </cell>
          <cell r="AP156">
            <v>34540.861515820077</v>
          </cell>
          <cell r="AQ156">
            <v>35981.647586693929</v>
          </cell>
          <cell r="AS156">
            <v>1365.3205382015722</v>
          </cell>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cell r="AS157">
            <v>0.26055296061075994</v>
          </cell>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S158">
            <v>0</v>
          </cell>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X159" t="str">
            <v>San Mateo CCSAll Category of Aid</v>
          </cell>
          <cell r="Y159">
            <v>703</v>
          </cell>
          <cell r="Z159" t="str">
            <v>San Mateo CCS</v>
          </cell>
          <cell r="AA159" t="str">
            <v>San Mateo</v>
          </cell>
          <cell r="AB159" t="str">
            <v>All Category of Aid</v>
          </cell>
          <cell r="AC159">
            <v>24000</v>
          </cell>
          <cell r="AD159">
            <v>1639.9405612037426</v>
          </cell>
          <cell r="AE159">
            <v>64.572659597397418</v>
          </cell>
          <cell r="AF159">
            <v>1575.3679016063456</v>
          </cell>
          <cell r="AG159">
            <v>5.9969260074441726</v>
          </cell>
          <cell r="AH159">
            <v>0.4372636181726331</v>
          </cell>
          <cell r="AI159">
            <v>0.2637306092477934</v>
          </cell>
          <cell r="AJ159">
            <v>6.6979202348646005</v>
          </cell>
          <cell r="AK159">
            <v>17.177810875975613</v>
          </cell>
          <cell r="AL159">
            <v>0.70410025060928016</v>
          </cell>
          <cell r="AM159">
            <v>17.881911126584892</v>
          </cell>
          <cell r="AN159">
            <v>1664.5203925651924</v>
          </cell>
          <cell r="AO159">
            <v>1728.7368627674132</v>
          </cell>
          <cell r="AP159">
            <v>1664.1642031700158</v>
          </cell>
          <cell r="AQ159">
            <v>1746.6187738939984</v>
          </cell>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X160" t="str">
            <v>San Mateo CCSTotal Revenue</v>
          </cell>
          <cell r="Y160">
            <v>703</v>
          </cell>
          <cell r="Z160" t="str">
            <v>San Mateo CCS</v>
          </cell>
          <cell r="AA160" t="str">
            <v>San Mateo</v>
          </cell>
          <cell r="AB160" t="str">
            <v>Total Revenue</v>
          </cell>
          <cell r="AC160">
            <v>0</v>
          </cell>
          <cell r="AD160">
            <v>39358573.468889825</v>
          </cell>
          <cell r="AE160">
            <v>1549743.8303375382</v>
          </cell>
          <cell r="AF160">
            <v>37808829.638552293</v>
          </cell>
          <cell r="AG160">
            <v>143926.22417866014</v>
          </cell>
          <cell r="AH160">
            <v>10494.326836143195</v>
          </cell>
          <cell r="AI160">
            <v>6329.5346219470421</v>
          </cell>
          <cell r="AJ160">
            <v>160750.08563675042</v>
          </cell>
          <cell r="AK160">
            <v>412267.46102341468</v>
          </cell>
          <cell r="AL160">
            <v>16898.406014622724</v>
          </cell>
          <cell r="AM160">
            <v>429165.8670380374</v>
          </cell>
          <cell r="AN160">
            <v>39948489.421564616</v>
          </cell>
          <cell r="AO160">
            <v>41489684.706417918</v>
          </cell>
          <cell r="AP160">
            <v>39939940.876080379</v>
          </cell>
          <cell r="AQ160">
            <v>41918850.57345596</v>
          </cell>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cell r="AS162">
            <v>6.28</v>
          </cell>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cell r="AS163">
            <v>11.57</v>
          </cell>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cell r="AS164">
            <v>8.370000000000001</v>
          </cell>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cell r="AS165">
            <v>35.599999999999994</v>
          </cell>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cell r="AS166">
            <v>13.19</v>
          </cell>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cell r="AS167">
            <v>9.6800000000000015</v>
          </cell>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cell r="AS168">
            <v>102.81</v>
          </cell>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S169">
            <v>0</v>
          </cell>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S170">
            <v>0</v>
          </cell>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cell r="AS171">
            <v>278.55</v>
          </cell>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cell r="AS172">
            <v>211.38</v>
          </cell>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cell r="AS173">
            <v>15.72</v>
          </cell>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cell r="AS176">
            <v>4.84</v>
          </cell>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cell r="AS177">
            <v>13.89</v>
          </cell>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cell r="AS178">
            <v>7.21</v>
          </cell>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cell r="AS179">
            <v>37.949999999999996</v>
          </cell>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cell r="AS180">
            <v>6.4499999999999993</v>
          </cell>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cell r="AS181">
            <v>8.07</v>
          </cell>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cell r="AS182">
            <v>50.660000000000004</v>
          </cell>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S183">
            <v>0</v>
          </cell>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S184">
            <v>0</v>
          </cell>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cell r="AS185">
            <v>389.63</v>
          </cell>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cell r="AS186">
            <v>144.62</v>
          </cell>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S187">
            <v>0</v>
          </cell>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cell r="AS190">
            <v>3.49</v>
          </cell>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cell r="AS191">
            <v>11.700000000000001</v>
          </cell>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cell r="AS192">
            <v>5.42</v>
          </cell>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cell r="AS193">
            <v>36.25</v>
          </cell>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cell r="AS194">
            <v>7.25</v>
          </cell>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cell r="AS195">
            <v>7.4700000000000006</v>
          </cell>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cell r="AS196">
            <v>69.010000000000005</v>
          </cell>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S197">
            <v>0</v>
          </cell>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S198">
            <v>0</v>
          </cell>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cell r="AS199">
            <v>428.97999999999996</v>
          </cell>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cell r="AS200">
            <v>248.84</v>
          </cell>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S201">
            <v>0</v>
          </cell>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cell r="AS204">
            <v>5.19</v>
          </cell>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cell r="AS205">
            <v>10.38</v>
          </cell>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cell r="AS206">
            <v>6.83</v>
          </cell>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cell r="AS207">
            <v>42.449999999999996</v>
          </cell>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cell r="AS208">
            <v>10.66</v>
          </cell>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cell r="AS209">
            <v>9.7399999999999984</v>
          </cell>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cell r="AS210">
            <v>59.730000000000004</v>
          </cell>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S211">
            <v>0</v>
          </cell>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S212">
            <v>0</v>
          </cell>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cell r="AS213">
            <v>407.23</v>
          </cell>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cell r="AS214">
            <v>202.03</v>
          </cell>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cell r="AS215">
            <v>21.35</v>
          </cell>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05"/>
      <sheetName val="Stwd 296 Jul05"/>
      <sheetName val="EDITS Jul05"/>
      <sheetName val="Ind Co 296 Jul05"/>
      <sheetName val="Aug05"/>
      <sheetName val="Stwd 296 Aug05"/>
      <sheetName val="EDITS Aug05"/>
      <sheetName val="Ind Co 296 Aug05"/>
      <sheetName val="Sep05"/>
      <sheetName val="Stwd 296 Sept05"/>
      <sheetName val="EDITS Sep05"/>
      <sheetName val="Ind Co 296 Sep05"/>
      <sheetName val="Oct05"/>
      <sheetName val="Stwd 296 Oct05"/>
      <sheetName val="EDITS Oct05"/>
      <sheetName val="Ind Co 296 Oct05"/>
      <sheetName val="Nov05"/>
      <sheetName val="Stwd 296 Nov05"/>
      <sheetName val="EDITS Nov05"/>
      <sheetName val="Ind Co 296 Nov05"/>
      <sheetName val="Dec05"/>
      <sheetName val="Stwd 296 Dec05"/>
      <sheetName val="EDITS Dec05"/>
      <sheetName val="Ind Co 296 Dec05"/>
      <sheetName val="Jan06"/>
      <sheetName val="Stwd 296 Jan06"/>
      <sheetName val="EDITS Jan06"/>
      <sheetName val="Ind Co 296 Jan06"/>
      <sheetName val="Feb06"/>
      <sheetName val="Stwd 296 Feb06"/>
      <sheetName val="EDITS Feb06"/>
      <sheetName val="Ind Co 296 Feb06"/>
      <sheetName val="Mar06"/>
      <sheetName val="Stwd 296 Mar06"/>
      <sheetName val="EDITS Mar06"/>
      <sheetName val="Ind Co 296 Mar06"/>
      <sheetName val="Apr06"/>
      <sheetName val="Stwd 296 Apr06"/>
      <sheetName val="EDITS Apr06"/>
      <sheetName val="Ind Co 296 Apr06"/>
      <sheetName val="May06"/>
      <sheetName val="Stwd 296 May06"/>
      <sheetName val="EDITS May06"/>
      <sheetName val="Ind Co 296 May06"/>
      <sheetName val="Jun06"/>
      <sheetName val="Stwd 296 Jun06"/>
      <sheetName val="EDITS Jun06"/>
      <sheetName val="Ind Co 296 Jun06"/>
      <sheetName val="Jun05"/>
      <sheetName val="Jul05-Jun05 COM % CHG-pg1"/>
      <sheetName val="Jul05-Jun05 COM % CHG-pg2"/>
      <sheetName val="Aug05-Jul05 COM % CHG-pg1"/>
      <sheetName val="Aug05-Jul05 COM % CHG-pg2"/>
      <sheetName val="Sep05-Aug05 COM % CHG-pg1"/>
      <sheetName val="Sep05-Aug05 COM % CHG-pg2"/>
      <sheetName val="Oct05-Sep05 COM % CHG-pg1"/>
      <sheetName val="Oct05-Sep05 COM % CHG-pg2"/>
      <sheetName val="Nov05-Oct05 COM % CHG-pg1"/>
      <sheetName val="Nov05-Oct05 COM % CHG-pg2"/>
      <sheetName val="Dec05-Nov05 COM % CHG-pg1"/>
      <sheetName val="Dec05-Nov05 COM % CHG-pg2"/>
      <sheetName val="Jan06-Dec05 COM % CHG-pg1"/>
      <sheetName val="Jan06-Dec05 COM % CHG-pg2"/>
      <sheetName val="Feb06-Jan06 COM % CHG-pg1"/>
      <sheetName val="Feb06-Jan06 COM % CHG-pg2"/>
      <sheetName val="Mar06-Feb06 COM % CHG-pg1"/>
      <sheetName val="Mar06-Feb06 COM % CHG-pg2"/>
      <sheetName val="Apr06-Mar06 COM % CHG-pg1"/>
      <sheetName val="Apr06-Mar06 COM % CHG-pg2"/>
      <sheetName val="May06-Apr06 COM % CHG-pg1"/>
      <sheetName val="May06-Apr06 COM % CHG-pg2"/>
      <sheetName val="Jun06-May06 COM % CHG-pg1"/>
      <sheetName val="Jun06-May06 COM % CHG-pg2"/>
      <sheetName val="366 (296&amp;296X) 05-06"/>
      <sheetName val="FNS366B 05-06"/>
      <sheetName val="Jul-Sep05 CFAB"/>
      <sheetName val="Oct-Dec05 CFAB"/>
      <sheetName val="Jan-Mar06 CFAB"/>
      <sheetName val="Apr-Jun06 CFAB"/>
      <sheetName val="296 Totals 05-06"/>
      <sheetName val="296 Avgs 05-06"/>
      <sheetName val="Stwd_296_Jul05"/>
      <sheetName val="EDITS_Jul05"/>
      <sheetName val="Ind_Co_296_Jul05"/>
      <sheetName val="Stwd_296_Aug05"/>
      <sheetName val="EDITS_Aug05"/>
      <sheetName val="Ind_Co_296_Aug05"/>
      <sheetName val="Stwd_296_Sept05"/>
      <sheetName val="EDITS_Sep05"/>
      <sheetName val="Ind_Co_296_Sep05"/>
      <sheetName val="Stwd_296_Oct05"/>
      <sheetName val="EDITS_Oct05"/>
      <sheetName val="Ind_Co_296_Oct05"/>
      <sheetName val="Stwd_296_Nov05"/>
      <sheetName val="EDITS_Nov05"/>
      <sheetName val="Ind_Co_296_Nov05"/>
      <sheetName val="Stwd_296_Dec05"/>
      <sheetName val="EDITS_Dec05"/>
      <sheetName val="Ind_Co_296_Dec05"/>
      <sheetName val="Stwd_296_Jan06"/>
      <sheetName val="EDITS_Jan06"/>
      <sheetName val="Ind_Co_296_Jan06"/>
      <sheetName val="Stwd_296_Feb06"/>
      <sheetName val="EDITS_Feb06"/>
      <sheetName val="Ind_Co_296_Feb06"/>
      <sheetName val="Stwd_296_Mar06"/>
      <sheetName val="EDITS_Mar06"/>
      <sheetName val="Ind_Co_296_Mar06"/>
      <sheetName val="Stwd_296_Apr06"/>
      <sheetName val="EDITS_Apr06"/>
      <sheetName val="Ind_Co_296_Apr06"/>
      <sheetName val="Stwd_296_May06"/>
      <sheetName val="EDITS_May06"/>
      <sheetName val="Ind_Co_296_May06"/>
      <sheetName val="Stwd_296_Jun06"/>
      <sheetName val="EDITS_Jun06"/>
      <sheetName val="Ind_Co_296_Jun06"/>
      <sheetName val="Jul05-Jun05_COM_%_CHG-pg1"/>
      <sheetName val="Jul05-Jun05_COM_%_CHG-pg2"/>
      <sheetName val="Aug05-Jul05_COM_%_CHG-pg1"/>
      <sheetName val="Aug05-Jul05_COM_%_CHG-pg2"/>
      <sheetName val="Sep05-Aug05_COM_%_CHG-pg1"/>
      <sheetName val="Sep05-Aug05_COM_%_CHG-pg2"/>
      <sheetName val="Oct05-Sep05_COM_%_CHG-pg1"/>
      <sheetName val="Oct05-Sep05_COM_%_CHG-pg2"/>
      <sheetName val="Nov05-Oct05_COM_%_CHG-pg1"/>
      <sheetName val="Nov05-Oct05_COM_%_CHG-pg2"/>
      <sheetName val="Dec05-Nov05_COM_%_CHG-pg1"/>
      <sheetName val="Dec05-Nov05_COM_%_CHG-pg2"/>
      <sheetName val="Jan06-Dec05_COM_%_CHG-pg1"/>
      <sheetName val="Jan06-Dec05_COM_%_CHG-pg2"/>
      <sheetName val="Feb06-Jan06_COM_%_CHG-pg1"/>
      <sheetName val="Feb06-Jan06_COM_%_CHG-pg2"/>
      <sheetName val="Mar06-Feb06_COM_%_CHG-pg1"/>
      <sheetName val="Mar06-Feb06_COM_%_CHG-pg2"/>
      <sheetName val="Apr06-Mar06_COM_%_CHG-pg1"/>
      <sheetName val="Apr06-Mar06_COM_%_CHG-pg2"/>
      <sheetName val="May06-Apr06_COM_%_CHG-pg1"/>
      <sheetName val="May06-Apr06_COM_%_CHG-pg2"/>
      <sheetName val="Jun06-May06_COM_%_CHG-pg1"/>
      <sheetName val="Jun06-May06_COM_%_CHG-pg2"/>
      <sheetName val="366_(296&amp;296X)_05-06"/>
      <sheetName val="FNS366B_05-06"/>
      <sheetName val="Jul-Sep05_CFAB"/>
      <sheetName val="Oct-Dec05_CFAB"/>
      <sheetName val="Jan-Mar06_CFAB"/>
      <sheetName val="Apr-Jun06_CFAB"/>
      <sheetName val="296_Totals_05-06"/>
      <sheetName val="296_Avgs_05-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me &amp; Day"/>
      <sheetName val="Background"/>
      <sheetName val="Background NOT USED"/>
      <sheetName val="SC 420 Est"/>
      <sheetName val="Estimate 1"/>
      <sheetName val="Estimate 2"/>
      <sheetName val="0102 Raw"/>
      <sheetName val="0102 Adj Lagged Less 1-02 MinW"/>
      <sheetName val="0102 Adj Lagged"/>
      <sheetName val="0001 Adj Lagged Less 3-01 Wage "/>
      <sheetName val="0001 Adj Lagged"/>
      <sheetName val="0001 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olsey, Ryan@DHCS" refreshedDate="45048.576391435185" createdVersion="8" refreshedVersion="8" minRefreshableVersion="3" recordCount="52" xr:uid="{40214245-FA59-4993-AF4B-EB625CA26DD2}">
  <cacheSource type="worksheet">
    <worksheetSource ref="A3:CI55" sheet="UPDATE&gt;&gt;Jul2022-Mar2023 Actuals"/>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29">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GB 2023 3-year authority HCBS Fund" numFmtId="164">
      <sharedItems containsSemiMixedTypes="0" containsString="0" containsNumber="1" containsInteger="1" minValue="0" maxValue="925791595"/>
    </cacheField>
    <cacheField name="GB 2023 3-year authority Federal Match" numFmtId="164">
      <sharedItems containsSemiMixedTypes="0" containsString="0" containsNumber="1" containsInteger="1" minValue="0" maxValue="691914000"/>
    </cacheField>
    <cacheField name="GB 2023 3-year authority Total Funds" numFmtId="164">
      <sharedItems containsSemiMixedTypes="0" containsString="0" containsNumber="1" containsInteger="1" minValue="0" maxValue="1483444512"/>
    </cacheField>
    <cacheField name="SFY 2021-22 Q1 HCBS Fund" numFmtId="167">
      <sharedItems containsString="0" containsBlank="1" containsNumber="1" containsInteger="1" minValue="0" maxValue="1869000"/>
    </cacheField>
    <cacheField name="SFY 2021-22 Q1 Federal Match" numFmtId="167">
      <sharedItems containsString="0" containsBlank="1" containsNumber="1" containsInteger="1" minValue="0" maxValue="1869000"/>
    </cacheField>
    <cacheField name="SFY 2021-22 Q1 Total Funds" numFmtId="167">
      <sharedItems containsSemiMixedTypes="0" containsString="0" containsNumber="1" containsInteger="1" minValue="0" maxValue="3738000"/>
    </cacheField>
    <cacheField name="SFY 2021-22 Q2 HCBS Fund" numFmtId="167">
      <sharedItems containsString="0" containsBlank="1" containsNumber="1" containsInteger="1" minValue="0" maxValue="3284000"/>
    </cacheField>
    <cacheField name="SFY 2021-22 Q2 Federal Match" numFmtId="167">
      <sharedItems containsString="0" containsBlank="1" containsNumber="1" containsInteger="1" minValue="0" maxValue="3284000"/>
    </cacheField>
    <cacheField name="SFY 2021-22 Q2 Total Funds" numFmtId="167">
      <sharedItems containsSemiMixedTypes="0" containsString="0" containsNumber="1" containsInteger="1" minValue="0" maxValue="6568000"/>
    </cacheField>
    <cacheField name="SFY 2021-22 Q3 HCBS Fund" numFmtId="167">
      <sharedItems containsString="0" containsBlank="1" containsNumber="1" containsInteger="1" minValue="0" maxValue="118670000"/>
    </cacheField>
    <cacheField name="SFY 2021-22 Q3 Federal Match" numFmtId="167">
      <sharedItems containsString="0" containsBlank="1" containsNumber="1" containsInteger="1" minValue="0" maxValue="168709000"/>
    </cacheField>
    <cacheField name="SFY 2021-22 Q3 Total Funds" numFmtId="167">
      <sharedItems containsSemiMixedTypes="0" containsString="0" containsNumber="1" containsInteger="1" minValue="0" maxValue="287379000"/>
    </cacheField>
    <cacheField name="SFY 2021-22 Q4 HCBS Fund" numFmtId="167">
      <sharedItems containsBlank="1" containsMixedTypes="1" containsNumber="1" containsInteger="1" minValue="0" maxValue="76250000"/>
    </cacheField>
    <cacheField name="SFY 2021-22 Q4 Federal Match" numFmtId="167">
      <sharedItems containsBlank="1" containsMixedTypes="1" containsNumber="1" containsInteger="1" minValue="0" maxValue="50833000"/>
    </cacheField>
    <cacheField name="SFY 2021-22 Q4 Total Funds" numFmtId="167">
      <sharedItems containsMixedTypes="1" containsNumber="1" containsInteger="1" minValue="0" maxValue="127083000"/>
    </cacheField>
    <cacheField name="Total SFY 2021-22 HCBS Fund" numFmtId="164">
      <sharedItems containsSemiMixedTypes="0" containsString="0" containsNumber="1" containsInteger="1" minValue="0" maxValue="118673000"/>
    </cacheField>
    <cacheField name="Total SFY 2021-22 Federal Match" numFmtId="164">
      <sharedItems containsSemiMixedTypes="0" containsString="0" containsNumber="1" containsInteger="1" minValue="0" maxValue="168713000"/>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000"/>
    </cacheField>
    <cacheField name="SFY 2022-23 Q1 Federal Match" numFmtId="0">
      <sharedItems containsString="0" containsBlank="1" containsNumber="1" containsInteger="1" minValue="0" maxValue="62288000"/>
    </cacheField>
    <cacheField name="SFY 2022-23 Q1 Total Funds" numFmtId="167">
      <sharedItems containsSemiMixedTypes="0" containsString="0" containsNumber="1" containsInteger="1" minValue="0" maxValue="138541000"/>
    </cacheField>
    <cacheField name="SFY 2022-23 Q2 HCBS Fund" numFmtId="0">
      <sharedItems containsString="0" containsBlank="1" containsNumber="1" containsInteger="1" minValue="0" maxValue="84622000"/>
    </cacheField>
    <cacheField name="SFY 2022-23 Q2 Federal Match" numFmtId="0">
      <sharedItems containsString="0" containsBlank="1" containsNumber="1" containsInteger="1" minValue="0" maxValue="108578000"/>
    </cacheField>
    <cacheField name="SFY 2022-23 Q2 Total Funds" numFmtId="167">
      <sharedItems containsSemiMixedTypes="0" containsString="0" containsNumber="1" containsInteger="1" minValue="0" maxValue="193200000"/>
    </cacheField>
    <cacheField name="SFY 2022-23 Q3 HCBS Fund" numFmtId="0">
      <sharedItems containsString="0" containsBlank="1" containsNumber="1" containsInteger="1" minValue="0" maxValue="146201000"/>
    </cacheField>
    <cacheField name="SFY 2022-23 Q3 Federal Match" numFmtId="0">
      <sharedItems containsString="0" containsBlank="1" containsNumber="1" containsInteger="1" minValue="0" maxValue="119426000"/>
    </cacheField>
    <cacheField name="SFY 2022-23 Q3 Total Funds" numFmtId="167">
      <sharedItems containsSemiMixedTypes="0" containsString="0" containsNumber="1" containsInteger="1" minValue="0" maxValue="265627000"/>
    </cacheField>
    <cacheField name="SFY 2022-23 Q4 HCBS Fund" numFmtId="0">
      <sharedItems containsString="0" containsBlank="1" containsNumber="1" containsInteger="1" minValue="0" maxValue="197450000"/>
    </cacheField>
    <cacheField name="SFY 2022-23 Q4 Federal Match" numFmtId="0">
      <sharedItems containsString="0" containsBlank="1" containsNumber="1" containsInteger="1" minValue="0" maxValue="253350000"/>
    </cacheField>
    <cacheField name="SFY 2022-23 Q4 Total Funds" numFmtId="167">
      <sharedItems containsSemiMixedTypes="0" containsString="0" containsNumber="1" containsInteger="1" minValue="0" maxValue="450800000"/>
    </cacheField>
    <cacheField name="Total SFY 2022-23 HCBS Fund" numFmtId="164">
      <sharedItems containsSemiMixedTypes="0" containsString="0" containsNumber="1" containsInteger="1" minValue="0" maxValue="447456000"/>
    </cacheField>
    <cacheField name="Total SFY 2022-23 Federal Match" numFmtId="164">
      <sharedItems containsSemiMixedTypes="0" containsString="0" containsNumber="1" containsInteger="1" minValue="0" maxValue="361928000"/>
    </cacheField>
    <cacheField name="Total SFY 2022-23 Total Funds" numFmtId="167">
      <sharedItems containsSemiMixedTypes="0" containsString="0" containsNumber="1" containsInteger="1" minValue="0" maxValue="808334000"/>
    </cacheField>
    <cacheField name="SFY 2023-24 Q1 HCBS Fund" numFmtId="0">
      <sharedItems containsString="0" containsBlank="1" containsNumber="1" containsInteger="1" minValue="0" maxValue="160708000"/>
    </cacheField>
    <cacheField name="SFY 2023-24 Q1 Federal Match" numFmtId="0">
      <sharedItems containsString="0" containsBlank="1" containsNumber="1" containsInteger="1" minValue="0" maxValue="116375000"/>
    </cacheField>
    <cacheField name="SFY 2023-24 Q1 Total Funds" numFmtId="167">
      <sharedItems containsSemiMixedTypes="0" containsString="0" containsNumber="1" containsInteger="1" minValue="0" maxValue="277083000"/>
    </cacheField>
    <cacheField name="SFY 2023-24 Q2 HCBS Fund" numFmtId="0">
      <sharedItems containsString="0" containsBlank="1" containsNumber="1" containsInteger="1" minValue="0" maxValue="162925000"/>
    </cacheField>
    <cacheField name="SFY 2023-24 Q2 Federal Match" numFmtId="0">
      <sharedItems containsString="0" containsBlank="1" containsNumber="1" containsInteger="1" minValue="0" maxValue="114158000"/>
    </cacheField>
    <cacheField name="SFY 2023-24 Q3 Total Funds" numFmtId="167">
      <sharedItems containsSemiMixedTypes="0" containsString="0" containsNumber="1" containsInteger="1" minValue="0" maxValue="277083000"/>
    </cacheField>
    <cacheField name="SFY 2023-24 Q3 HCBS Fund" numFmtId="0">
      <sharedItems containsString="0" containsBlank="1" containsNumber="1" containsInteger="1" minValue="0" maxValue="297592000"/>
    </cacheField>
    <cacheField name="SFY 2023-24 Q3 Federal Match" numFmtId="0">
      <sharedItems containsString="0" containsBlank="1" containsNumber="1" containsInteger="1" minValue="0" maxValue="346408000"/>
    </cacheField>
    <cacheField name="SFY 2023-24 Q3 Total Funds2" numFmtId="167">
      <sharedItems containsSemiMixedTypes="0" containsString="0" containsNumber="1" containsInteger="1" minValue="0" maxValue="644000000"/>
    </cacheField>
    <cacheField name="SFY 2023-24 Q4 HCBS Fund" numFmtId="167">
      <sharedItems containsString="0" containsBlank="1" containsNumber="1" containsInteger="1" minValue="225000" maxValue="36590000"/>
    </cacheField>
    <cacheField name="SFY 2023-24 Q4 Federal Match" numFmtId="167">
      <sharedItems containsString="0" containsBlank="1" containsNumber="1" containsInteger="1" minValue="11312000" maxValue="11312000"/>
    </cacheField>
    <cacheField name="SFY 2023-24 Q4 Total Funds" numFmtId="167">
      <sharedItems containsSemiMixedTypes="0" containsString="0" containsNumber="1" containsInteger="1" minValue="0" maxValue="36590000"/>
    </cacheField>
    <cacheField name="Total SFY 2023-24 HCBS Fund" numFmtId="164">
      <sharedItems containsSemiMixedTypes="0" containsString="0" containsNumber="1" containsInteger="1" minValue="0" maxValue="426228000"/>
    </cacheField>
    <cacheField name="Total SFY 2023-24 Federal Match" numFmtId="164">
      <sharedItems containsSemiMixedTypes="0" containsString="0" containsNumber="1" containsInteger="1" minValue="0" maxValue="346408000"/>
    </cacheField>
    <cacheField name="Total SFY 2023-24 Total Funds" numFmtId="164">
      <sharedItems containsSemiMixedTypes="0" containsString="0" containsNumber="1" containsInteger="1" minValue="0" maxValue="725157000"/>
    </cacheField>
    <cacheField name="SFY 2024-25 Q1 HCBS Fund" numFmtId="167">
      <sharedItems containsString="0" containsBlank="1" containsNumber="1" containsInteger="1" minValue="1100000" maxValue="71941000"/>
    </cacheField>
    <cacheField name="SFY 2024-25 Q1 Federal Match" numFmtId="167">
      <sharedItems containsNonDate="0" containsString="0" containsBlank="1"/>
    </cacheField>
    <cacheField name="SFY 2024-25 Q1 Total Funds" numFmtId="167">
      <sharedItems containsSemiMixedTypes="0" containsString="0" containsNumber="1" containsInteger="1" minValue="0" maxValue="71941000"/>
    </cacheField>
    <cacheField name="SFY 2024-25 Q2 HCBS Fund" numFmtId="167">
      <sharedItems containsNonDate="0" containsString="0" containsBlank="1"/>
    </cacheField>
    <cacheField name="SFY 2024-25 Q2 Federal Match" numFmtId="167">
      <sharedItems containsNonDate="0" containsString="0" containsBlank="1"/>
    </cacheField>
    <cacheField name="SFY 2024-25 Q3 Total Funds" numFmtId="167">
      <sharedItems containsSemiMixedTypes="0" containsString="0" containsNumber="1" containsInteger="1" minValue="0" maxValue="0"/>
    </cacheField>
    <cacheField name="SFY 2024-25 Q3 HCBS Fund" numFmtId="167">
      <sharedItems containsNonDate="0" containsString="0" containsBlank="1"/>
    </cacheField>
    <cacheField name="SFY 2024-25 Q3 Federal Match" numFmtId="167">
      <sharedItems containsNonDate="0" containsString="0" containsBlank="1"/>
    </cacheField>
    <cacheField name="SFY 2024-25 Q3 Total Funds2" numFmtId="167">
      <sharedItems containsSemiMixedTypes="0" containsString="0" containsNumber="1" containsInteger="1" minValue="0" maxValue="0"/>
    </cacheField>
    <cacheField name="Total SFY 2024-25 HCBS Fund" numFmtId="167">
      <sharedItems containsSemiMixedTypes="0" containsString="0" containsNumber="1" containsInteger="1" minValue="0" maxValue="71941000"/>
    </cacheField>
    <cacheField name="Total SFY 2024-25 Federal Match" numFmtId="167">
      <sharedItems containsSemiMixedTypes="0" containsString="0" containsNumber="1" containsInteger="1" minValue="0" maxValue="0"/>
    </cacheField>
    <cacheField name="Total SFY 2024-25 Total Funds" numFmtId="167">
      <sharedItems containsSemiMixedTypes="0" containsString="0" containsNumber="1" containsInteger="1" minValue="0" maxValue="71941000"/>
    </cacheField>
    <cacheField name="MR 2023 Multiyear Total HCBS Fund " numFmtId="167">
      <sharedItems containsSemiMixedTypes="0" containsString="0" containsNumber="1" containsInteger="1" minValue="0" maxValue="949934000"/>
    </cacheField>
    <cacheField name="MR 2023 Multiyear Total Federal Match" numFmtId="167">
      <sharedItems containsSemiMixedTypes="0" containsString="0" containsNumber="1" containsInteger="1" minValue="0" maxValue="710640000"/>
    </cacheField>
    <cacheField name="MR 2023 Multiyear Total Funds" numFmtId="167">
      <sharedItems containsSemiMixedTypes="0" containsString="0" containsNumber="1" containsInteger="1" minValue="0" maxValue="1660574000"/>
    </cacheField>
    <cacheField name="Change from Prev. Est. - Total SFY 2021-22 HCBS Fund" numFmtId="164">
      <sharedItems containsSemiMixedTypes="0" containsString="0" containsNumber="1" containsInteger="1" minValue="-25000000" maxValue="5955000"/>
    </cacheField>
    <cacheField name="Change from Prev. Est. - Total SFY 2021-22 Federal Match" numFmtId="164">
      <sharedItems containsSemiMixedTypes="0" containsString="0" containsNumber="1" containsInteger="1" minValue="-16667000" maxValue="5955000"/>
    </cacheField>
    <cacheField name="Change from Prev. Est. - Total SFY 2021-22 Total Funds" numFmtId="164">
      <sharedItems containsSemiMixedTypes="0" containsString="0" containsNumber="1" containsInteger="1" minValue="-41667000" maxValue="11910000"/>
    </cacheField>
    <cacheField name="Change from Prev. Est. - Total SFY 2022-23 HCBS Fund" numFmtId="164">
      <sharedItems containsSemiMixedTypes="0" containsString="0" containsNumber="1" containsInteger="1" minValue="-66783000" maxValue="32158405"/>
    </cacheField>
    <cacheField name="Change from Prev. Est. - Total SFY 2022-23 Federal Match" numFmtId="164">
      <sharedItems containsSemiMixedTypes="0" containsString="0" containsNumber="1" containsInteger="1" minValue="-13695104" maxValue="21637083"/>
    </cacheField>
    <cacheField name="Change from Prev. Est. - Total SFY 2022-23 Total Funds" numFmtId="164">
      <sharedItems containsSemiMixedTypes="0" containsString="0" containsNumber="1" containsInteger="1" minValue="-66783000" maxValue="53795488"/>
    </cacheField>
    <cacheField name="Change from Prev. Est. - Total SFY 2023-24 HCBS Fund" numFmtId="164">
      <sharedItems containsSemiMixedTypes="0" containsString="0" containsNumber="1" containsInteger="1" minValue="-16422000" maxValue="32615000"/>
    </cacheField>
    <cacheField name="Change from Prev. Est. - Total SFY 2023-24 Federal Match" numFmtId="164">
      <sharedItems containsSemiMixedTypes="0" containsString="0" containsNumber="1" containsInteger="1" minValue="-1352000" maxValue="131350000"/>
    </cacheField>
    <cacheField name="Change from Prev. Est. - Total SFY 2023-24 Total Funds" numFmtId="164">
      <sharedItems containsSemiMixedTypes="0" containsString="0" containsNumber="1" containsInteger="1" minValue="-6989000" maxValue="123334000"/>
    </cacheField>
    <cacheField name="Change from Prev. Est. - Total SFY 2024-25 HCBS Fund" numFmtId="164">
      <sharedItems containsSemiMixedTypes="0" containsString="0" containsNumber="1" containsInteger="1" minValue="0" maxValue="71941000"/>
    </cacheField>
    <cacheField name="Change from Prev. Est. - Total SFY 2024-25 Federal Match" numFmtId="164">
      <sharedItems containsSemiMixedTypes="0" containsString="0" containsNumber="1" containsInteger="1" minValue="0" maxValue="0"/>
    </cacheField>
    <cacheField name="Change from Prev. Est. - Total SFY 2024-25 Total Funds" numFmtId="164">
      <sharedItems containsSemiMixedTypes="0" containsString="0" containsNumber="1" containsInteger="1" minValue="0" maxValue="71941000"/>
    </cacheField>
    <cacheField name="Change from Prev. Est. - Multiyear Change HCBS Fund" numFmtId="164">
      <sharedItems containsSemiMixedTypes="0" containsString="0" containsNumber="1" containsInteger="1" minValue="-38137896" maxValue="42552000"/>
    </cacheField>
    <cacheField name="Change from Prev. Est. - Multiyear Change Federal Match" numFmtId="164">
      <sharedItems containsSemiMixedTypes="0" containsString="0" containsNumber="1" containsInteger="1" minValue="-22412104" maxValue="152987083"/>
    </cacheField>
    <cacheField name="Change from Prev. Est. - Multiyear Change Total Funds" numFmtId="164">
      <sharedItems containsSemiMixedTypes="0" containsString="0" containsNumber="1" containsInteger="1" minValue="-60550000" maxValue="17712948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acey, Erik@DHCS" refreshedDate="45057.588230324072" createdVersion="6" refreshedVersion="8" minRefreshableVersion="3" recordCount="52" xr:uid="{00000000-000A-0000-FFFF-FFFF06000000}">
  <cacheSource type="worksheet">
    <worksheetSource ref="A3:CI55" sheet="GB 2023"/>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46">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 v="IHSS Career Pathways" u="1"/>
        <s v="IHSS Care Economy Payments " u="1"/>
        <s v="Dementia Aware and Geriatric/Dementia Continuing Education " u="1"/>
        <s v="Direct Care (Non-IHSS) Workforce - Training and Stipends" u="1"/>
        <s v="Modernize Developmental Services Information Technology Systems" u="1"/>
        <s v="Eliminating ALW Waitlist" u="1"/>
        <s v="Social Recreation and Camp Services for Regional Center Consumers" u="1"/>
        <s v="No Wrong Door/Aging and Disability Resource Connections " u="1"/>
        <s v="Contingency Management " u="1"/>
        <s v="PATH funds for Homeless and HCBS Direct Care Providers " u="1"/>
        <s v="Alzheimer's Day Care and Resource Centers" u="1"/>
        <s v="Housing and Homelessness Incentive Program " u="1"/>
        <s v="CalBridge Behavioral Health Program" u="1"/>
        <s v="LTSS Data Transparency " u="1"/>
        <s v="Community Based Residential Continuum Pilots for Vulnerable, Aging and Disabled Populations " u="1"/>
        <s v="Enhanced Community Integration for Children and Adolescents " u="1"/>
        <s v="Non-IHSS HCBS Care Economy Payments " u="1"/>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MR 2022 3-year authority HCBS Fund" numFmtId="164">
      <sharedItems containsSemiMixedTypes="0" containsString="0" containsNumber="1" containsInteger="1" minValue="0" maxValue="842994000"/>
    </cacheField>
    <cacheField name="MR 2022 3-year authority Federal Match" numFmtId="164">
      <sharedItems containsSemiMixedTypes="0" containsString="0" containsNumber="1" containsInteger="1" minValue="0" maxValue="644190000"/>
    </cacheField>
    <cacheField name="MR 2022 3-year authority Total Funds" numFmtId="164">
      <sharedItems containsSemiMixedTypes="0" containsString="0" containsNumber="1" containsInteger="1" minValue="0" maxValue="1288380000"/>
    </cacheField>
    <cacheField name="SFY 2021-22 Q1 HCBS Fund" numFmtId="0">
      <sharedItems containsString="0" containsBlank="1" containsNumber="1" containsInteger="1" minValue="0" maxValue="2500000"/>
    </cacheField>
    <cacheField name="SFY 2021-22 Q1 Federal Match" numFmtId="0">
      <sharedItems containsString="0" containsBlank="1" containsNumber="1" containsInteger="1" minValue="0" maxValue="1667000"/>
    </cacheField>
    <cacheField name="SFY 2021-22 Q1 Total Funds" numFmtId="164">
      <sharedItems containsSemiMixedTypes="0" containsString="0" containsNumber="1" containsInteger="1" minValue="0" maxValue="4167000"/>
    </cacheField>
    <cacheField name="SFY 2021-22 Q2 HCBS Fund" numFmtId="0">
      <sharedItems containsBlank="1" containsMixedTypes="1" containsNumber="1" containsInteger="1" minValue="0" maxValue="2500000"/>
    </cacheField>
    <cacheField name="SFY 2021-22 Q2 Federal Match" numFmtId="0">
      <sharedItems containsBlank="1" containsMixedTypes="1" containsNumber="1" containsInteger="1" minValue="0" maxValue="2323000"/>
    </cacheField>
    <cacheField name="SFY 2021-22 Q2 Total Funds" numFmtId="164">
      <sharedItems containsSemiMixedTypes="0" containsString="0" containsNumber="1" containsInteger="1" minValue="0" maxValue="4646000"/>
    </cacheField>
    <cacheField name="SFY 2021-22 Q3 HCBS Fund" numFmtId="0">
      <sharedItems containsBlank="1" containsMixedTypes="1" containsNumber="1" containsInteger="1" minValue="0" maxValue="118669743"/>
    </cacheField>
    <cacheField name="SFY 2021-22 Q3 Federal Match" numFmtId="0">
      <sharedItems containsBlank="1" containsMixedTypes="1" containsNumber="1" containsInteger="1" minValue="0" maxValue="168709257"/>
    </cacheField>
    <cacheField name="SFY 2021-22 Q3 Total Funds" numFmtId="164">
      <sharedItems containsSemiMixedTypes="0" containsString="0" containsNumber="1" containsInteger="1" minValue="0" maxValue="287379000"/>
    </cacheField>
    <cacheField name="SFY 2021-22 Q4 HCBS Fund" numFmtId="0">
      <sharedItems containsBlank="1" containsMixedTypes="1" containsNumber="1" containsInteger="1" minValue="0" maxValue="76250000"/>
    </cacheField>
    <cacheField name="SFY 2021-22 Q4 Federal Match" numFmtId="0">
      <sharedItems containsBlank="1" containsMixedTypes="1" containsNumber="1" containsInteger="1" minValue="0" maxValue="50833000"/>
    </cacheField>
    <cacheField name="SFY 2021-22 Q4 Total Funds" numFmtId="164">
      <sharedItems containsSemiMixedTypes="0" containsString="0" containsNumber="1" containsInteger="1" minValue="0" maxValue="127083000"/>
    </cacheField>
    <cacheField name="Total SFY 2021-22 HCBS Fund" numFmtId="164">
      <sharedItems containsSemiMixedTypes="0" containsString="0" containsNumber="1" containsInteger="1" minValue="0" maxValue="118672569"/>
    </cacheField>
    <cacheField name="Total SFY 2021-22 Federal Match" numFmtId="164">
      <sharedItems containsSemiMixedTypes="0" containsString="0" containsNumber="1" containsInteger="1" minValue="0" maxValue="168713431"/>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323"/>
    </cacheField>
    <cacheField name="SFY 2022-23 Q1 Federal Match" numFmtId="0">
      <sharedItems containsString="0" containsBlank="1" containsNumber="1" containsInteger="1" minValue="0" maxValue="62288427"/>
    </cacheField>
    <cacheField name="SFY 2022-23 Q1 Total Funds" numFmtId="164">
      <sharedItems containsSemiMixedTypes="0" containsString="0" containsNumber="1" containsInteger="1" minValue="0" maxValue="138541750"/>
    </cacheField>
    <cacheField name="SFY 2022-23 Q2 HCBS Fund" numFmtId="0">
      <sharedItems containsString="0" containsBlank="1" containsNumber="1" containsInteger="1" minValue="0" maxValue="84534000"/>
    </cacheField>
    <cacheField name="SFY 2022-23 Q2 Federal Match" numFmtId="0">
      <sharedItems containsString="0" containsBlank="1" containsNumber="1" containsInteger="1" minValue="0" maxValue="108466000"/>
    </cacheField>
    <cacheField name="SFY 2022-23 Q2 Total Funds" numFmtId="164">
      <sharedItems containsSemiMixedTypes="0" containsString="0" containsNumber="1" containsInteger="1" minValue="0" maxValue="193000000"/>
    </cacheField>
    <cacheField name="SFY 2022-23 Q3 HCBS Fund" numFmtId="0">
      <sharedItems containsString="0" containsBlank="1" containsNumber="1" containsInteger="1" minValue="0" maxValue="131395475"/>
    </cacheField>
    <cacheField name="SFY 2022-23 Q3 Federal Match" numFmtId="0">
      <sharedItems containsString="0" containsBlank="1" containsNumber="1" containsInteger="1" minValue="0" maxValue="107332032"/>
    </cacheField>
    <cacheField name="SFY 2022-23 Q3 Total Funds" numFmtId="164">
      <sharedItems containsSemiMixedTypes="0" containsString="0" containsNumber="1" containsInteger="1" minValue="0" maxValue="238727507"/>
    </cacheField>
    <cacheField name="SFY 2022-23 Q4 HCBS Fund" numFmtId="0">
      <sharedItems containsBlank="1" containsMixedTypes="1" containsNumber="1" containsInteger="1" minValue="0" maxValue="197538000"/>
    </cacheField>
    <cacheField name="SFY 2022-23 Q4 Federal Match" numFmtId="0">
      <sharedItems containsBlank="1" containsMixedTypes="1" containsNumber="1" containsInteger="1" minValue="0" maxValue="253462000"/>
    </cacheField>
    <cacheField name="SFY 2022-23 Q4 Total Funds" numFmtId="164">
      <sharedItems containsSemiMixedTypes="0" containsString="0" containsNumber="1" containsInteger="1" minValue="0" maxValue="451000000"/>
    </cacheField>
    <cacheField name="Total SFY 2022-23 HCBS Fund" numFmtId="164">
      <sharedItems containsSemiMixedTypes="0" containsString="0" containsNumber="1" containsInteger="1" minValue="0" maxValue="415297595"/>
    </cacheField>
    <cacheField name="Total SFY 2022-23 Federal Match" numFmtId="164">
      <sharedItems containsSemiMixedTypes="0" containsString="0" containsNumber="1" containsInteger="1" minValue="0" maxValue="361928000"/>
    </cacheField>
    <cacheField name="Total SFY 2022-23 Total Funds" numFmtId="164">
      <sharedItems containsSemiMixedTypes="0" containsString="0" containsNumber="1" containsInteger="1" minValue="0" maxValue="754538512"/>
    </cacheField>
    <cacheField name="SFY 2023-24 Q1 HCBS Fund" numFmtId="0">
      <sharedItems containsBlank="1" containsMixedTypes="1" containsNumber="1" containsInteger="1" minValue="0" maxValue="144748000"/>
    </cacheField>
    <cacheField name="SFY 2023-24 Q1 Federal Match" numFmtId="0">
      <sharedItems containsBlank="1" containsMixedTypes="1" containsNumber="1" containsInteger="1" minValue="0" maxValue="55859667"/>
    </cacheField>
    <cacheField name="SFY 2023-24 Q1 Total Funds" numFmtId="164">
      <sharedItems containsSemiMixedTypes="0" containsString="0" containsNumber="1" containsInteger="1" minValue="0" maxValue="200607667"/>
    </cacheField>
    <cacheField name="SFY 2023-24 Q2 HCBS Fund" numFmtId="0">
      <sharedItems containsBlank="1" containsMixedTypes="1" containsNumber="1" containsInteger="1" minValue="0" maxValue="144748000"/>
    </cacheField>
    <cacheField name="SFY 2023-24 Q2 Federal Match" numFmtId="0">
      <sharedItems containsBlank="1" containsMixedTypes="1" containsNumber="1" containsInteger="1" minValue="0" maxValue="55859667"/>
    </cacheField>
    <cacheField name="SFY 2023-24 Q3 Total Funds" numFmtId="164">
      <sharedItems containsSemiMixedTypes="0" containsString="0" containsNumber="1" containsInteger="1" minValue="0" maxValue="200607667"/>
    </cacheField>
    <cacheField name="SFY 2023-24 Q3 HCBS Fund" numFmtId="0">
      <sharedItems containsBlank="1" containsMixedTypes="1" containsNumber="1" containsInteger="1" minValue="0" maxValue="314014000"/>
    </cacheField>
    <cacheField name="SFY 2023-24 Q3 Federal Match" numFmtId="0">
      <sharedItems containsBlank="1" containsMixedTypes="1" containsNumber="1" containsInteger="1" minValue="0" maxValue="329986000"/>
    </cacheField>
    <cacheField name="SFY 2023-24 Q3 Total Funds2" numFmtId="164">
      <sharedItems containsSemiMixedTypes="0" containsString="0" containsNumber="1" containsInteger="1" minValue="0" maxValue="644000000"/>
    </cacheField>
    <cacheField name="SFY 2023-24 Q4 HCBS Fund" numFmtId="164">
      <sharedItems containsNonDate="0" containsString="0" containsBlank="1"/>
    </cacheField>
    <cacheField name="SFY 2023-24 Q4 Federal Match" numFmtId="164">
      <sharedItems containsNonDate="0" containsString="0" containsBlank="1"/>
    </cacheField>
    <cacheField name="SFY 2023-24 Q4 Total Funds" numFmtId="164">
      <sharedItems containsSemiMixedTypes="0" containsString="0" containsNumber="1" containsInteger="1" minValue="0" maxValue="0"/>
    </cacheField>
    <cacheField name="Total SFY 2023-24 HCBS Fund" numFmtId="164">
      <sharedItems containsSemiMixedTypes="0" containsString="0" containsNumber="1" containsInteger="1" minValue="0" maxValue="434244000"/>
    </cacheField>
    <cacheField name="Total SFY 2023-24 Federal Match" numFmtId="164">
      <sharedItems containsSemiMixedTypes="0" containsString="0" containsNumber="1" containsInteger="1" minValue="0" maxValue="329986000"/>
    </cacheField>
    <cacheField name="Total SFY 2023-24 Total Funds" numFmtId="164">
      <sharedItems containsSemiMixedTypes="0" containsString="0" containsNumber="1" containsInteger="1" minValue="0" maxValue="644000000"/>
    </cacheField>
    <cacheField name="SFY 2024-25 Q1 HCBS Fund" numFmtId="164">
      <sharedItems containsNonDate="0" containsString="0" containsBlank="1"/>
    </cacheField>
    <cacheField name="SFY 2024-25 Q1 Federal Match" numFmtId="164">
      <sharedItems containsNonDate="0" containsString="0" containsBlank="1"/>
    </cacheField>
    <cacheField name="SFY 2024-25 Q1 Total Funds" numFmtId="164">
      <sharedItems containsSemiMixedTypes="0" containsString="0" containsNumber="1" containsInteger="1" minValue="0" maxValue="0"/>
    </cacheField>
    <cacheField name="SFY 2024-25 Q2 HCBS Fund" numFmtId="164">
      <sharedItems containsNonDate="0" containsString="0" containsBlank="1"/>
    </cacheField>
    <cacheField name="SFY 2024-25 Q2 Federal Match" numFmtId="164">
      <sharedItems containsNonDate="0" containsString="0" containsBlank="1"/>
    </cacheField>
    <cacheField name="SFY 2024-25 Q3 Total Funds" numFmtId="164">
      <sharedItems containsSemiMixedTypes="0" containsString="0" containsNumber="1" containsInteger="1" minValue="0" maxValue="0"/>
    </cacheField>
    <cacheField name="SFY 2024-25 Q3 HCBS Fund" numFmtId="164">
      <sharedItems containsNonDate="0" containsString="0" containsBlank="1"/>
    </cacheField>
    <cacheField name="SFY 2024-25 Q3 Federal Match" numFmtId="164">
      <sharedItems containsNonDate="0" containsString="0" containsBlank="1"/>
    </cacheField>
    <cacheField name="SFY 2024-25 Q3 Total Funds2" numFmtId="164">
      <sharedItems containsSemiMixedTypes="0" containsString="0" containsNumber="1" containsInteger="1" minValue="0" maxValue="0"/>
    </cacheField>
    <cacheField name="Total SFY 2024-25 HCBS Fund" numFmtId="164">
      <sharedItems containsSemiMixedTypes="0" containsString="0" containsNumber="1" containsInteger="1" minValue="0" maxValue="0"/>
    </cacheField>
    <cacheField name="Total SFY 2024-25 Federal Match" numFmtId="164">
      <sharedItems containsSemiMixedTypes="0" containsString="0" containsNumber="1" containsInteger="1" minValue="0" maxValue="0"/>
    </cacheField>
    <cacheField name="Total SFY 2024-25 Total Funds" numFmtId="164">
      <sharedItems containsSemiMixedTypes="0" containsString="0" containsNumber="1" containsInteger="1" minValue="0" maxValue="0"/>
    </cacheField>
    <cacheField name="GB 2023 Multiyear Total HCBS Fund " numFmtId="164">
      <sharedItems containsSemiMixedTypes="0" containsString="0" containsNumber="1" containsInteger="1" minValue="0" maxValue="925791595"/>
    </cacheField>
    <cacheField name="GB 2023 Multiyear Total Federal Match" numFmtId="164">
      <sharedItems containsSemiMixedTypes="0" containsString="0" containsNumber="1" containsInteger="1" minValue="0" maxValue="691914000"/>
    </cacheField>
    <cacheField name="GB 2023 Multiyear Total MR Total Funds" numFmtId="164">
      <sharedItems containsSemiMixedTypes="0" containsString="0" containsNumber="1" containsInteger="1" minValue="0" maxValue="1483444512"/>
    </cacheField>
    <cacheField name="Change from Prev. Est. - Total SFY 2021-22 HCBS Fund" numFmtId="164">
      <sharedItems/>
    </cacheField>
    <cacheField name="Change from Prev. Est. - Total SFY 2021-22 Federal Match" numFmtId="164">
      <sharedItems/>
    </cacheField>
    <cacheField name="Change from Prev. Est. - Total SFY 2021-22 Total Funds" numFmtId="164">
      <sharedItems/>
    </cacheField>
    <cacheField name="Change from Prev. Est. - Total SFY 2022-23 HCBS Fund" numFmtId="164">
      <sharedItems/>
    </cacheField>
    <cacheField name="Change from Prev. Est. - Total SFY 2022-23 Federal Match" numFmtId="164">
      <sharedItems/>
    </cacheField>
    <cacheField name="Change from Prev. Est. - Total SFY 2022-23 Total Funds" numFmtId="164">
      <sharedItems/>
    </cacheField>
    <cacheField name="Change from Prev. Est. - Total SFY 2023-24 HCBS Fund" numFmtId="164">
      <sharedItems/>
    </cacheField>
    <cacheField name="Change from Prev. Est. - Total SFY 2023-24 Federal Match" numFmtId="164">
      <sharedItems/>
    </cacheField>
    <cacheField name="Change from Prev. Est. - Total SFY 2023-24 Total Funds" numFmtId="164">
      <sharedItems/>
    </cacheField>
    <cacheField name="Change from Prev. Est. - Total SFY 2024-25 HCBS Fund" numFmtId="164">
      <sharedItems/>
    </cacheField>
    <cacheField name="Change from Prev. Est. - Total SFY 2024-25 Federal Match" numFmtId="164">
      <sharedItems/>
    </cacheField>
    <cacheField name="Change from Prev. Est. - Total SFY 2024-25 Total Funds" numFmtId="164">
      <sharedItems/>
    </cacheField>
    <cacheField name="Change from Prev. Est. - Multiyear Change HCBS Fund" numFmtId="164">
      <sharedItems containsSemiMixedTypes="0" containsString="0" containsNumber="1" containsInteger="1" minValue="-63713000" maxValue="82797595"/>
    </cacheField>
    <cacheField name="Change from Prev. Est. - Multiyear Change Federal Match" numFmtId="164">
      <sharedItems containsSemiMixedTypes="0" containsString="0" containsNumber="1" containsInteger="1" minValue="-60801000" maxValue="117573917"/>
    </cacheField>
    <cacheField name="Change from Prev. Est. - Multiyear Change Total Funds" numFmtId="164">
      <sharedItems containsSemiMixedTypes="0" containsString="0" containsNumber="1" containsInteger="1" minValue="-124514000" maxValue="2003715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000"/>
    <m/>
    <n v="6139000"/>
    <n v="4208000"/>
    <m/>
    <n v="4208000"/>
    <n v="4209000"/>
    <m/>
    <n v="4209000"/>
    <n v="14174000"/>
    <m/>
    <n v="14174000"/>
    <n v="28730000"/>
    <n v="0"/>
    <n v="28730000"/>
    <n v="14174000"/>
    <m/>
    <n v="14174000"/>
    <n v="14173000"/>
    <m/>
    <n v="14173000"/>
    <n v="14173000"/>
    <m/>
    <n v="14173000"/>
    <m/>
    <m/>
    <n v="0"/>
    <n v="42520000"/>
    <n v="0"/>
    <n v="42520000"/>
    <m/>
    <m/>
    <n v="0"/>
    <m/>
    <m/>
    <n v="0"/>
    <m/>
    <m/>
    <n v="0"/>
    <n v="0"/>
    <n v="0"/>
    <n v="0"/>
    <n v="71250000"/>
    <n v="0"/>
    <n v="71250000"/>
    <n v="0"/>
    <n v="0"/>
    <n v="0"/>
    <n v="-9964227"/>
    <n v="0"/>
    <n v="-9964227"/>
    <n v="9964227"/>
    <n v="0"/>
    <n v="9964227"/>
    <n v="0"/>
    <n v="0"/>
    <n v="0"/>
    <n v="0"/>
    <n v="0"/>
    <n v="0"/>
  </r>
  <r>
    <m/>
    <x v="0"/>
    <x v="0"/>
    <s v="SO"/>
    <m/>
    <x v="1"/>
    <m/>
    <s v="3835-Health Care Workforce"/>
    <n v="30"/>
    <n v="3750000"/>
    <n v="0"/>
    <n v="3750000"/>
    <m/>
    <m/>
    <n v="0"/>
    <n v="260000"/>
    <m/>
    <n v="260000"/>
    <n v="361000"/>
    <m/>
    <n v="361000"/>
    <n v="287000"/>
    <m/>
    <n v="287000"/>
    <n v="908000"/>
    <n v="0"/>
    <n v="908000"/>
    <n v="336000"/>
    <m/>
    <n v="336000"/>
    <n v="123000"/>
    <m/>
    <n v="123000"/>
    <n v="477000"/>
    <m/>
    <n v="477000"/>
    <n v="477000"/>
    <m/>
    <n v="477000"/>
    <n v="1413000"/>
    <n v="0"/>
    <n v="1413000"/>
    <n v="477000"/>
    <m/>
    <n v="477000"/>
    <n v="476000"/>
    <m/>
    <n v="476000"/>
    <n v="476000"/>
    <m/>
    <n v="476000"/>
    <m/>
    <m/>
    <n v="0"/>
    <n v="1429000"/>
    <n v="0"/>
    <n v="1429000"/>
    <m/>
    <m/>
    <n v="0"/>
    <m/>
    <m/>
    <n v="0"/>
    <m/>
    <m/>
    <n v="0"/>
    <n v="0"/>
    <n v="0"/>
    <n v="0"/>
    <n v="3750000"/>
    <n v="0"/>
    <n v="3750000"/>
    <n v="377000"/>
    <n v="0"/>
    <n v="377000"/>
    <n v="-703000"/>
    <n v="0"/>
    <n v="-703000"/>
    <n v="326000"/>
    <n v="0"/>
    <n v="326000"/>
    <n v="0"/>
    <n v="0"/>
    <n v="0"/>
    <n v="0"/>
    <n v="0"/>
    <n v="0"/>
  </r>
  <r>
    <m/>
    <x v="1"/>
    <x v="1"/>
    <s v="LA"/>
    <m/>
    <x v="2"/>
    <s v="4300-687-0995"/>
    <s v="4140015-Operations"/>
    <s v="10.10.010"/>
    <n v="26673168"/>
    <n v="19126832"/>
    <n v="45800000"/>
    <m/>
    <m/>
    <n v="0"/>
    <m/>
    <m/>
    <n v="0"/>
    <m/>
    <m/>
    <n v="0"/>
    <n v="977000"/>
    <n v="652000"/>
    <n v="1629000"/>
    <n v="977000"/>
    <n v="652000"/>
    <n v="1629000"/>
    <n v="2810000"/>
    <n v="2297000"/>
    <n v="5107000"/>
    <n v="2810000"/>
    <n v="2297000"/>
    <n v="5107000"/>
    <n v="2810000"/>
    <n v="2297000"/>
    <n v="5107000"/>
    <n v="2860000"/>
    <n v="2247000"/>
    <n v="5107000"/>
    <n v="11290000"/>
    <n v="9138000"/>
    <n v="20428000"/>
    <n v="5688000"/>
    <n v="4106000"/>
    <n v="9794000"/>
    <n v="5766000"/>
    <n v="4028000"/>
    <n v="9794000"/>
    <n v="0"/>
    <m/>
    <n v="0"/>
    <m/>
    <m/>
    <n v="0"/>
    <n v="11454000"/>
    <n v="8134000"/>
    <n v="19588000"/>
    <m/>
    <m/>
    <n v="0"/>
    <m/>
    <m/>
    <n v="0"/>
    <m/>
    <m/>
    <n v="0"/>
    <n v="0"/>
    <n v="0"/>
    <n v="0"/>
    <n v="23721000"/>
    <n v="17924000"/>
    <n v="41645000"/>
    <n v="-9023000"/>
    <n v="-6015000"/>
    <n v="-15038000"/>
    <n v="2116832"/>
    <n v="1643168"/>
    <n v="3760000"/>
    <n v="3954000"/>
    <n v="3169000"/>
    <n v="7123000"/>
    <n v="0"/>
    <n v="0"/>
    <n v="0"/>
    <n v="-2952168"/>
    <n v="-1202832"/>
    <n v="-4155000"/>
  </r>
  <r>
    <m/>
    <x v="1"/>
    <x v="2"/>
    <s v="LA"/>
    <m/>
    <x v="2"/>
    <s v="4300-687-0995"/>
    <s v="4140019-Purchase of Services"/>
    <s v="10.10.020"/>
    <n v="24173416"/>
    <n v="17493584"/>
    <n v="41667000"/>
    <m/>
    <m/>
    <n v="0"/>
    <m/>
    <m/>
    <n v="0"/>
    <m/>
    <m/>
    <n v="0"/>
    <m/>
    <m/>
    <n v="0"/>
    <n v="0"/>
    <n v="0"/>
    <n v="0"/>
    <m/>
    <m/>
    <n v="0"/>
    <m/>
    <m/>
    <n v="0"/>
    <n v="2477000"/>
    <n v="2023000"/>
    <n v="4500000"/>
    <n v="2520000"/>
    <n v="1980000"/>
    <n v="4500000"/>
    <n v="4997000"/>
    <n v="4003000"/>
    <n v="9000000"/>
    <n v="5220000"/>
    <n v="3780000"/>
    <n v="9000000"/>
    <n v="5292000"/>
    <n v="3708000"/>
    <n v="9000000"/>
    <m/>
    <m/>
    <n v="0"/>
    <m/>
    <m/>
    <n v="0"/>
    <n v="10512000"/>
    <n v="7488000"/>
    <n v="18000000"/>
    <m/>
    <m/>
    <n v="0"/>
    <m/>
    <m/>
    <n v="0"/>
    <m/>
    <m/>
    <n v="0"/>
    <n v="0"/>
    <n v="0"/>
    <n v="0"/>
    <n v="15509000"/>
    <n v="11491000"/>
    <n v="27000000"/>
    <n v="-25000000"/>
    <n v="-16667000"/>
    <n v="-41667000"/>
    <n v="5823584"/>
    <n v="3176416"/>
    <n v="9000000"/>
    <n v="10512000"/>
    <n v="7488000"/>
    <n v="18000000"/>
    <n v="0"/>
    <n v="0"/>
    <n v="0"/>
    <n v="-8664416"/>
    <n v="-6002584"/>
    <n v="-14667000"/>
  </r>
  <r>
    <m/>
    <x v="1"/>
    <x v="3"/>
    <s v="SO"/>
    <m/>
    <x v="3"/>
    <s v="4300-587-0995"/>
    <s v="4149001-Program Administration"/>
    <n v="36"/>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m/>
    <x v="1"/>
    <x v="3"/>
    <s v="SO"/>
    <m/>
    <x v="2"/>
    <s v="4300-687-0995"/>
    <s v="4140015-Operations"/>
    <s v="10.10.010"/>
    <n v="12500000"/>
    <n v="0"/>
    <n v="12500000"/>
    <m/>
    <m/>
    <n v="0"/>
    <m/>
    <m/>
    <n v="0"/>
    <m/>
    <m/>
    <n v="0"/>
    <m/>
    <m/>
    <n v="0"/>
    <n v="0"/>
    <n v="0"/>
    <n v="0"/>
    <m/>
    <m/>
    <n v="0"/>
    <m/>
    <m/>
    <n v="0"/>
    <m/>
    <m/>
    <n v="0"/>
    <n v="3125000"/>
    <m/>
    <n v="3125000"/>
    <n v="3125000"/>
    <n v="0"/>
    <n v="3125000"/>
    <n v="3125000"/>
    <m/>
    <n v="3125000"/>
    <n v="3125000"/>
    <m/>
    <n v="3125000"/>
    <n v="3125000"/>
    <m/>
    <n v="3125000"/>
    <m/>
    <m/>
    <n v="0"/>
    <n v="9375000"/>
    <n v="0"/>
    <n v="9375000"/>
    <m/>
    <m/>
    <n v="0"/>
    <m/>
    <m/>
    <n v="0"/>
    <m/>
    <m/>
    <n v="0"/>
    <n v="0"/>
    <n v="0"/>
    <n v="0"/>
    <n v="12500000"/>
    <n v="0"/>
    <n v="12500000"/>
    <n v="-12500000"/>
    <n v="0"/>
    <n v="-12500000"/>
    <n v="3125000"/>
    <n v="0"/>
    <n v="3125000"/>
    <n v="9375000"/>
    <n v="0"/>
    <n v="9375000"/>
    <n v="0"/>
    <n v="0"/>
    <n v="0"/>
    <n v="0"/>
    <n v="0"/>
    <n v="0"/>
  </r>
  <r>
    <m/>
    <x v="1"/>
    <x v="4"/>
    <s v="LA"/>
    <m/>
    <x v="2"/>
    <s v="4300-687-0995"/>
    <s v="4140019-Purchase of Services"/>
    <s v="10.10.020"/>
    <n v="75918896"/>
    <n v="45181104"/>
    <n v="121100000"/>
    <m/>
    <m/>
    <n v="0"/>
    <m/>
    <m/>
    <n v="0"/>
    <m/>
    <m/>
    <n v="0"/>
    <m/>
    <m/>
    <n v="0"/>
    <n v="0"/>
    <n v="0"/>
    <n v="0"/>
    <n v="0"/>
    <m/>
    <n v="0"/>
    <n v="0"/>
    <m/>
    <n v="0"/>
    <n v="5329000"/>
    <n v="3529000"/>
    <n v="8858000"/>
    <n v="5406000"/>
    <n v="3453000"/>
    <n v="8859000"/>
    <n v="10735000"/>
    <n v="6982000"/>
    <n v="17717000"/>
    <n v="13447000"/>
    <n v="7969000"/>
    <n v="21416000"/>
    <n v="13599000"/>
    <n v="7818000"/>
    <n v="21417000"/>
    <n v="0"/>
    <m/>
    <n v="0"/>
    <m/>
    <m/>
    <n v="0"/>
    <n v="27046000"/>
    <n v="15787000"/>
    <n v="42833000"/>
    <m/>
    <m/>
    <n v="0"/>
    <m/>
    <m/>
    <n v="0"/>
    <m/>
    <m/>
    <n v="0"/>
    <n v="0"/>
    <n v="0"/>
    <n v="0"/>
    <n v="37781000"/>
    <n v="22769000"/>
    <n v="60550000"/>
    <n v="-17128000"/>
    <n v="-9404000"/>
    <n v="-26532000"/>
    <n v="-20455896"/>
    <n v="-13695104"/>
    <n v="-34151000"/>
    <n v="-554000"/>
    <n v="687000"/>
    <n v="133000"/>
    <n v="0"/>
    <n v="0"/>
    <n v="0"/>
    <n v="-38137896"/>
    <n v="-22412104"/>
    <n v="-60550000"/>
  </r>
  <r>
    <m/>
    <x v="1"/>
    <x v="5"/>
    <s v="LA"/>
    <s v="P"/>
    <x v="2"/>
    <s v="4300-687-0995"/>
    <s v="4140019-Purchase of Services"/>
    <s v="10.10.020"/>
    <n v="925791595"/>
    <n v="557652917"/>
    <n v="1483444512"/>
    <m/>
    <m/>
    <n v="0"/>
    <m/>
    <m/>
    <n v="0"/>
    <m/>
    <m/>
    <n v="0"/>
    <n v="76250000"/>
    <n v="50833000"/>
    <n v="127083000"/>
    <n v="76250000"/>
    <n v="50833000"/>
    <n v="127083000"/>
    <n v="76253000"/>
    <n v="62288000"/>
    <n v="138541000"/>
    <n v="76253000"/>
    <n v="62288000"/>
    <n v="138541000"/>
    <n v="146201000"/>
    <n v="119426000"/>
    <n v="265627000"/>
    <n v="148749000"/>
    <n v="116876000"/>
    <n v="265625000"/>
    <n v="447456000"/>
    <n v="360878000"/>
    <n v="808334000"/>
    <n v="160708000"/>
    <n v="116375000"/>
    <n v="277083000"/>
    <n v="162925000"/>
    <n v="114158000"/>
    <n v="277083000"/>
    <n v="102595000"/>
    <n v="68396000"/>
    <n v="170991000"/>
    <m/>
    <m/>
    <n v="0"/>
    <n v="426228000"/>
    <n v="298929000"/>
    <n v="725157000"/>
    <m/>
    <m/>
    <n v="0"/>
    <m/>
    <m/>
    <n v="0"/>
    <m/>
    <m/>
    <n v="0"/>
    <n v="0"/>
    <n v="0"/>
    <n v="0"/>
    <n v="949934000"/>
    <n v="710640000"/>
    <n v="1660574000"/>
    <n v="0"/>
    <n v="0"/>
    <n v="0"/>
    <n v="32158405"/>
    <n v="21637083"/>
    <n v="53795488"/>
    <n v="-8016000"/>
    <n v="131350000"/>
    <n v="123334000"/>
    <n v="0"/>
    <n v="0"/>
    <n v="0"/>
    <n v="24142405"/>
    <n v="152987083"/>
    <n v="177129488"/>
  </r>
  <r>
    <m/>
    <x v="1"/>
    <x v="5"/>
    <s v="LA"/>
    <s v="P"/>
    <x v="2"/>
    <s v="4300-687-0995"/>
    <s v="4140015-Operations"/>
    <s v="10.10.010"/>
    <n v="28591172"/>
    <n v="13025828"/>
    <n v="41617000"/>
    <m/>
    <m/>
    <n v="0"/>
    <m/>
    <m/>
    <n v="0"/>
    <m/>
    <m/>
    <n v="0"/>
    <n v="8600000"/>
    <n v="4047000"/>
    <n v="12647000"/>
    <n v="8600000"/>
    <n v="4047000"/>
    <n v="12647000"/>
    <n v="2025000"/>
    <n v="1137000"/>
    <n v="3162000"/>
    <n v="2025000"/>
    <n v="1137000"/>
    <n v="3162000"/>
    <n v="4746000"/>
    <n v="2666000"/>
    <n v="7412000"/>
    <n v="4802000"/>
    <n v="2609000"/>
    <n v="7411000"/>
    <n v="13598000"/>
    <n v="7549000"/>
    <n v="21147000"/>
    <n v="3510000"/>
    <n v="1777000"/>
    <n v="5287000"/>
    <n v="3545000"/>
    <n v="1742000"/>
    <n v="5287000"/>
    <n v="0"/>
    <m/>
    <n v="0"/>
    <m/>
    <m/>
    <n v="0"/>
    <n v="7055000"/>
    <n v="3519000"/>
    <n v="10574000"/>
    <m/>
    <m/>
    <n v="0"/>
    <m/>
    <m/>
    <n v="0"/>
    <m/>
    <m/>
    <n v="0"/>
    <n v="0"/>
    <n v="0"/>
    <n v="0"/>
    <n v="29253000"/>
    <n v="15115000"/>
    <n v="44368000"/>
    <n v="0"/>
    <n v="0"/>
    <n v="0"/>
    <n v="56828"/>
    <n v="-56828"/>
    <n v="0"/>
    <n v="605000"/>
    <n v="2146000"/>
    <n v="2751000"/>
    <n v="0"/>
    <n v="0"/>
    <n v="0"/>
    <n v="661828"/>
    <n v="2089172"/>
    <n v="2751000"/>
  </r>
  <r>
    <m/>
    <x v="1"/>
    <x v="5"/>
    <s v="SO"/>
    <s v="P"/>
    <x v="3"/>
    <s v="4300-587-0995"/>
    <s v="4149001-Program Administration"/>
    <n v="36"/>
    <n v="11047600"/>
    <n v="2456430"/>
    <n v="13504030"/>
    <m/>
    <m/>
    <n v="0"/>
    <m/>
    <m/>
    <n v="0"/>
    <m/>
    <m/>
    <n v="0"/>
    <n v="1498000"/>
    <n v="374000"/>
    <n v="1872000"/>
    <n v="1498000"/>
    <n v="374000"/>
    <n v="1872000"/>
    <n v="1250000"/>
    <n v="312000"/>
    <n v="1562000"/>
    <n v="1250000"/>
    <n v="312000"/>
    <n v="1562000"/>
    <n v="1650000"/>
    <n v="413000"/>
    <n v="2063000"/>
    <n v="1650000"/>
    <n v="413000"/>
    <n v="2063000"/>
    <n v="5800000"/>
    <n v="1450000"/>
    <n v="7250000"/>
    <n v="1450000"/>
    <n v="363000"/>
    <n v="1813000"/>
    <n v="1450000"/>
    <n v="363000"/>
    <n v="1813000"/>
    <n v="1450000"/>
    <n v="363000"/>
    <n v="1813000"/>
    <m/>
    <m/>
    <n v="0"/>
    <n v="4350000"/>
    <n v="1089000"/>
    <n v="5439000"/>
    <m/>
    <m/>
    <n v="0"/>
    <m/>
    <m/>
    <n v="0"/>
    <m/>
    <m/>
    <n v="0"/>
    <n v="0"/>
    <n v="0"/>
    <n v="0"/>
    <n v="11648000"/>
    <n v="2913000"/>
    <n v="14561000"/>
    <n v="400"/>
    <n v="-400"/>
    <n v="0"/>
    <n v="0"/>
    <n v="0"/>
    <n v="0"/>
    <n v="600000"/>
    <n v="456970"/>
    <n v="1056970"/>
    <n v="0"/>
    <n v="0"/>
    <n v="0"/>
    <n v="600400"/>
    <n v="456570"/>
    <n v="1056970"/>
  </r>
  <r>
    <m/>
    <x v="1"/>
    <x v="6"/>
    <s v="SO"/>
    <m/>
    <x v="3"/>
    <s v="4300-587-0995"/>
    <s v="4149001-Program Administration"/>
    <n v="36"/>
    <n v="6000000"/>
    <n v="1500000"/>
    <n v="7500000"/>
    <m/>
    <m/>
    <n v="0"/>
    <m/>
    <m/>
    <n v="0"/>
    <m/>
    <m/>
    <n v="0"/>
    <n v="470000"/>
    <n v="117000"/>
    <n v="587000"/>
    <n v="470000"/>
    <n v="117000"/>
    <n v="587000"/>
    <n v="1382000"/>
    <n v="345000"/>
    <n v="1727000"/>
    <n v="1382000"/>
    <n v="346000"/>
    <n v="1728000"/>
    <n v="1383000"/>
    <n v="346000"/>
    <n v="1729000"/>
    <n v="1383000"/>
    <n v="346000"/>
    <n v="1729000"/>
    <n v="5530000"/>
    <n v="1383000"/>
    <n v="6913000"/>
    <m/>
    <m/>
    <n v="0"/>
    <m/>
    <m/>
    <n v="0"/>
    <m/>
    <m/>
    <n v="0"/>
    <m/>
    <m/>
    <n v="0"/>
    <n v="0"/>
    <n v="0"/>
    <n v="0"/>
    <m/>
    <m/>
    <n v="0"/>
    <m/>
    <m/>
    <n v="0"/>
    <m/>
    <m/>
    <n v="0"/>
    <n v="0"/>
    <n v="0"/>
    <n v="0"/>
    <n v="6000000"/>
    <n v="1500000"/>
    <n v="7500000"/>
    <n v="214"/>
    <n v="-447"/>
    <n v="-233"/>
    <n v="-214"/>
    <n v="447"/>
    <n v="233"/>
    <n v="0"/>
    <n v="0"/>
    <n v="0"/>
    <n v="0"/>
    <n v="0"/>
    <n v="0"/>
    <n v="0"/>
    <n v="0"/>
    <n v="0"/>
  </r>
  <r>
    <m/>
    <x v="2"/>
    <x v="7"/>
    <s v="SO"/>
    <m/>
    <x v="4"/>
    <m/>
    <s v="4215010-Independent Living Services"/>
    <n v="30"/>
    <n v="5000000"/>
    <n v="0"/>
    <n v="5000000"/>
    <m/>
    <m/>
    <n v="0"/>
    <m/>
    <m/>
    <n v="0"/>
    <m/>
    <m/>
    <n v="0"/>
    <n v="0"/>
    <m/>
    <n v="0"/>
    <n v="0"/>
    <n v="0"/>
    <n v="0"/>
    <n v="94000"/>
    <m/>
    <n v="94000"/>
    <n v="228000"/>
    <m/>
    <n v="228000"/>
    <n v="560000"/>
    <m/>
    <n v="560000"/>
    <n v="1036000"/>
    <m/>
    <n v="1036000"/>
    <n v="1918000"/>
    <n v="0"/>
    <n v="1918000"/>
    <n v="1028000"/>
    <m/>
    <n v="1028000"/>
    <n v="1027000"/>
    <m/>
    <n v="1027000"/>
    <n v="1027000"/>
    <m/>
    <n v="1027000"/>
    <m/>
    <m/>
    <n v="0"/>
    <n v="3082000"/>
    <n v="0"/>
    <n v="3082000"/>
    <m/>
    <m/>
    <n v="0"/>
    <m/>
    <m/>
    <n v="0"/>
    <m/>
    <m/>
    <n v="0"/>
    <n v="0"/>
    <n v="0"/>
    <n v="0"/>
    <n v="5000000"/>
    <n v="0"/>
    <n v="5000000"/>
    <n v="0"/>
    <n v="0"/>
    <n v="0"/>
    <n v="-657000"/>
    <n v="0"/>
    <n v="-657000"/>
    <n v="657000"/>
    <n v="0"/>
    <n v="657000"/>
    <n v="0"/>
    <n v="0"/>
    <n v="0"/>
    <n v="0"/>
    <n v="0"/>
    <n v="0"/>
  </r>
  <r>
    <m/>
    <x v="3"/>
    <x v="8"/>
    <s v="LA"/>
    <m/>
    <x v="5"/>
    <s v="5180-687-0995"/>
    <s v="4275010-IHSS"/>
    <n v="25.15"/>
    <n v="121817153"/>
    <n v="173182847"/>
    <n v="295000000"/>
    <m/>
    <m/>
    <n v="0"/>
    <m/>
    <m/>
    <n v="0"/>
    <n v="118670000"/>
    <n v="168709000"/>
    <n v="287379000"/>
    <n v="3000"/>
    <n v="4000"/>
    <n v="7000"/>
    <n v="118673000"/>
    <n v="168713000"/>
    <n v="287386000"/>
    <n v="1000"/>
    <n v="1000"/>
    <n v="2000"/>
    <n v="0"/>
    <n v="0"/>
    <n v="0"/>
    <n v="0"/>
    <n v="0"/>
    <n v="0"/>
    <n v="2000"/>
    <n v="2000"/>
    <n v="4000"/>
    <n v="3000"/>
    <n v="3000"/>
    <n v="6000"/>
    <n v="0"/>
    <m/>
    <n v="0"/>
    <n v="0"/>
    <m/>
    <n v="0"/>
    <n v="0"/>
    <m/>
    <n v="0"/>
    <m/>
    <m/>
    <n v="0"/>
    <n v="0"/>
    <n v="0"/>
    <n v="0"/>
    <m/>
    <m/>
    <n v="0"/>
    <m/>
    <m/>
    <n v="0"/>
    <m/>
    <m/>
    <n v="0"/>
    <n v="0"/>
    <n v="0"/>
    <n v="0"/>
    <n v="118676000"/>
    <n v="168716000"/>
    <n v="287392000"/>
    <n v="431"/>
    <n v="-431"/>
    <n v="0"/>
    <n v="-3141584"/>
    <n v="-4466416"/>
    <n v="-7608000"/>
    <n v="0"/>
    <n v="0"/>
    <n v="0"/>
    <n v="0"/>
    <n v="0"/>
    <n v="0"/>
    <n v="-3141153"/>
    <n v="-4466847"/>
    <n v="-7608000"/>
  </r>
  <r>
    <m/>
    <x v="3"/>
    <x v="9"/>
    <s v="LA"/>
    <m/>
    <x v="5"/>
    <s v="5180-687-0995"/>
    <s v="4275010-IHSS"/>
    <n v="25.15"/>
    <n v="288347000"/>
    <n v="0"/>
    <n v="288347000"/>
    <m/>
    <m/>
    <n v="0"/>
    <m/>
    <m/>
    <n v="0"/>
    <m/>
    <m/>
    <n v="0"/>
    <m/>
    <m/>
    <n v="0"/>
    <n v="0"/>
    <n v="0"/>
    <n v="0"/>
    <n v="1015000"/>
    <m/>
    <n v="1015000"/>
    <n v="458000"/>
    <n v="0"/>
    <n v="458000"/>
    <n v="33186000"/>
    <m/>
    <n v="33186000"/>
    <n v="33187000"/>
    <m/>
    <n v="33187000"/>
    <n v="67846000"/>
    <n v="0"/>
    <n v="67846000"/>
    <n v="36590000"/>
    <m/>
    <n v="36590000"/>
    <n v="36590000"/>
    <m/>
    <n v="36590000"/>
    <n v="36590000"/>
    <m/>
    <n v="36590000"/>
    <n v="36590000"/>
    <m/>
    <n v="36590000"/>
    <n v="146360000"/>
    <n v="0"/>
    <n v="146360000"/>
    <n v="71941000"/>
    <m/>
    <n v="71941000"/>
    <m/>
    <m/>
    <n v="0"/>
    <m/>
    <m/>
    <n v="0"/>
    <n v="71941000"/>
    <n v="0"/>
    <n v="71941000"/>
    <n v="286147000"/>
    <n v="0"/>
    <n v="286147000"/>
    <n v="-369000"/>
    <n v="0"/>
    <n v="-369000"/>
    <n v="-66783000"/>
    <n v="0"/>
    <n v="-66783000"/>
    <n v="-6989000"/>
    <n v="0"/>
    <n v="-6989000"/>
    <n v="71941000"/>
    <n v="0"/>
    <n v="71941000"/>
    <n v="-2200000"/>
    <n v="0"/>
    <n v="-2200000"/>
  </r>
  <r>
    <m/>
    <x v="3"/>
    <x v="9"/>
    <s v="SO"/>
    <m/>
    <x v="6"/>
    <m/>
    <s v="4275-Social Services and Licensing"/>
    <n v="25"/>
    <n v="6786000"/>
    <n v="0"/>
    <n v="6786000"/>
    <m/>
    <m/>
    <n v="0"/>
    <m/>
    <m/>
    <n v="0"/>
    <n v="1000"/>
    <m/>
    <n v="1000"/>
    <n v="229000"/>
    <m/>
    <n v="229000"/>
    <n v="230000"/>
    <n v="0"/>
    <n v="230000"/>
    <n v="387000"/>
    <m/>
    <n v="387000"/>
    <n v="514000"/>
    <n v="0"/>
    <n v="514000"/>
    <n v="1188000"/>
    <m/>
    <n v="1188000"/>
    <n v="1185000"/>
    <m/>
    <n v="1185000"/>
    <n v="3274000"/>
    <n v="0"/>
    <n v="3274000"/>
    <n v="1094000"/>
    <m/>
    <n v="1094000"/>
    <n v="1094000"/>
    <m/>
    <n v="1094000"/>
    <n v="1094000"/>
    <m/>
    <n v="1094000"/>
    <n v="1100000"/>
    <m/>
    <n v="1100000"/>
    <n v="4382000"/>
    <n v="0"/>
    <n v="4382000"/>
    <n v="1100000"/>
    <m/>
    <n v="1100000"/>
    <m/>
    <m/>
    <n v="0"/>
    <m/>
    <m/>
    <n v="0"/>
    <n v="1100000"/>
    <n v="0"/>
    <n v="1100000"/>
    <n v="8986000"/>
    <n v="0"/>
    <n v="8986000"/>
    <n v="2000"/>
    <n v="0"/>
    <n v="2000"/>
    <n v="-2000"/>
    <n v="0"/>
    <n v="-2000"/>
    <n v="1100000"/>
    <n v="0"/>
    <n v="1100000"/>
    <n v="1100000"/>
    <n v="0"/>
    <n v="1100000"/>
    <n v="2200000"/>
    <n v="0"/>
    <n v="2200000"/>
  </r>
  <r>
    <m/>
    <x v="3"/>
    <x v="10"/>
    <s v="LA"/>
    <s v="P"/>
    <x v="5"/>
    <s v="5180-687-0995"/>
    <s v="4275028-Special Programs"/>
    <n v="25.35"/>
    <n v="53400000"/>
    <n v="0"/>
    <n v="53400000"/>
    <m/>
    <m/>
    <n v="0"/>
    <m/>
    <m/>
    <n v="0"/>
    <m/>
    <m/>
    <n v="0"/>
    <m/>
    <m/>
    <n v="0"/>
    <n v="0"/>
    <n v="0"/>
    <n v="0"/>
    <m/>
    <m/>
    <n v="0"/>
    <n v="9702000"/>
    <n v="0"/>
    <n v="9702000"/>
    <n v="1043000"/>
    <m/>
    <n v="1043000"/>
    <n v="14030000"/>
    <m/>
    <n v="14030000"/>
    <n v="24775000"/>
    <n v="0"/>
    <n v="24775000"/>
    <n v="20478000"/>
    <m/>
    <n v="20478000"/>
    <n v="8147000"/>
    <m/>
    <n v="8147000"/>
    <m/>
    <m/>
    <n v="0"/>
    <m/>
    <m/>
    <n v="0"/>
    <n v="28625000"/>
    <n v="0"/>
    <n v="28625000"/>
    <m/>
    <m/>
    <n v="0"/>
    <m/>
    <m/>
    <n v="0"/>
    <m/>
    <m/>
    <n v="0"/>
    <n v="0"/>
    <n v="0"/>
    <n v="0"/>
    <n v="53400000"/>
    <n v="0"/>
    <n v="53400000"/>
    <n v="0"/>
    <n v="0"/>
    <n v="0"/>
    <n v="-2058000"/>
    <n v="0"/>
    <n v="-2058000"/>
    <n v="2058000"/>
    <n v="0"/>
    <n v="2058000"/>
    <n v="0"/>
    <n v="0"/>
    <n v="0"/>
    <n v="0"/>
    <n v="0"/>
    <n v="0"/>
  </r>
  <r>
    <m/>
    <x v="4"/>
    <x v="11"/>
    <s v="SO"/>
    <m/>
    <x v="7"/>
    <m/>
    <s v="3900 -Supportive Services"/>
    <n v="30"/>
    <n v="7500000"/>
    <n v="0"/>
    <n v="7500000"/>
    <m/>
    <m/>
    <n v="0"/>
    <m/>
    <m/>
    <n v="0"/>
    <m/>
    <m/>
    <n v="0"/>
    <m/>
    <m/>
    <n v="0"/>
    <n v="0"/>
    <n v="0"/>
    <n v="0"/>
    <n v="0"/>
    <m/>
    <n v="0"/>
    <n v="0"/>
    <m/>
    <n v="0"/>
    <n v="1500000"/>
    <m/>
    <n v="1500000"/>
    <n v="1500000"/>
    <m/>
    <n v="1500000"/>
    <n v="3000000"/>
    <n v="0"/>
    <n v="3000000"/>
    <n v="1125000"/>
    <m/>
    <n v="1125000"/>
    <n v="1125000"/>
    <m/>
    <n v="1125000"/>
    <n v="1125000"/>
    <m/>
    <n v="1125000"/>
    <n v="1125000"/>
    <m/>
    <n v="1125000"/>
    <n v="4500000"/>
    <n v="0"/>
    <n v="4500000"/>
    <m/>
    <m/>
    <n v="0"/>
    <m/>
    <m/>
    <n v="0"/>
    <m/>
    <m/>
    <n v="0"/>
    <n v="0"/>
    <n v="0"/>
    <n v="0"/>
    <n v="7500000"/>
    <n v="0"/>
    <n v="7500000"/>
    <n v="0"/>
    <n v="0"/>
    <n v="0"/>
    <n v="-750000"/>
    <n v="0"/>
    <n v="-750000"/>
    <n v="750000"/>
    <n v="0"/>
    <n v="750000"/>
    <n v="0"/>
    <n v="0"/>
    <n v="0"/>
    <n v="0"/>
    <n v="0"/>
    <n v="0"/>
  </r>
  <r>
    <m/>
    <x v="4"/>
    <x v="11"/>
    <s v="LA"/>
    <m/>
    <x v="8"/>
    <m/>
    <s v="3900 -Supportive Services"/>
    <n v="30"/>
    <n v="142500000"/>
    <n v="0"/>
    <n v="142500000"/>
    <m/>
    <m/>
    <n v="0"/>
    <m/>
    <m/>
    <n v="0"/>
    <m/>
    <m/>
    <n v="0"/>
    <m/>
    <m/>
    <n v="0"/>
    <n v="0"/>
    <n v="0"/>
    <n v="0"/>
    <n v="1789000"/>
    <m/>
    <n v="1789000"/>
    <n v="970000"/>
    <m/>
    <n v="970000"/>
    <n v="27948000"/>
    <m/>
    <n v="27948000"/>
    <n v="27948000"/>
    <m/>
    <n v="27948000"/>
    <n v="58655000"/>
    <n v="0"/>
    <n v="58655000"/>
    <n v="20961000"/>
    <m/>
    <n v="20961000"/>
    <n v="20961000"/>
    <m/>
    <n v="20961000"/>
    <n v="20961000"/>
    <m/>
    <n v="20961000"/>
    <n v="20962000"/>
    <m/>
    <n v="20962000"/>
    <n v="83845000"/>
    <n v="0"/>
    <n v="83845000"/>
    <m/>
    <m/>
    <n v="0"/>
    <m/>
    <m/>
    <n v="0"/>
    <m/>
    <m/>
    <n v="0"/>
    <n v="0"/>
    <n v="0"/>
    <n v="0"/>
    <n v="142500000"/>
    <n v="0"/>
    <n v="142500000"/>
    <n v="0"/>
    <n v="0"/>
    <n v="0"/>
    <n v="-12595000"/>
    <n v="0"/>
    <n v="-12595000"/>
    <n v="12595000"/>
    <n v="0"/>
    <n v="12595000"/>
    <n v="0"/>
    <n v="0"/>
    <n v="0"/>
    <n v="0"/>
    <n v="0"/>
    <n v="0"/>
  </r>
  <r>
    <m/>
    <x v="4"/>
    <x v="12"/>
    <s v="SO"/>
    <m/>
    <x v="7"/>
    <m/>
    <s v="3900 -Supportive Services"/>
    <n v="30"/>
    <n v="5000000"/>
    <n v="0"/>
    <n v="5000000"/>
    <m/>
    <m/>
    <n v="0"/>
    <m/>
    <m/>
    <n v="0"/>
    <m/>
    <m/>
    <n v="0"/>
    <m/>
    <m/>
    <n v="0"/>
    <n v="0"/>
    <n v="0"/>
    <n v="0"/>
    <n v="0"/>
    <m/>
    <n v="0"/>
    <n v="3000"/>
    <m/>
    <n v="3000"/>
    <n v="999000"/>
    <m/>
    <n v="999000"/>
    <n v="999000"/>
    <m/>
    <n v="999000"/>
    <n v="2001000"/>
    <n v="0"/>
    <n v="2001000"/>
    <n v="999000"/>
    <m/>
    <n v="999000"/>
    <n v="1000000"/>
    <m/>
    <n v="1000000"/>
    <n v="1000000"/>
    <m/>
    <n v="1000000"/>
    <m/>
    <m/>
    <n v="0"/>
    <n v="2999000"/>
    <n v="0"/>
    <n v="2999000"/>
    <m/>
    <m/>
    <n v="0"/>
    <m/>
    <m/>
    <n v="0"/>
    <m/>
    <m/>
    <n v="0"/>
    <n v="0"/>
    <n v="0"/>
    <n v="0"/>
    <n v="5000000"/>
    <n v="0"/>
    <n v="5000000"/>
    <n v="0"/>
    <n v="0"/>
    <n v="0"/>
    <n v="-499000"/>
    <n v="0"/>
    <n v="-499000"/>
    <n v="499000"/>
    <n v="0"/>
    <n v="499000"/>
    <n v="0"/>
    <n v="0"/>
    <n v="0"/>
    <n v="0"/>
    <n v="0"/>
    <n v="0"/>
  </r>
  <r>
    <m/>
    <x v="4"/>
    <x v="13"/>
    <s v="SO"/>
    <m/>
    <x v="7"/>
    <m/>
    <s v="3905-Community-Based Programs and Projects"/>
    <n v="40"/>
    <n v="500000"/>
    <n v="0"/>
    <n v="500000"/>
    <m/>
    <m/>
    <n v="0"/>
    <m/>
    <m/>
    <n v="0"/>
    <m/>
    <m/>
    <n v="0"/>
    <m/>
    <m/>
    <n v="0"/>
    <n v="0"/>
    <n v="0"/>
    <n v="0"/>
    <n v="0"/>
    <m/>
    <n v="0"/>
    <n v="0"/>
    <m/>
    <n v="0"/>
    <n v="100000"/>
    <m/>
    <n v="100000"/>
    <n v="100000"/>
    <m/>
    <n v="100000"/>
    <n v="200000"/>
    <n v="0"/>
    <n v="200000"/>
    <n v="100000"/>
    <m/>
    <n v="100000"/>
    <n v="100000"/>
    <m/>
    <n v="100000"/>
    <n v="100000"/>
    <m/>
    <n v="100000"/>
    <m/>
    <m/>
    <n v="0"/>
    <n v="300000"/>
    <n v="0"/>
    <n v="300000"/>
    <m/>
    <m/>
    <n v="0"/>
    <m/>
    <m/>
    <n v="0"/>
    <m/>
    <m/>
    <n v="0"/>
    <n v="0"/>
    <n v="0"/>
    <n v="0"/>
    <n v="500000"/>
    <n v="0"/>
    <n v="500000"/>
    <n v="0"/>
    <n v="0"/>
    <n v="0"/>
    <n v="-49000"/>
    <n v="0"/>
    <n v="-49000"/>
    <n v="49000"/>
    <n v="0"/>
    <n v="49000"/>
    <n v="0"/>
    <n v="0"/>
    <n v="0"/>
    <n v="0"/>
    <n v="0"/>
    <n v="0"/>
  </r>
  <r>
    <m/>
    <x v="4"/>
    <x v="13"/>
    <s v="LA"/>
    <m/>
    <x v="8"/>
    <m/>
    <s v="3905-Community-Based Programs and Projects"/>
    <n v="40"/>
    <n v="4500000"/>
    <n v="0"/>
    <n v="4500000"/>
    <m/>
    <m/>
    <n v="0"/>
    <m/>
    <m/>
    <n v="0"/>
    <m/>
    <m/>
    <n v="0"/>
    <m/>
    <m/>
    <n v="0"/>
    <n v="0"/>
    <n v="0"/>
    <n v="0"/>
    <n v="173000"/>
    <m/>
    <n v="173000"/>
    <n v="286000"/>
    <m/>
    <n v="286000"/>
    <n v="808000"/>
    <m/>
    <n v="808000"/>
    <n v="808000"/>
    <m/>
    <n v="808000"/>
    <n v="2075000"/>
    <n v="0"/>
    <n v="2075000"/>
    <n v="808000"/>
    <m/>
    <n v="808000"/>
    <n v="808000"/>
    <m/>
    <n v="808000"/>
    <n v="809000"/>
    <m/>
    <n v="809000"/>
    <m/>
    <m/>
    <n v="0"/>
    <n v="2425000"/>
    <n v="0"/>
    <n v="2425000"/>
    <m/>
    <m/>
    <n v="0"/>
    <m/>
    <m/>
    <n v="0"/>
    <m/>
    <m/>
    <n v="0"/>
    <n v="0"/>
    <n v="0"/>
    <n v="0"/>
    <n v="4500000"/>
    <n v="0"/>
    <n v="4500000"/>
    <n v="0"/>
    <n v="0"/>
    <n v="0"/>
    <n v="-625000"/>
    <n v="0"/>
    <n v="-625000"/>
    <n v="625000"/>
    <n v="0"/>
    <n v="625000"/>
    <n v="0"/>
    <n v="0"/>
    <n v="0"/>
    <n v="0"/>
    <n v="0"/>
    <n v="0"/>
  </r>
  <r>
    <m/>
    <x v="4"/>
    <x v="14"/>
    <s v="SO"/>
    <s v="Y"/>
    <x v="7"/>
    <m/>
    <s v="3900 -Supportive Services"/>
    <n v="30"/>
    <n v="3700000"/>
    <n v="0"/>
    <n v="3700000"/>
    <m/>
    <m/>
    <n v="0"/>
    <m/>
    <m/>
    <n v="0"/>
    <m/>
    <m/>
    <n v="0"/>
    <m/>
    <m/>
    <n v="0"/>
    <n v="0"/>
    <n v="0"/>
    <n v="0"/>
    <n v="0"/>
    <m/>
    <n v="0"/>
    <n v="1000"/>
    <m/>
    <n v="1000"/>
    <n v="740000"/>
    <m/>
    <n v="740000"/>
    <n v="740000"/>
    <m/>
    <n v="740000"/>
    <n v="1481000"/>
    <n v="0"/>
    <n v="1481000"/>
    <n v="555000"/>
    <m/>
    <n v="555000"/>
    <n v="555000"/>
    <m/>
    <n v="555000"/>
    <n v="555000"/>
    <m/>
    <n v="555000"/>
    <n v="555000"/>
    <m/>
    <n v="555000"/>
    <n v="2220000"/>
    <n v="0"/>
    <n v="2220000"/>
    <m/>
    <m/>
    <n v="0"/>
    <m/>
    <m/>
    <n v="0"/>
    <m/>
    <m/>
    <n v="0"/>
    <n v="0"/>
    <n v="0"/>
    <n v="0"/>
    <n v="3701000"/>
    <n v="0"/>
    <n v="3701000"/>
    <n v="0"/>
    <n v="0"/>
    <n v="0"/>
    <n v="-369000"/>
    <n v="0"/>
    <n v="-369000"/>
    <n v="370000"/>
    <n v="0"/>
    <n v="370000"/>
    <n v="0"/>
    <n v="0"/>
    <n v="0"/>
    <n v="1000"/>
    <n v="0"/>
    <n v="1000"/>
  </r>
  <r>
    <m/>
    <x v="4"/>
    <x v="14"/>
    <s v="SO"/>
    <s v="Y"/>
    <x v="7"/>
    <m/>
    <s v="3890-Nutrition"/>
    <n v="10"/>
    <n v="1300000"/>
    <n v="0"/>
    <n v="1300000"/>
    <m/>
    <m/>
    <n v="0"/>
    <m/>
    <m/>
    <n v="0"/>
    <m/>
    <m/>
    <n v="0"/>
    <m/>
    <m/>
    <n v="0"/>
    <n v="0"/>
    <n v="0"/>
    <n v="0"/>
    <n v="78000"/>
    <m/>
    <n v="78000"/>
    <n v="352000"/>
    <m/>
    <n v="352000"/>
    <n v="174000"/>
    <m/>
    <n v="174000"/>
    <n v="174000"/>
    <m/>
    <n v="174000"/>
    <n v="778000"/>
    <n v="0"/>
    <n v="778000"/>
    <n v="174000"/>
    <m/>
    <n v="174000"/>
    <n v="174000"/>
    <m/>
    <n v="174000"/>
    <n v="174000"/>
    <m/>
    <n v="174000"/>
    <m/>
    <m/>
    <n v="0"/>
    <n v="522000"/>
    <n v="0"/>
    <n v="522000"/>
    <m/>
    <m/>
    <n v="0"/>
    <m/>
    <m/>
    <n v="0"/>
    <m/>
    <m/>
    <n v="0"/>
    <n v="0"/>
    <n v="0"/>
    <n v="0"/>
    <n v="1300000"/>
    <n v="0"/>
    <n v="1300000"/>
    <n v="0"/>
    <n v="0"/>
    <n v="0"/>
    <n v="128000"/>
    <n v="0"/>
    <n v="128000"/>
    <n v="-128000"/>
    <n v="0"/>
    <n v="-128000"/>
    <n v="0"/>
    <n v="0"/>
    <n v="0"/>
    <n v="0"/>
    <n v="0"/>
    <n v="0"/>
  </r>
  <r>
    <m/>
    <x v="4"/>
    <x v="14"/>
    <s v="SO"/>
    <s v="Y"/>
    <x v="7"/>
    <m/>
    <s v="3895-Senior Community Employment Service"/>
    <n v="20"/>
    <n v="1000000"/>
    <n v="0"/>
    <n v="1000000"/>
    <m/>
    <m/>
    <n v="0"/>
    <m/>
    <m/>
    <n v="0"/>
    <m/>
    <m/>
    <n v="0"/>
    <m/>
    <m/>
    <n v="0"/>
    <n v="0"/>
    <n v="0"/>
    <n v="0"/>
    <n v="0"/>
    <m/>
    <n v="0"/>
    <n v="0"/>
    <m/>
    <n v="0"/>
    <n v="200000"/>
    <m/>
    <n v="200000"/>
    <n v="200000"/>
    <m/>
    <n v="200000"/>
    <n v="400000"/>
    <n v="0"/>
    <n v="400000"/>
    <n v="200000"/>
    <m/>
    <n v="200000"/>
    <n v="200000"/>
    <m/>
    <n v="200000"/>
    <n v="200000"/>
    <m/>
    <n v="200000"/>
    <m/>
    <m/>
    <n v="0"/>
    <n v="600000"/>
    <n v="0"/>
    <n v="600000"/>
    <m/>
    <m/>
    <n v="0"/>
    <m/>
    <m/>
    <n v="0"/>
    <m/>
    <m/>
    <n v="0"/>
    <n v="0"/>
    <n v="0"/>
    <n v="0"/>
    <n v="1000000"/>
    <n v="0"/>
    <n v="1000000"/>
    <n v="0"/>
    <n v="0"/>
    <n v="0"/>
    <n v="-100000"/>
    <n v="0"/>
    <n v="-100000"/>
    <n v="100000"/>
    <n v="0"/>
    <n v="100000"/>
    <n v="0"/>
    <n v="0"/>
    <n v="0"/>
    <n v="0"/>
    <n v="0"/>
    <n v="0"/>
  </r>
  <r>
    <m/>
    <x v="4"/>
    <x v="14"/>
    <s v="LA"/>
    <s v="Y"/>
    <x v="8"/>
    <m/>
    <s v="3900 -Supportive Services"/>
    <n v="30"/>
    <n v="62300000"/>
    <n v="0"/>
    <n v="62300000"/>
    <m/>
    <m/>
    <n v="0"/>
    <m/>
    <m/>
    <n v="0"/>
    <n v="474000"/>
    <m/>
    <n v="474000"/>
    <m/>
    <m/>
    <n v="0"/>
    <n v="474000"/>
    <n v="0"/>
    <n v="474000"/>
    <n v="0"/>
    <m/>
    <n v="0"/>
    <n v="1404000"/>
    <m/>
    <n v="1404000"/>
    <n v="12084000"/>
    <m/>
    <n v="12084000"/>
    <n v="12084000"/>
    <m/>
    <n v="12084000"/>
    <n v="25572000"/>
    <n v="0"/>
    <n v="25572000"/>
    <n v="9063000"/>
    <m/>
    <n v="9063000"/>
    <n v="9063000"/>
    <m/>
    <n v="9063000"/>
    <n v="9063000"/>
    <m/>
    <n v="9063000"/>
    <n v="9062000"/>
    <m/>
    <n v="9062000"/>
    <n v="36251000"/>
    <n v="0"/>
    <n v="36251000"/>
    <m/>
    <m/>
    <n v="0"/>
    <m/>
    <m/>
    <n v="0"/>
    <m/>
    <m/>
    <n v="0"/>
    <n v="0"/>
    <n v="0"/>
    <n v="0"/>
    <n v="62297000"/>
    <n v="0"/>
    <n v="62297000"/>
    <n v="-286"/>
    <n v="0"/>
    <n v="-286"/>
    <n v="-5340858"/>
    <n v="0"/>
    <n v="-5340858"/>
    <n v="5338144"/>
    <n v="0"/>
    <n v="5338144"/>
    <n v="0"/>
    <n v="0"/>
    <n v="0"/>
    <n v="-3000"/>
    <n v="0"/>
    <n v="-3000"/>
  </r>
  <r>
    <m/>
    <x v="4"/>
    <x v="14"/>
    <s v="LA"/>
    <s v="Y"/>
    <x v="8"/>
    <m/>
    <s v="3890-Nutrition"/>
    <n v="10"/>
    <n v="20700000"/>
    <n v="0"/>
    <n v="20700000"/>
    <m/>
    <m/>
    <n v="0"/>
    <m/>
    <m/>
    <n v="0"/>
    <m/>
    <m/>
    <n v="0"/>
    <m/>
    <m/>
    <n v="0"/>
    <n v="0"/>
    <n v="0"/>
    <n v="0"/>
    <n v="0"/>
    <m/>
    <n v="0"/>
    <n v="877000"/>
    <m/>
    <n v="877000"/>
    <n v="3965000"/>
    <m/>
    <n v="3965000"/>
    <n v="3965000"/>
    <m/>
    <n v="3965000"/>
    <n v="8807000"/>
    <n v="0"/>
    <n v="8807000"/>
    <n v="3965000"/>
    <m/>
    <n v="3965000"/>
    <n v="3965000"/>
    <m/>
    <n v="3965000"/>
    <n v="3965000"/>
    <m/>
    <n v="3965000"/>
    <m/>
    <m/>
    <n v="0"/>
    <n v="11895000"/>
    <n v="0"/>
    <n v="11895000"/>
    <m/>
    <m/>
    <n v="0"/>
    <m/>
    <m/>
    <n v="0"/>
    <m/>
    <m/>
    <n v="0"/>
    <n v="0"/>
    <n v="0"/>
    <n v="0"/>
    <n v="20702000"/>
    <n v="0"/>
    <n v="20702000"/>
    <n v="0"/>
    <n v="0"/>
    <n v="0"/>
    <n v="-1543000"/>
    <n v="0"/>
    <n v="-1543000"/>
    <n v="1545000"/>
    <n v="0"/>
    <n v="1545000"/>
    <n v="0"/>
    <n v="0"/>
    <n v="0"/>
    <n v="2000"/>
    <n v="0"/>
    <n v="2000"/>
  </r>
  <r>
    <m/>
    <x v="4"/>
    <x v="14"/>
    <s v="LA"/>
    <s v="Y"/>
    <x v="8"/>
    <m/>
    <s v="3895-Senior Community Employment Service"/>
    <n v="20"/>
    <n v="17000000"/>
    <n v="0"/>
    <n v="17000000"/>
    <m/>
    <m/>
    <n v="0"/>
    <m/>
    <m/>
    <n v="0"/>
    <m/>
    <m/>
    <n v="0"/>
    <m/>
    <m/>
    <n v="0"/>
    <n v="0"/>
    <n v="0"/>
    <n v="0"/>
    <n v="326000"/>
    <m/>
    <n v="326000"/>
    <n v="184000"/>
    <m/>
    <n v="184000"/>
    <n v="3298000"/>
    <m/>
    <n v="3298000"/>
    <n v="3298000"/>
    <m/>
    <n v="3298000"/>
    <n v="7106000"/>
    <n v="0"/>
    <n v="7106000"/>
    <n v="3298000"/>
    <m/>
    <n v="3298000"/>
    <n v="3298000"/>
    <m/>
    <n v="3298000"/>
    <n v="3298000"/>
    <m/>
    <n v="3298000"/>
    <m/>
    <m/>
    <n v="0"/>
    <n v="9894000"/>
    <n v="0"/>
    <n v="9894000"/>
    <m/>
    <m/>
    <n v="0"/>
    <m/>
    <m/>
    <n v="0"/>
    <m/>
    <m/>
    <n v="0"/>
    <n v="0"/>
    <n v="0"/>
    <n v="0"/>
    <n v="17000000"/>
    <n v="0"/>
    <n v="17000000"/>
    <n v="0"/>
    <n v="0"/>
    <n v="0"/>
    <n v="-1394000"/>
    <n v="0"/>
    <n v="-1394000"/>
    <n v="1394000"/>
    <n v="0"/>
    <n v="1394000"/>
    <n v="0"/>
    <n v="0"/>
    <n v="0"/>
    <n v="0"/>
    <n v="0"/>
    <n v="0"/>
  </r>
  <r>
    <m/>
    <x v="4"/>
    <x v="15"/>
    <s v="SO"/>
    <m/>
    <x v="7"/>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5"/>
    <s v="LA"/>
    <m/>
    <x v="8"/>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6"/>
    <s v="SO"/>
    <s v="Y"/>
    <x v="7"/>
    <m/>
    <s v="3900 -Supportive Services"/>
    <n v="30"/>
    <n v="1500000"/>
    <n v="0"/>
    <n v="1500000"/>
    <m/>
    <m/>
    <n v="0"/>
    <m/>
    <m/>
    <n v="0"/>
    <m/>
    <m/>
    <n v="0"/>
    <m/>
    <m/>
    <n v="0"/>
    <n v="0"/>
    <n v="0"/>
    <n v="0"/>
    <n v="0"/>
    <m/>
    <n v="0"/>
    <n v="0"/>
    <m/>
    <n v="0"/>
    <n v="300000"/>
    <m/>
    <n v="300000"/>
    <n v="300000"/>
    <m/>
    <n v="300000"/>
    <n v="600000"/>
    <n v="0"/>
    <n v="600000"/>
    <n v="225000"/>
    <m/>
    <n v="225000"/>
    <n v="225000"/>
    <m/>
    <n v="225000"/>
    <n v="225000"/>
    <m/>
    <n v="225000"/>
    <n v="225000"/>
    <m/>
    <n v="225000"/>
    <n v="900000"/>
    <n v="0"/>
    <n v="900000"/>
    <m/>
    <m/>
    <n v="0"/>
    <m/>
    <m/>
    <n v="0"/>
    <m/>
    <m/>
    <n v="0"/>
    <n v="0"/>
    <n v="0"/>
    <n v="0"/>
    <n v="1500000"/>
    <n v="0"/>
    <n v="1500000"/>
    <n v="0"/>
    <n v="0"/>
    <n v="0"/>
    <n v="-150000"/>
    <n v="0"/>
    <n v="-150000"/>
    <n v="150000"/>
    <n v="0"/>
    <n v="150000"/>
    <n v="0"/>
    <n v="0"/>
    <n v="0"/>
    <n v="0"/>
    <n v="0"/>
    <n v="0"/>
  </r>
  <r>
    <m/>
    <x v="4"/>
    <x v="16"/>
    <s v="LA"/>
    <s v="Y"/>
    <x v="8"/>
    <m/>
    <s v="3900 -Supportive Services"/>
    <n v="30"/>
    <n v="48500000"/>
    <n v="0"/>
    <n v="48500000"/>
    <m/>
    <m/>
    <n v="0"/>
    <m/>
    <m/>
    <n v="0"/>
    <m/>
    <m/>
    <n v="0"/>
    <m/>
    <m/>
    <n v="0"/>
    <n v="0"/>
    <n v="0"/>
    <n v="0"/>
    <n v="0"/>
    <m/>
    <n v="0"/>
    <n v="0"/>
    <m/>
    <n v="0"/>
    <n v="9700000"/>
    <m/>
    <n v="9700000"/>
    <n v="9700000"/>
    <m/>
    <n v="9700000"/>
    <n v="19400000"/>
    <n v="0"/>
    <n v="19400000"/>
    <n v="7275000"/>
    <m/>
    <n v="7275000"/>
    <n v="7275000"/>
    <m/>
    <n v="7275000"/>
    <n v="7275000"/>
    <m/>
    <n v="7275000"/>
    <n v="7275000"/>
    <m/>
    <n v="7275000"/>
    <n v="29100000"/>
    <n v="0"/>
    <n v="29100000"/>
    <m/>
    <m/>
    <n v="0"/>
    <m/>
    <m/>
    <n v="0"/>
    <m/>
    <m/>
    <n v="0"/>
    <n v="0"/>
    <n v="0"/>
    <n v="0"/>
    <n v="48500000"/>
    <n v="0"/>
    <n v="48500000"/>
    <n v="0"/>
    <n v="0"/>
    <n v="0"/>
    <n v="-9700000"/>
    <n v="0"/>
    <n v="-9700000"/>
    <n v="9700000"/>
    <n v="0"/>
    <n v="9700000"/>
    <n v="0"/>
    <n v="0"/>
    <n v="0"/>
    <n v="0"/>
    <n v="0"/>
    <n v="0"/>
  </r>
  <r>
    <m/>
    <x v="4"/>
    <x v="17"/>
    <s v="SO"/>
    <s v="Y"/>
    <x v="7"/>
    <m/>
    <s v="3890-Nutrition"/>
    <n v="10"/>
    <n v="2000000"/>
    <n v="0"/>
    <n v="2000000"/>
    <m/>
    <m/>
    <n v="0"/>
    <m/>
    <m/>
    <n v="0"/>
    <m/>
    <m/>
    <n v="0"/>
    <m/>
    <m/>
    <n v="0"/>
    <n v="0"/>
    <n v="0"/>
    <n v="0"/>
    <n v="0"/>
    <m/>
    <n v="0"/>
    <n v="0"/>
    <m/>
    <n v="0"/>
    <n v="400000"/>
    <m/>
    <n v="400000"/>
    <n v="400000"/>
    <m/>
    <n v="400000"/>
    <n v="800000"/>
    <n v="0"/>
    <n v="800000"/>
    <n v="300000"/>
    <m/>
    <n v="300000"/>
    <n v="300000"/>
    <m/>
    <n v="300000"/>
    <n v="300000"/>
    <m/>
    <n v="300000"/>
    <n v="300000"/>
    <m/>
    <n v="300000"/>
    <n v="1200000"/>
    <n v="0"/>
    <n v="1200000"/>
    <m/>
    <m/>
    <n v="0"/>
    <m/>
    <m/>
    <n v="0"/>
    <m/>
    <m/>
    <n v="0"/>
    <n v="0"/>
    <n v="0"/>
    <n v="0"/>
    <n v="2000000"/>
    <n v="0"/>
    <n v="2000000"/>
    <n v="0"/>
    <n v="0"/>
    <n v="0"/>
    <n v="-200000"/>
    <n v="0"/>
    <n v="-200000"/>
    <n v="200000"/>
    <n v="0"/>
    <n v="200000"/>
    <n v="0"/>
    <n v="0"/>
    <n v="0"/>
    <n v="0"/>
    <n v="0"/>
    <n v="0"/>
  </r>
  <r>
    <m/>
    <x v="4"/>
    <x v="17"/>
    <s v="LA"/>
    <s v="Y"/>
    <x v="8"/>
    <m/>
    <s v="3890-Nutrition"/>
    <n v="10"/>
    <n v="38000000"/>
    <n v="0"/>
    <n v="38000000"/>
    <m/>
    <m/>
    <n v="0"/>
    <m/>
    <m/>
    <n v="0"/>
    <m/>
    <m/>
    <n v="0"/>
    <m/>
    <m/>
    <n v="0"/>
    <n v="0"/>
    <n v="0"/>
    <n v="0"/>
    <n v="0"/>
    <m/>
    <n v="0"/>
    <n v="2866000"/>
    <m/>
    <n v="2866000"/>
    <n v="7027000"/>
    <m/>
    <n v="7027000"/>
    <n v="7027000"/>
    <m/>
    <n v="7027000"/>
    <n v="16920000"/>
    <n v="0"/>
    <n v="16920000"/>
    <n v="5270000"/>
    <m/>
    <n v="5270000"/>
    <n v="5270000"/>
    <m/>
    <n v="5270000"/>
    <n v="5270000"/>
    <m/>
    <n v="5270000"/>
    <n v="5270000"/>
    <m/>
    <n v="5270000"/>
    <n v="21080000"/>
    <n v="0"/>
    <n v="21080000"/>
    <m/>
    <m/>
    <n v="0"/>
    <m/>
    <m/>
    <n v="0"/>
    <m/>
    <m/>
    <n v="0"/>
    <n v="0"/>
    <n v="0"/>
    <n v="0"/>
    <n v="38000000"/>
    <n v="0"/>
    <n v="38000000"/>
    <n v="0"/>
    <n v="0"/>
    <n v="0"/>
    <n v="-5880000"/>
    <n v="0"/>
    <n v="-5880000"/>
    <n v="5880000"/>
    <n v="0"/>
    <n v="5880000"/>
    <n v="0"/>
    <n v="0"/>
    <n v="0"/>
    <n v="0"/>
    <n v="0"/>
    <n v="0"/>
  </r>
  <r>
    <s v="ISCD"/>
    <x v="5"/>
    <x v="18"/>
    <s v="SO"/>
    <m/>
    <x v="9"/>
    <s v="4260-001-0890"/>
    <s v="3960-Health Care Services"/>
    <n v="20"/>
    <n v="125000"/>
    <n v="125000"/>
    <n v="250000"/>
    <m/>
    <m/>
    <n v="0"/>
    <m/>
    <m/>
    <n v="0"/>
    <m/>
    <m/>
    <n v="0"/>
    <m/>
    <m/>
    <n v="0"/>
    <n v="0"/>
    <n v="0"/>
    <n v="0"/>
    <n v="0"/>
    <n v="0"/>
    <n v="0"/>
    <n v="0"/>
    <n v="0"/>
    <n v="0"/>
    <m/>
    <m/>
    <n v="0"/>
    <n v="50000"/>
    <n v="50000"/>
    <n v="100000"/>
    <n v="50000"/>
    <n v="50000"/>
    <n v="100000"/>
    <n v="21000"/>
    <n v="21000"/>
    <n v="42000"/>
    <n v="21000"/>
    <n v="21000"/>
    <n v="42000"/>
    <m/>
    <m/>
    <n v="0"/>
    <m/>
    <m/>
    <n v="0"/>
    <n v="42000"/>
    <n v="42000"/>
    <n v="84000"/>
    <m/>
    <m/>
    <n v="0"/>
    <m/>
    <m/>
    <n v="0"/>
    <m/>
    <m/>
    <n v="0"/>
    <n v="0"/>
    <n v="0"/>
    <n v="0"/>
    <n v="92000"/>
    <n v="92000"/>
    <n v="184000"/>
    <n v="0"/>
    <n v="0"/>
    <n v="0"/>
    <n v="-75000"/>
    <n v="-75000"/>
    <n v="-150000"/>
    <n v="42000"/>
    <n v="42000"/>
    <n v="84000"/>
    <n v="0"/>
    <n v="0"/>
    <n v="0"/>
    <n v="-33000"/>
    <n v="-33000"/>
    <n v="-66000"/>
  </r>
  <r>
    <s v="MCQMD"/>
    <x v="5"/>
    <x v="19"/>
    <s v="SO"/>
    <m/>
    <x v="9"/>
    <s v="4260-001-0890"/>
    <s v="3960-Health Care Services"/>
    <n v="20"/>
    <n v="5765000"/>
    <n v="5765000"/>
    <n v="11530000"/>
    <n v="0"/>
    <n v="0"/>
    <n v="0"/>
    <n v="0"/>
    <n v="0"/>
    <n v="0"/>
    <n v="0"/>
    <n v="0"/>
    <n v="0"/>
    <n v="0"/>
    <n v="0"/>
    <n v="0"/>
    <n v="0"/>
    <n v="0"/>
    <n v="0"/>
    <n v="0"/>
    <n v="0"/>
    <n v="0"/>
    <n v="0"/>
    <n v="0"/>
    <n v="0"/>
    <n v="0"/>
    <n v="0"/>
    <n v="0"/>
    <n v="5765000"/>
    <n v="5765000"/>
    <n v="11530000"/>
    <n v="5765000"/>
    <n v="5765000"/>
    <n v="11530000"/>
    <m/>
    <m/>
    <n v="0"/>
    <m/>
    <m/>
    <n v="0"/>
    <m/>
    <m/>
    <n v="0"/>
    <m/>
    <m/>
    <n v="0"/>
    <n v="0"/>
    <n v="0"/>
    <n v="0"/>
    <m/>
    <m/>
    <n v="0"/>
    <m/>
    <m/>
    <n v="0"/>
    <m/>
    <m/>
    <n v="0"/>
    <n v="0"/>
    <n v="0"/>
    <n v="0"/>
    <n v="5765000"/>
    <n v="5765000"/>
    <n v="11530000"/>
    <n v="0"/>
    <n v="0"/>
    <n v="0"/>
    <n v="0"/>
    <n v="0"/>
    <n v="0"/>
    <n v="0"/>
    <n v="0"/>
    <n v="0"/>
    <n v="0"/>
    <n v="0"/>
    <n v="0"/>
    <n v="0"/>
    <n v="0"/>
    <n v="0"/>
  </r>
  <r>
    <s v="QPHM"/>
    <x v="5"/>
    <x v="20"/>
    <s v="SO"/>
    <m/>
    <x v="9"/>
    <s v="4260-001-0890"/>
    <s v="3960-Health Care Services"/>
    <n v="20"/>
    <n v="25000000"/>
    <n v="0"/>
    <n v="25000000"/>
    <m/>
    <m/>
    <n v="0"/>
    <m/>
    <m/>
    <n v="0"/>
    <m/>
    <m/>
    <n v="0"/>
    <n v="0"/>
    <m/>
    <n v="0"/>
    <n v="0"/>
    <n v="0"/>
    <n v="0"/>
    <n v="446000"/>
    <m/>
    <n v="446000"/>
    <n v="478000"/>
    <m/>
    <n v="478000"/>
    <n v="6338000"/>
    <m/>
    <n v="6338000"/>
    <n v="5453000"/>
    <m/>
    <n v="5453000"/>
    <n v="12715000"/>
    <n v="0"/>
    <n v="12715000"/>
    <n v="4095000"/>
    <m/>
    <n v="4095000"/>
    <n v="4095000"/>
    <m/>
    <n v="4095000"/>
    <n v="4095000"/>
    <m/>
    <n v="4095000"/>
    <m/>
    <m/>
    <n v="0"/>
    <n v="12285000"/>
    <n v="0"/>
    <n v="12285000"/>
    <m/>
    <m/>
    <n v="0"/>
    <m/>
    <m/>
    <n v="0"/>
    <m/>
    <m/>
    <n v="0"/>
    <n v="0"/>
    <n v="0"/>
    <n v="0"/>
    <n v="25000000"/>
    <n v="0"/>
    <n v="25000000"/>
    <n v="-2248000"/>
    <n v="0"/>
    <n v="-2248000"/>
    <n v="-105000"/>
    <n v="0"/>
    <n v="-105000"/>
    <n v="2353000"/>
    <n v="0"/>
    <n v="2353000"/>
    <n v="0"/>
    <n v="0"/>
    <n v="0"/>
    <n v="0"/>
    <n v="0"/>
    <n v="0"/>
  </r>
  <r>
    <s v="HCDS"/>
    <x v="5"/>
    <x v="21"/>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SO"/>
    <m/>
    <x v="9"/>
    <s v="4260-001-0890"/>
    <s v="3960-Health Care Services"/>
    <n v="20"/>
    <n v="2699000"/>
    <n v="5479000"/>
    <n v="8178000"/>
    <m/>
    <m/>
    <n v="0"/>
    <m/>
    <m/>
    <n v="0"/>
    <m/>
    <m/>
    <n v="0"/>
    <n v="3000"/>
    <n v="5000"/>
    <n v="8000"/>
    <n v="3000"/>
    <n v="5000"/>
    <n v="8000"/>
    <n v="24000"/>
    <n v="49000"/>
    <n v="73000"/>
    <n v="38000"/>
    <n v="78000"/>
    <n v="116000"/>
    <n v="78000"/>
    <n v="159000"/>
    <n v="237000"/>
    <n v="115000"/>
    <n v="234000"/>
    <n v="349000"/>
    <n v="255000"/>
    <n v="520000"/>
    <n v="775000"/>
    <n v="115000"/>
    <n v="234000"/>
    <n v="349000"/>
    <n v="115000"/>
    <n v="234000"/>
    <n v="349000"/>
    <n v="115000"/>
    <n v="234000"/>
    <n v="349000"/>
    <m/>
    <m/>
    <n v="0"/>
    <n v="345000"/>
    <n v="702000"/>
    <n v="1047000"/>
    <m/>
    <m/>
    <n v="0"/>
    <m/>
    <m/>
    <n v="0"/>
    <m/>
    <m/>
    <n v="0"/>
    <n v="0"/>
    <n v="0"/>
    <n v="0"/>
    <n v="603000"/>
    <n v="1227000"/>
    <n v="1830000"/>
    <n v="-334000"/>
    <n v="-680000"/>
    <n v="-1014000"/>
    <n v="-1093000"/>
    <n v="-2220000"/>
    <n v="-3313000"/>
    <n v="-669000"/>
    <n v="-1352000"/>
    <n v="-2021000"/>
    <n v="0"/>
    <n v="0"/>
    <n v="0"/>
    <n v="-2096000"/>
    <n v="-4252000"/>
    <n v="-6348000"/>
  </r>
  <r>
    <s v="CRDD"/>
    <x v="5"/>
    <x v="23"/>
    <s v="SO"/>
    <m/>
    <x v="9"/>
    <s v="4260-001-0890"/>
    <s v="3960-Health Care Services"/>
    <n v="20"/>
    <n v="5810000"/>
    <n v="5810000"/>
    <n v="11620000"/>
    <m/>
    <m/>
    <n v="0"/>
    <m/>
    <m/>
    <n v="0"/>
    <m/>
    <m/>
    <n v="0"/>
    <n v="214000"/>
    <n v="214000"/>
    <n v="428000"/>
    <n v="214000"/>
    <n v="214000"/>
    <n v="428000"/>
    <n v="486000"/>
    <n v="486000"/>
    <n v="972000"/>
    <n v="601000"/>
    <n v="601000"/>
    <n v="1202000"/>
    <n v="500000"/>
    <n v="500000"/>
    <n v="1000000"/>
    <n v="500000"/>
    <n v="500000"/>
    <n v="1000000"/>
    <n v="2087000"/>
    <n v="2087000"/>
    <n v="4174000"/>
    <n v="600000"/>
    <n v="600000"/>
    <n v="1200000"/>
    <n v="600000"/>
    <n v="600000"/>
    <n v="1200000"/>
    <n v="600000"/>
    <n v="600000"/>
    <n v="1200000"/>
    <m/>
    <m/>
    <n v="0"/>
    <n v="1800000"/>
    <n v="1800000"/>
    <n v="3600000"/>
    <m/>
    <m/>
    <n v="0"/>
    <m/>
    <m/>
    <n v="0"/>
    <m/>
    <m/>
    <n v="0"/>
    <n v="0"/>
    <n v="0"/>
    <n v="0"/>
    <n v="4101000"/>
    <n v="4101000"/>
    <n v="8202000"/>
    <n v="0"/>
    <n v="0"/>
    <n v="0"/>
    <n v="-904000"/>
    <n v="-904000"/>
    <n v="-1808000"/>
    <n v="-805000"/>
    <n v="-805000"/>
    <n v="-1610000"/>
    <n v="0"/>
    <n v="0"/>
    <n v="0"/>
    <n v="-1709000"/>
    <n v="-1709000"/>
    <n v="-3418000"/>
  </r>
  <r>
    <s v="MCBHD/LGFD"/>
    <x v="5"/>
    <x v="24"/>
    <s v="SO"/>
    <m/>
    <x v="9"/>
    <s v="4260-001-0890"/>
    <s v="3960-Health Care Services"/>
    <n v="20"/>
    <n v="1500000"/>
    <n v="1500000"/>
    <n v="3000000"/>
    <m/>
    <m/>
    <n v="0"/>
    <m/>
    <m/>
    <n v="0"/>
    <m/>
    <m/>
    <n v="0"/>
    <m/>
    <m/>
    <n v="0"/>
    <n v="0"/>
    <n v="0"/>
    <n v="0"/>
    <m/>
    <m/>
    <n v="0"/>
    <m/>
    <m/>
    <n v="0"/>
    <n v="1096000"/>
    <n v="1096000"/>
    <n v="2192000"/>
    <n v="202000"/>
    <n v="202000"/>
    <n v="404000"/>
    <n v="1298000"/>
    <n v="1298000"/>
    <n v="2596000"/>
    <n v="202000"/>
    <n v="202000"/>
    <n v="404000"/>
    <m/>
    <m/>
    <n v="0"/>
    <m/>
    <m/>
    <n v="0"/>
    <m/>
    <m/>
    <n v="0"/>
    <n v="202000"/>
    <n v="202000"/>
    <n v="404000"/>
    <m/>
    <m/>
    <n v="0"/>
    <m/>
    <m/>
    <n v="0"/>
    <m/>
    <m/>
    <n v="0"/>
    <n v="0"/>
    <n v="0"/>
    <n v="0"/>
    <n v="1500000"/>
    <n v="1500000"/>
    <n v="3000000"/>
    <n v="0"/>
    <n v="0"/>
    <n v="0"/>
    <n v="-202000"/>
    <n v="-202000"/>
    <n v="-404000"/>
    <n v="202000"/>
    <n v="202000"/>
    <n v="404000"/>
    <n v="0"/>
    <n v="0"/>
    <n v="0"/>
    <n v="0"/>
    <n v="0"/>
    <n v="0"/>
  </r>
  <r>
    <s v="QPHM"/>
    <x v="5"/>
    <x v="25"/>
    <s v="SO"/>
    <m/>
    <x v="9"/>
    <s v="4260-001-0890"/>
    <s v="3960-Health Care Services"/>
    <n v="20"/>
    <n v="4000000"/>
    <n v="0"/>
    <n v="4000000"/>
    <m/>
    <m/>
    <n v="0"/>
    <m/>
    <m/>
    <n v="0"/>
    <m/>
    <m/>
    <n v="0"/>
    <n v="0"/>
    <m/>
    <n v="0"/>
    <n v="0"/>
    <n v="0"/>
    <n v="0"/>
    <n v="13000"/>
    <m/>
    <n v="13000"/>
    <n v="78000"/>
    <m/>
    <n v="78000"/>
    <n v="987000"/>
    <m/>
    <n v="987000"/>
    <n v="1000000"/>
    <m/>
    <n v="1000000"/>
    <n v="2078000"/>
    <n v="0"/>
    <n v="2078000"/>
    <n v="641000"/>
    <m/>
    <n v="641000"/>
    <n v="641000"/>
    <m/>
    <n v="641000"/>
    <n v="640000"/>
    <m/>
    <n v="640000"/>
    <m/>
    <m/>
    <n v="0"/>
    <n v="1922000"/>
    <n v="0"/>
    <n v="1922000"/>
    <m/>
    <m/>
    <n v="0"/>
    <m/>
    <m/>
    <n v="0"/>
    <m/>
    <m/>
    <n v="0"/>
    <n v="0"/>
    <n v="0"/>
    <n v="0"/>
    <n v="4000000"/>
    <n v="0"/>
    <n v="4000000"/>
    <n v="-500000"/>
    <n v="0"/>
    <n v="-500000"/>
    <n v="78000"/>
    <n v="0"/>
    <n v="78000"/>
    <n v="422000"/>
    <n v="0"/>
    <n v="422000"/>
    <n v="0"/>
    <n v="0"/>
    <n v="0"/>
    <n v="0"/>
    <n v="0"/>
    <n v="0"/>
  </r>
  <r>
    <s v="ISCD"/>
    <x v="5"/>
    <x v="18"/>
    <s v="LA"/>
    <m/>
    <x v="10"/>
    <s v="4260-101-0890"/>
    <s v="3960022-Benefits (Medical Care and Services)"/>
    <s v="20.10.030"/>
    <n v="5365000"/>
    <n v="6885000"/>
    <n v="12250000"/>
    <m/>
    <m/>
    <n v="0"/>
    <m/>
    <m/>
    <n v="0"/>
    <m/>
    <m/>
    <n v="0"/>
    <m/>
    <m/>
    <n v="0"/>
    <n v="0"/>
    <n v="0"/>
    <n v="0"/>
    <n v="0"/>
    <n v="0"/>
    <n v="0"/>
    <n v="0"/>
    <n v="0"/>
    <n v="0"/>
    <n v="0"/>
    <n v="0"/>
    <n v="0"/>
    <n v="0"/>
    <n v="0"/>
    <n v="0"/>
    <n v="0"/>
    <n v="0"/>
    <n v="0"/>
    <n v="2909000"/>
    <n v="3216000"/>
    <n v="6125000"/>
    <n v="2971000"/>
    <n v="3154000"/>
    <n v="6125000"/>
    <n v="0"/>
    <n v="0"/>
    <n v="0"/>
    <m/>
    <m/>
    <n v="0"/>
    <n v="5880000"/>
    <n v="6370000"/>
    <n v="12250000"/>
    <m/>
    <m/>
    <n v="0"/>
    <m/>
    <m/>
    <n v="0"/>
    <m/>
    <m/>
    <n v="0"/>
    <n v="0"/>
    <n v="0"/>
    <n v="0"/>
    <n v="5880000"/>
    <n v="6370000"/>
    <n v="12250000"/>
    <n v="0"/>
    <n v="0"/>
    <n v="0"/>
    <n v="-5365000"/>
    <n v="-6885000"/>
    <n v="-12250000"/>
    <n v="5880000"/>
    <n v="6370000"/>
    <n v="12250000"/>
    <n v="0"/>
    <n v="0"/>
    <n v="0"/>
    <n v="515000"/>
    <n v="-515000"/>
    <n v="0"/>
  </r>
  <r>
    <s v="MCQMD"/>
    <x v="5"/>
    <x v="19"/>
    <s v="LA"/>
    <m/>
    <x v="10"/>
    <s v="4260-101-0890"/>
    <s v="3960014-Eligibility (County Administration)"/>
    <s v="20.10.010"/>
    <n v="44235000"/>
    <n v="44235000"/>
    <n v="88470000"/>
    <n v="0"/>
    <n v="0"/>
    <n v="0"/>
    <n v="0"/>
    <n v="0"/>
    <n v="0"/>
    <n v="0"/>
    <n v="0"/>
    <n v="0"/>
    <n v="0"/>
    <n v="0"/>
    <n v="0"/>
    <n v="0"/>
    <n v="0"/>
    <n v="0"/>
    <n v="0"/>
    <n v="0"/>
    <n v="0"/>
    <n v="0"/>
    <n v="0"/>
    <n v="0"/>
    <n v="0"/>
    <n v="0"/>
    <n v="0"/>
    <n v="44235000"/>
    <n v="44235000"/>
    <n v="88470000"/>
    <n v="44235000"/>
    <n v="44235000"/>
    <n v="88470000"/>
    <n v="0"/>
    <n v="0"/>
    <n v="0"/>
    <n v="0"/>
    <n v="0"/>
    <n v="0"/>
    <n v="0"/>
    <n v="0"/>
    <n v="0"/>
    <m/>
    <m/>
    <n v="0"/>
    <n v="0"/>
    <n v="0"/>
    <n v="0"/>
    <m/>
    <m/>
    <n v="0"/>
    <m/>
    <m/>
    <n v="0"/>
    <m/>
    <m/>
    <n v="0"/>
    <n v="0"/>
    <n v="0"/>
    <n v="0"/>
    <n v="44235000"/>
    <n v="44235000"/>
    <n v="88470000"/>
    <n v="0"/>
    <n v="0"/>
    <n v="0"/>
    <n v="0"/>
    <n v="0"/>
    <n v="0"/>
    <n v="0"/>
    <n v="0"/>
    <n v="0"/>
    <n v="0"/>
    <n v="0"/>
    <n v="0"/>
    <n v="0"/>
    <n v="0"/>
    <n v="0"/>
  </r>
  <r>
    <s v="BH"/>
    <x v="5"/>
    <x v="26"/>
    <s v="LA"/>
    <m/>
    <x v="10"/>
    <s v="4260-101-0890"/>
    <s v="3960022-Benefits (Medical Care and Services)"/>
    <s v="20.10.030"/>
    <n v="40000000"/>
    <n v="0"/>
    <n v="40000000"/>
    <m/>
    <m/>
    <n v="0"/>
    <m/>
    <m/>
    <n v="0"/>
    <m/>
    <m/>
    <n v="0"/>
    <n v="9053000"/>
    <m/>
    <n v="9053000"/>
    <n v="9053000"/>
    <n v="0"/>
    <n v="9053000"/>
    <m/>
    <m/>
    <n v="0"/>
    <n v="19411000"/>
    <m/>
    <n v="19411000"/>
    <n v="0"/>
    <m/>
    <n v="0"/>
    <n v="10391000"/>
    <m/>
    <n v="10391000"/>
    <n v="29802000"/>
    <n v="0"/>
    <n v="29802000"/>
    <n v="324000"/>
    <m/>
    <n v="324000"/>
    <n v="220000"/>
    <m/>
    <n v="220000"/>
    <n v="601000"/>
    <m/>
    <n v="601000"/>
    <m/>
    <m/>
    <n v="0"/>
    <n v="1145000"/>
    <n v="0"/>
    <n v="1145000"/>
    <m/>
    <m/>
    <n v="0"/>
    <m/>
    <m/>
    <n v="0"/>
    <m/>
    <m/>
    <n v="0"/>
    <n v="0"/>
    <n v="0"/>
    <n v="0"/>
    <n v="40000000"/>
    <n v="0"/>
    <n v="40000000"/>
    <n v="0"/>
    <n v="0"/>
    <n v="0"/>
    <n v="151000"/>
    <n v="0"/>
    <n v="151000"/>
    <n v="-151000"/>
    <n v="0"/>
    <n v="-151000"/>
    <n v="0"/>
    <n v="0"/>
    <n v="0"/>
    <n v="0"/>
    <n v="0"/>
    <n v="0"/>
  </r>
  <r>
    <s v="HCDS"/>
    <x v="5"/>
    <x v="21"/>
    <s v="LA"/>
    <m/>
    <x v="10"/>
    <s v="4260-101-0890"/>
    <s v="3960022-Benefits (Medical Care and Services)"/>
    <s v="20.10.03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LA"/>
    <m/>
    <x v="10"/>
    <s v="4260-101-0890"/>
    <s v="3960022-Benefits (Medical Care and Services)"/>
    <s v="20.10.030"/>
    <n v="40511000"/>
    <n v="43418000"/>
    <n v="83929000"/>
    <n v="1869000"/>
    <n v="1869000"/>
    <n v="3738000"/>
    <n v="3284000"/>
    <n v="3284000"/>
    <n v="6568000"/>
    <n v="6225000"/>
    <n v="6225000"/>
    <n v="12450000"/>
    <n v="6830000"/>
    <n v="6830000"/>
    <n v="13660000"/>
    <n v="18208000"/>
    <n v="18208000"/>
    <n v="36416000"/>
    <n v="2356000"/>
    <n v="2732000"/>
    <n v="5088000"/>
    <n v="4565000"/>
    <n v="5295000"/>
    <n v="9860000"/>
    <n v="5985000"/>
    <n v="6942000"/>
    <n v="12927000"/>
    <n v="6991000"/>
    <n v="8108000"/>
    <n v="15099000"/>
    <n v="19897000"/>
    <n v="23077000"/>
    <n v="42974000"/>
    <n v="9536000"/>
    <n v="9496000"/>
    <n v="19032000"/>
    <n v="10735000"/>
    <n v="10690000"/>
    <n v="21425000"/>
    <n v="13375000"/>
    <n v="13317000"/>
    <n v="26692000"/>
    <n v="11312000"/>
    <n v="11312000"/>
    <n v="22624000"/>
    <n v="44958000"/>
    <n v="44815000"/>
    <n v="89773000"/>
    <m/>
    <m/>
    <n v="0"/>
    <m/>
    <m/>
    <n v="0"/>
    <m/>
    <m/>
    <n v="0"/>
    <n v="0"/>
    <n v="0"/>
    <n v="0"/>
    <n v="83063000"/>
    <n v="86100000"/>
    <n v="169163000"/>
    <n v="5955000"/>
    <n v="5955000"/>
    <n v="11910000"/>
    <n v="3982000"/>
    <n v="4254000"/>
    <n v="8236000"/>
    <n v="32615000"/>
    <n v="32473000"/>
    <n v="65088000"/>
    <n v="0"/>
    <n v="0"/>
    <n v="0"/>
    <n v="42552000"/>
    <n v="42682000"/>
    <n v="85234000"/>
  </r>
  <r>
    <s v="CRDD"/>
    <x v="5"/>
    <x v="23"/>
    <s v="LA"/>
    <m/>
    <x v="10"/>
    <s v="4260-101-0890"/>
    <s v="3960022-Benefits (Medical Care and Services)"/>
    <s v="20.10.030"/>
    <n v="596086000"/>
    <n v="691914000"/>
    <n v="1288000000"/>
    <n v="0"/>
    <n v="0"/>
    <n v="0"/>
    <n v="0"/>
    <n v="0"/>
    <n v="0"/>
    <n v="0"/>
    <n v="0"/>
    <n v="0"/>
    <n v="0"/>
    <n v="0"/>
    <n v="0"/>
    <n v="0"/>
    <n v="0"/>
    <n v="0"/>
    <n v="0"/>
    <n v="0"/>
    <n v="0"/>
    <n v="84622000"/>
    <n v="108578000"/>
    <n v="193200000"/>
    <n v="0"/>
    <n v="0"/>
    <n v="0"/>
    <n v="197450000"/>
    <n v="253350000"/>
    <n v="450800000"/>
    <n v="282072000"/>
    <n v="361928000"/>
    <n v="644000000"/>
    <n v="0"/>
    <n v="0"/>
    <n v="0"/>
    <n v="0"/>
    <n v="0"/>
    <n v="0"/>
    <n v="297592000"/>
    <n v="346408000"/>
    <n v="644000000"/>
    <m/>
    <m/>
    <n v="0"/>
    <n v="297592000"/>
    <n v="346408000"/>
    <n v="644000000"/>
    <m/>
    <m/>
    <n v="0"/>
    <m/>
    <m/>
    <n v="0"/>
    <m/>
    <m/>
    <n v="0"/>
    <n v="0"/>
    <n v="0"/>
    <n v="0"/>
    <n v="579664000"/>
    <n v="708336000"/>
    <n v="1288000000"/>
    <n v="0"/>
    <n v="0"/>
    <n v="0"/>
    <n v="0"/>
    <n v="0"/>
    <n v="0"/>
    <n v="-16422000"/>
    <n v="16422000"/>
    <n v="0"/>
    <n v="0"/>
    <n v="0"/>
    <n v="0"/>
    <n v="-16422000"/>
    <n v="16422000"/>
    <n v="0"/>
  </r>
  <r>
    <s v="MCBHD/LGFD"/>
    <x v="5"/>
    <x v="24"/>
    <s v="LA"/>
    <m/>
    <x v="10"/>
    <s v="4260-101-0890"/>
    <s v="3960022-Benefits (Medical Care and Services)"/>
    <s v="20.10.030"/>
    <n v="14475000"/>
    <n v="26864000"/>
    <n v="41339000"/>
    <n v="0"/>
    <m/>
    <n v="0"/>
    <m/>
    <m/>
    <n v="0"/>
    <m/>
    <m/>
    <n v="0"/>
    <n v="3535000"/>
    <m/>
    <n v="3535000"/>
    <n v="3535000"/>
    <n v="0"/>
    <n v="3535000"/>
    <n v="0"/>
    <n v="0"/>
    <n v="0"/>
    <n v="0"/>
    <n v="0"/>
    <n v="0"/>
    <n v="0"/>
    <n v="0"/>
    <n v="0"/>
    <n v="4066000"/>
    <n v="4001000"/>
    <n v="8067000"/>
    <n v="4066000"/>
    <n v="4001000"/>
    <n v="8067000"/>
    <n v="2033000"/>
    <n v="7039000"/>
    <n v="9072000"/>
    <n v="2033000"/>
    <n v="7039000"/>
    <n v="9072000"/>
    <n v="2032000"/>
    <n v="7039000"/>
    <n v="9071000"/>
    <m/>
    <m/>
    <n v="0"/>
    <n v="6098000"/>
    <n v="21117000"/>
    <n v="27215000"/>
    <m/>
    <m/>
    <n v="0"/>
    <m/>
    <m/>
    <n v="0"/>
    <m/>
    <m/>
    <n v="0"/>
    <n v="0"/>
    <n v="0"/>
    <n v="0"/>
    <n v="13699000"/>
    <n v="25118000"/>
    <n v="38817000"/>
    <n v="0"/>
    <n v="0"/>
    <n v="0"/>
    <n v="-426000"/>
    <n v="-1353000"/>
    <n v="-1779000"/>
    <n v="-350000"/>
    <n v="-393000"/>
    <n v="-743000"/>
    <n v="0"/>
    <n v="0"/>
    <n v="0"/>
    <n v="-776000"/>
    <n v="-1746000"/>
    <n v="-2522000"/>
  </r>
  <r>
    <s v="N/A"/>
    <x v="5"/>
    <x v="27"/>
    <s v="LA"/>
    <m/>
    <x v="10"/>
    <s v="4260-101-0890"/>
    <s v="3960022-Benefits (Medical Care and Services)"/>
    <s v="20.10.030"/>
    <n v="0"/>
    <n v="0"/>
    <n v="0"/>
    <m/>
    <m/>
    <n v="0"/>
    <m/>
    <m/>
    <n v="0"/>
    <m/>
    <m/>
    <n v="0"/>
    <s v="    "/>
    <s v="    "/>
    <e v="#VALUE!"/>
    <n v="0"/>
    <n v="0"/>
    <n v="0"/>
    <m/>
    <m/>
    <n v="0"/>
    <m/>
    <m/>
    <n v="0"/>
    <m/>
    <m/>
    <n v="0"/>
    <m/>
    <m/>
    <n v="0"/>
    <n v="0"/>
    <n v="0"/>
    <n v="0"/>
    <m/>
    <m/>
    <n v="0"/>
    <m/>
    <m/>
    <n v="0"/>
    <m/>
    <m/>
    <n v="0"/>
    <m/>
    <m/>
    <n v="0"/>
    <n v="0"/>
    <n v="0"/>
    <n v="0"/>
    <m/>
    <m/>
    <n v="0"/>
    <m/>
    <m/>
    <n v="0"/>
    <m/>
    <m/>
    <n v="0"/>
    <n v="0"/>
    <n v="0"/>
    <n v="0"/>
    <n v="0"/>
    <n v="0"/>
    <n v="0"/>
    <n v="0"/>
    <n v="0"/>
    <n v="0"/>
    <n v="0"/>
    <n v="0"/>
    <n v="0"/>
    <n v="0"/>
    <n v="0"/>
    <n v="0"/>
    <n v="0"/>
    <n v="0"/>
    <n v="0"/>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MCBHD/LGFD"/>
    <x v="5"/>
    <x v="24"/>
    <s v="LA"/>
    <m/>
    <x v="10"/>
    <s v="4260-101-0890"/>
    <s v="3960014-Eligibility (County Administration)"/>
    <s v="20.10.010"/>
    <n v="2917000"/>
    <n v="2917000"/>
    <n v="5834000"/>
    <m/>
    <m/>
    <n v="0"/>
    <m/>
    <m/>
    <n v="0"/>
    <m/>
    <m/>
    <n v="0"/>
    <s v="    "/>
    <s v="    "/>
    <e v="#VALUE!"/>
    <n v="0"/>
    <n v="0"/>
    <n v="0"/>
    <n v="0"/>
    <n v="0"/>
    <n v="0"/>
    <n v="0"/>
    <n v="0"/>
    <n v="0"/>
    <n v="0"/>
    <n v="0"/>
    <n v="0"/>
    <n v="209000"/>
    <n v="209000"/>
    <n v="418000"/>
    <n v="209000"/>
    <n v="209000"/>
    <n v="418000"/>
    <n v="625000"/>
    <n v="625000"/>
    <n v="1250000"/>
    <n v="625000"/>
    <n v="625000"/>
    <n v="1250000"/>
    <n v="625000"/>
    <n v="625000"/>
    <n v="1250000"/>
    <m/>
    <m/>
    <n v="0"/>
    <n v="1875000"/>
    <n v="1875000"/>
    <n v="3750000"/>
    <m/>
    <m/>
    <n v="0"/>
    <m/>
    <m/>
    <n v="0"/>
    <m/>
    <m/>
    <n v="0"/>
    <n v="0"/>
    <n v="0"/>
    <n v="0"/>
    <n v="2084000"/>
    <n v="2084000"/>
    <n v="4168000"/>
    <n v="0"/>
    <n v="0"/>
    <n v="0"/>
    <n v="-833000"/>
    <n v="-833000"/>
    <n v="-1666000"/>
    <n v="0"/>
    <n v="0"/>
    <n v="0"/>
    <n v="0"/>
    <n v="0"/>
    <n v="0"/>
    <n v="-833000"/>
    <n v="-833000"/>
    <n v="-1666000"/>
  </r>
  <r>
    <s v="ISCD"/>
    <x v="5"/>
    <x v="28"/>
    <s v="LA"/>
    <m/>
    <x v="10"/>
    <m/>
    <s v="3960022-Benefits (Medical Care and Services)"/>
    <s v="20.10.030"/>
    <n v="600000"/>
    <n v="0"/>
    <n v="600000"/>
    <m/>
    <m/>
    <n v="0"/>
    <m/>
    <m/>
    <n v="0"/>
    <m/>
    <m/>
    <n v="0"/>
    <s v="    "/>
    <s v="    "/>
    <e v="#VALUE!"/>
    <n v="0"/>
    <n v="0"/>
    <n v="0"/>
    <n v="0"/>
    <n v="0"/>
    <n v="0"/>
    <n v="0"/>
    <n v="0"/>
    <n v="0"/>
    <n v="0"/>
    <n v="0"/>
    <n v="0"/>
    <n v="50000"/>
    <n v="0"/>
    <n v="50000"/>
    <n v="50000"/>
    <n v="0"/>
    <n v="50000"/>
    <n v="275000"/>
    <n v="0"/>
    <n v="275000"/>
    <n v="275000"/>
    <n v="0"/>
    <n v="275000"/>
    <n v="0"/>
    <n v="0"/>
    <n v="0"/>
    <m/>
    <m/>
    <n v="0"/>
    <n v="550000"/>
    <n v="0"/>
    <n v="550000"/>
    <m/>
    <m/>
    <n v="0"/>
    <m/>
    <m/>
    <n v="0"/>
    <m/>
    <m/>
    <n v="0"/>
    <n v="0"/>
    <n v="0"/>
    <n v="0"/>
    <n v="600000"/>
    <n v="0"/>
    <n v="600000"/>
    <n v="0"/>
    <n v="0"/>
    <n v="0"/>
    <n v="-550000"/>
    <n v="0"/>
    <n v="-550000"/>
    <n v="550000"/>
    <n v="0"/>
    <n v="550000"/>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455"/>
    <m/>
    <n v="6139455"/>
    <n v="10852258"/>
    <m/>
    <n v="10852258"/>
    <n v="10851257"/>
    <m/>
    <n v="10851257"/>
    <n v="10851257"/>
    <m/>
    <n v="10851257"/>
    <n v="38694227"/>
    <n v="0"/>
    <n v="38694227"/>
    <n v="10852258"/>
    <m/>
    <n v="10852258"/>
    <n v="10852257"/>
    <m/>
    <n v="10852257"/>
    <n v="10851258"/>
    <m/>
    <n v="10851258"/>
    <m/>
    <m/>
    <n v="0"/>
    <n v="32555773"/>
    <n v="0"/>
    <n v="32555773"/>
    <m/>
    <m/>
    <n v="0"/>
    <m/>
    <m/>
    <n v="0"/>
    <m/>
    <m/>
    <n v="0"/>
    <n v="0"/>
    <n v="0"/>
    <n v="0"/>
    <n v="71250000"/>
    <n v="0"/>
    <n v="71250000"/>
    <e v="#REF!"/>
    <e v="#REF!"/>
    <e v="#REF!"/>
    <e v="#REF!"/>
    <e v="#REF!"/>
    <e v="#REF!"/>
    <e v="#REF!"/>
    <e v="#REF!"/>
    <e v="#REF!"/>
    <e v="#REF!"/>
    <e v="#REF!"/>
    <e v="#REF!"/>
    <n v="0"/>
    <n v="0"/>
    <n v="0"/>
  </r>
  <r>
    <m/>
    <x v="0"/>
    <x v="0"/>
    <s v="SO"/>
    <m/>
    <x v="1"/>
    <m/>
    <s v="3835-Health Care Workforce"/>
    <n v="30"/>
    <n v="3750000"/>
    <n v="0"/>
    <n v="3750000"/>
    <m/>
    <m/>
    <n v="0"/>
    <s v="    "/>
    <m/>
    <n v="0"/>
    <n v="145000"/>
    <m/>
    <n v="145000"/>
    <n v="386000"/>
    <m/>
    <n v="386000"/>
    <n v="531000"/>
    <n v="0"/>
    <n v="531000"/>
    <n v="366000"/>
    <m/>
    <n v="366000"/>
    <n v="750000"/>
    <m/>
    <n v="750000"/>
    <n v="500000"/>
    <m/>
    <n v="500000"/>
    <n v="500000"/>
    <m/>
    <n v="500000"/>
    <n v="2116000"/>
    <n v="0"/>
    <n v="2116000"/>
    <n v="500000"/>
    <m/>
    <n v="500000"/>
    <n v="275000"/>
    <m/>
    <n v="275000"/>
    <n v="328000"/>
    <m/>
    <n v="328000"/>
    <m/>
    <m/>
    <n v="0"/>
    <n v="1103000"/>
    <n v="0"/>
    <n v="1103000"/>
    <m/>
    <m/>
    <n v="0"/>
    <m/>
    <m/>
    <n v="0"/>
    <m/>
    <m/>
    <n v="0"/>
    <n v="0"/>
    <n v="0"/>
    <n v="0"/>
    <n v="3750000"/>
    <n v="0"/>
    <n v="3750000"/>
    <e v="#REF!"/>
    <e v="#REF!"/>
    <e v="#REF!"/>
    <e v="#REF!"/>
    <e v="#REF!"/>
    <e v="#REF!"/>
    <e v="#REF!"/>
    <e v="#REF!"/>
    <e v="#REF!"/>
    <e v="#REF!"/>
    <e v="#REF!"/>
    <e v="#REF!"/>
    <n v="0"/>
    <n v="0"/>
    <n v="0"/>
  </r>
  <r>
    <m/>
    <x v="1"/>
    <x v="1"/>
    <s v="LA"/>
    <m/>
    <x v="2"/>
    <s v="4300-687-0995"/>
    <s v="4140015-Operations"/>
    <s v="10.10.010"/>
    <n v="27500000"/>
    <n v="18300000"/>
    <n v="45800000"/>
    <n v="2500000"/>
    <n v="1667000"/>
    <n v="4167000"/>
    <n v="2500000"/>
    <n v="1667000"/>
    <n v="4167000"/>
    <n v="2500000"/>
    <n v="1667000"/>
    <n v="4167000"/>
    <n v="2500000"/>
    <n v="1666000"/>
    <n v="4166000"/>
    <n v="10000000"/>
    <n v="6667000"/>
    <n v="16667000"/>
    <n v="2293292"/>
    <n v="1873708"/>
    <n v="4167000"/>
    <n v="2293292"/>
    <n v="1873708"/>
    <n v="4167000"/>
    <n v="2293292"/>
    <n v="1873708"/>
    <n v="4167000"/>
    <n v="2293292"/>
    <n v="1873708"/>
    <n v="4167000"/>
    <n v="9173168"/>
    <n v="7494832"/>
    <n v="16668000"/>
    <n v="2500000"/>
    <n v="1655000"/>
    <n v="4155000"/>
    <n v="2500000"/>
    <n v="1655000"/>
    <n v="4155000"/>
    <n v="2500000"/>
    <n v="1655000"/>
    <n v="4155000"/>
    <m/>
    <m/>
    <n v="0"/>
    <n v="7500000"/>
    <n v="4965000"/>
    <n v="12465000"/>
    <m/>
    <m/>
    <n v="0"/>
    <m/>
    <m/>
    <n v="0"/>
    <m/>
    <m/>
    <n v="0"/>
    <n v="0"/>
    <n v="0"/>
    <n v="0"/>
    <n v="26673168"/>
    <n v="19126832"/>
    <n v="45800000"/>
    <e v="#REF!"/>
    <e v="#REF!"/>
    <e v="#REF!"/>
    <e v="#REF!"/>
    <e v="#REF!"/>
    <e v="#REF!"/>
    <e v="#REF!"/>
    <e v="#REF!"/>
    <e v="#REF!"/>
    <e v="#REF!"/>
    <e v="#REF!"/>
    <e v="#REF!"/>
    <n v="-826832"/>
    <n v="826832"/>
    <n v="0"/>
  </r>
  <r>
    <m/>
    <x v="1"/>
    <x v="2"/>
    <s v="LA"/>
    <m/>
    <x v="2"/>
    <s v="4300-687-0995"/>
    <s v="4140019-Purchase of Services"/>
    <s v="10.10.020"/>
    <n v="25000000"/>
    <n v="16667000"/>
    <n v="41667000"/>
    <m/>
    <m/>
    <n v="0"/>
    <s v="    "/>
    <s v="    "/>
    <n v="0"/>
    <m/>
    <m/>
    <n v="0"/>
    <m/>
    <m/>
    <n v="0"/>
    <n v="0"/>
    <n v="0"/>
    <n v="0"/>
    <m/>
    <m/>
    <n v="0"/>
    <m/>
    <m/>
    <n v="0"/>
    <n v="4586708"/>
    <n v="3746292"/>
    <n v="8333000"/>
    <n v="4586708"/>
    <n v="3746292"/>
    <n v="8333000"/>
    <n v="9173416"/>
    <n v="7492584"/>
    <n v="16666000"/>
    <n v="5000000"/>
    <n v="3333000"/>
    <n v="8333000"/>
    <n v="5000000"/>
    <n v="3333000"/>
    <n v="8333000"/>
    <n v="5000000"/>
    <n v="3335000"/>
    <n v="8335000"/>
    <m/>
    <m/>
    <n v="0"/>
    <n v="15000000"/>
    <n v="10001000"/>
    <n v="25001000"/>
    <m/>
    <m/>
    <n v="0"/>
    <m/>
    <m/>
    <n v="0"/>
    <m/>
    <m/>
    <n v="0"/>
    <n v="0"/>
    <n v="0"/>
    <n v="0"/>
    <n v="24173416"/>
    <n v="17493584"/>
    <n v="41667000"/>
    <e v="#REF!"/>
    <e v="#REF!"/>
    <e v="#REF!"/>
    <e v="#REF!"/>
    <e v="#REF!"/>
    <e v="#REF!"/>
    <e v="#REF!"/>
    <e v="#REF!"/>
    <e v="#REF!"/>
    <e v="#REF!"/>
    <e v="#REF!"/>
    <e v="#REF!"/>
    <n v="-826584"/>
    <n v="826584"/>
    <n v="0"/>
  </r>
  <r>
    <m/>
    <x v="1"/>
    <x v="3"/>
    <s v="SO"/>
    <m/>
    <x v="3"/>
    <s v="4300-587-0995"/>
    <s v="4149001-Program Administration"/>
    <n v="36"/>
    <n v="0"/>
    <n v="0"/>
    <n v="0"/>
    <m/>
    <m/>
    <n v="0"/>
    <s v="    "/>
    <s v="    "/>
    <n v="0"/>
    <m/>
    <m/>
    <n v="0"/>
    <m/>
    <m/>
    <n v="0"/>
    <n v="0"/>
    <n v="0"/>
    <n v="0"/>
    <m/>
    <m/>
    <n v="0"/>
    <m/>
    <m/>
    <n v="0"/>
    <m/>
    <m/>
    <n v="0"/>
    <s v="    "/>
    <m/>
    <n v="0"/>
    <n v="0"/>
    <n v="0"/>
    <n v="0"/>
    <s v="    "/>
    <s v="    "/>
    <n v="0"/>
    <s v="    "/>
    <s v="    "/>
    <n v="0"/>
    <s v="    "/>
    <s v="    "/>
    <n v="0"/>
    <m/>
    <m/>
    <n v="0"/>
    <n v="0"/>
    <n v="0"/>
    <n v="0"/>
    <m/>
    <m/>
    <n v="0"/>
    <m/>
    <m/>
    <n v="0"/>
    <m/>
    <m/>
    <n v="0"/>
    <n v="0"/>
    <n v="0"/>
    <n v="0"/>
    <n v="0"/>
    <n v="0"/>
    <n v="0"/>
    <e v="#REF!"/>
    <e v="#REF!"/>
    <e v="#REF!"/>
    <e v="#REF!"/>
    <e v="#REF!"/>
    <e v="#REF!"/>
    <e v="#REF!"/>
    <e v="#REF!"/>
    <e v="#REF!"/>
    <e v="#REF!"/>
    <e v="#REF!"/>
    <e v="#REF!"/>
    <n v="0"/>
    <n v="0"/>
    <n v="0"/>
  </r>
  <r>
    <m/>
    <x v="1"/>
    <x v="3"/>
    <s v="SO"/>
    <m/>
    <x v="2"/>
    <s v="4300-687-0995"/>
    <s v="4140015-Operations"/>
    <s v="10.10.010"/>
    <n v="12500000"/>
    <n v="0"/>
    <n v="12500000"/>
    <m/>
    <m/>
    <n v="0"/>
    <s v="    "/>
    <s v="    "/>
    <n v="0"/>
    <m/>
    <m/>
    <n v="0"/>
    <m/>
    <m/>
    <n v="0"/>
    <n v="0"/>
    <n v="0"/>
    <n v="0"/>
    <m/>
    <m/>
    <n v="0"/>
    <m/>
    <m/>
    <n v="0"/>
    <m/>
    <m/>
    <n v="0"/>
    <n v="3125000"/>
    <m/>
    <n v="3125000"/>
    <n v="3125000"/>
    <n v="0"/>
    <n v="3125000"/>
    <n v="3125000"/>
    <s v="    "/>
    <n v="3125000"/>
    <n v="3125000"/>
    <s v="    "/>
    <n v="3125000"/>
    <n v="3125000"/>
    <s v="    "/>
    <n v="3125000"/>
    <m/>
    <m/>
    <n v="0"/>
    <n v="9375000"/>
    <n v="0"/>
    <n v="9375000"/>
    <m/>
    <m/>
    <n v="0"/>
    <m/>
    <m/>
    <n v="0"/>
    <m/>
    <m/>
    <n v="0"/>
    <n v="0"/>
    <n v="0"/>
    <n v="0"/>
    <n v="12500000"/>
    <n v="0"/>
    <n v="12500000"/>
    <e v="#REF!"/>
    <e v="#REF!"/>
    <e v="#REF!"/>
    <e v="#REF!"/>
    <e v="#REF!"/>
    <e v="#REF!"/>
    <e v="#REF!"/>
    <e v="#REF!"/>
    <e v="#REF!"/>
    <e v="#REF!"/>
    <e v="#REF!"/>
    <e v="#REF!"/>
    <n v="0"/>
    <n v="0"/>
    <n v="0"/>
  </r>
  <r>
    <m/>
    <x v="1"/>
    <x v="4"/>
    <s v="LA"/>
    <m/>
    <x v="2"/>
    <s v="4300-687-0995"/>
    <s v="4140019-Purchase of Services"/>
    <s v="10.10.020"/>
    <n v="78200000"/>
    <n v="42900000"/>
    <n v="121100000"/>
    <m/>
    <m/>
    <n v="0"/>
    <m/>
    <m/>
    <n v="0"/>
    <m/>
    <m/>
    <n v="0"/>
    <n v="17128000"/>
    <n v="9404000"/>
    <n v="26532000"/>
    <n v="17128000"/>
    <n v="9404000"/>
    <n v="26532000"/>
    <n v="7797724"/>
    <n v="5169276"/>
    <n v="12967000"/>
    <n v="7797724"/>
    <n v="5169276"/>
    <n v="12967000"/>
    <n v="7797724"/>
    <n v="5169276"/>
    <n v="12967000"/>
    <n v="7797724"/>
    <n v="5169276"/>
    <n v="12967000"/>
    <n v="31190896"/>
    <n v="20677104"/>
    <n v="51868000"/>
    <n v="9200000"/>
    <n v="5033333"/>
    <n v="14233333"/>
    <n v="9200000"/>
    <n v="5033333"/>
    <n v="14233333"/>
    <n v="9200000"/>
    <n v="5033334"/>
    <n v="14233334"/>
    <m/>
    <m/>
    <n v="0"/>
    <n v="27600000"/>
    <n v="15100000"/>
    <n v="42700000"/>
    <m/>
    <m/>
    <n v="0"/>
    <m/>
    <m/>
    <n v="0"/>
    <m/>
    <m/>
    <n v="0"/>
    <n v="0"/>
    <n v="0"/>
    <n v="0"/>
    <n v="75918896"/>
    <n v="45181104"/>
    <n v="121100000"/>
    <e v="#REF!"/>
    <e v="#REF!"/>
    <e v="#REF!"/>
    <e v="#REF!"/>
    <e v="#REF!"/>
    <e v="#REF!"/>
    <e v="#REF!"/>
    <e v="#REF!"/>
    <e v="#REF!"/>
    <e v="#REF!"/>
    <e v="#REF!"/>
    <e v="#REF!"/>
    <n v="-2281104"/>
    <n v="2281104"/>
    <n v="0"/>
  </r>
  <r>
    <m/>
    <x v="1"/>
    <x v="5"/>
    <s v="LA"/>
    <s v="P"/>
    <x v="2"/>
    <s v="4300-687-0995"/>
    <s v="4140019-Purchase of Services"/>
    <s v="10.10.020"/>
    <n v="842994000"/>
    <n v="440079000"/>
    <n v="1283073000"/>
    <m/>
    <m/>
    <n v="0"/>
    <s v="    "/>
    <s v="    "/>
    <n v="0"/>
    <m/>
    <m/>
    <n v="0"/>
    <n v="76250000"/>
    <n v="50833000"/>
    <n v="127083000"/>
    <n v="76250000"/>
    <n v="50833000"/>
    <n v="127083000"/>
    <n v="76253323"/>
    <n v="62288427"/>
    <n v="138541750"/>
    <n v="76253323"/>
    <n v="62288427"/>
    <n v="138541750"/>
    <n v="131395475"/>
    <n v="107332032"/>
    <n v="238727507"/>
    <n v="131395474"/>
    <n v="107332031"/>
    <n v="238727505"/>
    <n v="415297595"/>
    <n v="339240917"/>
    <n v="754538512"/>
    <n v="144748000"/>
    <n v="55859667"/>
    <n v="200607667"/>
    <n v="144748000"/>
    <n v="55859667"/>
    <n v="200607667"/>
    <n v="144748000"/>
    <n v="55859666"/>
    <n v="200607666"/>
    <m/>
    <m/>
    <n v="0"/>
    <n v="434244000"/>
    <n v="167579000"/>
    <n v="601823000"/>
    <m/>
    <m/>
    <n v="0"/>
    <m/>
    <m/>
    <n v="0"/>
    <m/>
    <m/>
    <n v="0"/>
    <n v="0"/>
    <n v="0"/>
    <n v="0"/>
    <n v="925791595"/>
    <n v="557652917"/>
    <n v="1483444512"/>
    <e v="#REF!"/>
    <e v="#REF!"/>
    <e v="#REF!"/>
    <e v="#REF!"/>
    <e v="#REF!"/>
    <e v="#REF!"/>
    <e v="#REF!"/>
    <e v="#REF!"/>
    <e v="#REF!"/>
    <e v="#REF!"/>
    <e v="#REF!"/>
    <e v="#REF!"/>
    <n v="82797595"/>
    <n v="117573917"/>
    <n v="200371512"/>
  </r>
  <r>
    <m/>
    <x v="1"/>
    <x v="5"/>
    <s v="LA"/>
    <s v="P"/>
    <x v="2"/>
    <s v="4300-687-0995"/>
    <s v="4140015-Operations"/>
    <s v="10.10.010"/>
    <n v="23650000"/>
    <n v="9467000"/>
    <n v="33117000"/>
    <m/>
    <m/>
    <n v="0"/>
    <s v="    "/>
    <s v="    "/>
    <n v="0"/>
    <m/>
    <m/>
    <n v="0"/>
    <n v="8600000"/>
    <n v="4047000"/>
    <n v="12647000"/>
    <n v="8600000"/>
    <n v="4047000"/>
    <n v="12647000"/>
    <n v="2024543"/>
    <n v="1137207"/>
    <n v="3161750"/>
    <n v="2024543"/>
    <n v="1137207"/>
    <n v="3161750"/>
    <n v="4746043"/>
    <n v="2665707"/>
    <n v="7411750"/>
    <n v="4746043"/>
    <n v="2665707"/>
    <n v="7411750"/>
    <n v="13541172"/>
    <n v="7605828"/>
    <n v="21147000"/>
    <n v="2150000"/>
    <n v="457667"/>
    <n v="2607667"/>
    <n v="2150000"/>
    <n v="457667"/>
    <n v="2607667"/>
    <n v="2150000"/>
    <n v="457666"/>
    <n v="2607666"/>
    <m/>
    <m/>
    <n v="0"/>
    <n v="6450000"/>
    <n v="1373000"/>
    <n v="7823000"/>
    <m/>
    <m/>
    <n v="0"/>
    <m/>
    <m/>
    <n v="0"/>
    <m/>
    <m/>
    <n v="0"/>
    <n v="0"/>
    <n v="0"/>
    <n v="0"/>
    <n v="28591172"/>
    <n v="13025828"/>
    <n v="41617000"/>
    <e v="#REF!"/>
    <e v="#REF!"/>
    <e v="#REF!"/>
    <e v="#REF!"/>
    <e v="#REF!"/>
    <e v="#REF!"/>
    <e v="#REF!"/>
    <e v="#REF!"/>
    <e v="#REF!"/>
    <e v="#REF!"/>
    <e v="#REF!"/>
    <e v="#REF!"/>
    <n v="4941172"/>
    <n v="3558828"/>
    <n v="8500000"/>
  </r>
  <r>
    <m/>
    <x v="1"/>
    <x v="5"/>
    <s v="SO"/>
    <s v="P"/>
    <x v="3"/>
    <s v="4300-587-0995"/>
    <s v="4149001-Program Administration"/>
    <n v="36"/>
    <n v="13750000"/>
    <n v="3132000"/>
    <n v="16882000"/>
    <m/>
    <m/>
    <n v="0"/>
    <s v="    "/>
    <s v="    "/>
    <n v="0"/>
    <m/>
    <m/>
    <n v="0"/>
    <n v="1497600"/>
    <n v="374400"/>
    <n v="1872000"/>
    <n v="1497600"/>
    <n v="374400"/>
    <n v="1872000"/>
    <n v="1250000"/>
    <n v="312500"/>
    <n v="1562500"/>
    <n v="1250000"/>
    <n v="312500"/>
    <n v="1562500"/>
    <n v="1650000"/>
    <n v="412500"/>
    <n v="2062500"/>
    <n v="1650000"/>
    <n v="412500"/>
    <n v="2062500"/>
    <n v="5800000"/>
    <n v="1450000"/>
    <n v="7250000"/>
    <n v="1250000"/>
    <n v="210677"/>
    <n v="1460677"/>
    <n v="1250000"/>
    <n v="210677"/>
    <n v="1460677"/>
    <n v="1250000"/>
    <n v="210676"/>
    <n v="1460676"/>
    <m/>
    <m/>
    <n v="0"/>
    <n v="3750000"/>
    <n v="632030"/>
    <n v="4382030"/>
    <m/>
    <m/>
    <n v="0"/>
    <m/>
    <m/>
    <n v="0"/>
    <m/>
    <m/>
    <n v="0"/>
    <n v="0"/>
    <n v="0"/>
    <n v="0"/>
    <n v="11047600"/>
    <n v="2456430"/>
    <n v="13504030"/>
    <e v="#REF!"/>
    <e v="#REF!"/>
    <e v="#REF!"/>
    <e v="#REF!"/>
    <e v="#REF!"/>
    <e v="#REF!"/>
    <e v="#REF!"/>
    <e v="#REF!"/>
    <e v="#REF!"/>
    <e v="#REF!"/>
    <e v="#REF!"/>
    <e v="#REF!"/>
    <n v="-2702400"/>
    <n v="-675570"/>
    <n v="-3377970"/>
  </r>
  <r>
    <m/>
    <x v="1"/>
    <x v="6"/>
    <s v="SO"/>
    <m/>
    <x v="3"/>
    <s v="4300-587-0995"/>
    <s v="4149001-Program Administration"/>
    <n v="36"/>
    <n v="6000000"/>
    <n v="1500000"/>
    <n v="7500000"/>
    <m/>
    <m/>
    <n v="0"/>
    <s v="    "/>
    <s v="    "/>
    <n v="0"/>
    <m/>
    <m/>
    <n v="0"/>
    <n v="469786"/>
    <n v="117447"/>
    <n v="587233"/>
    <n v="469786"/>
    <n v="117447"/>
    <n v="587233"/>
    <n v="1382553"/>
    <n v="345638"/>
    <n v="1728191"/>
    <n v="1382553"/>
    <n v="345638"/>
    <n v="1728191"/>
    <n v="1382553"/>
    <n v="345638"/>
    <n v="1728191"/>
    <n v="1382555"/>
    <n v="345639"/>
    <n v="1728194"/>
    <n v="5530214"/>
    <n v="1382553"/>
    <n v="6912767"/>
    <s v="    "/>
    <s v="    "/>
    <n v="0"/>
    <s v="    "/>
    <s v="    "/>
    <n v="0"/>
    <s v="    "/>
    <s v="    "/>
    <n v="0"/>
    <m/>
    <m/>
    <n v="0"/>
    <n v="0"/>
    <n v="0"/>
    <n v="0"/>
    <m/>
    <m/>
    <n v="0"/>
    <m/>
    <m/>
    <n v="0"/>
    <m/>
    <m/>
    <n v="0"/>
    <n v="0"/>
    <n v="0"/>
    <n v="0"/>
    <n v="6000000"/>
    <n v="1500000"/>
    <n v="7500000"/>
    <e v="#REF!"/>
    <e v="#REF!"/>
    <e v="#REF!"/>
    <e v="#REF!"/>
    <e v="#REF!"/>
    <e v="#REF!"/>
    <e v="#REF!"/>
    <e v="#REF!"/>
    <e v="#REF!"/>
    <e v="#REF!"/>
    <e v="#REF!"/>
    <e v="#REF!"/>
    <n v="0"/>
    <n v="0"/>
    <n v="0"/>
  </r>
  <r>
    <m/>
    <x v="2"/>
    <x v="7"/>
    <s v="SO"/>
    <m/>
    <x v="4"/>
    <m/>
    <s v="4215010-Independent Living Services"/>
    <n v="30"/>
    <n v="5000000"/>
    <n v="0"/>
    <n v="5000000"/>
    <m/>
    <m/>
    <n v="0"/>
    <s v="    "/>
    <s v="    "/>
    <n v="0"/>
    <m/>
    <m/>
    <n v="0"/>
    <n v="0"/>
    <m/>
    <n v="0"/>
    <n v="0"/>
    <n v="0"/>
    <n v="0"/>
    <n v="644000"/>
    <m/>
    <n v="644000"/>
    <n v="644000"/>
    <m/>
    <n v="644000"/>
    <n v="644000"/>
    <m/>
    <n v="644000"/>
    <n v="643000"/>
    <s v="    "/>
    <n v="643000"/>
    <n v="2575000"/>
    <n v="0"/>
    <n v="2575000"/>
    <n v="809000"/>
    <m/>
    <n v="809000"/>
    <n v="809000"/>
    <m/>
    <n v="809000"/>
    <n v="807000"/>
    <m/>
    <n v="807000"/>
    <m/>
    <m/>
    <n v="0"/>
    <n v="2425000"/>
    <n v="0"/>
    <n v="2425000"/>
    <m/>
    <m/>
    <n v="0"/>
    <m/>
    <m/>
    <n v="0"/>
    <m/>
    <m/>
    <n v="0"/>
    <n v="0"/>
    <n v="0"/>
    <n v="0"/>
    <n v="5000000"/>
    <n v="0"/>
    <n v="5000000"/>
    <e v="#REF!"/>
    <e v="#REF!"/>
    <e v="#REF!"/>
    <e v="#REF!"/>
    <e v="#REF!"/>
    <e v="#REF!"/>
    <e v="#REF!"/>
    <e v="#REF!"/>
    <e v="#REF!"/>
    <e v="#REF!"/>
    <e v="#REF!"/>
    <e v="#REF!"/>
    <n v="0"/>
    <n v="0"/>
    <n v="0"/>
  </r>
  <r>
    <m/>
    <x v="3"/>
    <x v="8"/>
    <s v="LA"/>
    <m/>
    <x v="5"/>
    <s v="5180-687-0995"/>
    <s v="4275010-IHSS"/>
    <n v="25.15"/>
    <n v="129210000"/>
    <n v="165790000"/>
    <n v="295000000"/>
    <m/>
    <m/>
    <n v="0"/>
    <s v="    "/>
    <s v="    "/>
    <n v="0"/>
    <n v="118669743"/>
    <n v="168709257"/>
    <n v="287379000"/>
    <n v="2826"/>
    <n v="4174"/>
    <n v="7000"/>
    <n v="118672569"/>
    <n v="168713431"/>
    <n v="287386000"/>
    <n v="786146"/>
    <n v="1117354"/>
    <n v="1903500"/>
    <n v="786146"/>
    <n v="1117354"/>
    <n v="1903500"/>
    <n v="786146"/>
    <n v="1117354"/>
    <n v="1903500"/>
    <n v="786146"/>
    <n v="1117354"/>
    <n v="1903500"/>
    <n v="3144584"/>
    <n v="4469416"/>
    <n v="7614000"/>
    <n v="0"/>
    <s v="    "/>
    <n v="0"/>
    <n v="0"/>
    <s v="    "/>
    <n v="0"/>
    <n v="0"/>
    <s v="    "/>
    <n v="0"/>
    <m/>
    <m/>
    <n v="0"/>
    <n v="0"/>
    <n v="0"/>
    <n v="0"/>
    <m/>
    <m/>
    <n v="0"/>
    <m/>
    <m/>
    <n v="0"/>
    <m/>
    <m/>
    <n v="0"/>
    <n v="0"/>
    <n v="0"/>
    <n v="0"/>
    <n v="121817153"/>
    <n v="173182847"/>
    <n v="295000000"/>
    <e v="#REF!"/>
    <e v="#REF!"/>
    <e v="#REF!"/>
    <e v="#REF!"/>
    <e v="#REF!"/>
    <e v="#REF!"/>
    <e v="#REF!"/>
    <e v="#REF!"/>
    <e v="#REF!"/>
    <e v="#REF!"/>
    <e v="#REF!"/>
    <e v="#REF!"/>
    <n v="-7392847"/>
    <n v="7392847"/>
    <n v="0"/>
  </r>
  <r>
    <m/>
    <x v="3"/>
    <x v="9"/>
    <s v="LA"/>
    <m/>
    <x v="5"/>
    <s v="5180-687-0995"/>
    <s v="4275010-IHSS"/>
    <n v="25.15"/>
    <n v="288347000"/>
    <n v="0"/>
    <n v="288347000"/>
    <m/>
    <m/>
    <n v="0"/>
    <s v="    "/>
    <s v="    "/>
    <n v="0"/>
    <n v="102383"/>
    <m/>
    <n v="102383"/>
    <n v="266617"/>
    <m/>
    <n v="266617"/>
    <n v="369000"/>
    <n v="0"/>
    <n v="369000"/>
    <n v="2419687"/>
    <m/>
    <n v="2419687"/>
    <n v="28904270"/>
    <m/>
    <n v="28904270"/>
    <n v="42527508"/>
    <m/>
    <n v="42527508"/>
    <n v="60777535"/>
    <m/>
    <n v="60777535"/>
    <n v="134629000"/>
    <n v="0"/>
    <n v="134629000"/>
    <n v="51116333"/>
    <s v="    "/>
    <n v="51116333"/>
    <n v="51116333"/>
    <s v="    "/>
    <n v="51116333"/>
    <n v="51116334"/>
    <s v="    "/>
    <n v="51116334"/>
    <m/>
    <m/>
    <n v="0"/>
    <n v="153349000"/>
    <n v="0"/>
    <n v="153349000"/>
    <m/>
    <m/>
    <n v="0"/>
    <m/>
    <m/>
    <n v="0"/>
    <m/>
    <m/>
    <n v="0"/>
    <n v="0"/>
    <n v="0"/>
    <n v="0"/>
    <n v="288347000"/>
    <n v="0"/>
    <n v="288347000"/>
    <e v="#REF!"/>
    <e v="#REF!"/>
    <e v="#REF!"/>
    <e v="#REF!"/>
    <e v="#REF!"/>
    <e v="#REF!"/>
    <e v="#REF!"/>
    <e v="#REF!"/>
    <e v="#REF!"/>
    <e v="#REF!"/>
    <e v="#REF!"/>
    <e v="#REF!"/>
    <n v="0"/>
    <n v="0"/>
    <n v="0"/>
  </r>
  <r>
    <m/>
    <x v="3"/>
    <x v="9"/>
    <s v="SO"/>
    <m/>
    <x v="6"/>
    <m/>
    <s v="4275-Social Services and Licensing"/>
    <n v="25"/>
    <n v="6786000"/>
    <n v="0"/>
    <n v="6786000"/>
    <m/>
    <m/>
    <n v="0"/>
    <s v="    "/>
    <s v="    "/>
    <n v="0"/>
    <n v="1092"/>
    <m/>
    <n v="1092"/>
    <n v="226908"/>
    <m/>
    <n v="226908"/>
    <n v="228000"/>
    <n v="0"/>
    <n v="228000"/>
    <n v="819000"/>
    <m/>
    <n v="819000"/>
    <n v="819000"/>
    <m/>
    <n v="819000"/>
    <n v="819000"/>
    <m/>
    <n v="819000"/>
    <n v="819000"/>
    <m/>
    <n v="819000"/>
    <n v="3276000"/>
    <n v="0"/>
    <n v="3276000"/>
    <n v="1094000"/>
    <s v="    "/>
    <n v="1094000"/>
    <n v="1094000"/>
    <s v="    "/>
    <n v="1094000"/>
    <n v="1094000"/>
    <s v="    "/>
    <n v="1094000"/>
    <m/>
    <m/>
    <n v="0"/>
    <n v="3282000"/>
    <n v="0"/>
    <n v="3282000"/>
    <m/>
    <m/>
    <n v="0"/>
    <m/>
    <m/>
    <n v="0"/>
    <m/>
    <m/>
    <n v="0"/>
    <n v="0"/>
    <n v="0"/>
    <n v="0"/>
    <n v="6786000"/>
    <n v="0"/>
    <n v="6786000"/>
    <e v="#REF!"/>
    <e v="#REF!"/>
    <e v="#REF!"/>
    <e v="#REF!"/>
    <e v="#REF!"/>
    <e v="#REF!"/>
    <e v="#REF!"/>
    <e v="#REF!"/>
    <e v="#REF!"/>
    <e v="#REF!"/>
    <e v="#REF!"/>
    <e v="#REF!"/>
    <n v="0"/>
    <n v="0"/>
    <n v="0"/>
  </r>
  <r>
    <m/>
    <x v="3"/>
    <x v="10"/>
    <s v="LA"/>
    <s v="P"/>
    <x v="5"/>
    <s v="5180-687-0995"/>
    <s v="4275028-Special Programs"/>
    <n v="25.35"/>
    <n v="53400000"/>
    <n v="0"/>
    <n v="53400000"/>
    <m/>
    <m/>
    <n v="0"/>
    <s v="    "/>
    <s v="    "/>
    <n v="0"/>
    <m/>
    <m/>
    <n v="0"/>
    <m/>
    <m/>
    <n v="0"/>
    <n v="0"/>
    <n v="0"/>
    <n v="0"/>
    <m/>
    <m/>
    <n v="0"/>
    <n v="4726000"/>
    <m/>
    <n v="4726000"/>
    <n v="9492000"/>
    <m/>
    <n v="9492000"/>
    <n v="12615000"/>
    <s v="    "/>
    <n v="12615000"/>
    <n v="26833000"/>
    <n v="0"/>
    <n v="26833000"/>
    <n v="17177000"/>
    <s v="    "/>
    <n v="17177000"/>
    <n v="9390000"/>
    <s v="    "/>
    <n v="9390000"/>
    <s v="    "/>
    <s v="    "/>
    <n v="0"/>
    <m/>
    <m/>
    <n v="0"/>
    <n v="26567000"/>
    <n v="0"/>
    <n v="26567000"/>
    <m/>
    <m/>
    <n v="0"/>
    <m/>
    <m/>
    <n v="0"/>
    <m/>
    <m/>
    <n v="0"/>
    <n v="0"/>
    <n v="0"/>
    <n v="0"/>
    <n v="53400000"/>
    <n v="0"/>
    <n v="53400000"/>
    <e v="#REF!"/>
    <e v="#REF!"/>
    <e v="#REF!"/>
    <e v="#REF!"/>
    <e v="#REF!"/>
    <e v="#REF!"/>
    <e v="#REF!"/>
    <e v="#REF!"/>
    <e v="#REF!"/>
    <e v="#REF!"/>
    <e v="#REF!"/>
    <e v="#REF!"/>
    <n v="0"/>
    <n v="0"/>
    <n v="0"/>
  </r>
  <r>
    <m/>
    <x v="4"/>
    <x v="11"/>
    <s v="SO"/>
    <m/>
    <x v="7"/>
    <m/>
    <s v="3900 -Supportive Services"/>
    <n v="30"/>
    <n v="7500000"/>
    <n v="0"/>
    <n v="7500000"/>
    <m/>
    <m/>
    <n v="0"/>
    <m/>
    <m/>
    <n v="0"/>
    <m/>
    <m/>
    <n v="0"/>
    <m/>
    <m/>
    <n v="0"/>
    <n v="0"/>
    <n v="0"/>
    <n v="0"/>
    <m/>
    <m/>
    <n v="0"/>
    <n v="1250000"/>
    <m/>
    <n v="1250000"/>
    <n v="1250000"/>
    <m/>
    <n v="1250000"/>
    <n v="1250000"/>
    <m/>
    <n v="1250000"/>
    <n v="3750000"/>
    <n v="0"/>
    <n v="3750000"/>
    <n v="1250000"/>
    <m/>
    <n v="1250000"/>
    <n v="1250000"/>
    <m/>
    <n v="1250000"/>
    <n v="1250000"/>
    <m/>
    <n v="1250000"/>
    <m/>
    <m/>
    <n v="0"/>
    <n v="3750000"/>
    <n v="0"/>
    <n v="3750000"/>
    <m/>
    <m/>
    <n v="0"/>
    <m/>
    <m/>
    <n v="0"/>
    <m/>
    <m/>
    <n v="0"/>
    <n v="0"/>
    <n v="0"/>
    <n v="0"/>
    <n v="7500000"/>
    <n v="0"/>
    <n v="7500000"/>
    <e v="#REF!"/>
    <e v="#REF!"/>
    <e v="#REF!"/>
    <e v="#REF!"/>
    <e v="#REF!"/>
    <e v="#REF!"/>
    <e v="#REF!"/>
    <e v="#REF!"/>
    <e v="#REF!"/>
    <e v="#REF!"/>
    <e v="#REF!"/>
    <e v="#REF!"/>
    <n v="0"/>
    <n v="0"/>
    <n v="0"/>
  </r>
  <r>
    <m/>
    <x v="4"/>
    <x v="11"/>
    <s v="LA"/>
    <m/>
    <x v="8"/>
    <m/>
    <s v="3900 -Supportive Services"/>
    <n v="30"/>
    <n v="142500000"/>
    <n v="0"/>
    <n v="142500000"/>
    <m/>
    <m/>
    <n v="0"/>
    <m/>
    <m/>
    <n v="0"/>
    <m/>
    <m/>
    <n v="0"/>
    <m/>
    <m/>
    <n v="0"/>
    <n v="0"/>
    <n v="0"/>
    <n v="0"/>
    <m/>
    <m/>
    <n v="0"/>
    <n v="23750000"/>
    <m/>
    <n v="23750000"/>
    <n v="23750000"/>
    <m/>
    <n v="23750000"/>
    <n v="23750000"/>
    <m/>
    <n v="23750000"/>
    <n v="71250000"/>
    <n v="0"/>
    <n v="71250000"/>
    <n v="23750000"/>
    <m/>
    <n v="23750000"/>
    <n v="23750000"/>
    <m/>
    <n v="23750000"/>
    <n v="23750000"/>
    <m/>
    <n v="23750000"/>
    <m/>
    <m/>
    <n v="0"/>
    <n v="71250000"/>
    <n v="0"/>
    <n v="71250000"/>
    <m/>
    <m/>
    <n v="0"/>
    <m/>
    <m/>
    <n v="0"/>
    <m/>
    <m/>
    <n v="0"/>
    <n v="0"/>
    <n v="0"/>
    <n v="0"/>
    <n v="142500000"/>
    <n v="0"/>
    <n v="142500000"/>
    <e v="#REF!"/>
    <e v="#REF!"/>
    <e v="#REF!"/>
    <e v="#REF!"/>
    <e v="#REF!"/>
    <e v="#REF!"/>
    <e v="#REF!"/>
    <e v="#REF!"/>
    <e v="#REF!"/>
    <e v="#REF!"/>
    <e v="#REF!"/>
    <e v="#REF!"/>
    <n v="0"/>
    <n v="0"/>
    <n v="0"/>
  </r>
  <r>
    <m/>
    <x v="4"/>
    <x v="12"/>
    <s v="SO"/>
    <m/>
    <x v="7"/>
    <m/>
    <s v="3900 -Supportive Services"/>
    <n v="30"/>
    <n v="5000000"/>
    <n v="0"/>
    <n v="5000000"/>
    <m/>
    <m/>
    <n v="0"/>
    <m/>
    <m/>
    <n v="0"/>
    <m/>
    <m/>
    <n v="0"/>
    <m/>
    <m/>
    <n v="0"/>
    <n v="0"/>
    <n v="0"/>
    <n v="0"/>
    <m/>
    <m/>
    <n v="0"/>
    <n v="833333"/>
    <m/>
    <n v="833333"/>
    <n v="833333"/>
    <m/>
    <n v="833333"/>
    <n v="833334"/>
    <m/>
    <n v="833334"/>
    <n v="2500000"/>
    <n v="0"/>
    <n v="2500000"/>
    <n v="833333"/>
    <m/>
    <n v="833333"/>
    <n v="833333"/>
    <m/>
    <n v="833333"/>
    <n v="833334"/>
    <m/>
    <n v="833334"/>
    <m/>
    <m/>
    <n v="0"/>
    <n v="2500000"/>
    <n v="0"/>
    <n v="2500000"/>
    <m/>
    <m/>
    <n v="0"/>
    <m/>
    <m/>
    <n v="0"/>
    <m/>
    <m/>
    <n v="0"/>
    <n v="0"/>
    <n v="0"/>
    <n v="0"/>
    <n v="5000000"/>
    <n v="0"/>
    <n v="5000000"/>
    <e v="#REF!"/>
    <e v="#REF!"/>
    <e v="#REF!"/>
    <e v="#REF!"/>
    <e v="#REF!"/>
    <e v="#REF!"/>
    <e v="#REF!"/>
    <e v="#REF!"/>
    <e v="#REF!"/>
    <e v="#REF!"/>
    <e v="#REF!"/>
    <e v="#REF!"/>
    <n v="0"/>
    <n v="0"/>
    <n v="0"/>
  </r>
  <r>
    <m/>
    <x v="4"/>
    <x v="13"/>
    <s v="SO"/>
    <m/>
    <x v="7"/>
    <m/>
    <s v="3905-Community-Based Programs and Projects"/>
    <n v="40"/>
    <n v="500000"/>
    <n v="0"/>
    <n v="500000"/>
    <m/>
    <m/>
    <n v="0"/>
    <m/>
    <m/>
    <n v="0"/>
    <m/>
    <m/>
    <n v="0"/>
    <m/>
    <m/>
    <n v="0"/>
    <n v="0"/>
    <n v="0"/>
    <n v="0"/>
    <m/>
    <m/>
    <n v="0"/>
    <n v="83000"/>
    <m/>
    <n v="83000"/>
    <n v="83000"/>
    <m/>
    <n v="83000"/>
    <n v="83000"/>
    <m/>
    <n v="83000"/>
    <n v="249000"/>
    <n v="0"/>
    <n v="249000"/>
    <n v="84000"/>
    <m/>
    <n v="84000"/>
    <n v="84000"/>
    <m/>
    <n v="84000"/>
    <n v="83000"/>
    <m/>
    <n v="83000"/>
    <m/>
    <m/>
    <n v="0"/>
    <n v="251000"/>
    <n v="0"/>
    <n v="251000"/>
    <m/>
    <m/>
    <n v="0"/>
    <m/>
    <m/>
    <n v="0"/>
    <m/>
    <m/>
    <n v="0"/>
    <n v="0"/>
    <n v="0"/>
    <n v="0"/>
    <n v="500000"/>
    <n v="0"/>
    <n v="500000"/>
    <e v="#REF!"/>
    <e v="#REF!"/>
    <e v="#REF!"/>
    <e v="#REF!"/>
    <e v="#REF!"/>
    <e v="#REF!"/>
    <e v="#REF!"/>
    <e v="#REF!"/>
    <e v="#REF!"/>
    <e v="#REF!"/>
    <e v="#REF!"/>
    <e v="#REF!"/>
    <n v="0"/>
    <n v="0"/>
    <n v="0"/>
  </r>
  <r>
    <m/>
    <x v="4"/>
    <x v="13"/>
    <s v="LA"/>
    <m/>
    <x v="8"/>
    <m/>
    <s v="3905-Community-Based Programs and Projects"/>
    <n v="40"/>
    <n v="4500000"/>
    <n v="0"/>
    <n v="4500000"/>
    <m/>
    <m/>
    <n v="0"/>
    <m/>
    <m/>
    <n v="0"/>
    <m/>
    <m/>
    <n v="0"/>
    <m/>
    <m/>
    <n v="0"/>
    <n v="0"/>
    <n v="0"/>
    <n v="0"/>
    <m/>
    <m/>
    <n v="0"/>
    <n v="900000"/>
    <m/>
    <n v="900000"/>
    <n v="900000"/>
    <m/>
    <n v="900000"/>
    <n v="900000"/>
    <m/>
    <n v="900000"/>
    <n v="2700000"/>
    <n v="0"/>
    <n v="2700000"/>
    <n v="900000"/>
    <m/>
    <n v="900000"/>
    <n v="900000"/>
    <m/>
    <n v="900000"/>
    <s v="    "/>
    <m/>
    <n v="0"/>
    <m/>
    <m/>
    <n v="0"/>
    <n v="1800000"/>
    <n v="0"/>
    <n v="1800000"/>
    <m/>
    <m/>
    <n v="0"/>
    <m/>
    <m/>
    <n v="0"/>
    <m/>
    <m/>
    <n v="0"/>
    <n v="0"/>
    <n v="0"/>
    <n v="0"/>
    <n v="4500000"/>
    <n v="0"/>
    <n v="4500000"/>
    <e v="#REF!"/>
    <e v="#REF!"/>
    <e v="#REF!"/>
    <e v="#REF!"/>
    <e v="#REF!"/>
    <e v="#REF!"/>
    <e v="#REF!"/>
    <e v="#REF!"/>
    <e v="#REF!"/>
    <e v="#REF!"/>
    <e v="#REF!"/>
    <e v="#REF!"/>
    <n v="0"/>
    <n v="0"/>
    <n v="0"/>
  </r>
  <r>
    <m/>
    <x v="4"/>
    <x v="14"/>
    <s v="SO"/>
    <s v="Y"/>
    <x v="7"/>
    <m/>
    <s v="3900 -Supportive Services"/>
    <n v="30"/>
    <n v="3700000"/>
    <n v="0"/>
    <n v="3700000"/>
    <m/>
    <m/>
    <n v="0"/>
    <m/>
    <m/>
    <n v="0"/>
    <m/>
    <m/>
    <n v="0"/>
    <m/>
    <m/>
    <n v="0"/>
    <n v="0"/>
    <n v="0"/>
    <n v="0"/>
    <m/>
    <m/>
    <n v="0"/>
    <n v="616667"/>
    <m/>
    <n v="616667"/>
    <n v="616667"/>
    <m/>
    <n v="616667"/>
    <n v="616666"/>
    <m/>
    <n v="616666"/>
    <n v="1850000"/>
    <n v="0"/>
    <n v="1850000"/>
    <n v="616667"/>
    <m/>
    <n v="616667"/>
    <n v="616667"/>
    <m/>
    <n v="616667"/>
    <n v="616666"/>
    <m/>
    <n v="616666"/>
    <m/>
    <m/>
    <n v="0"/>
    <n v="1850000"/>
    <n v="0"/>
    <n v="1850000"/>
    <m/>
    <m/>
    <n v="0"/>
    <m/>
    <m/>
    <n v="0"/>
    <m/>
    <m/>
    <n v="0"/>
    <n v="0"/>
    <n v="0"/>
    <n v="0"/>
    <n v="3700000"/>
    <n v="0"/>
    <n v="3700000"/>
    <e v="#REF!"/>
    <e v="#REF!"/>
    <e v="#REF!"/>
    <e v="#REF!"/>
    <e v="#REF!"/>
    <e v="#REF!"/>
    <e v="#REF!"/>
    <e v="#REF!"/>
    <e v="#REF!"/>
    <e v="#REF!"/>
    <e v="#REF!"/>
    <e v="#REF!"/>
    <n v="0"/>
    <n v="0"/>
    <n v="0"/>
  </r>
  <r>
    <m/>
    <x v="4"/>
    <x v="14"/>
    <s v="SO"/>
    <s v="Y"/>
    <x v="7"/>
    <m/>
    <s v="3890-Nutrition"/>
    <n v="10"/>
    <n v="1300000"/>
    <n v="0"/>
    <n v="1300000"/>
    <m/>
    <m/>
    <n v="0"/>
    <m/>
    <m/>
    <n v="0"/>
    <m/>
    <m/>
    <n v="0"/>
    <m/>
    <m/>
    <n v="0"/>
    <n v="0"/>
    <n v="0"/>
    <n v="0"/>
    <m/>
    <m/>
    <n v="0"/>
    <n v="216667"/>
    <m/>
    <n v="216667"/>
    <n v="216667"/>
    <m/>
    <n v="216667"/>
    <n v="216666"/>
    <m/>
    <n v="216666"/>
    <n v="650000"/>
    <n v="0"/>
    <n v="650000"/>
    <n v="216667"/>
    <m/>
    <n v="216667"/>
    <n v="216667"/>
    <m/>
    <n v="216667"/>
    <n v="216666"/>
    <m/>
    <n v="216666"/>
    <m/>
    <m/>
    <n v="0"/>
    <n v="650000"/>
    <n v="0"/>
    <n v="650000"/>
    <m/>
    <m/>
    <n v="0"/>
    <m/>
    <m/>
    <n v="0"/>
    <m/>
    <m/>
    <n v="0"/>
    <n v="0"/>
    <n v="0"/>
    <n v="0"/>
    <n v="1300000"/>
    <n v="0"/>
    <n v="1300000"/>
    <e v="#REF!"/>
    <e v="#REF!"/>
    <e v="#REF!"/>
    <e v="#REF!"/>
    <e v="#REF!"/>
    <e v="#REF!"/>
    <e v="#REF!"/>
    <e v="#REF!"/>
    <e v="#REF!"/>
    <e v="#REF!"/>
    <e v="#REF!"/>
    <e v="#REF!"/>
    <n v="0"/>
    <n v="0"/>
    <n v="0"/>
  </r>
  <r>
    <m/>
    <x v="4"/>
    <x v="14"/>
    <s v="SO"/>
    <s v="Y"/>
    <x v="7"/>
    <m/>
    <s v="3895-Senior Community Employment Service"/>
    <n v="20"/>
    <n v="1000000"/>
    <n v="0"/>
    <n v="1000000"/>
    <m/>
    <m/>
    <n v="0"/>
    <m/>
    <m/>
    <n v="0"/>
    <m/>
    <m/>
    <n v="0"/>
    <m/>
    <m/>
    <n v="0"/>
    <n v="0"/>
    <n v="0"/>
    <n v="0"/>
    <m/>
    <m/>
    <n v="0"/>
    <n v="166667"/>
    <m/>
    <n v="166667"/>
    <n v="166667"/>
    <m/>
    <n v="166667"/>
    <n v="166666"/>
    <m/>
    <n v="166666"/>
    <n v="500000"/>
    <n v="0"/>
    <n v="500000"/>
    <n v="166667"/>
    <m/>
    <n v="166667"/>
    <n v="166667"/>
    <m/>
    <n v="166667"/>
    <n v="166666"/>
    <m/>
    <n v="166666"/>
    <m/>
    <m/>
    <n v="0"/>
    <n v="500000"/>
    <n v="0"/>
    <n v="500000"/>
    <m/>
    <m/>
    <n v="0"/>
    <m/>
    <m/>
    <n v="0"/>
    <m/>
    <m/>
    <n v="0"/>
    <n v="0"/>
    <n v="0"/>
    <n v="0"/>
    <n v="1000000"/>
    <n v="0"/>
    <n v="1000000"/>
    <e v="#REF!"/>
    <e v="#REF!"/>
    <e v="#REF!"/>
    <e v="#REF!"/>
    <e v="#REF!"/>
    <e v="#REF!"/>
    <e v="#REF!"/>
    <e v="#REF!"/>
    <e v="#REF!"/>
    <e v="#REF!"/>
    <e v="#REF!"/>
    <e v="#REF!"/>
    <n v="0"/>
    <n v="0"/>
    <n v="0"/>
  </r>
  <r>
    <m/>
    <x v="4"/>
    <x v="14"/>
    <s v="LA"/>
    <s v="Y"/>
    <x v="8"/>
    <m/>
    <s v="3900 -Supportive Services"/>
    <n v="30"/>
    <n v="62300000"/>
    <n v="0"/>
    <n v="62300000"/>
    <m/>
    <m/>
    <n v="0"/>
    <m/>
    <m/>
    <n v="0"/>
    <n v="474286"/>
    <m/>
    <n v="474286"/>
    <m/>
    <m/>
    <n v="0"/>
    <n v="474286"/>
    <n v="0"/>
    <n v="474286"/>
    <m/>
    <m/>
    <n v="0"/>
    <n v="10304286"/>
    <m/>
    <n v="10304286"/>
    <n v="10304286"/>
    <m/>
    <n v="10304286"/>
    <n v="10304286"/>
    <m/>
    <n v="10304286"/>
    <n v="30912858"/>
    <n v="0"/>
    <n v="30912858"/>
    <n v="10304286"/>
    <m/>
    <n v="10304286"/>
    <n v="10304286"/>
    <m/>
    <n v="10304286"/>
    <n v="10304284"/>
    <m/>
    <n v="10304284"/>
    <m/>
    <m/>
    <n v="0"/>
    <n v="30912856"/>
    <n v="0"/>
    <n v="30912856"/>
    <m/>
    <m/>
    <n v="0"/>
    <m/>
    <m/>
    <n v="0"/>
    <m/>
    <m/>
    <n v="0"/>
    <n v="0"/>
    <n v="0"/>
    <n v="0"/>
    <n v="62300000"/>
    <n v="0"/>
    <n v="62300000"/>
    <e v="#REF!"/>
    <e v="#REF!"/>
    <e v="#REF!"/>
    <e v="#REF!"/>
    <e v="#REF!"/>
    <e v="#REF!"/>
    <e v="#REF!"/>
    <e v="#REF!"/>
    <e v="#REF!"/>
    <e v="#REF!"/>
    <e v="#REF!"/>
    <e v="#REF!"/>
    <n v="0"/>
    <n v="0"/>
    <n v="0"/>
  </r>
  <r>
    <m/>
    <x v="4"/>
    <x v="14"/>
    <s v="LA"/>
    <s v="Y"/>
    <x v="8"/>
    <m/>
    <s v="3890-Nutrition"/>
    <n v="10"/>
    <n v="20700000"/>
    <n v="0"/>
    <n v="20700000"/>
    <m/>
    <m/>
    <n v="0"/>
    <m/>
    <m/>
    <n v="0"/>
    <m/>
    <m/>
    <n v="0"/>
    <m/>
    <m/>
    <n v="0"/>
    <n v="0"/>
    <n v="0"/>
    <n v="0"/>
    <m/>
    <m/>
    <n v="0"/>
    <n v="3450000"/>
    <m/>
    <n v="3450000"/>
    <n v="3450000"/>
    <m/>
    <n v="3450000"/>
    <n v="3450000"/>
    <m/>
    <n v="3450000"/>
    <n v="10350000"/>
    <n v="0"/>
    <n v="10350000"/>
    <n v="3450000"/>
    <m/>
    <n v="3450000"/>
    <n v="3450000"/>
    <m/>
    <n v="3450000"/>
    <n v="3450000"/>
    <m/>
    <n v="3450000"/>
    <m/>
    <m/>
    <n v="0"/>
    <n v="10350000"/>
    <n v="0"/>
    <n v="10350000"/>
    <m/>
    <m/>
    <n v="0"/>
    <m/>
    <m/>
    <n v="0"/>
    <m/>
    <m/>
    <n v="0"/>
    <n v="0"/>
    <n v="0"/>
    <n v="0"/>
    <n v="20700000"/>
    <n v="0"/>
    <n v="20700000"/>
    <e v="#REF!"/>
    <e v="#REF!"/>
    <e v="#REF!"/>
    <e v="#REF!"/>
    <e v="#REF!"/>
    <e v="#REF!"/>
    <e v="#REF!"/>
    <e v="#REF!"/>
    <e v="#REF!"/>
    <e v="#REF!"/>
    <e v="#REF!"/>
    <e v="#REF!"/>
    <n v="0"/>
    <n v="0"/>
    <n v="0"/>
  </r>
  <r>
    <m/>
    <x v="4"/>
    <x v="14"/>
    <s v="LA"/>
    <s v="Y"/>
    <x v="8"/>
    <m/>
    <s v="3895-Senior Community Employment Service"/>
    <n v="20"/>
    <n v="17000000"/>
    <n v="0"/>
    <n v="17000000"/>
    <m/>
    <m/>
    <n v="0"/>
    <m/>
    <m/>
    <n v="0"/>
    <m/>
    <m/>
    <n v="0"/>
    <m/>
    <m/>
    <n v="0"/>
    <n v="0"/>
    <n v="0"/>
    <n v="0"/>
    <m/>
    <m/>
    <n v="0"/>
    <n v="2833333"/>
    <m/>
    <n v="2833333"/>
    <n v="2833333"/>
    <m/>
    <n v="2833333"/>
    <n v="2833334"/>
    <m/>
    <n v="2833334"/>
    <n v="8500000"/>
    <n v="0"/>
    <n v="8500000"/>
    <n v="2833333"/>
    <m/>
    <n v="2833333"/>
    <n v="2833333"/>
    <m/>
    <n v="2833333"/>
    <n v="2833334"/>
    <m/>
    <n v="2833334"/>
    <m/>
    <m/>
    <n v="0"/>
    <n v="8500000"/>
    <n v="0"/>
    <n v="8500000"/>
    <m/>
    <m/>
    <n v="0"/>
    <m/>
    <m/>
    <n v="0"/>
    <m/>
    <m/>
    <n v="0"/>
    <n v="0"/>
    <n v="0"/>
    <n v="0"/>
    <n v="17000000"/>
    <n v="0"/>
    <n v="17000000"/>
    <e v="#REF!"/>
    <e v="#REF!"/>
    <e v="#REF!"/>
    <e v="#REF!"/>
    <e v="#REF!"/>
    <e v="#REF!"/>
    <e v="#REF!"/>
    <e v="#REF!"/>
    <e v="#REF!"/>
    <e v="#REF!"/>
    <e v="#REF!"/>
    <e v="#REF!"/>
    <n v="0"/>
    <n v="0"/>
    <n v="0"/>
  </r>
  <r>
    <m/>
    <x v="4"/>
    <x v="15"/>
    <s v="SO"/>
    <m/>
    <x v="7"/>
    <m/>
    <s v="3900 -Supportive Services"/>
    <n v="30"/>
    <n v="2955000"/>
    <n v="0"/>
    <n v="295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2955000"/>
    <n v="0"/>
    <n v="-2955000"/>
  </r>
  <r>
    <m/>
    <x v="4"/>
    <x v="15"/>
    <s v="LA"/>
    <m/>
    <x v="8"/>
    <m/>
    <s v="3900 -Supportive Services"/>
    <n v="30"/>
    <n v="6045000"/>
    <n v="0"/>
    <n v="604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6045000"/>
    <n v="0"/>
    <n v="-6045000"/>
  </r>
  <r>
    <m/>
    <x v="4"/>
    <x v="16"/>
    <s v="SO"/>
    <s v="Y"/>
    <x v="7"/>
    <m/>
    <s v="3900 -Supportive Services"/>
    <n v="30"/>
    <n v="1500000"/>
    <n v="0"/>
    <n v="1500000"/>
    <m/>
    <m/>
    <n v="0"/>
    <m/>
    <m/>
    <n v="0"/>
    <m/>
    <m/>
    <n v="0"/>
    <m/>
    <m/>
    <n v="0"/>
    <n v="0"/>
    <n v="0"/>
    <n v="0"/>
    <m/>
    <m/>
    <n v="0"/>
    <n v="250000"/>
    <m/>
    <n v="250000"/>
    <n v="250000"/>
    <m/>
    <n v="250000"/>
    <n v="250000"/>
    <m/>
    <n v="250000"/>
    <n v="750000"/>
    <n v="0"/>
    <n v="750000"/>
    <n v="250000"/>
    <m/>
    <n v="250000"/>
    <n v="250000"/>
    <m/>
    <n v="250000"/>
    <n v="250000"/>
    <m/>
    <n v="250000"/>
    <m/>
    <m/>
    <n v="0"/>
    <n v="750000"/>
    <n v="0"/>
    <n v="750000"/>
    <m/>
    <m/>
    <n v="0"/>
    <m/>
    <m/>
    <n v="0"/>
    <m/>
    <m/>
    <n v="0"/>
    <n v="0"/>
    <n v="0"/>
    <n v="0"/>
    <n v="1500000"/>
    <n v="0"/>
    <n v="1500000"/>
    <e v="#REF!"/>
    <e v="#REF!"/>
    <e v="#REF!"/>
    <e v="#REF!"/>
    <e v="#REF!"/>
    <e v="#REF!"/>
    <e v="#REF!"/>
    <e v="#REF!"/>
    <e v="#REF!"/>
    <e v="#REF!"/>
    <e v="#REF!"/>
    <e v="#REF!"/>
    <n v="0"/>
    <n v="0"/>
    <n v="0"/>
  </r>
  <r>
    <m/>
    <x v="4"/>
    <x v="16"/>
    <s v="LA"/>
    <s v="Y"/>
    <x v="8"/>
    <m/>
    <s v="3900 -Supportive Services"/>
    <n v="30"/>
    <n v="48500000"/>
    <n v="0"/>
    <n v="48500000"/>
    <m/>
    <m/>
    <n v="0"/>
    <m/>
    <m/>
    <n v="0"/>
    <m/>
    <m/>
    <n v="0"/>
    <m/>
    <m/>
    <n v="0"/>
    <n v="0"/>
    <n v="0"/>
    <n v="0"/>
    <m/>
    <m/>
    <n v="0"/>
    <n v="9700000"/>
    <m/>
    <n v="9700000"/>
    <n v="9700000"/>
    <m/>
    <n v="9700000"/>
    <n v="9700000"/>
    <m/>
    <n v="9700000"/>
    <n v="29100000"/>
    <n v="0"/>
    <n v="29100000"/>
    <n v="9700000"/>
    <m/>
    <n v="9700000"/>
    <n v="9700000"/>
    <m/>
    <n v="9700000"/>
    <m/>
    <m/>
    <n v="0"/>
    <m/>
    <m/>
    <n v="0"/>
    <n v="19400000"/>
    <n v="0"/>
    <n v="19400000"/>
    <m/>
    <m/>
    <n v="0"/>
    <m/>
    <m/>
    <n v="0"/>
    <m/>
    <m/>
    <n v="0"/>
    <n v="0"/>
    <n v="0"/>
    <n v="0"/>
    <n v="48500000"/>
    <n v="0"/>
    <n v="48500000"/>
    <e v="#REF!"/>
    <e v="#REF!"/>
    <e v="#REF!"/>
    <e v="#REF!"/>
    <e v="#REF!"/>
    <e v="#REF!"/>
    <e v="#REF!"/>
    <e v="#REF!"/>
    <e v="#REF!"/>
    <e v="#REF!"/>
    <e v="#REF!"/>
    <e v="#REF!"/>
    <n v="0"/>
    <n v="0"/>
    <n v="0"/>
  </r>
  <r>
    <m/>
    <x v="4"/>
    <x v="17"/>
    <s v="SO"/>
    <s v="Y"/>
    <x v="7"/>
    <m/>
    <s v="3890-Nutrition"/>
    <n v="10"/>
    <n v="2000000"/>
    <n v="0"/>
    <n v="2000000"/>
    <m/>
    <m/>
    <n v="0"/>
    <m/>
    <m/>
    <n v="0"/>
    <m/>
    <m/>
    <n v="0"/>
    <m/>
    <m/>
    <n v="0"/>
    <n v="0"/>
    <n v="0"/>
    <n v="0"/>
    <m/>
    <m/>
    <n v="0"/>
    <n v="333333"/>
    <m/>
    <n v="333333"/>
    <n v="333333"/>
    <m/>
    <n v="333333"/>
    <n v="333334"/>
    <m/>
    <n v="333334"/>
    <n v="1000000"/>
    <n v="0"/>
    <n v="1000000"/>
    <n v="333333"/>
    <m/>
    <n v="333333"/>
    <n v="333333"/>
    <m/>
    <n v="333333"/>
    <n v="333334"/>
    <m/>
    <n v="333334"/>
    <m/>
    <m/>
    <n v="0"/>
    <n v="1000000"/>
    <n v="0"/>
    <n v="1000000"/>
    <m/>
    <m/>
    <n v="0"/>
    <m/>
    <m/>
    <n v="0"/>
    <m/>
    <m/>
    <n v="0"/>
    <n v="0"/>
    <n v="0"/>
    <n v="0"/>
    <n v="2000000"/>
    <n v="0"/>
    <n v="2000000"/>
    <e v="#REF!"/>
    <e v="#REF!"/>
    <e v="#REF!"/>
    <e v="#REF!"/>
    <e v="#REF!"/>
    <e v="#REF!"/>
    <e v="#REF!"/>
    <e v="#REF!"/>
    <e v="#REF!"/>
    <e v="#REF!"/>
    <e v="#REF!"/>
    <e v="#REF!"/>
    <n v="0"/>
    <n v="0"/>
    <n v="0"/>
  </r>
  <r>
    <m/>
    <x v="4"/>
    <x v="17"/>
    <s v="LA"/>
    <s v="Y"/>
    <x v="8"/>
    <m/>
    <s v="3890-Nutrition"/>
    <n v="10"/>
    <n v="38000000"/>
    <n v="0"/>
    <n v="38000000"/>
    <m/>
    <m/>
    <n v="0"/>
    <m/>
    <m/>
    <n v="0"/>
    <m/>
    <m/>
    <n v="0"/>
    <m/>
    <m/>
    <n v="0"/>
    <n v="0"/>
    <n v="0"/>
    <n v="0"/>
    <m/>
    <m/>
    <n v="0"/>
    <n v="7600000"/>
    <m/>
    <n v="7600000"/>
    <n v="7600000"/>
    <m/>
    <n v="7600000"/>
    <n v="7600000"/>
    <m/>
    <n v="7600000"/>
    <n v="22800000"/>
    <n v="0"/>
    <n v="22800000"/>
    <n v="7600000"/>
    <m/>
    <n v="7600000"/>
    <n v="7600000"/>
    <m/>
    <n v="7600000"/>
    <s v="    "/>
    <m/>
    <n v="0"/>
    <m/>
    <m/>
    <n v="0"/>
    <n v="15200000"/>
    <n v="0"/>
    <n v="15200000"/>
    <m/>
    <m/>
    <n v="0"/>
    <m/>
    <m/>
    <n v="0"/>
    <m/>
    <m/>
    <n v="0"/>
    <n v="0"/>
    <n v="0"/>
    <n v="0"/>
    <n v="38000000"/>
    <n v="0"/>
    <n v="38000000"/>
    <e v="#REF!"/>
    <e v="#REF!"/>
    <e v="#REF!"/>
    <e v="#REF!"/>
    <e v="#REF!"/>
    <e v="#REF!"/>
    <e v="#REF!"/>
    <e v="#REF!"/>
    <e v="#REF!"/>
    <e v="#REF!"/>
    <e v="#REF!"/>
    <e v="#REF!"/>
    <n v="0"/>
    <n v="0"/>
    <n v="0"/>
  </r>
  <r>
    <s v="ISCD"/>
    <x v="5"/>
    <x v="18"/>
    <s v="SO"/>
    <m/>
    <x v="9"/>
    <s v="4260-001-0890"/>
    <s v="3960-Health Care Services"/>
    <n v="20"/>
    <n v="125000"/>
    <n v="125000"/>
    <n v="250000"/>
    <m/>
    <m/>
    <n v="0"/>
    <s v="    "/>
    <s v="    "/>
    <n v="0"/>
    <m/>
    <m/>
    <n v="0"/>
    <m/>
    <m/>
    <n v="0"/>
    <n v="0"/>
    <n v="0"/>
    <n v="0"/>
    <n v="62500"/>
    <n v="62500"/>
    <n v="125000"/>
    <n v="62500"/>
    <n v="62500"/>
    <n v="125000"/>
    <m/>
    <m/>
    <n v="0"/>
    <s v="    "/>
    <s v="    "/>
    <n v="0"/>
    <n v="125000"/>
    <n v="125000"/>
    <n v="250000"/>
    <s v="    "/>
    <s v="    "/>
    <n v="0"/>
    <s v="    "/>
    <s v="    "/>
    <n v="0"/>
    <s v="    "/>
    <s v="    "/>
    <n v="0"/>
    <m/>
    <m/>
    <n v="0"/>
    <n v="0"/>
    <n v="0"/>
    <n v="0"/>
    <m/>
    <m/>
    <n v="0"/>
    <m/>
    <m/>
    <n v="0"/>
    <m/>
    <m/>
    <n v="0"/>
    <n v="0"/>
    <n v="0"/>
    <n v="0"/>
    <n v="125000"/>
    <n v="125000"/>
    <n v="250000"/>
    <e v="#REF!"/>
    <e v="#REF!"/>
    <e v="#REF!"/>
    <e v="#REF!"/>
    <e v="#REF!"/>
    <e v="#REF!"/>
    <e v="#REF!"/>
    <e v="#REF!"/>
    <e v="#REF!"/>
    <e v="#REF!"/>
    <e v="#REF!"/>
    <e v="#REF!"/>
    <n v="0"/>
    <n v="0"/>
    <n v="0"/>
  </r>
  <r>
    <s v="MCQMD"/>
    <x v="5"/>
    <x v="19"/>
    <s v="SO"/>
    <m/>
    <x v="9"/>
    <s v="4260-001-0890"/>
    <s v="3960-Health Care Services"/>
    <n v="20"/>
    <n v="5765000"/>
    <n v="5765000"/>
    <n v="11530000"/>
    <n v="0"/>
    <n v="0"/>
    <n v="0"/>
    <n v="0"/>
    <n v="0"/>
    <n v="0"/>
    <n v="0"/>
    <n v="0"/>
    <n v="0"/>
    <n v="0"/>
    <n v="0"/>
    <n v="0"/>
    <n v="0"/>
    <n v="0"/>
    <n v="0"/>
    <n v="0"/>
    <n v="0"/>
    <n v="0"/>
    <n v="1922000"/>
    <n v="1922000"/>
    <n v="3844000"/>
    <n v="1922000"/>
    <n v="1922000"/>
    <n v="3844000"/>
    <n v="1921000"/>
    <n v="1921000"/>
    <n v="3842000"/>
    <n v="5765000"/>
    <n v="5765000"/>
    <n v="11530000"/>
    <m/>
    <m/>
    <n v="0"/>
    <m/>
    <m/>
    <n v="0"/>
    <m/>
    <m/>
    <n v="0"/>
    <m/>
    <m/>
    <n v="0"/>
    <n v="0"/>
    <n v="0"/>
    <n v="0"/>
    <m/>
    <m/>
    <n v="0"/>
    <m/>
    <m/>
    <n v="0"/>
    <m/>
    <m/>
    <n v="0"/>
    <n v="0"/>
    <n v="0"/>
    <n v="0"/>
    <n v="5765000"/>
    <n v="5765000"/>
    <n v="11530000"/>
    <e v="#REF!"/>
    <e v="#REF!"/>
    <e v="#REF!"/>
    <e v="#REF!"/>
    <e v="#REF!"/>
    <e v="#REF!"/>
    <e v="#REF!"/>
    <e v="#REF!"/>
    <e v="#REF!"/>
    <e v="#REF!"/>
    <e v="#REF!"/>
    <e v="#REF!"/>
    <n v="0"/>
    <n v="0"/>
    <n v="0"/>
  </r>
  <r>
    <s v="QPHM"/>
    <x v="5"/>
    <x v="20"/>
    <s v="SO"/>
    <m/>
    <x v="9"/>
    <s v="4260-001-0890"/>
    <s v="3960-Health Care Services"/>
    <n v="20"/>
    <n v="25000000"/>
    <n v="0"/>
    <n v="25000000"/>
    <m/>
    <m/>
    <n v="0"/>
    <s v="    "/>
    <s v="    "/>
    <n v="0"/>
    <m/>
    <m/>
    <n v="0"/>
    <n v="2248000"/>
    <m/>
    <n v="2248000"/>
    <n v="2248000"/>
    <n v="0"/>
    <n v="2248000"/>
    <n v="3205000"/>
    <m/>
    <n v="3205000"/>
    <n v="3205000"/>
    <m/>
    <n v="3205000"/>
    <n v="3205000"/>
    <m/>
    <n v="3205000"/>
    <n v="3205000"/>
    <m/>
    <n v="3205000"/>
    <n v="12820000"/>
    <n v="0"/>
    <n v="12820000"/>
    <n v="3310667"/>
    <m/>
    <n v="3310667"/>
    <n v="3310667"/>
    <m/>
    <n v="3310667"/>
    <n v="3310666"/>
    <m/>
    <n v="3310666"/>
    <m/>
    <m/>
    <n v="0"/>
    <n v="9932000"/>
    <n v="0"/>
    <n v="9932000"/>
    <m/>
    <m/>
    <n v="0"/>
    <m/>
    <m/>
    <n v="0"/>
    <m/>
    <m/>
    <n v="0"/>
    <n v="0"/>
    <n v="0"/>
    <n v="0"/>
    <n v="25000000"/>
    <n v="0"/>
    <n v="25000000"/>
    <e v="#REF!"/>
    <e v="#REF!"/>
    <e v="#REF!"/>
    <e v="#REF!"/>
    <e v="#REF!"/>
    <e v="#REF!"/>
    <e v="#REF!"/>
    <e v="#REF!"/>
    <e v="#REF!"/>
    <e v="#REF!"/>
    <e v="#REF!"/>
    <e v="#REF!"/>
    <n v="0"/>
    <n v="0"/>
    <n v="0"/>
  </r>
  <r>
    <s v="HCDS"/>
    <x v="5"/>
    <x v="21"/>
    <s v="SO"/>
    <m/>
    <x v="9"/>
    <s v="4260-001-0890"/>
    <s v="3960-Health Care Services"/>
    <n v="20"/>
    <n v="0"/>
    <n v="0"/>
    <n v="0"/>
    <m/>
    <m/>
    <n v="0"/>
    <s v="    "/>
    <s v="    "/>
    <n v="0"/>
    <m/>
    <m/>
    <n v="0"/>
    <m/>
    <m/>
    <n v="0"/>
    <n v="0"/>
    <n v="0"/>
    <n v="0"/>
    <m/>
    <m/>
    <n v="0"/>
    <m/>
    <m/>
    <n v="0"/>
    <m/>
    <m/>
    <n v="0"/>
    <m/>
    <s v="    "/>
    <n v="0"/>
    <n v="0"/>
    <n v="0"/>
    <n v="0"/>
    <s v="    "/>
    <s v="    "/>
    <n v="0"/>
    <s v="    "/>
    <s v="    "/>
    <n v="0"/>
    <s v="    "/>
    <s v="    "/>
    <n v="0"/>
    <m/>
    <m/>
    <n v="0"/>
    <n v="0"/>
    <n v="0"/>
    <n v="0"/>
    <m/>
    <m/>
    <n v="0"/>
    <m/>
    <m/>
    <n v="0"/>
    <m/>
    <m/>
    <n v="0"/>
    <n v="0"/>
    <n v="0"/>
    <n v="0"/>
    <n v="0"/>
    <n v="0"/>
    <n v="0"/>
    <e v="#REF!"/>
    <e v="#REF!"/>
    <e v="#REF!"/>
    <e v="#REF!"/>
    <e v="#REF!"/>
    <e v="#REF!"/>
    <e v="#REF!"/>
    <e v="#REF!"/>
    <e v="#REF!"/>
    <e v="#REF!"/>
    <e v="#REF!"/>
    <e v="#REF!"/>
    <n v="0"/>
    <n v="0"/>
    <n v="0"/>
  </r>
  <r>
    <s v="ISCD"/>
    <x v="5"/>
    <x v="22"/>
    <s v="SO"/>
    <m/>
    <x v="9"/>
    <s v="4260-001-0890"/>
    <s v="3960-Health Care Services"/>
    <n v="20"/>
    <n v="2699000"/>
    <n v="5479000"/>
    <n v="8178000"/>
    <m/>
    <m/>
    <n v="0"/>
    <s v="    "/>
    <s v="    "/>
    <n v="0"/>
    <m/>
    <m/>
    <n v="0"/>
    <n v="337000"/>
    <n v="685000"/>
    <n v="1022000"/>
    <n v="337000"/>
    <n v="685000"/>
    <n v="1022000"/>
    <n v="337000"/>
    <n v="685000"/>
    <n v="1022000"/>
    <n v="337000"/>
    <n v="685000"/>
    <n v="1022000"/>
    <n v="337000"/>
    <n v="685000"/>
    <n v="1022000"/>
    <n v="337000"/>
    <n v="685000"/>
    <n v="1022000"/>
    <n v="1348000"/>
    <n v="2740000"/>
    <n v="4088000"/>
    <n v="338000"/>
    <n v="685000"/>
    <n v="1023000"/>
    <n v="338000"/>
    <n v="685000"/>
    <n v="1023000"/>
    <n v="338000"/>
    <n v="684000"/>
    <n v="1022000"/>
    <m/>
    <m/>
    <n v="0"/>
    <n v="1014000"/>
    <n v="2054000"/>
    <n v="3068000"/>
    <m/>
    <m/>
    <n v="0"/>
    <m/>
    <m/>
    <n v="0"/>
    <m/>
    <m/>
    <n v="0"/>
    <n v="0"/>
    <n v="0"/>
    <n v="0"/>
    <n v="2699000"/>
    <n v="5479000"/>
    <n v="8178000"/>
    <e v="#REF!"/>
    <e v="#REF!"/>
    <e v="#REF!"/>
    <e v="#REF!"/>
    <e v="#REF!"/>
    <e v="#REF!"/>
    <e v="#REF!"/>
    <e v="#REF!"/>
    <e v="#REF!"/>
    <e v="#REF!"/>
    <e v="#REF!"/>
    <e v="#REF!"/>
    <n v="0"/>
    <n v="0"/>
    <n v="0"/>
  </r>
  <r>
    <s v="CRDD"/>
    <x v="5"/>
    <x v="23"/>
    <s v="SO"/>
    <m/>
    <x v="9"/>
    <s v="4260-001-0890"/>
    <s v="3960-Health Care Services"/>
    <n v="20"/>
    <n v="5810000"/>
    <n v="5810000"/>
    <n v="11620000"/>
    <m/>
    <m/>
    <n v="0"/>
    <s v="    "/>
    <s v="    "/>
    <n v="0"/>
    <m/>
    <m/>
    <n v="0"/>
    <n v="214000"/>
    <n v="214000"/>
    <n v="428000"/>
    <n v="214000"/>
    <n v="214000"/>
    <n v="428000"/>
    <n v="385875"/>
    <n v="385875"/>
    <n v="771750"/>
    <n v="868375"/>
    <n v="868375"/>
    <n v="1736750"/>
    <n v="868375"/>
    <n v="868375"/>
    <n v="1736750"/>
    <n v="868375"/>
    <n v="868375"/>
    <n v="1736750"/>
    <n v="2991000"/>
    <n v="2991000"/>
    <n v="5982000"/>
    <n v="868375"/>
    <n v="868375"/>
    <n v="1736750"/>
    <n v="868375"/>
    <n v="868375"/>
    <n v="1736750"/>
    <n v="868250"/>
    <n v="868250"/>
    <n v="1736500"/>
    <m/>
    <m/>
    <n v="0"/>
    <n v="2605000"/>
    <n v="2605000"/>
    <n v="5210000"/>
    <m/>
    <m/>
    <n v="0"/>
    <m/>
    <m/>
    <n v="0"/>
    <m/>
    <m/>
    <n v="0"/>
    <n v="0"/>
    <n v="0"/>
    <n v="0"/>
    <n v="5810000"/>
    <n v="5810000"/>
    <n v="11620000"/>
    <e v="#REF!"/>
    <e v="#REF!"/>
    <e v="#REF!"/>
    <e v="#REF!"/>
    <e v="#REF!"/>
    <e v="#REF!"/>
    <e v="#REF!"/>
    <e v="#REF!"/>
    <e v="#REF!"/>
    <e v="#REF!"/>
    <e v="#REF!"/>
    <e v="#REF!"/>
    <n v="0"/>
    <n v="0"/>
    <n v="0"/>
  </r>
  <r>
    <s v="MCBHD/LGFD"/>
    <x v="5"/>
    <x v="24"/>
    <s v="SO"/>
    <m/>
    <x v="9"/>
    <s v="4260-001-0890"/>
    <s v="3960-Health Care Services"/>
    <n v="20"/>
    <n v="1401000"/>
    <n v="1401000"/>
    <n v="2802000"/>
    <m/>
    <m/>
    <n v="0"/>
    <s v="    "/>
    <s v="    "/>
    <n v="0"/>
    <m/>
    <m/>
    <n v="0"/>
    <m/>
    <m/>
    <n v="0"/>
    <n v="0"/>
    <n v="0"/>
    <n v="0"/>
    <m/>
    <m/>
    <n v="0"/>
    <m/>
    <m/>
    <n v="0"/>
    <n v="1500000"/>
    <n v="1500000"/>
    <n v="3000000"/>
    <m/>
    <m/>
    <n v="0"/>
    <n v="1500000"/>
    <n v="1500000"/>
    <n v="3000000"/>
    <m/>
    <m/>
    <n v="0"/>
    <m/>
    <m/>
    <n v="0"/>
    <m/>
    <m/>
    <n v="0"/>
    <m/>
    <m/>
    <n v="0"/>
    <n v="0"/>
    <n v="0"/>
    <n v="0"/>
    <m/>
    <m/>
    <n v="0"/>
    <m/>
    <m/>
    <n v="0"/>
    <m/>
    <m/>
    <n v="0"/>
    <n v="0"/>
    <n v="0"/>
    <n v="0"/>
    <n v="1500000"/>
    <n v="1500000"/>
    <n v="3000000"/>
    <e v="#REF!"/>
    <e v="#REF!"/>
    <e v="#REF!"/>
    <e v="#REF!"/>
    <e v="#REF!"/>
    <e v="#REF!"/>
    <e v="#REF!"/>
    <e v="#REF!"/>
    <e v="#REF!"/>
    <e v="#REF!"/>
    <e v="#REF!"/>
    <e v="#REF!"/>
    <n v="99000"/>
    <n v="99000"/>
    <n v="198000"/>
  </r>
  <r>
    <s v="QPHM"/>
    <x v="5"/>
    <x v="25"/>
    <s v="SO"/>
    <m/>
    <x v="9"/>
    <s v="4260-001-0890"/>
    <s v="3960-Health Care Services"/>
    <n v="20"/>
    <n v="4000000"/>
    <n v="0"/>
    <n v="4000000"/>
    <m/>
    <m/>
    <n v="0"/>
    <s v="    "/>
    <s v="    "/>
    <n v="0"/>
    <m/>
    <m/>
    <n v="0"/>
    <n v="500000"/>
    <m/>
    <n v="500000"/>
    <n v="500000"/>
    <n v="0"/>
    <n v="500000"/>
    <n v="500000"/>
    <m/>
    <n v="500000"/>
    <n v="500000"/>
    <m/>
    <n v="500000"/>
    <n v="500000"/>
    <m/>
    <n v="500000"/>
    <n v="500000"/>
    <s v="    "/>
    <n v="500000"/>
    <n v="2000000"/>
    <n v="0"/>
    <n v="2000000"/>
    <n v="500000"/>
    <s v="    "/>
    <n v="500000"/>
    <n v="500000"/>
    <s v="    "/>
    <n v="500000"/>
    <n v="500000"/>
    <s v="    "/>
    <n v="500000"/>
    <m/>
    <m/>
    <n v="0"/>
    <n v="1500000"/>
    <n v="0"/>
    <n v="1500000"/>
    <m/>
    <m/>
    <n v="0"/>
    <m/>
    <m/>
    <n v="0"/>
    <m/>
    <m/>
    <n v="0"/>
    <n v="0"/>
    <n v="0"/>
    <n v="0"/>
    <n v="4000000"/>
    <n v="0"/>
    <n v="4000000"/>
    <e v="#REF!"/>
    <e v="#REF!"/>
    <e v="#REF!"/>
    <e v="#REF!"/>
    <e v="#REF!"/>
    <e v="#REF!"/>
    <e v="#REF!"/>
    <e v="#REF!"/>
    <e v="#REF!"/>
    <e v="#REF!"/>
    <e v="#REF!"/>
    <e v="#REF!"/>
    <n v="0"/>
    <n v="0"/>
    <n v="0"/>
  </r>
  <r>
    <s v="ISCD"/>
    <x v="5"/>
    <x v="18"/>
    <s v="LA"/>
    <m/>
    <x v="10"/>
    <s v="4260-101-0890"/>
    <s v="3960022-Benefits (Medical Care and Services)"/>
    <s v="20.10.030"/>
    <n v="6125000"/>
    <n v="6125000"/>
    <n v="12250000"/>
    <m/>
    <m/>
    <n v="0"/>
    <s v="    "/>
    <s v="    "/>
    <n v="0"/>
    <m/>
    <m/>
    <n v="0"/>
    <m/>
    <m/>
    <n v="0"/>
    <n v="0"/>
    <n v="0"/>
    <n v="0"/>
    <n v="0"/>
    <n v="0"/>
    <n v="0"/>
    <n v="0"/>
    <n v="0"/>
    <n v="0"/>
    <n v="5365000"/>
    <n v="6885000"/>
    <n v="12250000"/>
    <n v="0"/>
    <n v="0"/>
    <n v="0"/>
    <n v="5365000"/>
    <n v="6885000"/>
    <n v="12250000"/>
    <n v="0"/>
    <n v="0"/>
    <n v="0"/>
    <n v="0"/>
    <n v="0"/>
    <n v="0"/>
    <n v="0"/>
    <n v="0"/>
    <n v="0"/>
    <m/>
    <m/>
    <n v="0"/>
    <n v="0"/>
    <n v="0"/>
    <n v="0"/>
    <m/>
    <m/>
    <n v="0"/>
    <m/>
    <m/>
    <n v="0"/>
    <m/>
    <m/>
    <n v="0"/>
    <n v="0"/>
    <n v="0"/>
    <n v="0"/>
    <n v="5365000"/>
    <n v="6885000"/>
    <n v="12250000"/>
    <e v="#REF!"/>
    <e v="#REF!"/>
    <e v="#REF!"/>
    <e v="#REF!"/>
    <e v="#REF!"/>
    <e v="#REF!"/>
    <e v="#REF!"/>
    <e v="#REF!"/>
    <e v="#REF!"/>
    <e v="#REF!"/>
    <e v="#REF!"/>
    <e v="#REF!"/>
    <n v="-760000"/>
    <n v="760000"/>
    <n v="0"/>
  </r>
  <r>
    <s v="MCQMD"/>
    <x v="5"/>
    <x v="19"/>
    <s v="LA"/>
    <m/>
    <x v="10"/>
    <s v="4260-101-0890"/>
    <s v="3960014-Eligibility (County Administration)"/>
    <s v="20.10.030"/>
    <n v="44235000"/>
    <n v="44235000"/>
    <n v="88470000"/>
    <n v="0"/>
    <n v="0"/>
    <n v="0"/>
    <n v="0"/>
    <n v="0"/>
    <n v="0"/>
    <n v="0"/>
    <n v="0"/>
    <n v="0"/>
    <n v="0"/>
    <n v="0"/>
    <n v="0"/>
    <n v="0"/>
    <n v="0"/>
    <n v="0"/>
    <n v="0"/>
    <n v="0"/>
    <n v="0"/>
    <n v="14745000"/>
    <n v="14745000"/>
    <n v="29490000"/>
    <n v="14745000"/>
    <n v="14745000"/>
    <n v="29490000"/>
    <n v="14745000"/>
    <n v="14745000"/>
    <n v="29490000"/>
    <n v="44235000"/>
    <n v="44235000"/>
    <n v="88470000"/>
    <n v="0"/>
    <n v="0"/>
    <n v="0"/>
    <n v="0"/>
    <n v="0"/>
    <n v="0"/>
    <n v="0"/>
    <n v="0"/>
    <n v="0"/>
    <m/>
    <m/>
    <n v="0"/>
    <n v="0"/>
    <n v="0"/>
    <n v="0"/>
    <m/>
    <m/>
    <n v="0"/>
    <m/>
    <m/>
    <n v="0"/>
    <m/>
    <m/>
    <n v="0"/>
    <n v="0"/>
    <n v="0"/>
    <n v="0"/>
    <n v="44235000"/>
    <n v="44235000"/>
    <n v="88470000"/>
    <e v="#REF!"/>
    <e v="#REF!"/>
    <e v="#REF!"/>
    <e v="#REF!"/>
    <e v="#REF!"/>
    <e v="#REF!"/>
    <e v="#REF!"/>
    <e v="#REF!"/>
    <e v="#REF!"/>
    <e v="#REF!"/>
    <e v="#REF!"/>
    <e v="#REF!"/>
    <n v="0"/>
    <n v="0"/>
    <n v="0"/>
  </r>
  <r>
    <s v="BH"/>
    <x v="5"/>
    <x v="26"/>
    <s v="LA"/>
    <m/>
    <x v="10"/>
    <s v="4260-101-0890"/>
    <s v="3960022-Benefits (Medical Care and Services)"/>
    <s v="20.10.030"/>
    <n v="40000000"/>
    <n v="0"/>
    <n v="40000000"/>
    <m/>
    <m/>
    <n v="0"/>
    <s v="    "/>
    <s v="    "/>
    <n v="0"/>
    <m/>
    <m/>
    <n v="0"/>
    <n v="9053000"/>
    <m/>
    <n v="9053000"/>
    <n v="9053000"/>
    <n v="0"/>
    <n v="9053000"/>
    <m/>
    <m/>
    <n v="0"/>
    <n v="19118000"/>
    <m/>
    <n v="19118000"/>
    <n v="682000"/>
    <m/>
    <n v="682000"/>
    <n v="9851000"/>
    <s v="    "/>
    <n v="9851000"/>
    <n v="29651000"/>
    <n v="0"/>
    <n v="29651000"/>
    <n v="475000"/>
    <s v="    "/>
    <n v="475000"/>
    <n v="220000"/>
    <s v="    "/>
    <n v="220000"/>
    <n v="601000"/>
    <s v="    "/>
    <n v="601000"/>
    <m/>
    <m/>
    <n v="0"/>
    <n v="1296000"/>
    <n v="0"/>
    <n v="1296000"/>
    <m/>
    <m/>
    <n v="0"/>
    <m/>
    <m/>
    <n v="0"/>
    <m/>
    <m/>
    <n v="0"/>
    <n v="0"/>
    <n v="0"/>
    <n v="0"/>
    <n v="40000000"/>
    <n v="0"/>
    <n v="40000000"/>
    <e v="#REF!"/>
    <e v="#REF!"/>
    <e v="#REF!"/>
    <e v="#REF!"/>
    <e v="#REF!"/>
    <e v="#REF!"/>
    <e v="#REF!"/>
    <e v="#REF!"/>
    <e v="#REF!"/>
    <e v="#REF!"/>
    <e v="#REF!"/>
    <e v="#REF!"/>
    <n v="0"/>
    <n v="0"/>
    <n v="0"/>
  </r>
  <r>
    <s v="HCDS"/>
    <x v="5"/>
    <x v="21"/>
    <s v="LA"/>
    <m/>
    <x v="10"/>
    <s v="4260-101-0890"/>
    <s v="3960022-Benefits (Medical Care and Services)"/>
    <s v="20.10.030"/>
    <n v="0"/>
    <n v="0"/>
    <n v="0"/>
    <m/>
    <m/>
    <n v="0"/>
    <s v="    "/>
    <s v="    "/>
    <n v="0"/>
    <m/>
    <m/>
    <n v="0"/>
    <m/>
    <m/>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ISCD"/>
    <x v="5"/>
    <x v="22"/>
    <s v="LA"/>
    <m/>
    <x v="10"/>
    <s v="4260-101-0890"/>
    <s v="3960022-Benefits (Medical Care and Services)"/>
    <s v="20.10.030"/>
    <n v="104224000"/>
    <n v="104219000"/>
    <n v="208443000"/>
    <n v="951000"/>
    <n v="951000"/>
    <n v="1902000"/>
    <n v="2323000"/>
    <n v="2323000"/>
    <n v="4646000"/>
    <n v="5242000"/>
    <n v="5242000"/>
    <n v="10484000"/>
    <n v="3737000"/>
    <n v="3737000"/>
    <n v="7474000"/>
    <n v="12253000"/>
    <n v="12253000"/>
    <n v="24506000"/>
    <n v="2670000"/>
    <n v="3425000"/>
    <n v="6095000"/>
    <n v="3426000"/>
    <n v="4395000"/>
    <n v="7821000"/>
    <n v="4182000"/>
    <n v="5366000"/>
    <n v="9548000"/>
    <n v="5637000"/>
    <n v="5637000"/>
    <n v="11274000"/>
    <n v="15915000"/>
    <n v="18823000"/>
    <n v="34738000"/>
    <n v="3632000"/>
    <n v="3632000"/>
    <n v="7264000"/>
    <n v="4114000"/>
    <n v="4114000"/>
    <n v="8228000"/>
    <n v="4597000"/>
    <n v="4596000"/>
    <n v="9193000"/>
    <m/>
    <m/>
    <n v="0"/>
    <n v="12343000"/>
    <n v="12342000"/>
    <n v="24685000"/>
    <m/>
    <m/>
    <n v="0"/>
    <m/>
    <m/>
    <n v="0"/>
    <m/>
    <m/>
    <n v="0"/>
    <n v="0"/>
    <n v="0"/>
    <n v="0"/>
    <n v="40511000"/>
    <n v="43418000"/>
    <n v="83929000"/>
    <e v="#REF!"/>
    <e v="#REF!"/>
    <e v="#REF!"/>
    <e v="#REF!"/>
    <e v="#REF!"/>
    <e v="#REF!"/>
    <e v="#REF!"/>
    <e v="#REF!"/>
    <e v="#REF!"/>
    <e v="#REF!"/>
    <e v="#REF!"/>
    <e v="#REF!"/>
    <n v="-63713000"/>
    <n v="-60801000"/>
    <n v="-124514000"/>
  </r>
  <r>
    <s v="CRDD"/>
    <x v="5"/>
    <x v="23"/>
    <s v="LA"/>
    <m/>
    <x v="10"/>
    <s v="4260-101-0890"/>
    <s v="3960022-Benefits (Medical Care and Services)"/>
    <s v="20.10.030"/>
    <n v="644190000"/>
    <n v="644190000"/>
    <n v="1288380000"/>
    <n v="0"/>
    <n v="0"/>
    <n v="0"/>
    <n v="0"/>
    <n v="0"/>
    <n v="0"/>
    <n v="0"/>
    <n v="0"/>
    <n v="0"/>
    <n v="0"/>
    <n v="0"/>
    <n v="0"/>
    <n v="0"/>
    <n v="0"/>
    <n v="0"/>
    <n v="0"/>
    <n v="0"/>
    <n v="0"/>
    <n v="84534000"/>
    <n v="108466000"/>
    <n v="193000000"/>
    <n v="0"/>
    <n v="0"/>
    <n v="0"/>
    <n v="197538000"/>
    <n v="253462000"/>
    <n v="451000000"/>
    <n v="282072000"/>
    <n v="361928000"/>
    <n v="644000000"/>
    <n v="0"/>
    <n v="0"/>
    <n v="0"/>
    <n v="0"/>
    <n v="0"/>
    <n v="0"/>
    <n v="314014000"/>
    <n v="329986000"/>
    <n v="644000000"/>
    <m/>
    <m/>
    <n v="0"/>
    <n v="314014000"/>
    <n v="329986000"/>
    <n v="644000000"/>
    <m/>
    <m/>
    <n v="0"/>
    <m/>
    <m/>
    <n v="0"/>
    <m/>
    <m/>
    <n v="0"/>
    <n v="0"/>
    <n v="0"/>
    <n v="0"/>
    <n v="596086000"/>
    <n v="691914000"/>
    <n v="1288000000"/>
    <e v="#REF!"/>
    <e v="#REF!"/>
    <e v="#REF!"/>
    <e v="#REF!"/>
    <e v="#REF!"/>
    <e v="#REF!"/>
    <e v="#REF!"/>
    <e v="#REF!"/>
    <e v="#REF!"/>
    <e v="#REF!"/>
    <e v="#REF!"/>
    <e v="#REF!"/>
    <n v="-48104000"/>
    <n v="47724000"/>
    <n v="-380000"/>
  </r>
  <r>
    <s v="MCBHD/LGFD"/>
    <x v="5"/>
    <x v="24"/>
    <s v="LA"/>
    <m/>
    <x v="10"/>
    <s v="4260-101-0890"/>
    <s v="3960022-Benefits (Medical Care and Services)"/>
    <s v="20.10.030"/>
    <n v="21260000"/>
    <n v="43195000"/>
    <n v="64455000"/>
    <n v="0"/>
    <m/>
    <n v="0"/>
    <s v="    "/>
    <s v="    "/>
    <n v="0"/>
    <s v="    "/>
    <s v="    "/>
    <n v="0"/>
    <n v="3535000"/>
    <m/>
    <n v="3535000"/>
    <n v="3535000"/>
    <n v="0"/>
    <n v="3535000"/>
    <n v="0"/>
    <n v="0"/>
    <n v="0"/>
    <n v="990000"/>
    <n v="858000"/>
    <n v="1848000"/>
    <n v="1751000"/>
    <n v="2248000"/>
    <n v="3999000"/>
    <n v="1751000"/>
    <n v="2248000"/>
    <n v="3999000"/>
    <n v="4492000"/>
    <n v="5354000"/>
    <n v="9846000"/>
    <n v="2150000"/>
    <n v="7170000"/>
    <n v="9320000"/>
    <n v="2149000"/>
    <n v="7170000"/>
    <n v="9319000"/>
    <n v="2149000"/>
    <n v="7170000"/>
    <n v="9319000"/>
    <m/>
    <m/>
    <n v="0"/>
    <n v="6448000"/>
    <n v="21510000"/>
    <n v="27958000"/>
    <m/>
    <m/>
    <n v="0"/>
    <m/>
    <m/>
    <n v="0"/>
    <m/>
    <m/>
    <n v="0"/>
    <n v="0"/>
    <n v="0"/>
    <n v="0"/>
    <n v="14475000"/>
    <n v="26864000"/>
    <n v="41339000"/>
    <e v="#REF!"/>
    <e v="#REF!"/>
    <e v="#REF!"/>
    <e v="#REF!"/>
    <e v="#REF!"/>
    <e v="#REF!"/>
    <e v="#REF!"/>
    <e v="#REF!"/>
    <e v="#REF!"/>
    <e v="#REF!"/>
    <e v="#REF!"/>
    <e v="#REF!"/>
    <n v="-6785000"/>
    <n v="-16331000"/>
    <n v="-23116000"/>
  </r>
  <r>
    <s v="N/A"/>
    <x v="5"/>
    <x v="27"/>
    <s v="LA"/>
    <m/>
    <x v="10"/>
    <s v="4260-101-0890"/>
    <s v="3960022-Benefits (Medical Care and Services)"/>
    <s v="20.10.030"/>
    <n v="0"/>
    <n v="0"/>
    <n v="0"/>
    <m/>
    <m/>
    <n v="0"/>
    <s v="    "/>
    <s v="    "/>
    <n v="0"/>
    <s v="    "/>
    <s v="    "/>
    <n v="0"/>
    <s v="    "/>
    <s v="    "/>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e v="#REF!"/>
    <e v="#REF!"/>
    <e v="#REF!"/>
    <e v="#REF!"/>
    <e v="#REF!"/>
    <e v="#REF!"/>
    <e v="#REF!"/>
    <e v="#REF!"/>
    <e v="#REF!"/>
    <e v="#REF!"/>
    <e v="#REF!"/>
    <e v="#REF!"/>
    <n v="0"/>
    <n v="0"/>
    <n v="0"/>
  </r>
  <r>
    <s v="MCBHD/LGFD"/>
    <x v="5"/>
    <x v="24"/>
    <s v="LA"/>
    <m/>
    <x v="10"/>
    <s v="4260-101-0890"/>
    <s v="3960014-Eligibility (County Administration)"/>
    <s v="20.10.010"/>
    <n v="9003000"/>
    <n v="9003000"/>
    <n v="18006000"/>
    <m/>
    <m/>
    <n v="0"/>
    <s v="    "/>
    <s v="    "/>
    <n v="0"/>
    <s v="    "/>
    <s v="    "/>
    <n v="0"/>
    <s v="    "/>
    <s v="    "/>
    <n v="0"/>
    <n v="0"/>
    <n v="0"/>
    <n v="0"/>
    <n v="0"/>
    <n v="0"/>
    <n v="0"/>
    <n v="0"/>
    <n v="0"/>
    <n v="0"/>
    <n v="417000"/>
    <n v="417000"/>
    <n v="834000"/>
    <n v="625000"/>
    <n v="625000"/>
    <n v="1250000"/>
    <n v="1042000"/>
    <n v="1042000"/>
    <n v="2084000"/>
    <n v="625000"/>
    <n v="625000"/>
    <n v="1250000"/>
    <n v="625000"/>
    <n v="625000"/>
    <n v="1250000"/>
    <n v="625000"/>
    <n v="625000"/>
    <n v="1250000"/>
    <m/>
    <m/>
    <n v="0"/>
    <n v="1875000"/>
    <n v="1875000"/>
    <n v="3750000"/>
    <m/>
    <m/>
    <n v="0"/>
    <m/>
    <m/>
    <n v="0"/>
    <m/>
    <m/>
    <n v="0"/>
    <n v="0"/>
    <n v="0"/>
    <n v="0"/>
    <n v="2917000"/>
    <n v="2917000"/>
    <n v="5834000"/>
    <e v="#REF!"/>
    <e v="#REF!"/>
    <e v="#REF!"/>
    <e v="#REF!"/>
    <e v="#REF!"/>
    <e v="#REF!"/>
    <e v="#REF!"/>
    <e v="#REF!"/>
    <e v="#REF!"/>
    <e v="#REF!"/>
    <e v="#REF!"/>
    <e v="#REF!"/>
    <n v="-6086000"/>
    <n v="-6086000"/>
    <n v="-12172000"/>
  </r>
  <r>
    <s v="ISCD"/>
    <x v="5"/>
    <x v="28"/>
    <s v="LA"/>
    <m/>
    <x v="10"/>
    <m/>
    <s v="3960022-Benefits (Medical Care and Services)"/>
    <s v="20.10.030"/>
    <n v="0"/>
    <n v="0"/>
    <n v="0"/>
    <m/>
    <m/>
    <n v="0"/>
    <s v="    "/>
    <s v="    "/>
    <n v="0"/>
    <s v="    "/>
    <s v="    "/>
    <n v="0"/>
    <s v="    "/>
    <s v="    "/>
    <n v="0"/>
    <n v="0"/>
    <n v="0"/>
    <n v="0"/>
    <n v="60000"/>
    <n v="0"/>
    <n v="60000"/>
    <n v="180000"/>
    <n v="0"/>
    <n v="180000"/>
    <n v="180000"/>
    <n v="0"/>
    <n v="180000"/>
    <n v="180000"/>
    <n v="0"/>
    <n v="180000"/>
    <n v="600000"/>
    <n v="0"/>
    <n v="600000"/>
    <n v="0"/>
    <n v="0"/>
    <n v="0"/>
    <n v="0"/>
    <n v="0"/>
    <n v="0"/>
    <n v="0"/>
    <n v="0"/>
    <n v="0"/>
    <m/>
    <m/>
    <n v="0"/>
    <n v="0"/>
    <n v="0"/>
    <n v="0"/>
    <m/>
    <m/>
    <n v="0"/>
    <m/>
    <m/>
    <n v="0"/>
    <m/>
    <m/>
    <n v="0"/>
    <n v="0"/>
    <n v="0"/>
    <n v="0"/>
    <n v="600000"/>
    <n v="0"/>
    <n v="600000"/>
    <e v="#REF!"/>
    <e v="#REF!"/>
    <e v="#REF!"/>
    <e v="#REF!"/>
    <e v="#REF!"/>
    <e v="#REF!"/>
    <e v="#REF!"/>
    <e v="#REF!"/>
    <e v="#REF!"/>
    <e v="#REF!"/>
    <e v="#REF!"/>
    <e v="#REF!"/>
    <n v="600000"/>
    <n v="0"/>
    <n v="6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47">
        <item sd="0" x="16"/>
        <item sd="0" x="15"/>
        <item sd="0" m="1" x="39"/>
        <item sd="0" m="1" x="41"/>
        <item m="1" x="43"/>
        <item sd="0" x="10"/>
        <item sd="0" m="1" x="37"/>
        <item sd="0" x="2"/>
        <item sd="0" m="1" x="31"/>
        <item sd="0" x="5"/>
        <item sd="0" m="1" x="32"/>
        <item sd="0" m="1" x="34"/>
        <item sd="0" m="1" x="44"/>
        <item sd="0" m="1" x="40"/>
        <item sd="0" m="1" x="30"/>
        <item sd="0" m="1" x="29"/>
        <item sd="0" x="0"/>
        <item sd="0" x="1"/>
        <item sd="0" m="1" x="42"/>
        <item sd="0" m="1" x="33"/>
        <item sd="0" m="1" x="36"/>
        <item sd="0" m="1" x="45"/>
        <item sd="0" x="14"/>
        <item sd="0" m="1" x="38"/>
        <item sd="0" x="17"/>
        <item sd="0" m="1" x="35"/>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defaultSubtotal="0"/>
    <pivotField dataField="1" numFmtId="164" showAll="0" defaultSubtotal="0"/>
    <pivotField dataField="1" numFmtId="164" showAll="0" defaultSubtota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4" showAll="0" defaultSubtotal="0"/>
    <pivotField dataField="1" numFmtId="164" showAll="0" defaultSubtotal="0"/>
    <pivotField dataField="1"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16"/>
    </i>
    <i>
      <x v="1"/>
    </i>
    <i r="1">
      <x/>
    </i>
    <i r="1">
      <x v="1"/>
    </i>
    <i r="1">
      <x v="22"/>
    </i>
    <i r="1">
      <x v="24"/>
    </i>
    <i r="1">
      <x v="34"/>
    </i>
    <i r="1">
      <x v="35"/>
    </i>
    <i r="1">
      <x v="36"/>
    </i>
    <i>
      <x v="2"/>
    </i>
    <i r="1">
      <x v="27"/>
    </i>
    <i r="1">
      <x v="28"/>
    </i>
    <i r="1">
      <x v="37"/>
    </i>
    <i r="1">
      <x v="38"/>
    </i>
    <i r="1">
      <x v="39"/>
    </i>
    <i r="1">
      <x v="40"/>
    </i>
    <i r="1">
      <x v="41"/>
    </i>
    <i r="1">
      <x v="42"/>
    </i>
    <i r="1">
      <x v="43"/>
    </i>
    <i r="1">
      <x v="44"/>
    </i>
    <i r="1">
      <x v="45"/>
    </i>
    <i>
      <x v="3"/>
    </i>
    <i r="1">
      <x v="7"/>
    </i>
    <i r="1">
      <x v="9"/>
    </i>
    <i r="1">
      <x v="17"/>
    </i>
    <i r="1">
      <x v="29"/>
    </i>
    <i r="1">
      <x v="30"/>
    </i>
    <i r="1">
      <x v="31"/>
    </i>
    <i>
      <x v="4"/>
    </i>
    <i r="1">
      <x v="26"/>
    </i>
    <i>
      <x v="5"/>
    </i>
    <i r="1">
      <x v="5"/>
    </i>
    <i r="1">
      <x v="32"/>
    </i>
    <i r="1">
      <x v="33"/>
    </i>
    <i t="grand">
      <x/>
    </i>
  </rowItems>
  <colFields count="1">
    <field x="-2"/>
  </colFields>
  <colItems count="9">
    <i>
      <x/>
    </i>
    <i i="1">
      <x v="1"/>
    </i>
    <i i="2">
      <x v="2"/>
    </i>
    <i i="3">
      <x v="3"/>
    </i>
    <i i="4">
      <x v="4"/>
    </i>
    <i i="5">
      <x v="5"/>
    </i>
    <i i="6">
      <x v="6"/>
    </i>
    <i i="7">
      <x v="7"/>
    </i>
    <i i="8">
      <x v="8"/>
    </i>
  </colItems>
  <dataFields count="9">
    <dataField name="Sum of MR 2022 3-year authority HCBS Fund" fld="9" baseField="0" baseItem="0"/>
    <dataField name="Sum of MR 2022 3-year authority Federal Match" fld="10" baseField="0" baseItem="0"/>
    <dataField name="Sum of MR 2022 3-year authority Total Funds" fld="11" baseField="0" baseItem="0"/>
    <dataField name="Sum of GB 2023 Multiyear Total HCBS Fund " fld="69" baseField="0" baseItem="0"/>
    <dataField name="Sum of GB 2023 Multiyear Total Federal Match" fld="70" baseField="0" baseItem="0"/>
    <dataField name="Sum of GB 2023 Multiyear Total M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1">
    <format dxfId="24">
      <pivotArea outline="0" collapsedLevelsAreSubtotals="1" fieldPosition="0"/>
    </format>
    <format dxfId="23">
      <pivotArea outline="0" collapsedLevelsAreSubtotals="1" fieldPosition="0"/>
    </format>
    <format dxfId="22">
      <pivotArea outline="0" collapsedLevelsAreSubtotals="1" fieldPosition="0"/>
    </format>
    <format dxfId="21">
      <pivotArea field="1" type="button" dataOnly="0" labelOnly="1" outline="0" axis="axisRow" fieldPosition="0"/>
    </format>
    <format dxfId="20">
      <pivotArea dataOnly="0" labelOnly="1" outline="0" fieldPosition="0">
        <references count="1">
          <reference field="4294967294" count="9">
            <x v="0"/>
            <x v="1"/>
            <x v="2"/>
            <x v="3"/>
            <x v="4"/>
            <x v="5"/>
            <x v="6"/>
            <x v="7"/>
            <x v="8"/>
          </reference>
        </references>
      </pivotArea>
    </format>
    <format dxfId="19">
      <pivotArea outline="0" collapsedLevelsAreSubtotals="1" fieldPosition="0">
        <references count="1">
          <reference field="4294967294" count="3" selected="0">
            <x v="0"/>
            <x v="1"/>
            <x v="2"/>
          </reference>
        </references>
      </pivotArea>
    </format>
    <format dxfId="18">
      <pivotArea dataOnly="0" labelOnly="1" outline="0" fieldPosition="0">
        <references count="1">
          <reference field="4294967294" count="3">
            <x v="0"/>
            <x v="1"/>
            <x v="2"/>
          </reference>
        </references>
      </pivotArea>
    </format>
    <format dxfId="17">
      <pivotArea outline="0" collapsedLevelsAreSubtotals="1" fieldPosition="0">
        <references count="1">
          <reference field="4294967294" count="3" selected="0">
            <x v="3"/>
            <x v="4"/>
            <x v="5"/>
          </reference>
        </references>
      </pivotArea>
    </format>
    <format dxfId="16">
      <pivotArea dataOnly="0" labelOnly="1" outline="0" fieldPosition="0">
        <references count="1">
          <reference field="4294967294" count="3">
            <x v="3"/>
            <x v="4"/>
            <x v="5"/>
          </reference>
        </references>
      </pivotArea>
    </format>
    <format dxfId="15">
      <pivotArea outline="0" collapsedLevelsAreSubtotals="1" fieldPosition="0">
        <references count="1">
          <reference field="4294967294" count="3" selected="0">
            <x v="6"/>
            <x v="7"/>
            <x v="8"/>
          </reference>
        </references>
      </pivotArea>
    </format>
    <format dxfId="14">
      <pivotArea dataOnly="0" labelOnly="1" outline="0" fieldPosition="0">
        <references count="1">
          <reference field="4294967294" count="3">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865CF4B-E65E-4E41-BA7D-253B77EB5505}"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30">
        <item sd="0" x="16"/>
        <item sd="0" x="15"/>
        <item sd="0" x="10"/>
        <item sd="0" x="2"/>
        <item sd="0" x="5"/>
        <item sd="0" x="0"/>
        <item sd="0" x="1"/>
        <item sd="0" x="14"/>
        <item sd="0" x="17"/>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pivotField dataField="1" numFmtId="164" showAll="0"/>
    <pivotField dataField="1"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7" showAll="0"/>
    <pivotField dataField="1" numFmtId="167" showAll="0"/>
    <pivotField dataField="1" numFmtId="167" showAl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5"/>
    </i>
    <i>
      <x v="1"/>
    </i>
    <i r="1">
      <x/>
    </i>
    <i r="1">
      <x v="1"/>
    </i>
    <i r="1">
      <x v="7"/>
    </i>
    <i r="1">
      <x v="8"/>
    </i>
    <i r="1">
      <x v="17"/>
    </i>
    <i r="1">
      <x v="18"/>
    </i>
    <i r="1">
      <x v="19"/>
    </i>
    <i>
      <x v="2"/>
    </i>
    <i r="1">
      <x v="10"/>
    </i>
    <i r="1">
      <x v="11"/>
    </i>
    <i r="1">
      <x v="20"/>
    </i>
    <i r="1">
      <x v="21"/>
    </i>
    <i r="1">
      <x v="22"/>
    </i>
    <i r="1">
      <x v="23"/>
    </i>
    <i r="1">
      <x v="24"/>
    </i>
    <i r="1">
      <x v="25"/>
    </i>
    <i r="1">
      <x v="26"/>
    </i>
    <i r="1">
      <x v="27"/>
    </i>
    <i r="1">
      <x v="28"/>
    </i>
    <i>
      <x v="3"/>
    </i>
    <i r="1">
      <x v="3"/>
    </i>
    <i r="1">
      <x v="4"/>
    </i>
    <i r="1">
      <x v="6"/>
    </i>
    <i r="1">
      <x v="12"/>
    </i>
    <i r="1">
      <x v="13"/>
    </i>
    <i r="1">
      <x v="14"/>
    </i>
    <i>
      <x v="4"/>
    </i>
    <i r="1">
      <x v="9"/>
    </i>
    <i>
      <x v="5"/>
    </i>
    <i r="1">
      <x v="2"/>
    </i>
    <i r="1">
      <x v="15"/>
    </i>
    <i r="1">
      <x v="16"/>
    </i>
    <i t="grand">
      <x/>
    </i>
  </rowItems>
  <colFields count="1">
    <field x="-2"/>
  </colFields>
  <colItems count="9">
    <i>
      <x/>
    </i>
    <i i="1">
      <x v="1"/>
    </i>
    <i i="2">
      <x v="2"/>
    </i>
    <i i="3">
      <x v="3"/>
    </i>
    <i i="4">
      <x v="4"/>
    </i>
    <i i="5">
      <x v="5"/>
    </i>
    <i i="6">
      <x v="6"/>
    </i>
    <i i="7">
      <x v="7"/>
    </i>
    <i i="8">
      <x v="8"/>
    </i>
  </colItems>
  <dataFields count="9">
    <dataField name="Sum of GB 2023 3-year authority HCBS Fund" fld="9" baseField="0" baseItem="0"/>
    <dataField name="Sum of GB 2023 3-year authority Federal Match" fld="10" baseField="0" baseItem="0"/>
    <dataField name="Sum of GB 2023 3-year authority Total Funds" fld="11" baseField="0" baseItem="0"/>
    <dataField name="Sum of MR 2023 Multiyear Total HCBS Fund " fld="69" baseField="0" baseItem="0"/>
    <dataField name="Sum of MR 2023 Multiyear Total Federal Match" fld="70" baseField="0" baseItem="0"/>
    <dataField name="Sum of MR 2023 Multiyea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4">
    <format dxfId="13">
      <pivotArea outline="0" collapsedLevelsAreSubtotals="1" fieldPosition="0"/>
    </format>
    <format dxfId="12">
      <pivotArea outline="0" collapsedLevelsAreSubtotals="1" fieldPosition="0"/>
    </format>
    <format dxfId="11">
      <pivotArea outline="0" collapsedLevelsAreSubtotals="1" fieldPosition="0"/>
    </format>
    <format dxfId="10">
      <pivotArea field="1" type="button" dataOnly="0" labelOnly="1" outline="0" axis="axisRow" fieldPosition="0"/>
    </format>
    <format dxfId="9">
      <pivotArea dataOnly="0" labelOnly="1" outline="0" fieldPosition="0">
        <references count="1">
          <reference field="4294967294" count="3">
            <x v="6"/>
            <x v="7"/>
            <x v="8"/>
          </reference>
        </references>
      </pivotArea>
    </format>
    <format dxfId="8">
      <pivotArea outline="0" collapsedLevelsAreSubtotals="1" fieldPosition="0">
        <references count="1">
          <reference field="4294967294" count="3" selected="0">
            <x v="6"/>
            <x v="7"/>
            <x v="8"/>
          </reference>
        </references>
      </pivotArea>
    </format>
    <format dxfId="7">
      <pivotArea dataOnly="0" labelOnly="1" outline="0" fieldPosition="0">
        <references count="1">
          <reference field="4294967294" count="3">
            <x v="6"/>
            <x v="7"/>
            <x v="8"/>
          </reference>
        </references>
      </pivotArea>
    </format>
    <format dxfId="6">
      <pivotArea field="1" type="button" dataOnly="0" labelOnly="1" outline="0" axis="axisRow" fieldPosition="0"/>
    </format>
    <format dxfId="5">
      <pivotArea outline="0" collapsedLevelsAreSubtotals="1" fieldPosition="0">
        <references count="1">
          <reference field="4294967294" count="3" selected="0">
            <x v="6"/>
            <x v="7"/>
            <x v="8"/>
          </reference>
        </references>
      </pivotArea>
    </format>
    <format dxfId="4">
      <pivotArea dataOnly="0" labelOnly="1" outline="0" fieldPosition="0">
        <references count="1">
          <reference field="4294967294" count="3">
            <x v="6"/>
            <x v="7"/>
            <x v="8"/>
          </reference>
        </references>
      </pivotArea>
    </format>
    <format dxfId="3">
      <pivotArea outline="0" collapsedLevelsAreSubtotals="1" fieldPosition="0">
        <references count="1">
          <reference field="4294967294" count="3" selected="0">
            <x v="3"/>
            <x v="4"/>
            <x v="5"/>
          </reference>
        </references>
      </pivotArea>
    </format>
    <format dxfId="2">
      <pivotArea dataOnly="0" labelOnly="1" outline="0" fieldPosition="0">
        <references count="1">
          <reference field="4294967294" count="3">
            <x v="3"/>
            <x v="4"/>
            <x v="5"/>
          </reference>
        </references>
      </pivotArea>
    </format>
    <format dxfId="1">
      <pivotArea outline="0" collapsedLevelsAreSubtotals="1" fieldPosition="0">
        <references count="1">
          <reference field="4294967294" count="3" selected="0">
            <x v="0"/>
            <x v="1"/>
            <x v="2"/>
          </reference>
        </references>
      </pivotArea>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12155-6D89-4486-B374-AEF0B643C334}">
  <dimension ref="A1:WVI10"/>
  <sheetViews>
    <sheetView zoomScale="80" zoomScaleNormal="80" workbookViewId="0"/>
  </sheetViews>
  <sheetFormatPr defaultColWidth="0" defaultRowHeight="14.45" customHeight="1" zeroHeight="1" x14ac:dyDescent="0.25"/>
  <cols>
    <col min="1" max="1" width="112.5703125" style="169" bestFit="1" customWidth="1"/>
    <col min="2" max="256" width="8.7109375" style="169" hidden="1"/>
    <col min="257" max="257" width="113.42578125" style="169" hidden="1" customWidth="1"/>
    <col min="258" max="512" width="8.7109375" style="169" hidden="1"/>
    <col min="513" max="513" width="113.42578125" style="169" hidden="1" customWidth="1"/>
    <col min="514" max="768" width="8.7109375" style="169" hidden="1"/>
    <col min="769" max="769" width="113.42578125" style="169" hidden="1" customWidth="1"/>
    <col min="770" max="1024" width="8.7109375" style="169" hidden="1"/>
    <col min="1025" max="1025" width="113.42578125" style="169" hidden="1" customWidth="1"/>
    <col min="1026" max="1280" width="8.7109375" style="169" hidden="1"/>
    <col min="1281" max="1281" width="113.42578125" style="169" hidden="1" customWidth="1"/>
    <col min="1282" max="1536" width="8.7109375" style="169" hidden="1"/>
    <col min="1537" max="1537" width="113.42578125" style="169" hidden="1" customWidth="1"/>
    <col min="1538" max="1792" width="8.7109375" style="169" hidden="1"/>
    <col min="1793" max="1793" width="113.42578125" style="169" hidden="1" customWidth="1"/>
    <col min="1794" max="2048" width="8.7109375" style="169" hidden="1"/>
    <col min="2049" max="2049" width="113.42578125" style="169" hidden="1" customWidth="1"/>
    <col min="2050" max="2304" width="8.7109375" style="169" hidden="1"/>
    <col min="2305" max="2305" width="113.42578125" style="169" hidden="1" customWidth="1"/>
    <col min="2306" max="2560" width="8.7109375" style="169" hidden="1"/>
    <col min="2561" max="2561" width="113.42578125" style="169" hidden="1" customWidth="1"/>
    <col min="2562" max="2816" width="8.7109375" style="169" hidden="1"/>
    <col min="2817" max="2817" width="113.42578125" style="169" hidden="1" customWidth="1"/>
    <col min="2818" max="3072" width="8.7109375" style="169" hidden="1"/>
    <col min="3073" max="3073" width="113.42578125" style="169" hidden="1" customWidth="1"/>
    <col min="3074" max="3328" width="8.7109375" style="169" hidden="1"/>
    <col min="3329" max="3329" width="113.42578125" style="169" hidden="1" customWidth="1"/>
    <col min="3330" max="3584" width="8.7109375" style="169" hidden="1"/>
    <col min="3585" max="3585" width="113.42578125" style="169" hidden="1" customWidth="1"/>
    <col min="3586" max="3840" width="8.7109375" style="169" hidden="1"/>
    <col min="3841" max="3841" width="113.42578125" style="169" hidden="1" customWidth="1"/>
    <col min="3842" max="4096" width="8.7109375" style="169" hidden="1"/>
    <col min="4097" max="4097" width="113.42578125" style="169" hidden="1" customWidth="1"/>
    <col min="4098" max="4352" width="8.7109375" style="169" hidden="1"/>
    <col min="4353" max="4353" width="113.42578125" style="169" hidden="1" customWidth="1"/>
    <col min="4354" max="4608" width="8.7109375" style="169" hidden="1"/>
    <col min="4609" max="4609" width="113.42578125" style="169" hidden="1" customWidth="1"/>
    <col min="4610" max="4864" width="8.7109375" style="169" hidden="1"/>
    <col min="4865" max="4865" width="113.42578125" style="169" hidden="1" customWidth="1"/>
    <col min="4866" max="5120" width="8.7109375" style="169" hidden="1"/>
    <col min="5121" max="5121" width="113.42578125" style="169" hidden="1" customWidth="1"/>
    <col min="5122" max="5376" width="8.7109375" style="169" hidden="1"/>
    <col min="5377" max="5377" width="113.42578125" style="169" hidden="1" customWidth="1"/>
    <col min="5378" max="5632" width="8.7109375" style="169" hidden="1"/>
    <col min="5633" max="5633" width="113.42578125" style="169" hidden="1" customWidth="1"/>
    <col min="5634" max="5888" width="8.7109375" style="169" hidden="1"/>
    <col min="5889" max="5889" width="113.42578125" style="169" hidden="1" customWidth="1"/>
    <col min="5890" max="6144" width="8.7109375" style="169" hidden="1"/>
    <col min="6145" max="6145" width="113.42578125" style="169" hidden="1" customWidth="1"/>
    <col min="6146" max="6400" width="8.7109375" style="169" hidden="1"/>
    <col min="6401" max="6401" width="113.42578125" style="169" hidden="1" customWidth="1"/>
    <col min="6402" max="6656" width="8.7109375" style="169" hidden="1"/>
    <col min="6657" max="6657" width="113.42578125" style="169" hidden="1" customWidth="1"/>
    <col min="6658" max="6912" width="8.7109375" style="169" hidden="1"/>
    <col min="6913" max="6913" width="113.42578125" style="169" hidden="1" customWidth="1"/>
    <col min="6914" max="7168" width="8.7109375" style="169" hidden="1"/>
    <col min="7169" max="7169" width="113.42578125" style="169" hidden="1" customWidth="1"/>
    <col min="7170" max="7424" width="8.7109375" style="169" hidden="1"/>
    <col min="7425" max="7425" width="113.42578125" style="169" hidden="1" customWidth="1"/>
    <col min="7426" max="7680" width="8.7109375" style="169" hidden="1"/>
    <col min="7681" max="7681" width="113.42578125" style="169" hidden="1" customWidth="1"/>
    <col min="7682" max="7936" width="8.7109375" style="169" hidden="1"/>
    <col min="7937" max="7937" width="113.42578125" style="169" hidden="1" customWidth="1"/>
    <col min="7938" max="8192" width="8.7109375" style="169" hidden="1"/>
    <col min="8193" max="8193" width="113.42578125" style="169" hidden="1" customWidth="1"/>
    <col min="8194" max="8448" width="8.7109375" style="169" hidden="1"/>
    <col min="8449" max="8449" width="113.42578125" style="169" hidden="1" customWidth="1"/>
    <col min="8450" max="8704" width="8.7109375" style="169" hidden="1"/>
    <col min="8705" max="8705" width="113.42578125" style="169" hidden="1" customWidth="1"/>
    <col min="8706" max="8960" width="8.7109375" style="169" hidden="1"/>
    <col min="8961" max="8961" width="113.42578125" style="169" hidden="1" customWidth="1"/>
    <col min="8962" max="9216" width="8.7109375" style="169" hidden="1"/>
    <col min="9217" max="9217" width="113.42578125" style="169" hidden="1" customWidth="1"/>
    <col min="9218" max="9472" width="8.7109375" style="169" hidden="1"/>
    <col min="9473" max="9473" width="113.42578125" style="169" hidden="1" customWidth="1"/>
    <col min="9474" max="9728" width="8.7109375" style="169" hidden="1"/>
    <col min="9729" max="9729" width="113.42578125" style="169" hidden="1" customWidth="1"/>
    <col min="9730" max="9984" width="8.7109375" style="169" hidden="1"/>
    <col min="9985" max="9985" width="113.42578125" style="169" hidden="1" customWidth="1"/>
    <col min="9986" max="10240" width="8.7109375" style="169" hidden="1"/>
    <col min="10241" max="10241" width="113.42578125" style="169" hidden="1" customWidth="1"/>
    <col min="10242" max="10496" width="8.7109375" style="169" hidden="1"/>
    <col min="10497" max="10497" width="113.42578125" style="169" hidden="1" customWidth="1"/>
    <col min="10498" max="10752" width="8.7109375" style="169" hidden="1"/>
    <col min="10753" max="10753" width="113.42578125" style="169" hidden="1" customWidth="1"/>
    <col min="10754" max="11008" width="8.7109375" style="169" hidden="1"/>
    <col min="11009" max="11009" width="113.42578125" style="169" hidden="1" customWidth="1"/>
    <col min="11010" max="11264" width="8.7109375" style="169" hidden="1"/>
    <col min="11265" max="11265" width="113.42578125" style="169" hidden="1" customWidth="1"/>
    <col min="11266" max="11520" width="8.7109375" style="169" hidden="1"/>
    <col min="11521" max="11521" width="113.42578125" style="169" hidden="1" customWidth="1"/>
    <col min="11522" max="11776" width="8.7109375" style="169" hidden="1"/>
    <col min="11777" max="11777" width="113.42578125" style="169" hidden="1" customWidth="1"/>
    <col min="11778" max="12032" width="8.7109375" style="169" hidden="1"/>
    <col min="12033" max="12033" width="113.42578125" style="169" hidden="1" customWidth="1"/>
    <col min="12034" max="12288" width="8.7109375" style="169" hidden="1"/>
    <col min="12289" max="12289" width="113.42578125" style="169" hidden="1" customWidth="1"/>
    <col min="12290" max="12544" width="8.7109375" style="169" hidden="1"/>
    <col min="12545" max="12545" width="113.42578125" style="169" hidden="1" customWidth="1"/>
    <col min="12546" max="12800" width="8.7109375" style="169" hidden="1"/>
    <col min="12801" max="12801" width="113.42578125" style="169" hidden="1" customWidth="1"/>
    <col min="12802" max="13056" width="8.7109375" style="169" hidden="1"/>
    <col min="13057" max="13057" width="113.42578125" style="169" hidden="1" customWidth="1"/>
    <col min="13058" max="13312" width="8.7109375" style="169" hidden="1"/>
    <col min="13313" max="13313" width="113.42578125" style="169" hidden="1" customWidth="1"/>
    <col min="13314" max="13568" width="8.7109375" style="169" hidden="1"/>
    <col min="13569" max="13569" width="113.42578125" style="169" hidden="1" customWidth="1"/>
    <col min="13570" max="13824" width="8.7109375" style="169" hidden="1"/>
    <col min="13825" max="13825" width="113.42578125" style="169" hidden="1" customWidth="1"/>
    <col min="13826" max="14080" width="8.7109375" style="169" hidden="1"/>
    <col min="14081" max="14081" width="113.42578125" style="169" hidden="1" customWidth="1"/>
    <col min="14082" max="14336" width="8.7109375" style="169" hidden="1"/>
    <col min="14337" max="14337" width="113.42578125" style="169" hidden="1" customWidth="1"/>
    <col min="14338" max="14592" width="8.7109375" style="169" hidden="1"/>
    <col min="14593" max="14593" width="113.42578125" style="169" hidden="1" customWidth="1"/>
    <col min="14594" max="14848" width="8.7109375" style="169" hidden="1"/>
    <col min="14849" max="14849" width="113.42578125" style="169" hidden="1" customWidth="1"/>
    <col min="14850" max="15104" width="8.7109375" style="169" hidden="1"/>
    <col min="15105" max="15105" width="113.42578125" style="169" hidden="1" customWidth="1"/>
    <col min="15106" max="15360" width="8.7109375" style="169" hidden="1"/>
    <col min="15361" max="15361" width="113.42578125" style="169" hidden="1" customWidth="1"/>
    <col min="15362" max="15616" width="8.7109375" style="169" hidden="1"/>
    <col min="15617" max="15617" width="113.42578125" style="169" hidden="1" customWidth="1"/>
    <col min="15618" max="15872" width="8.7109375" style="169" hidden="1"/>
    <col min="15873" max="15873" width="113.42578125" style="169" hidden="1" customWidth="1"/>
    <col min="15874" max="16128" width="8.7109375" style="169" hidden="1"/>
    <col min="16129" max="16129" width="113.42578125" style="169" hidden="1" customWidth="1"/>
    <col min="16130" max="16384" width="8.7109375" style="169" hidden="1"/>
  </cols>
  <sheetData>
    <row r="1" spans="1:1" ht="15" x14ac:dyDescent="0.25">
      <c r="A1" s="325" t="s">
        <v>363</v>
      </c>
    </row>
    <row r="2" spans="1:1" ht="21.75" x14ac:dyDescent="0.25">
      <c r="A2" s="326" t="s">
        <v>364</v>
      </c>
    </row>
    <row r="3" spans="1:1" ht="21.75" x14ac:dyDescent="0.25">
      <c r="A3" s="326" t="s">
        <v>365</v>
      </c>
    </row>
    <row r="4" spans="1:1" ht="180" customHeight="1" x14ac:dyDescent="0.25"/>
    <row r="5" spans="1:1" ht="31.5" customHeight="1" x14ac:dyDescent="0.25">
      <c r="A5" s="326" t="s">
        <v>366</v>
      </c>
    </row>
    <row r="6" spans="1:1" ht="63" customHeight="1" x14ac:dyDescent="0.25">
      <c r="A6" s="327" t="s">
        <v>367</v>
      </c>
    </row>
    <row r="7" spans="1:1" ht="24" x14ac:dyDescent="0.25">
      <c r="A7" s="328"/>
    </row>
    <row r="8" spans="1:1" ht="21.75" x14ac:dyDescent="0.25">
      <c r="A8" s="326" t="s">
        <v>368</v>
      </c>
    </row>
    <row r="9" spans="1:1" ht="21.75" x14ac:dyDescent="0.25">
      <c r="A9" s="358"/>
    </row>
    <row r="10" spans="1:1" ht="21.75" hidden="1" x14ac:dyDescent="0.25">
      <c r="A10" s="329"/>
    </row>
  </sheetData>
  <sheetProtection sheet="1" objects="1" scenario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DA356-3914-408A-9979-B5A564E01565}">
  <dimension ref="A1:L23"/>
  <sheetViews>
    <sheetView tabSelected="1" workbookViewId="0">
      <selection activeCell="B5" sqref="B5"/>
    </sheetView>
  </sheetViews>
  <sheetFormatPr defaultColWidth="0" defaultRowHeight="15" zeroHeight="1" x14ac:dyDescent="0.25"/>
  <cols>
    <col min="1" max="1" width="52.5703125" style="169" customWidth="1"/>
    <col min="2" max="10" width="17.85546875" style="169" customWidth="1"/>
    <col min="11" max="12" width="0" style="169" hidden="1"/>
    <col min="13" max="16384" width="8.7109375" style="169" hidden="1"/>
  </cols>
  <sheetData>
    <row r="1" spans="1:12" ht="15.75" x14ac:dyDescent="0.25">
      <c r="A1" s="331" t="s">
        <v>369</v>
      </c>
      <c r="B1" s="332"/>
      <c r="C1" s="332"/>
      <c r="D1" s="332"/>
      <c r="E1" s="332"/>
      <c r="F1" s="332"/>
      <c r="G1" s="332"/>
      <c r="H1" s="332"/>
      <c r="I1" s="332"/>
      <c r="J1" s="332"/>
    </row>
    <row r="2" spans="1:12" x14ac:dyDescent="0.25">
      <c r="A2" s="170"/>
    </row>
    <row r="3" spans="1:12" ht="135" x14ac:dyDescent="0.25">
      <c r="A3" s="291" t="s">
        <v>393</v>
      </c>
      <c r="B3" s="330"/>
      <c r="C3" s="330"/>
      <c r="D3" s="330"/>
      <c r="E3" s="330"/>
      <c r="F3" s="330"/>
      <c r="G3" s="330"/>
      <c r="H3" s="330"/>
      <c r="I3" s="330"/>
      <c r="J3" s="330"/>
    </row>
    <row r="4" spans="1:12" ht="15.75" thickBot="1" x14ac:dyDescent="0.3"/>
    <row r="5" spans="1:12" ht="48" thickBot="1" x14ac:dyDescent="0.3">
      <c r="B5" s="333" t="s">
        <v>370</v>
      </c>
      <c r="C5" s="334"/>
      <c r="D5" s="335" t="s">
        <v>269</v>
      </c>
      <c r="E5" s="336"/>
      <c r="F5" s="336"/>
      <c r="G5" s="336"/>
      <c r="H5" s="333" t="s">
        <v>270</v>
      </c>
      <c r="I5" s="347"/>
    </row>
    <row r="6" spans="1:12" ht="32.25" thickBot="1" x14ac:dyDescent="0.3">
      <c r="A6" s="338" t="s">
        <v>371</v>
      </c>
      <c r="B6" s="333" t="s">
        <v>372</v>
      </c>
      <c r="C6" s="337" t="s">
        <v>373</v>
      </c>
      <c r="D6" s="333" t="s">
        <v>7</v>
      </c>
      <c r="E6" s="337" t="s">
        <v>374</v>
      </c>
      <c r="F6" s="333" t="s">
        <v>9</v>
      </c>
      <c r="G6" s="333" t="s">
        <v>11</v>
      </c>
      <c r="H6" s="346" t="s">
        <v>12</v>
      </c>
      <c r="I6" s="346" t="s">
        <v>13</v>
      </c>
      <c r="J6" s="337" t="s">
        <v>290</v>
      </c>
    </row>
    <row r="7" spans="1:12" ht="15.75" x14ac:dyDescent="0.25">
      <c r="A7" s="339" t="s">
        <v>375</v>
      </c>
      <c r="B7" s="340">
        <v>0</v>
      </c>
      <c r="C7" s="340">
        <v>0</v>
      </c>
      <c r="D7" s="340">
        <v>0</v>
      </c>
      <c r="E7" s="340">
        <v>327000</v>
      </c>
      <c r="F7" s="340">
        <v>17029000</v>
      </c>
      <c r="G7" s="340">
        <v>0</v>
      </c>
      <c r="H7" s="340">
        <v>-166000</v>
      </c>
      <c r="I7" s="340">
        <v>0</v>
      </c>
      <c r="J7" s="350">
        <v>17190000</v>
      </c>
      <c r="L7" s="110"/>
    </row>
    <row r="8" spans="1:12" ht="15.75" x14ac:dyDescent="0.25">
      <c r="A8" s="339" t="s">
        <v>388</v>
      </c>
      <c r="B8" s="340">
        <v>0</v>
      </c>
      <c r="C8" s="340">
        <v>0</v>
      </c>
      <c r="D8" s="340">
        <v>0</v>
      </c>
      <c r="E8" s="340">
        <v>0</v>
      </c>
      <c r="F8" s="340">
        <v>0</v>
      </c>
      <c r="G8" s="340">
        <v>0</v>
      </c>
      <c r="H8" s="340">
        <v>139303000</v>
      </c>
      <c r="I8" s="340">
        <v>0</v>
      </c>
      <c r="J8" s="351">
        <v>139303000</v>
      </c>
      <c r="L8" s="110"/>
    </row>
    <row r="9" spans="1:12" ht="30" x14ac:dyDescent="0.25">
      <c r="A9" s="339" t="s">
        <v>376</v>
      </c>
      <c r="B9" s="340">
        <v>0</v>
      </c>
      <c r="C9" s="340">
        <v>0</v>
      </c>
      <c r="D9" s="340">
        <v>336248000</v>
      </c>
      <c r="E9" s="340">
        <v>85169000</v>
      </c>
      <c r="F9" s="340">
        <v>98800000</v>
      </c>
      <c r="G9" s="340">
        <v>12565000</v>
      </c>
      <c r="H9" s="340">
        <v>-302000</v>
      </c>
      <c r="I9" s="340">
        <v>-13000</v>
      </c>
      <c r="J9" s="351">
        <v>532467000</v>
      </c>
      <c r="L9" s="110"/>
    </row>
    <row r="10" spans="1:12" ht="30" x14ac:dyDescent="0.25">
      <c r="A10" s="339" t="s">
        <v>377</v>
      </c>
      <c r="B10" s="340">
        <v>0</v>
      </c>
      <c r="C10" s="340">
        <v>0</v>
      </c>
      <c r="D10" s="340">
        <v>63141000</v>
      </c>
      <c r="E10" s="340">
        <v>10478000</v>
      </c>
      <c r="F10" s="340">
        <v>20399000</v>
      </c>
      <c r="G10" s="340">
        <v>0</v>
      </c>
      <c r="H10" s="340">
        <v>-10000</v>
      </c>
      <c r="I10" s="340">
        <v>20000</v>
      </c>
      <c r="J10" s="351">
        <v>94028000</v>
      </c>
      <c r="L10" s="110"/>
    </row>
    <row r="11" spans="1:12" ht="30" x14ac:dyDescent="0.25">
      <c r="A11" s="339" t="s">
        <v>378</v>
      </c>
      <c r="B11" s="340">
        <v>0</v>
      </c>
      <c r="C11" s="340">
        <v>0</v>
      </c>
      <c r="D11" s="340">
        <v>0</v>
      </c>
      <c r="E11" s="340">
        <v>0</v>
      </c>
      <c r="F11" s="340">
        <v>0</v>
      </c>
      <c r="G11" s="340">
        <v>0</v>
      </c>
      <c r="H11" s="340">
        <v>0</v>
      </c>
      <c r="I11" s="340">
        <v>0</v>
      </c>
      <c r="J11" s="351">
        <v>0</v>
      </c>
      <c r="L11" s="110"/>
    </row>
    <row r="12" spans="1:12" ht="45.75" x14ac:dyDescent="0.25">
      <c r="A12" s="342" t="s">
        <v>379</v>
      </c>
      <c r="B12" s="340">
        <v>0</v>
      </c>
      <c r="C12" s="340">
        <v>0</v>
      </c>
      <c r="D12" s="340">
        <v>652410000</v>
      </c>
      <c r="E12" s="340">
        <v>265635000</v>
      </c>
      <c r="F12" s="340">
        <v>76447000</v>
      </c>
      <c r="G12" s="340">
        <v>15921000</v>
      </c>
      <c r="H12" s="340">
        <v>15268000</v>
      </c>
      <c r="I12" s="340">
        <v>-49000</v>
      </c>
      <c r="J12" s="351">
        <v>1025632000</v>
      </c>
      <c r="L12" s="110"/>
    </row>
    <row r="13" spans="1:12" ht="30" x14ac:dyDescent="0.25">
      <c r="A13" s="339" t="s">
        <v>380</v>
      </c>
      <c r="B13" s="340">
        <v>0</v>
      </c>
      <c r="C13" s="340">
        <v>0</v>
      </c>
      <c r="D13" s="340">
        <v>64685000</v>
      </c>
      <c r="E13" s="340">
        <v>24379000</v>
      </c>
      <c r="F13" s="340">
        <v>725000</v>
      </c>
      <c r="G13" s="340">
        <v>414000</v>
      </c>
      <c r="H13" s="340">
        <v>141000</v>
      </c>
      <c r="I13" s="340">
        <v>39000</v>
      </c>
      <c r="J13" s="351">
        <v>90383000</v>
      </c>
      <c r="L13" s="110"/>
    </row>
    <row r="14" spans="1:12" ht="30" x14ac:dyDescent="0.25">
      <c r="A14" s="339" t="s">
        <v>381</v>
      </c>
      <c r="B14" s="340">
        <v>0</v>
      </c>
      <c r="C14" s="340">
        <v>0</v>
      </c>
      <c r="D14" s="340">
        <v>316281000</v>
      </c>
      <c r="E14" s="340">
        <v>143845000</v>
      </c>
      <c r="F14" s="340">
        <v>27907000</v>
      </c>
      <c r="G14" s="340">
        <v>13135000</v>
      </c>
      <c r="H14" s="340">
        <v>-668000</v>
      </c>
      <c r="I14" s="340">
        <v>206000</v>
      </c>
      <c r="J14" s="351">
        <v>500706000</v>
      </c>
      <c r="L14" s="110"/>
    </row>
    <row r="15" spans="1:12" ht="15.75" x14ac:dyDescent="0.25">
      <c r="A15" s="339" t="s">
        <v>382</v>
      </c>
      <c r="B15" s="340">
        <v>0</v>
      </c>
      <c r="C15" s="340">
        <v>0</v>
      </c>
      <c r="D15" s="340">
        <v>11119000</v>
      </c>
      <c r="E15" s="340">
        <v>5012000</v>
      </c>
      <c r="F15" s="340">
        <v>1045000</v>
      </c>
      <c r="G15" s="340">
        <v>-475000</v>
      </c>
      <c r="H15" s="340">
        <v>62000</v>
      </c>
      <c r="I15" s="340">
        <v>-93000</v>
      </c>
      <c r="J15" s="351">
        <v>16670000</v>
      </c>
      <c r="L15" s="110"/>
    </row>
    <row r="16" spans="1:12" ht="30" x14ac:dyDescent="0.25">
      <c r="A16" s="339" t="s">
        <v>383</v>
      </c>
      <c r="B16" s="340">
        <v>0</v>
      </c>
      <c r="C16" s="340">
        <v>0</v>
      </c>
      <c r="D16" s="340">
        <v>12016000</v>
      </c>
      <c r="E16" s="340">
        <v>52968000</v>
      </c>
      <c r="F16" s="340">
        <v>10048000</v>
      </c>
      <c r="G16" s="340">
        <v>2861000</v>
      </c>
      <c r="H16" s="340">
        <v>526000</v>
      </c>
      <c r="I16" s="340">
        <v>-157000</v>
      </c>
      <c r="J16" s="351">
        <v>78262000</v>
      </c>
      <c r="L16" s="110"/>
    </row>
    <row r="17" spans="1:12" ht="15.75" x14ac:dyDescent="0.25">
      <c r="A17" s="339" t="s">
        <v>384</v>
      </c>
      <c r="B17" s="340">
        <v>0</v>
      </c>
      <c r="C17" s="340">
        <v>0</v>
      </c>
      <c r="D17" s="340">
        <v>330000</v>
      </c>
      <c r="E17" s="340">
        <v>205000</v>
      </c>
      <c r="F17" s="340">
        <v>439000</v>
      </c>
      <c r="G17" s="340">
        <v>575000</v>
      </c>
      <c r="H17" s="340">
        <v>709000</v>
      </c>
      <c r="I17" s="340">
        <v>71000</v>
      </c>
      <c r="J17" s="351">
        <v>2329000</v>
      </c>
      <c r="L17" s="110"/>
    </row>
    <row r="18" spans="1:12" ht="16.5" thickBot="1" x14ac:dyDescent="0.3">
      <c r="A18" s="343" t="s">
        <v>389</v>
      </c>
      <c r="B18" s="340">
        <v>0</v>
      </c>
      <c r="C18" s="340">
        <v>0</v>
      </c>
      <c r="D18" s="340">
        <v>0</v>
      </c>
      <c r="E18" s="340">
        <v>142000</v>
      </c>
      <c r="F18" s="340">
        <v>270399000</v>
      </c>
      <c r="G18" s="340">
        <v>27764000</v>
      </c>
      <c r="H18" s="340">
        <v>4181000</v>
      </c>
      <c r="I18" s="340">
        <v>-344000</v>
      </c>
      <c r="J18" s="351">
        <v>302142000</v>
      </c>
      <c r="L18" s="110"/>
    </row>
    <row r="19" spans="1:12" ht="30" x14ac:dyDescent="0.25">
      <c r="A19" s="343" t="s">
        <v>385</v>
      </c>
      <c r="B19" s="340">
        <v>0</v>
      </c>
      <c r="C19" s="340">
        <v>0</v>
      </c>
      <c r="D19" s="340">
        <v>0</v>
      </c>
      <c r="E19" s="340">
        <v>0</v>
      </c>
      <c r="F19" s="340">
        <v>0</v>
      </c>
      <c r="G19" s="340">
        <v>0</v>
      </c>
      <c r="H19" s="340">
        <v>0</v>
      </c>
      <c r="I19" s="340">
        <v>0</v>
      </c>
      <c r="J19" s="351">
        <v>0</v>
      </c>
      <c r="L19" s="110"/>
    </row>
    <row r="20" spans="1:12" ht="16.5" thickBot="1" x14ac:dyDescent="0.3">
      <c r="A20" s="344" t="s">
        <v>386</v>
      </c>
      <c r="B20" s="348">
        <v>0</v>
      </c>
      <c r="C20" s="348">
        <v>0</v>
      </c>
      <c r="D20" s="348">
        <v>0</v>
      </c>
      <c r="E20" s="348">
        <v>0</v>
      </c>
      <c r="F20" s="348">
        <v>0</v>
      </c>
      <c r="G20" s="348">
        <v>0</v>
      </c>
      <c r="H20" s="348">
        <v>0</v>
      </c>
      <c r="I20" s="348">
        <v>0</v>
      </c>
      <c r="J20" s="341">
        <v>0</v>
      </c>
      <c r="L20" s="110"/>
    </row>
    <row r="21" spans="1:12" ht="16.5" thickBot="1" x14ac:dyDescent="0.3">
      <c r="A21" s="349" t="s">
        <v>387</v>
      </c>
      <c r="B21" s="345">
        <v>0</v>
      </c>
      <c r="C21" s="345">
        <v>0</v>
      </c>
      <c r="D21" s="345">
        <v>1456230000</v>
      </c>
      <c r="E21" s="345">
        <v>588160000</v>
      </c>
      <c r="F21" s="345">
        <v>523238000</v>
      </c>
      <c r="G21" s="345">
        <v>72760000</v>
      </c>
      <c r="H21" s="345">
        <v>159044000</v>
      </c>
      <c r="I21" s="345">
        <v>-320000</v>
      </c>
      <c r="J21" s="345">
        <v>2799112000</v>
      </c>
    </row>
    <row r="22" spans="1:12" hidden="1" x14ac:dyDescent="0.25">
      <c r="J22" s="161"/>
    </row>
    <row r="23" spans="1:12" hidden="1" x14ac:dyDescent="0.25">
      <c r="B23" s="110"/>
      <c r="C23" s="110"/>
      <c r="D23" s="110"/>
      <c r="E23" s="110"/>
      <c r="F23" s="110"/>
      <c r="G23" s="110"/>
      <c r="H23" s="110"/>
      <c r="I23" s="110"/>
      <c r="J23" s="110"/>
    </row>
  </sheetData>
  <sheetProtection sheet="1" objects="1" scenarios="1" select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63AF-2FE7-46A5-BE52-2DD6D2DEB8FF}">
  <dimension ref="A1:AQ78"/>
  <sheetViews>
    <sheetView workbookViewId="0"/>
  </sheetViews>
  <sheetFormatPr defaultColWidth="0" defaultRowHeight="14.25" zeroHeight="1" x14ac:dyDescent="0.2"/>
  <cols>
    <col min="1" max="1" width="36.7109375" style="50" customWidth="1"/>
    <col min="2" max="2" width="81.28515625" style="50" bestFit="1" customWidth="1"/>
    <col min="3" max="3" width="18.140625" style="50" customWidth="1"/>
    <col min="4" max="5" width="15.42578125" style="50" bestFit="1" customWidth="1"/>
    <col min="6" max="41" width="16.5703125" style="50" customWidth="1"/>
    <col min="42" max="43" width="0" style="50" hidden="1" customWidth="1"/>
    <col min="44" max="16384" width="8.7109375" style="50" hidden="1"/>
  </cols>
  <sheetData>
    <row r="1" spans="1:41" ht="15.75" x14ac:dyDescent="0.2">
      <c r="A1" s="290" t="s">
        <v>265</v>
      </c>
    </row>
    <row r="2" spans="1:41" ht="15" x14ac:dyDescent="0.2">
      <c r="A2" s="170"/>
    </row>
    <row r="3" spans="1:41" ht="112.5" customHeight="1" x14ac:dyDescent="0.2">
      <c r="A3" s="291" t="s">
        <v>335</v>
      </c>
      <c r="B3" s="285"/>
      <c r="C3" s="285"/>
      <c r="D3" s="285"/>
      <c r="E3" s="285"/>
    </row>
    <row r="4" spans="1:41" ht="15.75" thickBot="1" x14ac:dyDescent="0.3">
      <c r="A4" s="285"/>
      <c r="B4" s="285"/>
      <c r="C4" s="285"/>
      <c r="D4" s="285"/>
      <c r="E4" s="285"/>
      <c r="F4" s="292" t="s">
        <v>267</v>
      </c>
    </row>
    <row r="5" spans="1:41" s="51" customFormat="1" ht="15.75" thickBot="1" x14ac:dyDescent="0.3">
      <c r="C5" s="52"/>
      <c r="F5" s="293" t="s">
        <v>268</v>
      </c>
      <c r="G5" s="54"/>
      <c r="H5" s="54"/>
      <c r="I5" s="54"/>
      <c r="J5" s="54"/>
      <c r="K5" s="55"/>
      <c r="L5" s="293" t="s">
        <v>269</v>
      </c>
      <c r="M5" s="54"/>
      <c r="N5" s="54"/>
      <c r="O5" s="54"/>
      <c r="P5" s="54"/>
      <c r="Q5" s="54"/>
      <c r="R5" s="54"/>
      <c r="S5" s="54"/>
      <c r="T5" s="54"/>
      <c r="U5" s="54"/>
      <c r="V5" s="54"/>
      <c r="W5" s="55"/>
      <c r="X5" s="293" t="s">
        <v>270</v>
      </c>
      <c r="Y5" s="54"/>
      <c r="Z5" s="54"/>
      <c r="AA5" s="54"/>
      <c r="AB5" s="54"/>
      <c r="AC5" s="54"/>
      <c r="AD5" s="54"/>
      <c r="AE5" s="54"/>
      <c r="AF5" s="54"/>
      <c r="AG5" s="54"/>
      <c r="AH5" s="54"/>
      <c r="AI5" s="55"/>
      <c r="AJ5" s="293" t="s">
        <v>271</v>
      </c>
      <c r="AK5" s="54"/>
      <c r="AL5" s="54"/>
      <c r="AM5" s="54"/>
      <c r="AN5" s="54"/>
      <c r="AO5" s="55"/>
    </row>
    <row r="6" spans="1:41" s="51" customFormat="1" ht="15.75" thickBot="1" x14ac:dyDescent="0.3">
      <c r="C6" s="292" t="s">
        <v>272</v>
      </c>
      <c r="F6" s="293" t="s">
        <v>273</v>
      </c>
      <c r="G6" s="54"/>
      <c r="H6" s="56"/>
      <c r="I6" s="294" t="s">
        <v>261</v>
      </c>
      <c r="J6" s="54"/>
      <c r="K6" s="55"/>
      <c r="L6" s="293" t="s">
        <v>262</v>
      </c>
      <c r="M6" s="54"/>
      <c r="N6" s="56"/>
      <c r="O6" s="294" t="s">
        <v>263</v>
      </c>
      <c r="P6" s="54"/>
      <c r="Q6" s="56"/>
      <c r="R6" s="294" t="s">
        <v>264</v>
      </c>
      <c r="S6" s="54"/>
      <c r="T6" s="56"/>
      <c r="U6" s="294" t="s">
        <v>274</v>
      </c>
      <c r="V6" s="54"/>
      <c r="W6" s="55"/>
      <c r="X6" s="293" t="s">
        <v>318</v>
      </c>
      <c r="Y6" s="54"/>
      <c r="Z6" s="56"/>
      <c r="AA6" s="294" t="s">
        <v>276</v>
      </c>
      <c r="AB6" s="54"/>
      <c r="AC6" s="56"/>
      <c r="AD6" s="294" t="s">
        <v>277</v>
      </c>
      <c r="AE6" s="54"/>
      <c r="AF6" s="56"/>
      <c r="AG6" s="294" t="s">
        <v>278</v>
      </c>
      <c r="AH6" s="54"/>
      <c r="AI6" s="55"/>
      <c r="AJ6" s="293" t="s">
        <v>279</v>
      </c>
      <c r="AK6" s="54"/>
      <c r="AL6" s="56"/>
      <c r="AM6" s="294" t="s">
        <v>280</v>
      </c>
      <c r="AN6" s="54"/>
      <c r="AO6" s="55"/>
    </row>
    <row r="7" spans="1:41" s="57" customFormat="1" ht="30" x14ac:dyDescent="0.25">
      <c r="B7" s="295" t="s">
        <v>281</v>
      </c>
      <c r="C7" s="296" t="s">
        <v>282</v>
      </c>
      <c r="D7" s="296" t="s">
        <v>283</v>
      </c>
      <c r="E7" s="296" t="s">
        <v>284</v>
      </c>
      <c r="F7" s="297" t="s">
        <v>282</v>
      </c>
      <c r="G7" s="298" t="s">
        <v>283</v>
      </c>
      <c r="H7" s="299" t="s">
        <v>284</v>
      </c>
      <c r="I7" s="298" t="s">
        <v>282</v>
      </c>
      <c r="J7" s="298" t="s">
        <v>283</v>
      </c>
      <c r="K7" s="300" t="s">
        <v>284</v>
      </c>
      <c r="L7" s="297" t="s">
        <v>282</v>
      </c>
      <c r="M7" s="298" t="s">
        <v>283</v>
      </c>
      <c r="N7" s="299" t="s">
        <v>284</v>
      </c>
      <c r="O7" s="298" t="s">
        <v>282</v>
      </c>
      <c r="P7" s="298" t="s">
        <v>283</v>
      </c>
      <c r="Q7" s="299" t="s">
        <v>284</v>
      </c>
      <c r="R7" s="298" t="s">
        <v>282</v>
      </c>
      <c r="S7" s="298" t="s">
        <v>283</v>
      </c>
      <c r="T7" s="299" t="s">
        <v>284</v>
      </c>
      <c r="U7" s="298" t="s">
        <v>282</v>
      </c>
      <c r="V7" s="298" t="s">
        <v>283</v>
      </c>
      <c r="W7" s="300" t="s">
        <v>284</v>
      </c>
      <c r="X7" s="297" t="s">
        <v>282</v>
      </c>
      <c r="Y7" s="298" t="s">
        <v>283</v>
      </c>
      <c r="Z7" s="299" t="s">
        <v>284</v>
      </c>
      <c r="AA7" s="298" t="s">
        <v>282</v>
      </c>
      <c r="AB7" s="298" t="s">
        <v>283</v>
      </c>
      <c r="AC7" s="299" t="s">
        <v>284</v>
      </c>
      <c r="AD7" s="298" t="s">
        <v>282</v>
      </c>
      <c r="AE7" s="298" t="s">
        <v>283</v>
      </c>
      <c r="AF7" s="299" t="s">
        <v>284</v>
      </c>
      <c r="AG7" s="298" t="s">
        <v>282</v>
      </c>
      <c r="AH7" s="298" t="s">
        <v>283</v>
      </c>
      <c r="AI7" s="300" t="s">
        <v>284</v>
      </c>
      <c r="AJ7" s="297" t="s">
        <v>282</v>
      </c>
      <c r="AK7" s="298" t="s">
        <v>283</v>
      </c>
      <c r="AL7" s="299" t="s">
        <v>284</v>
      </c>
      <c r="AM7" s="298" t="s">
        <v>282</v>
      </c>
      <c r="AN7" s="298" t="s">
        <v>283</v>
      </c>
      <c r="AO7" s="300" t="s">
        <v>284</v>
      </c>
    </row>
    <row r="8" spans="1:41" ht="14.25" customHeight="1" x14ac:dyDescent="0.2">
      <c r="A8" s="301" t="s">
        <v>285</v>
      </c>
      <c r="B8" s="302" t="s">
        <v>151</v>
      </c>
      <c r="C8" s="303">
        <v>295133000</v>
      </c>
      <c r="D8" s="303">
        <v>0</v>
      </c>
      <c r="E8" s="303">
        <v>295133000</v>
      </c>
      <c r="F8" s="304">
        <v>0</v>
      </c>
      <c r="G8" s="305">
        <v>0</v>
      </c>
      <c r="H8" s="306">
        <v>0</v>
      </c>
      <c r="I8" s="305">
        <v>0</v>
      </c>
      <c r="J8" s="305">
        <v>0</v>
      </c>
      <c r="K8" s="307">
        <v>0</v>
      </c>
      <c r="L8" s="304">
        <v>0</v>
      </c>
      <c r="M8" s="305">
        <v>0</v>
      </c>
      <c r="N8" s="306">
        <v>0</v>
      </c>
      <c r="O8" s="305">
        <v>103000</v>
      </c>
      <c r="P8" s="305">
        <v>0</v>
      </c>
      <c r="Q8" s="306">
        <v>103000</v>
      </c>
      <c r="R8" s="305">
        <v>494000</v>
      </c>
      <c r="S8" s="305">
        <v>0</v>
      </c>
      <c r="T8" s="306">
        <v>494000</v>
      </c>
      <c r="U8" s="305">
        <v>1395000</v>
      </c>
      <c r="V8" s="305">
        <v>0</v>
      </c>
      <c r="W8" s="307">
        <v>1395000</v>
      </c>
      <c r="X8" s="304">
        <v>972000</v>
      </c>
      <c r="Y8" s="305">
        <v>0</v>
      </c>
      <c r="Z8" s="306">
        <v>972000</v>
      </c>
      <c r="AA8" s="305">
        <v>58644000</v>
      </c>
      <c r="AB8" s="305">
        <v>0</v>
      </c>
      <c r="AC8" s="306">
        <v>58644000</v>
      </c>
      <c r="AD8" s="305">
        <v>76894000</v>
      </c>
      <c r="AE8" s="305">
        <v>0</v>
      </c>
      <c r="AF8" s="306">
        <v>76894000</v>
      </c>
      <c r="AG8" s="305">
        <v>52211000</v>
      </c>
      <c r="AH8" s="305">
        <v>0</v>
      </c>
      <c r="AI8" s="307">
        <v>52211000</v>
      </c>
      <c r="AJ8" s="304">
        <v>52210000</v>
      </c>
      <c r="AK8" s="305">
        <v>0</v>
      </c>
      <c r="AL8" s="306">
        <v>52210000</v>
      </c>
      <c r="AM8" s="305">
        <v>52210000</v>
      </c>
      <c r="AN8" s="305">
        <v>0</v>
      </c>
      <c r="AO8" s="307">
        <v>52210000</v>
      </c>
    </row>
    <row r="9" spans="1:41" ht="14.25" customHeight="1" x14ac:dyDescent="0.2">
      <c r="A9" s="286"/>
      <c r="B9" s="302" t="s">
        <v>157</v>
      </c>
      <c r="C9" s="303">
        <v>150000000</v>
      </c>
      <c r="D9" s="303">
        <v>0</v>
      </c>
      <c r="E9" s="303">
        <v>150000000</v>
      </c>
      <c r="F9" s="304">
        <v>0</v>
      </c>
      <c r="G9" s="305">
        <v>0</v>
      </c>
      <c r="H9" s="306">
        <v>0</v>
      </c>
      <c r="I9" s="305">
        <v>0</v>
      </c>
      <c r="J9" s="305">
        <v>0</v>
      </c>
      <c r="K9" s="307">
        <v>0</v>
      </c>
      <c r="L9" s="304">
        <v>0</v>
      </c>
      <c r="M9" s="305">
        <v>0</v>
      </c>
      <c r="N9" s="306">
        <v>0</v>
      </c>
      <c r="O9" s="305">
        <v>0</v>
      </c>
      <c r="P9" s="305">
        <v>0</v>
      </c>
      <c r="Q9" s="306">
        <v>0</v>
      </c>
      <c r="R9" s="305">
        <v>0</v>
      </c>
      <c r="S9" s="305">
        <v>0</v>
      </c>
      <c r="T9" s="306">
        <v>0</v>
      </c>
      <c r="U9" s="305">
        <v>1789000</v>
      </c>
      <c r="V9" s="305">
        <v>0</v>
      </c>
      <c r="W9" s="307">
        <v>1789000</v>
      </c>
      <c r="X9" s="304">
        <v>970000</v>
      </c>
      <c r="Y9" s="305">
        <v>0</v>
      </c>
      <c r="Z9" s="306">
        <v>970000</v>
      </c>
      <c r="AA9" s="305">
        <v>36121000</v>
      </c>
      <c r="AB9" s="305">
        <v>0</v>
      </c>
      <c r="AC9" s="306">
        <v>36121000</v>
      </c>
      <c r="AD9" s="305">
        <v>36120000</v>
      </c>
      <c r="AE9" s="305">
        <v>0</v>
      </c>
      <c r="AF9" s="306">
        <v>36120000</v>
      </c>
      <c r="AG9" s="305">
        <v>25000000</v>
      </c>
      <c r="AH9" s="305">
        <v>0</v>
      </c>
      <c r="AI9" s="307">
        <v>25000000</v>
      </c>
      <c r="AJ9" s="304">
        <v>25000000</v>
      </c>
      <c r="AK9" s="305">
        <v>0</v>
      </c>
      <c r="AL9" s="306">
        <v>25000000</v>
      </c>
      <c r="AM9" s="305">
        <v>25000000</v>
      </c>
      <c r="AN9" s="305">
        <v>0</v>
      </c>
      <c r="AO9" s="307">
        <v>25000000</v>
      </c>
    </row>
    <row r="10" spans="1:41" ht="14.25" customHeight="1" x14ac:dyDescent="0.2">
      <c r="A10" s="286"/>
      <c r="B10" s="302" t="s">
        <v>147</v>
      </c>
      <c r="C10" s="303">
        <v>121817000</v>
      </c>
      <c r="D10" s="303">
        <v>173183000</v>
      </c>
      <c r="E10" s="303">
        <v>295000000</v>
      </c>
      <c r="F10" s="304">
        <v>0</v>
      </c>
      <c r="G10" s="305">
        <v>0</v>
      </c>
      <c r="H10" s="306">
        <v>0</v>
      </c>
      <c r="I10" s="305">
        <v>0</v>
      </c>
      <c r="J10" s="305">
        <v>0</v>
      </c>
      <c r="K10" s="307">
        <v>0</v>
      </c>
      <c r="L10" s="304">
        <v>0</v>
      </c>
      <c r="M10" s="305">
        <v>0</v>
      </c>
      <c r="N10" s="306">
        <v>0</v>
      </c>
      <c r="O10" s="305">
        <v>118670000</v>
      </c>
      <c r="P10" s="305">
        <v>168709000</v>
      </c>
      <c r="Q10" s="306">
        <v>287379000</v>
      </c>
      <c r="R10" s="305">
        <v>3000</v>
      </c>
      <c r="S10" s="305">
        <v>4000</v>
      </c>
      <c r="T10" s="306">
        <v>7000</v>
      </c>
      <c r="U10" s="305">
        <v>1000</v>
      </c>
      <c r="V10" s="305">
        <v>1000</v>
      </c>
      <c r="W10" s="307">
        <v>2000</v>
      </c>
      <c r="X10" s="304">
        <v>0</v>
      </c>
      <c r="Y10" s="305">
        <v>0</v>
      </c>
      <c r="Z10" s="306">
        <v>0</v>
      </c>
      <c r="AA10" s="305">
        <v>1572000</v>
      </c>
      <c r="AB10" s="305">
        <v>2234000</v>
      </c>
      <c r="AC10" s="306">
        <v>3806000</v>
      </c>
      <c r="AD10" s="305">
        <v>1571000</v>
      </c>
      <c r="AE10" s="305">
        <v>2235000</v>
      </c>
      <c r="AF10" s="306">
        <v>3806000</v>
      </c>
      <c r="AG10" s="305">
        <v>0</v>
      </c>
      <c r="AH10" s="305">
        <v>0</v>
      </c>
      <c r="AI10" s="307">
        <v>0</v>
      </c>
      <c r="AJ10" s="304">
        <v>0</v>
      </c>
      <c r="AK10" s="305">
        <v>0</v>
      </c>
      <c r="AL10" s="306">
        <v>0</v>
      </c>
      <c r="AM10" s="305">
        <v>0</v>
      </c>
      <c r="AN10" s="305">
        <v>0</v>
      </c>
      <c r="AO10" s="307">
        <v>0</v>
      </c>
    </row>
    <row r="11" spans="1:41" ht="14.25" customHeight="1" x14ac:dyDescent="0.2">
      <c r="A11" s="286"/>
      <c r="B11" s="302" t="s">
        <v>174</v>
      </c>
      <c r="C11" s="303">
        <v>5490000</v>
      </c>
      <c r="D11" s="303">
        <v>7010000</v>
      </c>
      <c r="E11" s="303">
        <v>12500000</v>
      </c>
      <c r="F11" s="304">
        <v>0</v>
      </c>
      <c r="G11" s="305">
        <v>0</v>
      </c>
      <c r="H11" s="306">
        <v>0</v>
      </c>
      <c r="I11" s="305">
        <v>0</v>
      </c>
      <c r="J11" s="305">
        <v>0</v>
      </c>
      <c r="K11" s="307">
        <v>0</v>
      </c>
      <c r="L11" s="304">
        <v>0</v>
      </c>
      <c r="M11" s="305">
        <v>0</v>
      </c>
      <c r="N11" s="306">
        <v>0</v>
      </c>
      <c r="O11" s="305">
        <v>0</v>
      </c>
      <c r="P11" s="305">
        <v>0</v>
      </c>
      <c r="Q11" s="306">
        <v>0</v>
      </c>
      <c r="R11" s="305">
        <v>0</v>
      </c>
      <c r="S11" s="305">
        <v>0</v>
      </c>
      <c r="T11" s="306">
        <v>0</v>
      </c>
      <c r="U11" s="305">
        <v>0</v>
      </c>
      <c r="V11" s="305">
        <v>0</v>
      </c>
      <c r="W11" s="307">
        <v>0</v>
      </c>
      <c r="X11" s="304">
        <v>0</v>
      </c>
      <c r="Y11" s="305">
        <v>0</v>
      </c>
      <c r="Z11" s="306">
        <v>0</v>
      </c>
      <c r="AA11" s="305">
        <v>5428000</v>
      </c>
      <c r="AB11" s="305">
        <v>6948000</v>
      </c>
      <c r="AC11" s="306">
        <v>12376000</v>
      </c>
      <c r="AD11" s="305">
        <v>62000</v>
      </c>
      <c r="AE11" s="305">
        <v>62000</v>
      </c>
      <c r="AF11" s="306">
        <v>124000</v>
      </c>
      <c r="AG11" s="305">
        <v>0</v>
      </c>
      <c r="AH11" s="305">
        <v>0</v>
      </c>
      <c r="AI11" s="307">
        <v>0</v>
      </c>
      <c r="AJ11" s="304">
        <v>0</v>
      </c>
      <c r="AK11" s="305">
        <v>0</v>
      </c>
      <c r="AL11" s="306">
        <v>0</v>
      </c>
      <c r="AM11" s="305">
        <v>0</v>
      </c>
      <c r="AN11" s="305">
        <v>0</v>
      </c>
      <c r="AO11" s="307">
        <v>0</v>
      </c>
    </row>
    <row r="12" spans="1:41" ht="14.25" customHeight="1" x14ac:dyDescent="0.2">
      <c r="A12" s="286"/>
      <c r="B12" s="302" t="s">
        <v>116</v>
      </c>
      <c r="C12" s="303">
        <v>75000000</v>
      </c>
      <c r="D12" s="303">
        <v>0</v>
      </c>
      <c r="E12" s="303">
        <v>75000000</v>
      </c>
      <c r="F12" s="304">
        <v>0</v>
      </c>
      <c r="G12" s="305">
        <v>0</v>
      </c>
      <c r="H12" s="306">
        <v>0</v>
      </c>
      <c r="I12" s="305">
        <v>0</v>
      </c>
      <c r="J12" s="305">
        <v>0</v>
      </c>
      <c r="K12" s="307">
        <v>0</v>
      </c>
      <c r="L12" s="304">
        <v>0</v>
      </c>
      <c r="M12" s="305">
        <v>0</v>
      </c>
      <c r="N12" s="306">
        <v>0</v>
      </c>
      <c r="O12" s="305">
        <v>145000</v>
      </c>
      <c r="P12" s="305">
        <v>0</v>
      </c>
      <c r="Q12" s="306">
        <v>145000</v>
      </c>
      <c r="R12" s="305">
        <v>386000</v>
      </c>
      <c r="S12" s="305">
        <v>0</v>
      </c>
      <c r="T12" s="306">
        <v>386000</v>
      </c>
      <c r="U12" s="305">
        <v>6475000</v>
      </c>
      <c r="V12" s="305">
        <v>0</v>
      </c>
      <c r="W12" s="307">
        <v>6475000</v>
      </c>
      <c r="X12" s="304">
        <v>4331000</v>
      </c>
      <c r="Y12" s="305">
        <v>0</v>
      </c>
      <c r="Z12" s="306">
        <v>4331000</v>
      </c>
      <c r="AA12" s="305">
        <v>15003000</v>
      </c>
      <c r="AB12" s="305">
        <v>0</v>
      </c>
      <c r="AC12" s="306">
        <v>15003000</v>
      </c>
      <c r="AD12" s="305">
        <v>15001000</v>
      </c>
      <c r="AE12" s="305">
        <v>0</v>
      </c>
      <c r="AF12" s="306">
        <v>15001000</v>
      </c>
      <c r="AG12" s="305">
        <v>11352000</v>
      </c>
      <c r="AH12" s="305">
        <v>0</v>
      </c>
      <c r="AI12" s="307">
        <v>11352000</v>
      </c>
      <c r="AJ12" s="304">
        <v>11127000</v>
      </c>
      <c r="AK12" s="305">
        <v>0</v>
      </c>
      <c r="AL12" s="306">
        <v>11127000</v>
      </c>
      <c r="AM12" s="305">
        <v>11180000</v>
      </c>
      <c r="AN12" s="305">
        <v>0</v>
      </c>
      <c r="AO12" s="307">
        <v>11180000</v>
      </c>
    </row>
    <row r="13" spans="1:41" ht="14.25" customHeight="1" x14ac:dyDescent="0.2">
      <c r="A13" s="286"/>
      <c r="B13" s="302" t="s">
        <v>180</v>
      </c>
      <c r="C13" s="303">
        <v>50000000</v>
      </c>
      <c r="D13" s="303">
        <v>50000000</v>
      </c>
      <c r="E13" s="303">
        <v>100000000</v>
      </c>
      <c r="F13" s="304">
        <v>0</v>
      </c>
      <c r="G13" s="305">
        <v>0</v>
      </c>
      <c r="H13" s="306">
        <v>0</v>
      </c>
      <c r="I13" s="305">
        <v>0</v>
      </c>
      <c r="J13" s="305">
        <v>0</v>
      </c>
      <c r="K13" s="307">
        <v>0</v>
      </c>
      <c r="L13" s="304">
        <v>0</v>
      </c>
      <c r="M13" s="305">
        <v>0</v>
      </c>
      <c r="N13" s="306">
        <v>0</v>
      </c>
      <c r="O13" s="305">
        <v>0</v>
      </c>
      <c r="P13" s="305">
        <v>0</v>
      </c>
      <c r="Q13" s="306">
        <v>0</v>
      </c>
      <c r="R13" s="305">
        <v>0</v>
      </c>
      <c r="S13" s="305">
        <v>0</v>
      </c>
      <c r="T13" s="306">
        <v>0</v>
      </c>
      <c r="U13" s="305">
        <v>0</v>
      </c>
      <c r="V13" s="305">
        <v>0</v>
      </c>
      <c r="W13" s="307">
        <v>0</v>
      </c>
      <c r="X13" s="304">
        <v>0</v>
      </c>
      <c r="Y13" s="305">
        <v>0</v>
      </c>
      <c r="Z13" s="306">
        <v>0</v>
      </c>
      <c r="AA13" s="305">
        <v>25001000</v>
      </c>
      <c r="AB13" s="305">
        <v>25001000</v>
      </c>
      <c r="AC13" s="306">
        <v>50002000</v>
      </c>
      <c r="AD13" s="305">
        <v>24999000</v>
      </c>
      <c r="AE13" s="305">
        <v>24999000</v>
      </c>
      <c r="AF13" s="306">
        <v>49998000</v>
      </c>
      <c r="AG13" s="305">
        <v>0</v>
      </c>
      <c r="AH13" s="305">
        <v>0</v>
      </c>
      <c r="AI13" s="307">
        <v>0</v>
      </c>
      <c r="AJ13" s="304">
        <v>0</v>
      </c>
      <c r="AK13" s="305">
        <v>0</v>
      </c>
      <c r="AL13" s="306">
        <v>0</v>
      </c>
      <c r="AM13" s="305">
        <v>0</v>
      </c>
      <c r="AN13" s="305">
        <v>0</v>
      </c>
      <c r="AO13" s="307">
        <v>0</v>
      </c>
    </row>
    <row r="14" spans="1:41" ht="14.25" customHeight="1" x14ac:dyDescent="0.2">
      <c r="A14" s="286"/>
      <c r="B14" s="302" t="s">
        <v>142</v>
      </c>
      <c r="C14" s="303">
        <v>5000000</v>
      </c>
      <c r="D14" s="303">
        <v>0</v>
      </c>
      <c r="E14" s="303">
        <v>5000000</v>
      </c>
      <c r="F14" s="304">
        <v>0</v>
      </c>
      <c r="G14" s="305">
        <v>0</v>
      </c>
      <c r="H14" s="306">
        <v>0</v>
      </c>
      <c r="I14" s="305">
        <v>0</v>
      </c>
      <c r="J14" s="305">
        <v>0</v>
      </c>
      <c r="K14" s="307">
        <v>0</v>
      </c>
      <c r="L14" s="304">
        <v>0</v>
      </c>
      <c r="M14" s="305">
        <v>0</v>
      </c>
      <c r="N14" s="306">
        <v>0</v>
      </c>
      <c r="O14" s="305">
        <v>0</v>
      </c>
      <c r="P14" s="305">
        <v>0</v>
      </c>
      <c r="Q14" s="306">
        <v>0</v>
      </c>
      <c r="R14" s="305">
        <v>0</v>
      </c>
      <c r="S14" s="305">
        <v>0</v>
      </c>
      <c r="T14" s="306">
        <v>0</v>
      </c>
      <c r="U14" s="305">
        <v>94000</v>
      </c>
      <c r="V14" s="305">
        <v>0</v>
      </c>
      <c r="W14" s="307">
        <v>94000</v>
      </c>
      <c r="X14" s="304">
        <v>228000</v>
      </c>
      <c r="Y14" s="305">
        <v>0</v>
      </c>
      <c r="Z14" s="306">
        <v>228000</v>
      </c>
      <c r="AA14" s="305">
        <v>1127000</v>
      </c>
      <c r="AB14" s="305">
        <v>0</v>
      </c>
      <c r="AC14" s="306">
        <v>1127000</v>
      </c>
      <c r="AD14" s="305">
        <v>1126000</v>
      </c>
      <c r="AE14" s="305">
        <v>0</v>
      </c>
      <c r="AF14" s="306">
        <v>1126000</v>
      </c>
      <c r="AG14" s="305">
        <v>809000</v>
      </c>
      <c r="AH14" s="305">
        <v>0</v>
      </c>
      <c r="AI14" s="307">
        <v>809000</v>
      </c>
      <c r="AJ14" s="304">
        <v>809000</v>
      </c>
      <c r="AK14" s="305">
        <v>0</v>
      </c>
      <c r="AL14" s="306">
        <v>809000</v>
      </c>
      <c r="AM14" s="305">
        <v>807000</v>
      </c>
      <c r="AN14" s="305">
        <v>0</v>
      </c>
      <c r="AO14" s="307">
        <v>807000</v>
      </c>
    </row>
    <row r="15" spans="1:41" ht="14.25" customHeight="1" x14ac:dyDescent="0.2">
      <c r="A15" s="308" t="s">
        <v>286</v>
      </c>
      <c r="B15" s="302" t="s">
        <v>161</v>
      </c>
      <c r="C15" s="303">
        <v>5000000</v>
      </c>
      <c r="D15" s="303">
        <v>0</v>
      </c>
      <c r="E15" s="303">
        <v>5000000</v>
      </c>
      <c r="F15" s="304">
        <v>0</v>
      </c>
      <c r="G15" s="305">
        <v>0</v>
      </c>
      <c r="H15" s="306">
        <v>0</v>
      </c>
      <c r="I15" s="305">
        <v>0</v>
      </c>
      <c r="J15" s="305">
        <v>0</v>
      </c>
      <c r="K15" s="307">
        <v>0</v>
      </c>
      <c r="L15" s="304">
        <v>0</v>
      </c>
      <c r="M15" s="305">
        <v>0</v>
      </c>
      <c r="N15" s="306">
        <v>0</v>
      </c>
      <c r="O15" s="305">
        <v>0</v>
      </c>
      <c r="P15" s="305">
        <v>0</v>
      </c>
      <c r="Q15" s="306">
        <v>0</v>
      </c>
      <c r="R15" s="305">
        <v>0</v>
      </c>
      <c r="S15" s="305">
        <v>0</v>
      </c>
      <c r="T15" s="306">
        <v>0</v>
      </c>
      <c r="U15" s="305">
        <v>0</v>
      </c>
      <c r="V15" s="305">
        <v>0</v>
      </c>
      <c r="W15" s="307">
        <v>0</v>
      </c>
      <c r="X15" s="304">
        <v>3000</v>
      </c>
      <c r="Y15" s="305">
        <v>0</v>
      </c>
      <c r="Z15" s="306">
        <v>3000</v>
      </c>
      <c r="AA15" s="305">
        <v>1248000</v>
      </c>
      <c r="AB15" s="305">
        <v>0</v>
      </c>
      <c r="AC15" s="306">
        <v>1248000</v>
      </c>
      <c r="AD15" s="305">
        <v>1249000</v>
      </c>
      <c r="AE15" s="305">
        <v>0</v>
      </c>
      <c r="AF15" s="306">
        <v>1249000</v>
      </c>
      <c r="AG15" s="305">
        <v>833000</v>
      </c>
      <c r="AH15" s="305">
        <v>0</v>
      </c>
      <c r="AI15" s="307">
        <v>833000</v>
      </c>
      <c r="AJ15" s="304">
        <v>833000</v>
      </c>
      <c r="AK15" s="305">
        <v>0</v>
      </c>
      <c r="AL15" s="306">
        <v>833000</v>
      </c>
      <c r="AM15" s="305">
        <v>834000</v>
      </c>
      <c r="AN15" s="305">
        <v>0</v>
      </c>
      <c r="AO15" s="307">
        <v>834000</v>
      </c>
    </row>
    <row r="16" spans="1:41" ht="14.25" customHeight="1" x14ac:dyDescent="0.2">
      <c r="A16" s="287"/>
      <c r="B16" s="302" t="s">
        <v>183</v>
      </c>
      <c r="C16" s="303">
        <v>25000000</v>
      </c>
      <c r="D16" s="303">
        <v>0</v>
      </c>
      <c r="E16" s="303">
        <v>25000000</v>
      </c>
      <c r="F16" s="304">
        <v>0</v>
      </c>
      <c r="G16" s="305">
        <v>0</v>
      </c>
      <c r="H16" s="306">
        <v>0</v>
      </c>
      <c r="I16" s="305">
        <v>0</v>
      </c>
      <c r="J16" s="305">
        <v>0</v>
      </c>
      <c r="K16" s="307">
        <v>0</v>
      </c>
      <c r="L16" s="304">
        <v>0</v>
      </c>
      <c r="M16" s="305">
        <v>0</v>
      </c>
      <c r="N16" s="306">
        <v>0</v>
      </c>
      <c r="O16" s="305">
        <v>0</v>
      </c>
      <c r="P16" s="305">
        <v>0</v>
      </c>
      <c r="Q16" s="306">
        <v>0</v>
      </c>
      <c r="R16" s="305">
        <v>2248000</v>
      </c>
      <c r="S16" s="305">
        <v>0</v>
      </c>
      <c r="T16" s="306">
        <v>2248000</v>
      </c>
      <c r="U16" s="305">
        <v>446000</v>
      </c>
      <c r="V16" s="305">
        <v>0</v>
      </c>
      <c r="W16" s="307">
        <v>446000</v>
      </c>
      <c r="X16" s="304">
        <v>478000</v>
      </c>
      <c r="Y16" s="305">
        <v>0</v>
      </c>
      <c r="Z16" s="306">
        <v>478000</v>
      </c>
      <c r="AA16" s="305">
        <v>5948000</v>
      </c>
      <c r="AB16" s="305">
        <v>0</v>
      </c>
      <c r="AC16" s="306">
        <v>5948000</v>
      </c>
      <c r="AD16" s="305">
        <v>5948000</v>
      </c>
      <c r="AE16" s="305">
        <v>0</v>
      </c>
      <c r="AF16" s="306">
        <v>5948000</v>
      </c>
      <c r="AG16" s="305">
        <v>3311000</v>
      </c>
      <c r="AH16" s="305">
        <v>0</v>
      </c>
      <c r="AI16" s="307">
        <v>3311000</v>
      </c>
      <c r="AJ16" s="304">
        <v>3311000</v>
      </c>
      <c r="AK16" s="305">
        <v>0</v>
      </c>
      <c r="AL16" s="306">
        <v>3311000</v>
      </c>
      <c r="AM16" s="305">
        <v>3310000</v>
      </c>
      <c r="AN16" s="305">
        <v>0</v>
      </c>
      <c r="AO16" s="307">
        <v>3310000</v>
      </c>
    </row>
    <row r="17" spans="1:41" ht="14.25" customHeight="1" x14ac:dyDescent="0.2">
      <c r="A17" s="287"/>
      <c r="B17" s="302" t="s">
        <v>125</v>
      </c>
      <c r="C17" s="303">
        <v>26673000</v>
      </c>
      <c r="D17" s="303">
        <v>19127000</v>
      </c>
      <c r="E17" s="303">
        <v>45800000</v>
      </c>
      <c r="F17" s="304">
        <v>0</v>
      </c>
      <c r="G17" s="305">
        <v>0</v>
      </c>
      <c r="H17" s="306">
        <v>0</v>
      </c>
      <c r="I17" s="305">
        <v>2500000</v>
      </c>
      <c r="J17" s="305">
        <v>1667000</v>
      </c>
      <c r="K17" s="307">
        <v>4167000</v>
      </c>
      <c r="L17" s="304">
        <v>2500000</v>
      </c>
      <c r="M17" s="305">
        <v>1667000</v>
      </c>
      <c r="N17" s="306">
        <v>4167000</v>
      </c>
      <c r="O17" s="305">
        <v>2500000</v>
      </c>
      <c r="P17" s="305">
        <v>1667000</v>
      </c>
      <c r="Q17" s="306">
        <v>4167000</v>
      </c>
      <c r="R17" s="305">
        <v>2500000</v>
      </c>
      <c r="S17" s="305">
        <v>1666000</v>
      </c>
      <c r="T17" s="306">
        <v>4166000</v>
      </c>
      <c r="U17" s="305">
        <v>0</v>
      </c>
      <c r="V17" s="305">
        <v>0</v>
      </c>
      <c r="W17" s="307">
        <v>0</v>
      </c>
      <c r="X17" s="304">
        <v>0</v>
      </c>
      <c r="Y17" s="305">
        <v>0</v>
      </c>
      <c r="Z17" s="306">
        <v>0</v>
      </c>
      <c r="AA17" s="305">
        <v>4587000</v>
      </c>
      <c r="AB17" s="305">
        <v>3747000</v>
      </c>
      <c r="AC17" s="306">
        <v>8334000</v>
      </c>
      <c r="AD17" s="305">
        <v>4586000</v>
      </c>
      <c r="AE17" s="305">
        <v>3748000</v>
      </c>
      <c r="AF17" s="306">
        <v>8334000</v>
      </c>
      <c r="AG17" s="305">
        <v>2500000</v>
      </c>
      <c r="AH17" s="305">
        <v>1655000</v>
      </c>
      <c r="AI17" s="307">
        <v>4155000</v>
      </c>
      <c r="AJ17" s="304">
        <v>2500000</v>
      </c>
      <c r="AK17" s="305">
        <v>1655000</v>
      </c>
      <c r="AL17" s="306">
        <v>4155000</v>
      </c>
      <c r="AM17" s="305">
        <v>2500000</v>
      </c>
      <c r="AN17" s="305">
        <v>1655000</v>
      </c>
      <c r="AO17" s="307">
        <v>4155000</v>
      </c>
    </row>
    <row r="18" spans="1:41" ht="14.25" customHeight="1" x14ac:dyDescent="0.2">
      <c r="A18" s="287"/>
      <c r="B18" s="302" t="s">
        <v>200</v>
      </c>
      <c r="C18" s="303">
        <v>40000000</v>
      </c>
      <c r="D18" s="303">
        <v>0</v>
      </c>
      <c r="E18" s="303">
        <v>40000000</v>
      </c>
      <c r="F18" s="304">
        <v>0</v>
      </c>
      <c r="G18" s="305">
        <v>0</v>
      </c>
      <c r="H18" s="306">
        <v>0</v>
      </c>
      <c r="I18" s="305">
        <v>0</v>
      </c>
      <c r="J18" s="305">
        <v>0</v>
      </c>
      <c r="K18" s="307">
        <v>0</v>
      </c>
      <c r="L18" s="304">
        <v>0</v>
      </c>
      <c r="M18" s="305">
        <v>0</v>
      </c>
      <c r="N18" s="306">
        <v>0</v>
      </c>
      <c r="O18" s="305">
        <v>0</v>
      </c>
      <c r="P18" s="305">
        <v>0</v>
      </c>
      <c r="Q18" s="306">
        <v>0</v>
      </c>
      <c r="R18" s="305">
        <v>9053000</v>
      </c>
      <c r="S18" s="305">
        <v>0</v>
      </c>
      <c r="T18" s="306">
        <v>9053000</v>
      </c>
      <c r="U18" s="305">
        <v>0</v>
      </c>
      <c r="V18" s="305">
        <v>0</v>
      </c>
      <c r="W18" s="307">
        <v>0</v>
      </c>
      <c r="X18" s="304">
        <v>19411000</v>
      </c>
      <c r="Y18" s="305">
        <v>0</v>
      </c>
      <c r="Z18" s="306">
        <v>19411000</v>
      </c>
      <c r="AA18" s="305">
        <v>536000</v>
      </c>
      <c r="AB18" s="305">
        <v>0</v>
      </c>
      <c r="AC18" s="306">
        <v>536000</v>
      </c>
      <c r="AD18" s="305">
        <v>9704000</v>
      </c>
      <c r="AE18" s="305">
        <v>0</v>
      </c>
      <c r="AF18" s="306">
        <v>9704000</v>
      </c>
      <c r="AG18" s="305">
        <v>475000</v>
      </c>
      <c r="AH18" s="305">
        <v>0</v>
      </c>
      <c r="AI18" s="307">
        <v>475000</v>
      </c>
      <c r="AJ18" s="304">
        <v>220000</v>
      </c>
      <c r="AK18" s="305">
        <v>0</v>
      </c>
      <c r="AL18" s="306">
        <v>220000</v>
      </c>
      <c r="AM18" s="305">
        <v>601000</v>
      </c>
      <c r="AN18" s="305">
        <v>0</v>
      </c>
      <c r="AO18" s="307">
        <v>601000</v>
      </c>
    </row>
    <row r="19" spans="1:41" ht="14.1" customHeight="1" x14ac:dyDescent="0.2">
      <c r="A19" s="309" t="s">
        <v>287</v>
      </c>
      <c r="B19" s="302" t="s">
        <v>186</v>
      </c>
      <c r="C19" s="303">
        <v>43210000</v>
      </c>
      <c r="D19" s="303">
        <v>48897000</v>
      </c>
      <c r="E19" s="303">
        <v>92107000</v>
      </c>
      <c r="F19" s="304">
        <v>0</v>
      </c>
      <c r="G19" s="305">
        <v>0</v>
      </c>
      <c r="H19" s="306">
        <v>0</v>
      </c>
      <c r="I19" s="305">
        <v>951000</v>
      </c>
      <c r="J19" s="305">
        <v>951000</v>
      </c>
      <c r="K19" s="307">
        <v>1902000</v>
      </c>
      <c r="L19" s="304">
        <v>2323000</v>
      </c>
      <c r="M19" s="305">
        <v>2323000</v>
      </c>
      <c r="N19" s="306">
        <v>4646000</v>
      </c>
      <c r="O19" s="305">
        <v>5242000</v>
      </c>
      <c r="P19" s="305">
        <v>5242000</v>
      </c>
      <c r="Q19" s="306">
        <v>10484000</v>
      </c>
      <c r="R19" s="305">
        <v>4074000</v>
      </c>
      <c r="S19" s="305">
        <v>4422000</v>
      </c>
      <c r="T19" s="306">
        <v>8496000</v>
      </c>
      <c r="U19" s="305">
        <v>2253000</v>
      </c>
      <c r="V19" s="305">
        <v>2908000</v>
      </c>
      <c r="W19" s="307">
        <v>5161000</v>
      </c>
      <c r="X19" s="304">
        <v>4357000</v>
      </c>
      <c r="Y19" s="305">
        <v>5619000</v>
      </c>
      <c r="Z19" s="306">
        <v>9976000</v>
      </c>
      <c r="AA19" s="305">
        <v>4397333</v>
      </c>
      <c r="AB19" s="305">
        <v>5973000</v>
      </c>
      <c r="AC19" s="306">
        <v>10370000</v>
      </c>
      <c r="AD19" s="305">
        <v>6255667</v>
      </c>
      <c r="AE19" s="305">
        <v>7063000</v>
      </c>
      <c r="AF19" s="306">
        <v>13319000</v>
      </c>
      <c r="AG19" s="305">
        <v>3970000</v>
      </c>
      <c r="AH19" s="305">
        <v>4317000</v>
      </c>
      <c r="AI19" s="307">
        <v>8287000</v>
      </c>
      <c r="AJ19" s="304">
        <v>4452000</v>
      </c>
      <c r="AK19" s="305">
        <v>4799000</v>
      </c>
      <c r="AL19" s="306">
        <v>9251000</v>
      </c>
      <c r="AM19" s="305">
        <v>4935000</v>
      </c>
      <c r="AN19" s="305">
        <v>5280000</v>
      </c>
      <c r="AO19" s="307">
        <v>10215000</v>
      </c>
    </row>
    <row r="20" spans="1:41" ht="14.1" customHeight="1" x14ac:dyDescent="0.2">
      <c r="A20" s="288"/>
      <c r="B20" s="302" t="s">
        <v>188</v>
      </c>
      <c r="C20" s="303">
        <v>601896000</v>
      </c>
      <c r="D20" s="303">
        <v>697724000</v>
      </c>
      <c r="E20" s="303">
        <v>1299620000</v>
      </c>
      <c r="F20" s="304">
        <v>0</v>
      </c>
      <c r="G20" s="305">
        <v>0</v>
      </c>
      <c r="H20" s="306">
        <v>0</v>
      </c>
      <c r="I20" s="305">
        <v>0</v>
      </c>
      <c r="J20" s="305">
        <v>0</v>
      </c>
      <c r="K20" s="307">
        <v>0</v>
      </c>
      <c r="L20" s="304">
        <v>0</v>
      </c>
      <c r="M20" s="305">
        <v>0</v>
      </c>
      <c r="N20" s="306">
        <v>0</v>
      </c>
      <c r="O20" s="305">
        <v>0</v>
      </c>
      <c r="P20" s="305">
        <v>0</v>
      </c>
      <c r="Q20" s="306">
        <v>0</v>
      </c>
      <c r="R20" s="305">
        <v>214000</v>
      </c>
      <c r="S20" s="305">
        <v>214000</v>
      </c>
      <c r="T20" s="306">
        <v>428000</v>
      </c>
      <c r="U20" s="305">
        <v>486000</v>
      </c>
      <c r="V20" s="305">
        <v>486000</v>
      </c>
      <c r="W20" s="307">
        <v>972000</v>
      </c>
      <c r="X20" s="304">
        <v>85223000</v>
      </c>
      <c r="Y20" s="305">
        <v>109179000</v>
      </c>
      <c r="Z20" s="306">
        <v>194402000</v>
      </c>
      <c r="AA20" s="305">
        <v>952000</v>
      </c>
      <c r="AB20" s="305">
        <v>952000</v>
      </c>
      <c r="AC20" s="306">
        <v>1904000</v>
      </c>
      <c r="AD20" s="305">
        <v>198402000</v>
      </c>
      <c r="AE20" s="305">
        <v>254302000</v>
      </c>
      <c r="AF20" s="306">
        <v>452704000</v>
      </c>
      <c r="AG20" s="305">
        <v>869000</v>
      </c>
      <c r="AH20" s="305">
        <v>869000</v>
      </c>
      <c r="AI20" s="307">
        <v>1738000</v>
      </c>
      <c r="AJ20" s="304">
        <v>868000</v>
      </c>
      <c r="AK20" s="305">
        <v>868000</v>
      </c>
      <c r="AL20" s="306">
        <v>1736000</v>
      </c>
      <c r="AM20" s="305">
        <v>314882000</v>
      </c>
      <c r="AN20" s="305">
        <v>330854000</v>
      </c>
      <c r="AO20" s="307">
        <v>645736000</v>
      </c>
    </row>
    <row r="21" spans="1:41" ht="14.1" customHeight="1" x14ac:dyDescent="0.2">
      <c r="A21" s="288"/>
      <c r="B21" s="302" t="s">
        <v>154</v>
      </c>
      <c r="C21" s="303">
        <v>53400000</v>
      </c>
      <c r="D21" s="303">
        <v>0</v>
      </c>
      <c r="E21" s="303">
        <v>53400000</v>
      </c>
      <c r="F21" s="304">
        <v>0</v>
      </c>
      <c r="G21" s="305">
        <v>0</v>
      </c>
      <c r="H21" s="306">
        <v>0</v>
      </c>
      <c r="I21" s="305">
        <v>0</v>
      </c>
      <c r="J21" s="305">
        <v>0</v>
      </c>
      <c r="K21" s="307">
        <v>0</v>
      </c>
      <c r="L21" s="304">
        <v>0</v>
      </c>
      <c r="M21" s="305">
        <v>0</v>
      </c>
      <c r="N21" s="306">
        <v>0</v>
      </c>
      <c r="O21" s="305">
        <v>0</v>
      </c>
      <c r="P21" s="305">
        <v>0</v>
      </c>
      <c r="Q21" s="306">
        <v>0</v>
      </c>
      <c r="R21" s="305">
        <v>0</v>
      </c>
      <c r="S21" s="305">
        <v>0</v>
      </c>
      <c r="T21" s="306">
        <v>0</v>
      </c>
      <c r="U21" s="305">
        <v>0</v>
      </c>
      <c r="V21" s="305">
        <v>0</v>
      </c>
      <c r="W21" s="307">
        <v>0</v>
      </c>
      <c r="X21" s="304">
        <v>9702000</v>
      </c>
      <c r="Y21" s="305">
        <v>0</v>
      </c>
      <c r="Z21" s="306">
        <v>9702000</v>
      </c>
      <c r="AA21" s="305">
        <v>7004000</v>
      </c>
      <c r="AB21" s="305">
        <v>0</v>
      </c>
      <c r="AC21" s="306">
        <v>7004000</v>
      </c>
      <c r="AD21" s="305">
        <v>10127000</v>
      </c>
      <c r="AE21" s="305">
        <v>0</v>
      </c>
      <c r="AF21" s="306">
        <v>10127000</v>
      </c>
      <c r="AG21" s="305">
        <v>17177000</v>
      </c>
      <c r="AH21" s="305">
        <v>0</v>
      </c>
      <c r="AI21" s="307">
        <v>17177000</v>
      </c>
      <c r="AJ21" s="304">
        <v>9390000</v>
      </c>
      <c r="AK21" s="305">
        <v>0</v>
      </c>
      <c r="AL21" s="306">
        <v>9390000</v>
      </c>
      <c r="AM21" s="305">
        <v>0</v>
      </c>
      <c r="AN21" s="305">
        <v>0</v>
      </c>
      <c r="AO21" s="307">
        <v>0</v>
      </c>
    </row>
    <row r="22" spans="1:41" ht="14.45" customHeight="1" x14ac:dyDescent="0.2">
      <c r="A22" s="288"/>
      <c r="B22" s="302" t="s">
        <v>205</v>
      </c>
      <c r="C22" s="303">
        <v>600000</v>
      </c>
      <c r="D22" s="303">
        <v>0</v>
      </c>
      <c r="E22" s="303">
        <v>600000</v>
      </c>
      <c r="F22" s="304">
        <v>0</v>
      </c>
      <c r="G22" s="305">
        <v>0</v>
      </c>
      <c r="H22" s="306">
        <v>0</v>
      </c>
      <c r="I22" s="305">
        <v>0</v>
      </c>
      <c r="J22" s="305">
        <v>0</v>
      </c>
      <c r="K22" s="307">
        <v>0</v>
      </c>
      <c r="L22" s="304">
        <v>0</v>
      </c>
      <c r="M22" s="305">
        <v>0</v>
      </c>
      <c r="N22" s="306">
        <v>0</v>
      </c>
      <c r="O22" s="305">
        <v>0</v>
      </c>
      <c r="P22" s="305">
        <v>0</v>
      </c>
      <c r="Q22" s="306">
        <v>0</v>
      </c>
      <c r="R22" s="305">
        <v>0</v>
      </c>
      <c r="S22" s="305">
        <v>0</v>
      </c>
      <c r="T22" s="306">
        <v>0</v>
      </c>
      <c r="U22" s="305">
        <v>0</v>
      </c>
      <c r="V22" s="305">
        <v>0</v>
      </c>
      <c r="W22" s="307">
        <v>0</v>
      </c>
      <c r="X22" s="304">
        <v>0</v>
      </c>
      <c r="Y22" s="305">
        <v>0</v>
      </c>
      <c r="Z22" s="306">
        <v>0</v>
      </c>
      <c r="AA22" s="305">
        <v>300000</v>
      </c>
      <c r="AB22" s="305">
        <v>0</v>
      </c>
      <c r="AC22" s="306">
        <v>300000</v>
      </c>
      <c r="AD22" s="305">
        <v>300000</v>
      </c>
      <c r="AE22" s="305">
        <v>0</v>
      </c>
      <c r="AF22" s="306">
        <v>300000</v>
      </c>
      <c r="AG22" s="305">
        <v>0</v>
      </c>
      <c r="AH22" s="305">
        <v>0</v>
      </c>
      <c r="AI22" s="307">
        <v>0</v>
      </c>
      <c r="AJ22" s="304">
        <v>0</v>
      </c>
      <c r="AK22" s="305">
        <v>0</v>
      </c>
      <c r="AL22" s="306">
        <v>0</v>
      </c>
      <c r="AM22" s="305">
        <v>0</v>
      </c>
      <c r="AN22" s="305">
        <v>0</v>
      </c>
      <c r="AO22" s="307">
        <v>0</v>
      </c>
    </row>
    <row r="23" spans="1:41" ht="14.25" customHeight="1" x14ac:dyDescent="0.2">
      <c r="A23" s="310" t="s">
        <v>288</v>
      </c>
      <c r="B23" s="302" t="s">
        <v>162</v>
      </c>
      <c r="C23" s="303">
        <v>5000000</v>
      </c>
      <c r="D23" s="303">
        <v>0</v>
      </c>
      <c r="E23" s="303">
        <v>5000000</v>
      </c>
      <c r="F23" s="304">
        <v>0</v>
      </c>
      <c r="G23" s="305">
        <v>0</v>
      </c>
      <c r="H23" s="306">
        <v>0</v>
      </c>
      <c r="I23" s="305">
        <v>0</v>
      </c>
      <c r="J23" s="305">
        <v>0</v>
      </c>
      <c r="K23" s="307">
        <v>0</v>
      </c>
      <c r="L23" s="304">
        <v>0</v>
      </c>
      <c r="M23" s="305">
        <v>0</v>
      </c>
      <c r="N23" s="306">
        <v>0</v>
      </c>
      <c r="O23" s="305">
        <v>0</v>
      </c>
      <c r="P23" s="305">
        <v>0</v>
      </c>
      <c r="Q23" s="306">
        <v>0</v>
      </c>
      <c r="R23" s="305">
        <v>0</v>
      </c>
      <c r="S23" s="305">
        <v>0</v>
      </c>
      <c r="T23" s="306">
        <v>0</v>
      </c>
      <c r="U23" s="305">
        <v>173000</v>
      </c>
      <c r="V23" s="305">
        <v>0</v>
      </c>
      <c r="W23" s="307">
        <v>173000</v>
      </c>
      <c r="X23" s="304">
        <v>286000</v>
      </c>
      <c r="Y23" s="305">
        <v>0</v>
      </c>
      <c r="Z23" s="306">
        <v>286000</v>
      </c>
      <c r="AA23" s="305">
        <v>1246000</v>
      </c>
      <c r="AB23" s="305">
        <v>0</v>
      </c>
      <c r="AC23" s="306">
        <v>1246000</v>
      </c>
      <c r="AD23" s="305">
        <v>1244000</v>
      </c>
      <c r="AE23" s="305">
        <v>0</v>
      </c>
      <c r="AF23" s="306">
        <v>1244000</v>
      </c>
      <c r="AG23" s="305">
        <v>984000</v>
      </c>
      <c r="AH23" s="305">
        <v>0</v>
      </c>
      <c r="AI23" s="307">
        <v>984000</v>
      </c>
      <c r="AJ23" s="304">
        <v>984000</v>
      </c>
      <c r="AK23" s="305">
        <v>0</v>
      </c>
      <c r="AL23" s="306">
        <v>984000</v>
      </c>
      <c r="AM23" s="305">
        <v>83000</v>
      </c>
      <c r="AN23" s="305">
        <v>0</v>
      </c>
      <c r="AO23" s="307">
        <v>83000</v>
      </c>
    </row>
    <row r="24" spans="1:41" ht="14.25" customHeight="1" x14ac:dyDescent="0.2">
      <c r="A24" s="289"/>
      <c r="B24" s="302" t="s">
        <v>164</v>
      </c>
      <c r="C24" s="303">
        <v>106000000</v>
      </c>
      <c r="D24" s="303">
        <v>0</v>
      </c>
      <c r="E24" s="303">
        <v>106000000</v>
      </c>
      <c r="F24" s="304">
        <v>0</v>
      </c>
      <c r="G24" s="305">
        <v>0</v>
      </c>
      <c r="H24" s="306">
        <v>0</v>
      </c>
      <c r="I24" s="305">
        <v>0</v>
      </c>
      <c r="J24" s="305">
        <v>0</v>
      </c>
      <c r="K24" s="307">
        <v>0</v>
      </c>
      <c r="L24" s="304">
        <v>0</v>
      </c>
      <c r="M24" s="305">
        <v>0</v>
      </c>
      <c r="N24" s="306">
        <v>0</v>
      </c>
      <c r="O24" s="305">
        <v>474000</v>
      </c>
      <c r="P24" s="305">
        <v>0</v>
      </c>
      <c r="Q24" s="306">
        <v>474000</v>
      </c>
      <c r="R24" s="305">
        <v>0</v>
      </c>
      <c r="S24" s="305">
        <v>0</v>
      </c>
      <c r="T24" s="306">
        <v>0</v>
      </c>
      <c r="U24" s="305">
        <v>404000</v>
      </c>
      <c r="V24" s="305">
        <v>0</v>
      </c>
      <c r="W24" s="307">
        <v>404000</v>
      </c>
      <c r="X24" s="304">
        <v>2818000</v>
      </c>
      <c r="Y24" s="305">
        <v>0</v>
      </c>
      <c r="Z24" s="306">
        <v>2818000</v>
      </c>
      <c r="AA24" s="305">
        <v>24771000</v>
      </c>
      <c r="AB24" s="305">
        <v>0</v>
      </c>
      <c r="AC24" s="306">
        <v>24771000</v>
      </c>
      <c r="AD24" s="305">
        <v>24770000</v>
      </c>
      <c r="AE24" s="305">
        <v>0</v>
      </c>
      <c r="AF24" s="306">
        <v>24770000</v>
      </c>
      <c r="AG24" s="305">
        <v>17588000</v>
      </c>
      <c r="AH24" s="305">
        <v>0</v>
      </c>
      <c r="AI24" s="307">
        <v>17588000</v>
      </c>
      <c r="AJ24" s="304">
        <v>17588000</v>
      </c>
      <c r="AK24" s="305">
        <v>0</v>
      </c>
      <c r="AL24" s="306">
        <v>17588000</v>
      </c>
      <c r="AM24" s="305">
        <v>17587000</v>
      </c>
      <c r="AN24" s="305">
        <v>0</v>
      </c>
      <c r="AO24" s="307">
        <v>17587000</v>
      </c>
    </row>
    <row r="25" spans="1:41" ht="14.25" hidden="1" customHeight="1" x14ac:dyDescent="0.2">
      <c r="A25" s="289"/>
      <c r="B25" s="302" t="s">
        <v>168</v>
      </c>
      <c r="C25" s="303">
        <v>0</v>
      </c>
      <c r="D25" s="303">
        <v>0</v>
      </c>
      <c r="E25" s="303">
        <v>0</v>
      </c>
      <c r="F25" s="304">
        <v>0</v>
      </c>
      <c r="G25" s="305">
        <v>0</v>
      </c>
      <c r="H25" s="306">
        <v>0</v>
      </c>
      <c r="I25" s="305">
        <v>0</v>
      </c>
      <c r="J25" s="305">
        <v>0</v>
      </c>
      <c r="K25" s="307">
        <v>0</v>
      </c>
      <c r="L25" s="304">
        <v>0</v>
      </c>
      <c r="M25" s="305">
        <v>0</v>
      </c>
      <c r="N25" s="306">
        <v>0</v>
      </c>
      <c r="O25" s="305">
        <v>0</v>
      </c>
      <c r="P25" s="305">
        <v>0</v>
      </c>
      <c r="Q25" s="306">
        <v>0</v>
      </c>
      <c r="R25" s="305">
        <v>0</v>
      </c>
      <c r="S25" s="305">
        <v>0</v>
      </c>
      <c r="T25" s="306">
        <v>0</v>
      </c>
      <c r="U25" s="305">
        <v>0</v>
      </c>
      <c r="V25" s="305">
        <v>0</v>
      </c>
      <c r="W25" s="307">
        <v>0</v>
      </c>
      <c r="X25" s="304">
        <v>0</v>
      </c>
      <c r="Y25" s="305">
        <v>0</v>
      </c>
      <c r="Z25" s="306">
        <v>0</v>
      </c>
      <c r="AA25" s="305">
        <v>0</v>
      </c>
      <c r="AB25" s="305">
        <v>0</v>
      </c>
      <c r="AC25" s="306">
        <v>0</v>
      </c>
      <c r="AD25" s="305">
        <v>0</v>
      </c>
      <c r="AE25" s="305">
        <v>0</v>
      </c>
      <c r="AF25" s="306">
        <v>0</v>
      </c>
      <c r="AG25" s="305">
        <v>0</v>
      </c>
      <c r="AH25" s="305">
        <v>0</v>
      </c>
      <c r="AI25" s="307">
        <v>0</v>
      </c>
      <c r="AJ25" s="304">
        <v>0</v>
      </c>
      <c r="AK25" s="305">
        <v>0</v>
      </c>
      <c r="AL25" s="306">
        <v>0</v>
      </c>
      <c r="AM25" s="305">
        <v>0</v>
      </c>
      <c r="AN25" s="305">
        <v>0</v>
      </c>
      <c r="AO25" s="307">
        <v>0</v>
      </c>
    </row>
    <row r="26" spans="1:41" ht="15" x14ac:dyDescent="0.2">
      <c r="A26" s="289"/>
      <c r="B26" s="302" t="s">
        <v>130</v>
      </c>
      <c r="C26" s="303">
        <v>24173000</v>
      </c>
      <c r="D26" s="303">
        <v>17494000</v>
      </c>
      <c r="E26" s="303">
        <v>41667000</v>
      </c>
      <c r="F26" s="304">
        <v>0</v>
      </c>
      <c r="G26" s="305">
        <v>0</v>
      </c>
      <c r="H26" s="306">
        <v>0</v>
      </c>
      <c r="I26" s="305">
        <v>0</v>
      </c>
      <c r="J26" s="305">
        <v>0</v>
      </c>
      <c r="K26" s="307">
        <v>0</v>
      </c>
      <c r="L26" s="304">
        <v>0</v>
      </c>
      <c r="M26" s="305">
        <v>0</v>
      </c>
      <c r="N26" s="306">
        <v>0</v>
      </c>
      <c r="O26" s="305">
        <v>0</v>
      </c>
      <c r="P26" s="305">
        <v>0</v>
      </c>
      <c r="Q26" s="306">
        <v>0</v>
      </c>
      <c r="R26" s="305">
        <v>0</v>
      </c>
      <c r="S26" s="305">
        <v>0</v>
      </c>
      <c r="T26" s="306">
        <v>0</v>
      </c>
      <c r="U26" s="305">
        <v>0</v>
      </c>
      <c r="V26" s="305">
        <v>0</v>
      </c>
      <c r="W26" s="307">
        <v>0</v>
      </c>
      <c r="X26" s="304">
        <v>0</v>
      </c>
      <c r="Y26" s="305">
        <v>0</v>
      </c>
      <c r="Z26" s="306">
        <v>0</v>
      </c>
      <c r="AA26" s="305">
        <v>4587000</v>
      </c>
      <c r="AB26" s="305">
        <v>3746000</v>
      </c>
      <c r="AC26" s="306">
        <v>8333000</v>
      </c>
      <c r="AD26" s="305">
        <v>4586000</v>
      </c>
      <c r="AE26" s="305">
        <v>3747000</v>
      </c>
      <c r="AF26" s="306">
        <v>8333000</v>
      </c>
      <c r="AG26" s="305">
        <v>5000000</v>
      </c>
      <c r="AH26" s="305">
        <v>3333000</v>
      </c>
      <c r="AI26" s="307">
        <v>8333000</v>
      </c>
      <c r="AJ26" s="304">
        <v>5000000</v>
      </c>
      <c r="AK26" s="305">
        <v>3333000</v>
      </c>
      <c r="AL26" s="306">
        <v>8333000</v>
      </c>
      <c r="AM26" s="305">
        <v>5000000</v>
      </c>
      <c r="AN26" s="305">
        <v>3335000</v>
      </c>
      <c r="AO26" s="307">
        <v>8335000</v>
      </c>
    </row>
    <row r="27" spans="1:41" ht="14.25" customHeight="1" x14ac:dyDescent="0.2">
      <c r="A27" s="289"/>
      <c r="B27" s="302" t="s">
        <v>133</v>
      </c>
      <c r="C27" s="303">
        <v>12500000</v>
      </c>
      <c r="D27" s="303">
        <v>0</v>
      </c>
      <c r="E27" s="303">
        <v>12500000</v>
      </c>
      <c r="F27" s="304">
        <v>0</v>
      </c>
      <c r="G27" s="305">
        <v>0</v>
      </c>
      <c r="H27" s="306">
        <v>0</v>
      </c>
      <c r="I27" s="305">
        <v>0</v>
      </c>
      <c r="J27" s="305">
        <v>0</v>
      </c>
      <c r="K27" s="307">
        <v>0</v>
      </c>
      <c r="L27" s="304">
        <v>0</v>
      </c>
      <c r="M27" s="305">
        <v>0</v>
      </c>
      <c r="N27" s="306">
        <v>0</v>
      </c>
      <c r="O27" s="305">
        <v>0</v>
      </c>
      <c r="P27" s="305">
        <v>0</v>
      </c>
      <c r="Q27" s="306">
        <v>0</v>
      </c>
      <c r="R27" s="305">
        <v>0</v>
      </c>
      <c r="S27" s="305">
        <v>0</v>
      </c>
      <c r="T27" s="306">
        <v>0</v>
      </c>
      <c r="U27" s="305">
        <v>0</v>
      </c>
      <c r="V27" s="305">
        <v>0</v>
      </c>
      <c r="W27" s="307">
        <v>0</v>
      </c>
      <c r="X27" s="304">
        <v>0</v>
      </c>
      <c r="Y27" s="305">
        <v>0</v>
      </c>
      <c r="Z27" s="306">
        <v>0</v>
      </c>
      <c r="AA27" s="305">
        <v>0</v>
      </c>
      <c r="AB27" s="305">
        <v>0</v>
      </c>
      <c r="AC27" s="306">
        <v>0</v>
      </c>
      <c r="AD27" s="305">
        <v>3125000</v>
      </c>
      <c r="AE27" s="305">
        <v>0</v>
      </c>
      <c r="AF27" s="306">
        <v>3125000</v>
      </c>
      <c r="AG27" s="305">
        <v>3125000</v>
      </c>
      <c r="AH27" s="305">
        <v>0</v>
      </c>
      <c r="AI27" s="307">
        <v>3125000</v>
      </c>
      <c r="AJ27" s="304">
        <v>3125000</v>
      </c>
      <c r="AK27" s="305">
        <v>0</v>
      </c>
      <c r="AL27" s="306">
        <v>3125000</v>
      </c>
      <c r="AM27" s="305">
        <v>3125000</v>
      </c>
      <c r="AN27" s="305">
        <v>0</v>
      </c>
      <c r="AO27" s="307">
        <v>3125000</v>
      </c>
    </row>
    <row r="28" spans="1:41" ht="14.25" customHeight="1" x14ac:dyDescent="0.2">
      <c r="A28" s="289"/>
      <c r="B28" s="302" t="s">
        <v>137</v>
      </c>
      <c r="C28" s="303">
        <v>75919000</v>
      </c>
      <c r="D28" s="303">
        <v>45180000</v>
      </c>
      <c r="E28" s="303">
        <v>121099000</v>
      </c>
      <c r="F28" s="304">
        <v>0</v>
      </c>
      <c r="G28" s="305">
        <v>0</v>
      </c>
      <c r="H28" s="306">
        <v>0</v>
      </c>
      <c r="I28" s="305">
        <v>0</v>
      </c>
      <c r="J28" s="305">
        <v>0</v>
      </c>
      <c r="K28" s="307">
        <v>0</v>
      </c>
      <c r="L28" s="304">
        <v>0</v>
      </c>
      <c r="M28" s="305">
        <v>0</v>
      </c>
      <c r="N28" s="306">
        <v>0</v>
      </c>
      <c r="O28" s="305">
        <v>0</v>
      </c>
      <c r="P28" s="305">
        <v>0</v>
      </c>
      <c r="Q28" s="306">
        <v>0</v>
      </c>
      <c r="R28" s="305">
        <v>17128000</v>
      </c>
      <c r="S28" s="305">
        <v>9404000</v>
      </c>
      <c r="T28" s="306">
        <v>26532000</v>
      </c>
      <c r="U28" s="305">
        <v>0</v>
      </c>
      <c r="V28" s="305">
        <v>0</v>
      </c>
      <c r="W28" s="307">
        <v>0</v>
      </c>
      <c r="X28" s="304">
        <v>0</v>
      </c>
      <c r="Y28" s="305">
        <v>0</v>
      </c>
      <c r="Z28" s="306">
        <v>0</v>
      </c>
      <c r="AA28" s="305">
        <v>15595000</v>
      </c>
      <c r="AB28" s="305">
        <v>10339000</v>
      </c>
      <c r="AC28" s="306">
        <v>25934000</v>
      </c>
      <c r="AD28" s="305">
        <v>15596000</v>
      </c>
      <c r="AE28" s="305">
        <v>10338000</v>
      </c>
      <c r="AF28" s="306">
        <v>25934000</v>
      </c>
      <c r="AG28" s="305">
        <v>9200000</v>
      </c>
      <c r="AH28" s="305">
        <v>5033000</v>
      </c>
      <c r="AI28" s="307">
        <v>14233000</v>
      </c>
      <c r="AJ28" s="304">
        <v>9200000</v>
      </c>
      <c r="AK28" s="305">
        <v>5033000</v>
      </c>
      <c r="AL28" s="306">
        <v>14233000</v>
      </c>
      <c r="AM28" s="305">
        <v>9200000</v>
      </c>
      <c r="AN28" s="305">
        <v>5033000</v>
      </c>
      <c r="AO28" s="307">
        <v>14233000</v>
      </c>
    </row>
    <row r="29" spans="1:41" ht="14.25" customHeight="1" x14ac:dyDescent="0.2">
      <c r="A29" s="289"/>
      <c r="B29" s="302" t="s">
        <v>138</v>
      </c>
      <c r="C29" s="303">
        <v>965431000</v>
      </c>
      <c r="D29" s="303">
        <v>573137000</v>
      </c>
      <c r="E29" s="303">
        <v>1538568000</v>
      </c>
      <c r="F29" s="304">
        <v>0</v>
      </c>
      <c r="G29" s="305">
        <v>0</v>
      </c>
      <c r="H29" s="306">
        <v>0</v>
      </c>
      <c r="I29" s="305">
        <v>0</v>
      </c>
      <c r="J29" s="305">
        <v>0</v>
      </c>
      <c r="K29" s="307">
        <v>0</v>
      </c>
      <c r="L29" s="304">
        <v>0</v>
      </c>
      <c r="M29" s="305">
        <v>0</v>
      </c>
      <c r="N29" s="306">
        <v>0</v>
      </c>
      <c r="O29" s="305">
        <v>0</v>
      </c>
      <c r="P29" s="305">
        <v>0</v>
      </c>
      <c r="Q29" s="306">
        <v>0</v>
      </c>
      <c r="R29" s="305">
        <v>86348000</v>
      </c>
      <c r="S29" s="305">
        <v>55254000</v>
      </c>
      <c r="T29" s="306">
        <v>141602000</v>
      </c>
      <c r="U29" s="305">
        <v>721000</v>
      </c>
      <c r="V29" s="305">
        <v>180000</v>
      </c>
      <c r="W29" s="307">
        <v>901000</v>
      </c>
      <c r="X29" s="304">
        <v>122610000</v>
      </c>
      <c r="Y29" s="305">
        <v>111870000</v>
      </c>
      <c r="Z29" s="306">
        <v>234480000</v>
      </c>
      <c r="AA29" s="305">
        <v>155655000</v>
      </c>
      <c r="AB29" s="305">
        <v>118123000</v>
      </c>
      <c r="AC29" s="306">
        <v>273778000</v>
      </c>
      <c r="AD29" s="305">
        <v>155653000</v>
      </c>
      <c r="AE29" s="305">
        <v>118124000</v>
      </c>
      <c r="AF29" s="306">
        <v>273777000</v>
      </c>
      <c r="AG29" s="305">
        <v>148148000</v>
      </c>
      <c r="AH29" s="305">
        <v>56529000</v>
      </c>
      <c r="AI29" s="307">
        <v>204677000</v>
      </c>
      <c r="AJ29" s="304">
        <v>148148000</v>
      </c>
      <c r="AK29" s="305">
        <v>56529000</v>
      </c>
      <c r="AL29" s="306">
        <v>204677000</v>
      </c>
      <c r="AM29" s="305">
        <v>148148000</v>
      </c>
      <c r="AN29" s="305">
        <v>56528000</v>
      </c>
      <c r="AO29" s="307">
        <v>204676000</v>
      </c>
    </row>
    <row r="30" spans="1:41" ht="14.25" customHeight="1" x14ac:dyDescent="0.2">
      <c r="A30" s="289"/>
      <c r="B30" s="302" t="s">
        <v>191</v>
      </c>
      <c r="C30" s="303">
        <v>18892000</v>
      </c>
      <c r="D30" s="303">
        <v>31281000</v>
      </c>
      <c r="E30" s="303">
        <v>50173000</v>
      </c>
      <c r="F30" s="304">
        <v>0</v>
      </c>
      <c r="G30" s="305">
        <v>0</v>
      </c>
      <c r="H30" s="306">
        <v>0</v>
      </c>
      <c r="I30" s="305">
        <v>0</v>
      </c>
      <c r="J30" s="305">
        <v>0</v>
      </c>
      <c r="K30" s="307">
        <v>0</v>
      </c>
      <c r="L30" s="304">
        <v>0</v>
      </c>
      <c r="M30" s="305">
        <v>0</v>
      </c>
      <c r="N30" s="306">
        <v>0</v>
      </c>
      <c r="O30" s="305">
        <v>0</v>
      </c>
      <c r="P30" s="305">
        <v>0</v>
      </c>
      <c r="Q30" s="306">
        <v>0</v>
      </c>
      <c r="R30" s="305">
        <v>3535000</v>
      </c>
      <c r="S30" s="305">
        <v>0</v>
      </c>
      <c r="T30" s="306">
        <v>3535000</v>
      </c>
      <c r="U30" s="305">
        <v>0</v>
      </c>
      <c r="V30" s="305">
        <v>0</v>
      </c>
      <c r="W30" s="307">
        <v>0</v>
      </c>
      <c r="X30" s="304">
        <v>0</v>
      </c>
      <c r="Y30" s="305">
        <v>0</v>
      </c>
      <c r="Z30" s="306">
        <v>0</v>
      </c>
      <c r="AA30" s="305">
        <v>4163000</v>
      </c>
      <c r="AB30" s="305">
        <v>4594000</v>
      </c>
      <c r="AC30" s="306">
        <v>8757000</v>
      </c>
      <c r="AD30" s="305">
        <v>2871000</v>
      </c>
      <c r="AE30" s="305">
        <v>3302000</v>
      </c>
      <c r="AF30" s="306">
        <v>6173000</v>
      </c>
      <c r="AG30" s="305">
        <v>2775000</v>
      </c>
      <c r="AH30" s="305">
        <v>7795000</v>
      </c>
      <c r="AI30" s="307">
        <v>10570000</v>
      </c>
      <c r="AJ30" s="304">
        <v>2774000</v>
      </c>
      <c r="AK30" s="305">
        <v>7795000</v>
      </c>
      <c r="AL30" s="306">
        <v>10569000</v>
      </c>
      <c r="AM30" s="305">
        <v>2774000</v>
      </c>
      <c r="AN30" s="305">
        <v>7795000</v>
      </c>
      <c r="AO30" s="307">
        <v>10569000</v>
      </c>
    </row>
    <row r="31" spans="1:41" ht="14.25" customHeight="1" x14ac:dyDescent="0.2">
      <c r="A31" s="311" t="s">
        <v>289</v>
      </c>
      <c r="B31" s="302" t="s">
        <v>192</v>
      </c>
      <c r="C31" s="303">
        <v>4000000</v>
      </c>
      <c r="D31" s="303">
        <v>0</v>
      </c>
      <c r="E31" s="303">
        <v>4000000</v>
      </c>
      <c r="F31" s="304">
        <v>0</v>
      </c>
      <c r="G31" s="305">
        <v>0</v>
      </c>
      <c r="H31" s="306">
        <v>0</v>
      </c>
      <c r="I31" s="305">
        <v>0</v>
      </c>
      <c r="J31" s="305">
        <v>0</v>
      </c>
      <c r="K31" s="307">
        <v>0</v>
      </c>
      <c r="L31" s="304">
        <v>0</v>
      </c>
      <c r="M31" s="305">
        <v>0</v>
      </c>
      <c r="N31" s="306">
        <v>0</v>
      </c>
      <c r="O31" s="305">
        <v>0</v>
      </c>
      <c r="P31" s="305">
        <v>0</v>
      </c>
      <c r="Q31" s="306">
        <v>0</v>
      </c>
      <c r="R31" s="305">
        <v>500000</v>
      </c>
      <c r="S31" s="305">
        <v>0</v>
      </c>
      <c r="T31" s="306">
        <v>500000</v>
      </c>
      <c r="U31" s="305">
        <v>13000</v>
      </c>
      <c r="V31" s="305">
        <v>0</v>
      </c>
      <c r="W31" s="307">
        <v>13000</v>
      </c>
      <c r="X31" s="304">
        <v>78000</v>
      </c>
      <c r="Y31" s="305">
        <v>0</v>
      </c>
      <c r="Z31" s="306">
        <v>78000</v>
      </c>
      <c r="AA31" s="305">
        <v>955000</v>
      </c>
      <c r="AB31" s="305">
        <v>0</v>
      </c>
      <c r="AC31" s="306">
        <v>955000</v>
      </c>
      <c r="AD31" s="305">
        <v>954000</v>
      </c>
      <c r="AE31" s="305">
        <v>0</v>
      </c>
      <c r="AF31" s="306">
        <v>954000</v>
      </c>
      <c r="AG31" s="305">
        <v>500000</v>
      </c>
      <c r="AH31" s="305">
        <v>0</v>
      </c>
      <c r="AI31" s="307">
        <v>500000</v>
      </c>
      <c r="AJ31" s="304">
        <v>500000</v>
      </c>
      <c r="AK31" s="305">
        <v>0</v>
      </c>
      <c r="AL31" s="306">
        <v>500000</v>
      </c>
      <c r="AM31" s="305">
        <v>500000</v>
      </c>
      <c r="AN31" s="305">
        <v>0</v>
      </c>
      <c r="AO31" s="307">
        <v>500000</v>
      </c>
    </row>
    <row r="32" spans="1:41" ht="14.25" customHeight="1" x14ac:dyDescent="0.2">
      <c r="A32" s="284"/>
      <c r="B32" s="302" t="s">
        <v>140</v>
      </c>
      <c r="C32" s="303">
        <v>6000000</v>
      </c>
      <c r="D32" s="303">
        <v>1500000</v>
      </c>
      <c r="E32" s="303">
        <v>7500000</v>
      </c>
      <c r="F32" s="304">
        <v>0</v>
      </c>
      <c r="G32" s="305">
        <v>0</v>
      </c>
      <c r="H32" s="306">
        <v>0</v>
      </c>
      <c r="I32" s="305">
        <v>0</v>
      </c>
      <c r="J32" s="305">
        <v>0</v>
      </c>
      <c r="K32" s="307">
        <v>0</v>
      </c>
      <c r="L32" s="304">
        <v>0</v>
      </c>
      <c r="M32" s="305">
        <v>0</v>
      </c>
      <c r="N32" s="306">
        <v>0</v>
      </c>
      <c r="O32" s="305">
        <v>0</v>
      </c>
      <c r="P32" s="305">
        <v>0</v>
      </c>
      <c r="Q32" s="306">
        <v>0</v>
      </c>
      <c r="R32" s="305">
        <v>470000</v>
      </c>
      <c r="S32" s="305">
        <v>117000</v>
      </c>
      <c r="T32" s="306">
        <v>587000</v>
      </c>
      <c r="U32" s="305">
        <v>321000</v>
      </c>
      <c r="V32" s="305">
        <v>80000</v>
      </c>
      <c r="W32" s="307">
        <v>401000</v>
      </c>
      <c r="X32" s="304">
        <v>0</v>
      </c>
      <c r="Y32" s="305">
        <v>0</v>
      </c>
      <c r="Z32" s="306">
        <v>0</v>
      </c>
      <c r="AA32" s="305">
        <v>2605000</v>
      </c>
      <c r="AB32" s="305">
        <v>651000</v>
      </c>
      <c r="AC32" s="306">
        <v>3256000</v>
      </c>
      <c r="AD32" s="305">
        <v>2604000</v>
      </c>
      <c r="AE32" s="305">
        <v>652000</v>
      </c>
      <c r="AF32" s="306">
        <v>3256000</v>
      </c>
      <c r="AG32" s="305">
        <v>0</v>
      </c>
      <c r="AH32" s="305">
        <v>0</v>
      </c>
      <c r="AI32" s="307">
        <v>0</v>
      </c>
      <c r="AJ32" s="304">
        <v>0</v>
      </c>
      <c r="AK32" s="305">
        <v>0</v>
      </c>
      <c r="AL32" s="306">
        <v>0</v>
      </c>
      <c r="AM32" s="305">
        <v>0</v>
      </c>
      <c r="AN32" s="305">
        <v>0</v>
      </c>
      <c r="AO32" s="307">
        <v>0</v>
      </c>
    </row>
    <row r="33" spans="1:43" ht="14.25" customHeight="1" x14ac:dyDescent="0.2">
      <c r="A33" s="284"/>
      <c r="B33" s="302" t="s">
        <v>170</v>
      </c>
      <c r="C33" s="303">
        <v>50000000</v>
      </c>
      <c r="D33" s="303">
        <v>0</v>
      </c>
      <c r="E33" s="303">
        <v>50000000</v>
      </c>
      <c r="F33" s="304">
        <v>0</v>
      </c>
      <c r="G33" s="305">
        <v>0</v>
      </c>
      <c r="H33" s="306">
        <v>0</v>
      </c>
      <c r="I33" s="305">
        <v>0</v>
      </c>
      <c r="J33" s="305">
        <v>0</v>
      </c>
      <c r="K33" s="307">
        <v>0</v>
      </c>
      <c r="L33" s="304">
        <v>0</v>
      </c>
      <c r="M33" s="305">
        <v>0</v>
      </c>
      <c r="N33" s="306">
        <v>0</v>
      </c>
      <c r="O33" s="305">
        <v>0</v>
      </c>
      <c r="P33" s="305">
        <v>0</v>
      </c>
      <c r="Q33" s="306">
        <v>0</v>
      </c>
      <c r="R33" s="305">
        <v>0</v>
      </c>
      <c r="S33" s="305">
        <v>0</v>
      </c>
      <c r="T33" s="306">
        <v>0</v>
      </c>
      <c r="U33" s="305">
        <v>0</v>
      </c>
      <c r="V33" s="305">
        <v>0</v>
      </c>
      <c r="W33" s="307">
        <v>0</v>
      </c>
      <c r="X33" s="304">
        <v>0</v>
      </c>
      <c r="Y33" s="305">
        <v>0</v>
      </c>
      <c r="Z33" s="306">
        <v>0</v>
      </c>
      <c r="AA33" s="305">
        <v>14925000</v>
      </c>
      <c r="AB33" s="305">
        <v>0</v>
      </c>
      <c r="AC33" s="306">
        <v>14925000</v>
      </c>
      <c r="AD33" s="305">
        <v>14925000</v>
      </c>
      <c r="AE33" s="305">
        <v>0</v>
      </c>
      <c r="AF33" s="306">
        <v>14925000</v>
      </c>
      <c r="AG33" s="305">
        <v>9950000</v>
      </c>
      <c r="AH33" s="305">
        <v>0</v>
      </c>
      <c r="AI33" s="307">
        <v>9950000</v>
      </c>
      <c r="AJ33" s="304">
        <v>9950000</v>
      </c>
      <c r="AK33" s="305">
        <v>0</v>
      </c>
      <c r="AL33" s="306">
        <v>9950000</v>
      </c>
      <c r="AM33" s="305">
        <v>250000</v>
      </c>
      <c r="AN33" s="305">
        <v>0</v>
      </c>
      <c r="AO33" s="307">
        <v>250000</v>
      </c>
    </row>
    <row r="34" spans="1:43" ht="14.25" customHeight="1" x14ac:dyDescent="0.2">
      <c r="A34" s="284"/>
      <c r="B34" s="312" t="s">
        <v>171</v>
      </c>
      <c r="C34" s="313">
        <v>40000000</v>
      </c>
      <c r="D34" s="313">
        <v>0</v>
      </c>
      <c r="E34" s="313">
        <v>40000000</v>
      </c>
      <c r="F34" s="314">
        <v>0</v>
      </c>
      <c r="G34" s="315">
        <v>0</v>
      </c>
      <c r="H34" s="316">
        <v>0</v>
      </c>
      <c r="I34" s="315">
        <v>0</v>
      </c>
      <c r="J34" s="315">
        <v>0</v>
      </c>
      <c r="K34" s="317">
        <v>0</v>
      </c>
      <c r="L34" s="314">
        <v>0</v>
      </c>
      <c r="M34" s="315">
        <v>0</v>
      </c>
      <c r="N34" s="316">
        <v>0</v>
      </c>
      <c r="O34" s="315">
        <v>0</v>
      </c>
      <c r="P34" s="315">
        <v>0</v>
      </c>
      <c r="Q34" s="316">
        <v>0</v>
      </c>
      <c r="R34" s="315">
        <v>0</v>
      </c>
      <c r="S34" s="315">
        <v>0</v>
      </c>
      <c r="T34" s="316">
        <v>0</v>
      </c>
      <c r="U34" s="315">
        <v>0</v>
      </c>
      <c r="V34" s="315">
        <v>0</v>
      </c>
      <c r="W34" s="317">
        <v>0</v>
      </c>
      <c r="X34" s="314">
        <v>2866000</v>
      </c>
      <c r="Y34" s="315">
        <v>0</v>
      </c>
      <c r="Z34" s="316">
        <v>2866000</v>
      </c>
      <c r="AA34" s="315">
        <v>10467000</v>
      </c>
      <c r="AB34" s="315">
        <v>0</v>
      </c>
      <c r="AC34" s="316">
        <v>10467000</v>
      </c>
      <c r="AD34" s="315">
        <v>10467000</v>
      </c>
      <c r="AE34" s="315">
        <v>0</v>
      </c>
      <c r="AF34" s="316">
        <v>10467000</v>
      </c>
      <c r="AG34" s="315">
        <v>7933000</v>
      </c>
      <c r="AH34" s="315">
        <v>0</v>
      </c>
      <c r="AI34" s="317">
        <v>7933000</v>
      </c>
      <c r="AJ34" s="314">
        <v>7933000</v>
      </c>
      <c r="AK34" s="315">
        <v>0</v>
      </c>
      <c r="AL34" s="316">
        <v>7933000</v>
      </c>
      <c r="AM34" s="315">
        <v>334000</v>
      </c>
      <c r="AN34" s="315">
        <v>0</v>
      </c>
      <c r="AO34" s="317">
        <v>334000</v>
      </c>
    </row>
    <row r="35" spans="1:43" s="51" customFormat="1" ht="15.75" thickBot="1" x14ac:dyDescent="0.3">
      <c r="B35" s="318" t="s">
        <v>290</v>
      </c>
      <c r="C35" s="319">
        <v>2806134000</v>
      </c>
      <c r="D35" s="319">
        <v>1664533000</v>
      </c>
      <c r="E35" s="319">
        <v>4470667000</v>
      </c>
      <c r="F35" s="320">
        <v>0</v>
      </c>
      <c r="G35" s="321">
        <v>0</v>
      </c>
      <c r="H35" s="322">
        <v>0</v>
      </c>
      <c r="I35" s="321">
        <v>3451000</v>
      </c>
      <c r="J35" s="321">
        <v>2618000</v>
      </c>
      <c r="K35" s="323">
        <v>6069000</v>
      </c>
      <c r="L35" s="320">
        <v>4823000</v>
      </c>
      <c r="M35" s="321">
        <v>3990000</v>
      </c>
      <c r="N35" s="322">
        <v>8813000</v>
      </c>
      <c r="O35" s="321">
        <v>127134000</v>
      </c>
      <c r="P35" s="321">
        <v>175618000</v>
      </c>
      <c r="Q35" s="322">
        <v>302752000</v>
      </c>
      <c r="R35" s="321">
        <v>126953000</v>
      </c>
      <c r="S35" s="321">
        <v>71081000</v>
      </c>
      <c r="T35" s="322">
        <v>198034000</v>
      </c>
      <c r="U35" s="321">
        <v>14571000</v>
      </c>
      <c r="V35" s="321">
        <v>3655000</v>
      </c>
      <c r="W35" s="323">
        <v>18226000</v>
      </c>
      <c r="X35" s="320">
        <v>254333000</v>
      </c>
      <c r="Y35" s="321">
        <v>226668000</v>
      </c>
      <c r="Z35" s="322">
        <v>481001000</v>
      </c>
      <c r="AA35" s="321">
        <v>402837333</v>
      </c>
      <c r="AB35" s="321">
        <v>182308000</v>
      </c>
      <c r="AC35" s="322">
        <v>585145000</v>
      </c>
      <c r="AD35" s="321">
        <v>629139667</v>
      </c>
      <c r="AE35" s="321">
        <v>428572000</v>
      </c>
      <c r="AF35" s="322">
        <v>1057712000</v>
      </c>
      <c r="AG35" s="321">
        <v>323710000</v>
      </c>
      <c r="AH35" s="321">
        <v>79531000</v>
      </c>
      <c r="AI35" s="323">
        <v>403241000</v>
      </c>
      <c r="AJ35" s="320">
        <v>315922000</v>
      </c>
      <c r="AK35" s="321">
        <v>80012000</v>
      </c>
      <c r="AL35" s="322">
        <v>395934000</v>
      </c>
      <c r="AM35" s="321">
        <v>603260000</v>
      </c>
      <c r="AN35" s="321">
        <v>410480000</v>
      </c>
      <c r="AO35" s="323">
        <v>1013740000</v>
      </c>
    </row>
    <row r="36" spans="1:43" x14ac:dyDescent="0.2"/>
    <row r="37" spans="1:43" x14ac:dyDescent="0.2"/>
    <row r="38" spans="1:43" x14ac:dyDescent="0.2">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ht="15" x14ac:dyDescent="0.25">
      <c r="A39" s="292" t="s">
        <v>296</v>
      </c>
    </row>
    <row r="40" spans="1:43" ht="147.6" customHeight="1" x14ac:dyDescent="0.2">
      <c r="A40" s="291" t="s">
        <v>336</v>
      </c>
      <c r="B40" s="285"/>
      <c r="C40" s="285"/>
      <c r="D40" s="285"/>
      <c r="E40" s="285"/>
    </row>
    <row r="41" spans="1:43" ht="15.75" thickBot="1" x14ac:dyDescent="0.3">
      <c r="A41" s="285"/>
      <c r="B41" s="285"/>
      <c r="C41" s="285"/>
      <c r="D41" s="285"/>
      <c r="E41" s="285"/>
      <c r="F41" s="292" t="s">
        <v>267</v>
      </c>
    </row>
    <row r="42" spans="1:43" s="51" customFormat="1" ht="15.75" thickBot="1" x14ac:dyDescent="0.3">
      <c r="C42" s="52"/>
      <c r="F42" s="293" t="s">
        <v>268</v>
      </c>
      <c r="G42" s="54"/>
      <c r="H42" s="54"/>
      <c r="I42" s="54"/>
      <c r="J42" s="54"/>
      <c r="K42" s="55"/>
      <c r="L42" s="293" t="s">
        <v>269</v>
      </c>
      <c r="M42" s="54"/>
      <c r="N42" s="54"/>
      <c r="O42" s="54"/>
      <c r="P42" s="54"/>
      <c r="Q42" s="54"/>
      <c r="R42" s="54"/>
      <c r="S42" s="54"/>
      <c r="T42" s="54"/>
      <c r="U42" s="54"/>
      <c r="V42" s="54"/>
      <c r="W42" s="55"/>
      <c r="X42" s="293" t="s">
        <v>270</v>
      </c>
      <c r="Y42" s="54"/>
      <c r="Z42" s="54"/>
      <c r="AA42" s="54"/>
      <c r="AB42" s="54"/>
      <c r="AC42" s="54"/>
      <c r="AD42" s="54"/>
      <c r="AE42" s="54"/>
      <c r="AF42" s="54"/>
      <c r="AG42" s="54"/>
      <c r="AH42" s="54"/>
      <c r="AI42" s="55"/>
      <c r="AJ42" s="293" t="s">
        <v>271</v>
      </c>
      <c r="AK42" s="54"/>
      <c r="AL42" s="54"/>
      <c r="AM42" s="54"/>
      <c r="AN42" s="54"/>
      <c r="AO42" s="55"/>
    </row>
    <row r="43" spans="1:43" s="51" customFormat="1" ht="15.75" thickBot="1" x14ac:dyDescent="0.3">
      <c r="C43" s="292" t="s">
        <v>272</v>
      </c>
      <c r="F43" s="293" t="s">
        <v>273</v>
      </c>
      <c r="G43" s="54"/>
      <c r="H43" s="56"/>
      <c r="I43" s="294" t="s">
        <v>261</v>
      </c>
      <c r="J43" s="54"/>
      <c r="K43" s="55"/>
      <c r="L43" s="293" t="s">
        <v>262</v>
      </c>
      <c r="M43" s="54"/>
      <c r="N43" s="56"/>
      <c r="O43" s="294" t="s">
        <v>263</v>
      </c>
      <c r="P43" s="54"/>
      <c r="Q43" s="56"/>
      <c r="R43" s="294" t="s">
        <v>264</v>
      </c>
      <c r="S43" s="54"/>
      <c r="T43" s="56"/>
      <c r="U43" s="294" t="s">
        <v>274</v>
      </c>
      <c r="V43" s="54"/>
      <c r="W43" s="55"/>
      <c r="X43" s="293" t="s">
        <v>275</v>
      </c>
      <c r="Y43" s="54"/>
      <c r="Z43" s="56"/>
      <c r="AA43" s="294" t="s">
        <v>276</v>
      </c>
      <c r="AB43" s="54"/>
      <c r="AC43" s="56"/>
      <c r="AD43" s="294" t="s">
        <v>277</v>
      </c>
      <c r="AE43" s="54"/>
      <c r="AF43" s="56"/>
      <c r="AG43" s="294" t="s">
        <v>278</v>
      </c>
      <c r="AH43" s="54"/>
      <c r="AI43" s="55"/>
      <c r="AJ43" s="293" t="s">
        <v>279</v>
      </c>
      <c r="AK43" s="54"/>
      <c r="AL43" s="56"/>
      <c r="AM43" s="294" t="s">
        <v>280</v>
      </c>
      <c r="AN43" s="54"/>
      <c r="AO43" s="55"/>
    </row>
    <row r="44" spans="1:43" s="57" customFormat="1" ht="30" x14ac:dyDescent="0.25">
      <c r="B44" s="295" t="s">
        <v>281</v>
      </c>
      <c r="C44" s="296" t="s">
        <v>282</v>
      </c>
      <c r="D44" s="296" t="s">
        <v>283</v>
      </c>
      <c r="E44" s="296" t="s">
        <v>284</v>
      </c>
      <c r="F44" s="297" t="s">
        <v>282</v>
      </c>
      <c r="G44" s="298" t="s">
        <v>283</v>
      </c>
      <c r="H44" s="299" t="s">
        <v>284</v>
      </c>
      <c r="I44" s="298" t="s">
        <v>282</v>
      </c>
      <c r="J44" s="298" t="s">
        <v>283</v>
      </c>
      <c r="K44" s="300" t="s">
        <v>284</v>
      </c>
      <c r="L44" s="297" t="s">
        <v>282</v>
      </c>
      <c r="M44" s="298" t="s">
        <v>283</v>
      </c>
      <c r="N44" s="299" t="s">
        <v>284</v>
      </c>
      <c r="O44" s="298" t="s">
        <v>282</v>
      </c>
      <c r="P44" s="298" t="s">
        <v>283</v>
      </c>
      <c r="Q44" s="299" t="s">
        <v>284</v>
      </c>
      <c r="R44" s="298" t="s">
        <v>282</v>
      </c>
      <c r="S44" s="298" t="s">
        <v>283</v>
      </c>
      <c r="T44" s="299" t="s">
        <v>284</v>
      </c>
      <c r="U44" s="298" t="s">
        <v>282</v>
      </c>
      <c r="V44" s="298" t="s">
        <v>283</v>
      </c>
      <c r="W44" s="300" t="s">
        <v>284</v>
      </c>
      <c r="X44" s="297" t="s">
        <v>282</v>
      </c>
      <c r="Y44" s="298" t="s">
        <v>283</v>
      </c>
      <c r="Z44" s="299" t="s">
        <v>284</v>
      </c>
      <c r="AA44" s="298" t="s">
        <v>282</v>
      </c>
      <c r="AB44" s="298" t="s">
        <v>283</v>
      </c>
      <c r="AC44" s="299" t="s">
        <v>284</v>
      </c>
      <c r="AD44" s="298" t="s">
        <v>282</v>
      </c>
      <c r="AE44" s="298" t="s">
        <v>283</v>
      </c>
      <c r="AF44" s="299" t="s">
        <v>284</v>
      </c>
      <c r="AG44" s="298" t="s">
        <v>282</v>
      </c>
      <c r="AH44" s="298" t="s">
        <v>283</v>
      </c>
      <c r="AI44" s="300" t="s">
        <v>284</v>
      </c>
      <c r="AJ44" s="297" t="s">
        <v>282</v>
      </c>
      <c r="AK44" s="298" t="s">
        <v>283</v>
      </c>
      <c r="AL44" s="299" t="s">
        <v>284</v>
      </c>
      <c r="AM44" s="298" t="s">
        <v>282</v>
      </c>
      <c r="AN44" s="298" t="s">
        <v>283</v>
      </c>
      <c r="AO44" s="300" t="s">
        <v>284</v>
      </c>
      <c r="AQ44" s="324"/>
    </row>
    <row r="45" spans="1:43" ht="14.25" customHeight="1" x14ac:dyDescent="0.2">
      <c r="A45" s="301" t="s">
        <v>285</v>
      </c>
      <c r="B45" s="302" t="s">
        <v>151</v>
      </c>
      <c r="C45" s="303">
        <v>0</v>
      </c>
      <c r="D45" s="303">
        <v>0</v>
      </c>
      <c r="E45" s="303">
        <v>0</v>
      </c>
      <c r="F45" s="304">
        <v>0</v>
      </c>
      <c r="G45" s="305">
        <v>0</v>
      </c>
      <c r="H45" s="306">
        <v>0</v>
      </c>
      <c r="I45" s="305">
        <v>0</v>
      </c>
      <c r="J45" s="305">
        <v>0</v>
      </c>
      <c r="K45" s="307">
        <v>0</v>
      </c>
      <c r="L45" s="304">
        <v>0</v>
      </c>
      <c r="M45" s="305">
        <v>0</v>
      </c>
      <c r="N45" s="306">
        <v>0</v>
      </c>
      <c r="O45" s="305">
        <v>-475</v>
      </c>
      <c r="P45" s="305">
        <v>0</v>
      </c>
      <c r="Q45" s="306">
        <v>-475</v>
      </c>
      <c r="R45" s="305">
        <v>475</v>
      </c>
      <c r="S45" s="305">
        <v>0</v>
      </c>
      <c r="T45" s="306">
        <v>475</v>
      </c>
      <c r="U45" s="305">
        <v>-727564</v>
      </c>
      <c r="V45" s="305">
        <v>0</v>
      </c>
      <c r="W45" s="307">
        <v>-727564</v>
      </c>
      <c r="X45" s="304">
        <v>-29123311</v>
      </c>
      <c r="Y45" s="305">
        <v>0</v>
      </c>
      <c r="Z45" s="306">
        <v>-29123311</v>
      </c>
      <c r="AA45" s="305">
        <v>14925451</v>
      </c>
      <c r="AB45" s="305">
        <v>0</v>
      </c>
      <c r="AC45" s="306">
        <v>14925451</v>
      </c>
      <c r="AD45" s="305">
        <v>14925424</v>
      </c>
      <c r="AE45" s="305">
        <v>0</v>
      </c>
      <c r="AF45" s="306">
        <v>14925424</v>
      </c>
      <c r="AG45" s="305">
        <v>667</v>
      </c>
      <c r="AH45" s="305">
        <v>0</v>
      </c>
      <c r="AI45" s="307">
        <v>667</v>
      </c>
      <c r="AJ45" s="304">
        <v>-333</v>
      </c>
      <c r="AK45" s="305">
        <v>0</v>
      </c>
      <c r="AL45" s="306">
        <v>-333</v>
      </c>
      <c r="AM45" s="305">
        <v>-334</v>
      </c>
      <c r="AN45" s="305">
        <v>0</v>
      </c>
      <c r="AO45" s="307">
        <v>-334</v>
      </c>
    </row>
    <row r="46" spans="1:43" ht="14.25" customHeight="1" x14ac:dyDescent="0.2">
      <c r="A46" s="286"/>
      <c r="B46" s="302" t="s">
        <v>157</v>
      </c>
      <c r="C46" s="303">
        <v>0</v>
      </c>
      <c r="D46" s="303">
        <v>0</v>
      </c>
      <c r="E46" s="303">
        <v>0</v>
      </c>
      <c r="F46" s="304">
        <v>0</v>
      </c>
      <c r="G46" s="305">
        <v>0</v>
      </c>
      <c r="H46" s="306">
        <v>0</v>
      </c>
      <c r="I46" s="305">
        <v>0</v>
      </c>
      <c r="J46" s="305">
        <v>0</v>
      </c>
      <c r="K46" s="307">
        <v>0</v>
      </c>
      <c r="L46" s="304">
        <v>0</v>
      </c>
      <c r="M46" s="305">
        <v>0</v>
      </c>
      <c r="N46" s="306">
        <v>0</v>
      </c>
      <c r="O46" s="305">
        <v>0</v>
      </c>
      <c r="P46" s="305">
        <v>0</v>
      </c>
      <c r="Q46" s="306">
        <v>0</v>
      </c>
      <c r="R46" s="305">
        <v>0</v>
      </c>
      <c r="S46" s="305">
        <v>0</v>
      </c>
      <c r="T46" s="306">
        <v>0</v>
      </c>
      <c r="U46" s="305">
        <v>1789000</v>
      </c>
      <c r="V46" s="305">
        <v>0</v>
      </c>
      <c r="W46" s="307">
        <v>1789000</v>
      </c>
      <c r="X46" s="304">
        <v>-24030000</v>
      </c>
      <c r="Y46" s="305">
        <v>0</v>
      </c>
      <c r="Z46" s="306">
        <v>-24030000</v>
      </c>
      <c r="AA46" s="305">
        <v>11121000</v>
      </c>
      <c r="AB46" s="305">
        <v>0</v>
      </c>
      <c r="AC46" s="306">
        <v>11121000</v>
      </c>
      <c r="AD46" s="305">
        <v>11120000</v>
      </c>
      <c r="AE46" s="305">
        <v>0</v>
      </c>
      <c r="AF46" s="306">
        <v>11120000</v>
      </c>
      <c r="AG46" s="305">
        <v>0</v>
      </c>
      <c r="AH46" s="305">
        <v>0</v>
      </c>
      <c r="AI46" s="307">
        <v>0</v>
      </c>
      <c r="AJ46" s="304">
        <v>0</v>
      </c>
      <c r="AK46" s="305">
        <v>0</v>
      </c>
      <c r="AL46" s="306">
        <v>0</v>
      </c>
      <c r="AM46" s="305">
        <v>0</v>
      </c>
      <c r="AN46" s="305">
        <v>0</v>
      </c>
      <c r="AO46" s="307">
        <v>0</v>
      </c>
    </row>
    <row r="47" spans="1:43" ht="14.25" customHeight="1" x14ac:dyDescent="0.2">
      <c r="A47" s="286"/>
      <c r="B47" s="302" t="s">
        <v>147</v>
      </c>
      <c r="C47" s="303">
        <v>-154</v>
      </c>
      <c r="D47" s="303">
        <v>152</v>
      </c>
      <c r="E47" s="303">
        <v>1</v>
      </c>
      <c r="F47" s="304">
        <v>0</v>
      </c>
      <c r="G47" s="305">
        <v>0</v>
      </c>
      <c r="H47" s="306">
        <v>0</v>
      </c>
      <c r="I47" s="305">
        <v>0</v>
      </c>
      <c r="J47" s="305">
        <v>0</v>
      </c>
      <c r="K47" s="307">
        <v>0</v>
      </c>
      <c r="L47" s="304">
        <v>0</v>
      </c>
      <c r="M47" s="305">
        <v>0</v>
      </c>
      <c r="N47" s="306">
        <v>0</v>
      </c>
      <c r="O47" s="305">
        <v>257</v>
      </c>
      <c r="P47" s="305">
        <v>-257</v>
      </c>
      <c r="Q47" s="306">
        <v>0</v>
      </c>
      <c r="R47" s="305">
        <v>174</v>
      </c>
      <c r="S47" s="305">
        <v>-174</v>
      </c>
      <c r="T47" s="306">
        <v>0</v>
      </c>
      <c r="U47" s="305">
        <v>184</v>
      </c>
      <c r="V47" s="305">
        <v>-184</v>
      </c>
      <c r="W47" s="307">
        <v>0</v>
      </c>
      <c r="X47" s="304">
        <v>-1047923</v>
      </c>
      <c r="Y47" s="305">
        <v>-1489411</v>
      </c>
      <c r="Z47" s="306">
        <v>-2537333</v>
      </c>
      <c r="AA47" s="305">
        <v>524077</v>
      </c>
      <c r="AB47" s="305">
        <v>744589</v>
      </c>
      <c r="AC47" s="306">
        <v>1268667</v>
      </c>
      <c r="AD47" s="305">
        <v>523077</v>
      </c>
      <c r="AE47" s="305">
        <v>745589</v>
      </c>
      <c r="AF47" s="306">
        <v>1268667</v>
      </c>
      <c r="AG47" s="305">
        <v>0</v>
      </c>
      <c r="AH47" s="305">
        <v>0</v>
      </c>
      <c r="AI47" s="307">
        <v>0</v>
      </c>
      <c r="AJ47" s="304">
        <v>0</v>
      </c>
      <c r="AK47" s="305">
        <v>0</v>
      </c>
      <c r="AL47" s="306">
        <v>0</v>
      </c>
      <c r="AM47" s="305">
        <v>0</v>
      </c>
      <c r="AN47" s="305">
        <v>0</v>
      </c>
      <c r="AO47" s="307">
        <v>0</v>
      </c>
    </row>
    <row r="48" spans="1:43" ht="14.25" customHeight="1" x14ac:dyDescent="0.2">
      <c r="A48" s="286"/>
      <c r="B48" s="302" t="s">
        <v>174</v>
      </c>
      <c r="C48" s="303">
        <v>1</v>
      </c>
      <c r="D48" s="303">
        <v>1</v>
      </c>
      <c r="E48" s="303">
        <v>-1</v>
      </c>
      <c r="F48" s="304">
        <v>0</v>
      </c>
      <c r="G48" s="305">
        <v>0</v>
      </c>
      <c r="H48" s="306">
        <v>0</v>
      </c>
      <c r="I48" s="305">
        <v>0</v>
      </c>
      <c r="J48" s="305">
        <v>0</v>
      </c>
      <c r="K48" s="307">
        <v>0</v>
      </c>
      <c r="L48" s="304">
        <v>0</v>
      </c>
      <c r="M48" s="305">
        <v>0</v>
      </c>
      <c r="N48" s="306">
        <v>0</v>
      </c>
      <c r="O48" s="305">
        <v>0</v>
      </c>
      <c r="P48" s="305">
        <v>0</v>
      </c>
      <c r="Q48" s="306">
        <v>0</v>
      </c>
      <c r="R48" s="305">
        <v>0</v>
      </c>
      <c r="S48" s="305">
        <v>0</v>
      </c>
      <c r="T48" s="306">
        <v>0</v>
      </c>
      <c r="U48" s="305">
        <v>0</v>
      </c>
      <c r="V48" s="305">
        <v>0</v>
      </c>
      <c r="W48" s="307">
        <v>0</v>
      </c>
      <c r="X48" s="304">
        <v>-83333</v>
      </c>
      <c r="Y48" s="305">
        <v>-83333</v>
      </c>
      <c r="Z48" s="306">
        <v>-166667</v>
      </c>
      <c r="AA48" s="305">
        <v>42167</v>
      </c>
      <c r="AB48" s="305">
        <v>42167</v>
      </c>
      <c r="AC48" s="306">
        <v>84333</v>
      </c>
      <c r="AD48" s="305">
        <v>41167</v>
      </c>
      <c r="AE48" s="305">
        <v>41167</v>
      </c>
      <c r="AF48" s="306">
        <v>82333</v>
      </c>
      <c r="AG48" s="305">
        <v>0</v>
      </c>
      <c r="AH48" s="305">
        <v>0</v>
      </c>
      <c r="AI48" s="307">
        <v>0</v>
      </c>
      <c r="AJ48" s="304">
        <v>0</v>
      </c>
      <c r="AK48" s="305">
        <v>0</v>
      </c>
      <c r="AL48" s="306">
        <v>0</v>
      </c>
      <c r="AM48" s="305">
        <v>0</v>
      </c>
      <c r="AN48" s="305">
        <v>0</v>
      </c>
      <c r="AO48" s="307">
        <v>0</v>
      </c>
    </row>
    <row r="49" spans="1:41" ht="14.25" customHeight="1" x14ac:dyDescent="0.2">
      <c r="A49" s="286"/>
      <c r="B49" s="302" t="s">
        <v>116</v>
      </c>
      <c r="C49" s="303">
        <v>0</v>
      </c>
      <c r="D49" s="303">
        <v>0</v>
      </c>
      <c r="E49" s="303">
        <v>0</v>
      </c>
      <c r="F49" s="304">
        <v>0</v>
      </c>
      <c r="G49" s="305">
        <v>0</v>
      </c>
      <c r="H49" s="306">
        <v>0</v>
      </c>
      <c r="I49" s="305">
        <v>0</v>
      </c>
      <c r="J49" s="305">
        <v>0</v>
      </c>
      <c r="K49" s="307">
        <v>0</v>
      </c>
      <c r="L49" s="304">
        <v>0</v>
      </c>
      <c r="M49" s="305">
        <v>0</v>
      </c>
      <c r="N49" s="306">
        <v>0</v>
      </c>
      <c r="O49" s="305">
        <v>0</v>
      </c>
      <c r="P49" s="305">
        <v>0</v>
      </c>
      <c r="Q49" s="306">
        <v>0</v>
      </c>
      <c r="R49" s="305">
        <v>0</v>
      </c>
      <c r="S49" s="305">
        <v>0</v>
      </c>
      <c r="T49" s="306">
        <v>0</v>
      </c>
      <c r="U49" s="305">
        <v>-30455</v>
      </c>
      <c r="V49" s="305">
        <v>0</v>
      </c>
      <c r="W49" s="307">
        <v>-30455</v>
      </c>
      <c r="X49" s="304">
        <v>-7271258</v>
      </c>
      <c r="Y49" s="305">
        <v>0</v>
      </c>
      <c r="Z49" s="306">
        <v>-7271258</v>
      </c>
      <c r="AA49" s="305">
        <v>3651743</v>
      </c>
      <c r="AB49" s="305">
        <v>0</v>
      </c>
      <c r="AC49" s="306">
        <v>3651743</v>
      </c>
      <c r="AD49" s="305">
        <v>3649743</v>
      </c>
      <c r="AE49" s="305">
        <v>0</v>
      </c>
      <c r="AF49" s="306">
        <v>3649743</v>
      </c>
      <c r="AG49" s="305">
        <v>-258</v>
      </c>
      <c r="AH49" s="305">
        <v>0</v>
      </c>
      <c r="AI49" s="307">
        <v>-258</v>
      </c>
      <c r="AJ49" s="304">
        <v>-257</v>
      </c>
      <c r="AK49" s="305">
        <v>0</v>
      </c>
      <c r="AL49" s="306">
        <v>-257</v>
      </c>
      <c r="AM49" s="305">
        <v>742</v>
      </c>
      <c r="AN49" s="305">
        <v>0</v>
      </c>
      <c r="AO49" s="307">
        <v>742</v>
      </c>
    </row>
    <row r="50" spans="1:41" ht="14.25" customHeight="1" x14ac:dyDescent="0.2">
      <c r="A50" s="286"/>
      <c r="B50" s="302" t="s">
        <v>180</v>
      </c>
      <c r="C50" s="303">
        <v>0</v>
      </c>
      <c r="D50" s="303">
        <v>0</v>
      </c>
      <c r="E50" s="303">
        <v>0</v>
      </c>
      <c r="F50" s="304">
        <v>0</v>
      </c>
      <c r="G50" s="305">
        <v>0</v>
      </c>
      <c r="H50" s="306">
        <v>0</v>
      </c>
      <c r="I50" s="305">
        <v>0</v>
      </c>
      <c r="J50" s="305">
        <v>0</v>
      </c>
      <c r="K50" s="307">
        <v>0</v>
      </c>
      <c r="L50" s="304">
        <v>0</v>
      </c>
      <c r="M50" s="305">
        <v>0</v>
      </c>
      <c r="N50" s="306">
        <v>0</v>
      </c>
      <c r="O50" s="305">
        <v>0</v>
      </c>
      <c r="P50" s="305">
        <v>0</v>
      </c>
      <c r="Q50" s="306">
        <v>0</v>
      </c>
      <c r="R50" s="305">
        <v>0</v>
      </c>
      <c r="S50" s="305">
        <v>0</v>
      </c>
      <c r="T50" s="306">
        <v>0</v>
      </c>
      <c r="U50" s="305">
        <v>0</v>
      </c>
      <c r="V50" s="305">
        <v>0</v>
      </c>
      <c r="W50" s="307">
        <v>0</v>
      </c>
      <c r="X50" s="304">
        <v>-16667000</v>
      </c>
      <c r="Y50" s="305">
        <v>-16667000</v>
      </c>
      <c r="Z50" s="306">
        <v>-33334000</v>
      </c>
      <c r="AA50" s="305">
        <v>8334000</v>
      </c>
      <c r="AB50" s="305">
        <v>8334000</v>
      </c>
      <c r="AC50" s="306">
        <v>16668000</v>
      </c>
      <c r="AD50" s="305">
        <v>8333000</v>
      </c>
      <c r="AE50" s="305">
        <v>8333000</v>
      </c>
      <c r="AF50" s="306">
        <v>16666000</v>
      </c>
      <c r="AG50" s="305">
        <v>0</v>
      </c>
      <c r="AH50" s="305">
        <v>0</v>
      </c>
      <c r="AI50" s="307">
        <v>0</v>
      </c>
      <c r="AJ50" s="304">
        <v>0</v>
      </c>
      <c r="AK50" s="305">
        <v>0</v>
      </c>
      <c r="AL50" s="306">
        <v>0</v>
      </c>
      <c r="AM50" s="305">
        <v>0</v>
      </c>
      <c r="AN50" s="305">
        <v>0</v>
      </c>
      <c r="AO50" s="307">
        <v>0</v>
      </c>
    </row>
    <row r="51" spans="1:41" ht="14.25" customHeight="1" x14ac:dyDescent="0.2">
      <c r="A51" s="286"/>
      <c r="B51" s="302" t="s">
        <v>142</v>
      </c>
      <c r="C51" s="303">
        <v>1</v>
      </c>
      <c r="D51" s="303">
        <v>0</v>
      </c>
      <c r="E51" s="303">
        <v>1</v>
      </c>
      <c r="F51" s="304">
        <v>0</v>
      </c>
      <c r="G51" s="305">
        <v>0</v>
      </c>
      <c r="H51" s="306">
        <v>0</v>
      </c>
      <c r="I51" s="305">
        <v>0</v>
      </c>
      <c r="J51" s="305">
        <v>0</v>
      </c>
      <c r="K51" s="307">
        <v>0</v>
      </c>
      <c r="L51" s="304">
        <v>0</v>
      </c>
      <c r="M51" s="305">
        <v>0</v>
      </c>
      <c r="N51" s="306">
        <v>0</v>
      </c>
      <c r="O51" s="305">
        <v>0</v>
      </c>
      <c r="P51" s="305">
        <v>0</v>
      </c>
      <c r="Q51" s="306">
        <v>0</v>
      </c>
      <c r="R51" s="305">
        <v>0</v>
      </c>
      <c r="S51" s="305">
        <v>0</v>
      </c>
      <c r="T51" s="306">
        <v>0</v>
      </c>
      <c r="U51" s="305">
        <v>-12</v>
      </c>
      <c r="V51" s="305">
        <v>0</v>
      </c>
      <c r="W51" s="307">
        <v>-12</v>
      </c>
      <c r="X51" s="304">
        <v>-599329</v>
      </c>
      <c r="Y51" s="305">
        <v>0</v>
      </c>
      <c r="Z51" s="306">
        <v>-599329</v>
      </c>
      <c r="AA51" s="305">
        <v>299671</v>
      </c>
      <c r="AB51" s="305">
        <v>0</v>
      </c>
      <c r="AC51" s="306">
        <v>299671</v>
      </c>
      <c r="AD51" s="305">
        <v>299671</v>
      </c>
      <c r="AE51" s="305">
        <v>0</v>
      </c>
      <c r="AF51" s="306">
        <v>299671</v>
      </c>
      <c r="AG51" s="305">
        <v>0</v>
      </c>
      <c r="AH51" s="305">
        <v>0</v>
      </c>
      <c r="AI51" s="307">
        <v>0</v>
      </c>
      <c r="AJ51" s="304">
        <v>0</v>
      </c>
      <c r="AK51" s="305">
        <v>0</v>
      </c>
      <c r="AL51" s="306">
        <v>0</v>
      </c>
      <c r="AM51" s="305">
        <v>0</v>
      </c>
      <c r="AN51" s="305">
        <v>0</v>
      </c>
      <c r="AO51" s="307">
        <v>0</v>
      </c>
    </row>
    <row r="52" spans="1:41" ht="14.25" customHeight="1" x14ac:dyDescent="0.2">
      <c r="A52" s="308" t="s">
        <v>286</v>
      </c>
      <c r="B52" s="302" t="s">
        <v>161</v>
      </c>
      <c r="C52" s="303">
        <v>1</v>
      </c>
      <c r="D52" s="303">
        <v>0</v>
      </c>
      <c r="E52" s="303">
        <v>1</v>
      </c>
      <c r="F52" s="304">
        <v>0</v>
      </c>
      <c r="G52" s="305">
        <v>0</v>
      </c>
      <c r="H52" s="306">
        <v>0</v>
      </c>
      <c r="I52" s="305">
        <v>0</v>
      </c>
      <c r="J52" s="305">
        <v>0</v>
      </c>
      <c r="K52" s="307">
        <v>0</v>
      </c>
      <c r="L52" s="304">
        <v>0</v>
      </c>
      <c r="M52" s="305">
        <v>0</v>
      </c>
      <c r="N52" s="306">
        <v>0</v>
      </c>
      <c r="O52" s="305">
        <v>0</v>
      </c>
      <c r="P52" s="305">
        <v>0</v>
      </c>
      <c r="Q52" s="306">
        <v>0</v>
      </c>
      <c r="R52" s="305">
        <v>0</v>
      </c>
      <c r="S52" s="305">
        <v>0</v>
      </c>
      <c r="T52" s="306">
        <v>0</v>
      </c>
      <c r="U52" s="305">
        <v>-594590</v>
      </c>
      <c r="V52" s="305">
        <v>0</v>
      </c>
      <c r="W52" s="307">
        <v>-594590</v>
      </c>
      <c r="X52" s="304">
        <v>-632136</v>
      </c>
      <c r="Y52" s="305">
        <v>0</v>
      </c>
      <c r="Z52" s="306">
        <v>-632136</v>
      </c>
      <c r="AA52" s="305">
        <v>612864</v>
      </c>
      <c r="AB52" s="305">
        <v>0</v>
      </c>
      <c r="AC52" s="306">
        <v>612864</v>
      </c>
      <c r="AD52" s="305">
        <v>613863</v>
      </c>
      <c r="AE52" s="305">
        <v>0</v>
      </c>
      <c r="AF52" s="306">
        <v>613863</v>
      </c>
      <c r="AG52" s="305">
        <v>-333</v>
      </c>
      <c r="AH52" s="305">
        <v>0</v>
      </c>
      <c r="AI52" s="307">
        <v>-333</v>
      </c>
      <c r="AJ52" s="304">
        <v>-333</v>
      </c>
      <c r="AK52" s="305">
        <v>0</v>
      </c>
      <c r="AL52" s="306">
        <v>-333</v>
      </c>
      <c r="AM52" s="305">
        <v>666</v>
      </c>
      <c r="AN52" s="305">
        <v>0</v>
      </c>
      <c r="AO52" s="307">
        <v>666</v>
      </c>
    </row>
    <row r="53" spans="1:41" ht="14.25" customHeight="1" x14ac:dyDescent="0.2">
      <c r="A53" s="287"/>
      <c r="B53" s="302" t="s">
        <v>183</v>
      </c>
      <c r="C53" s="303">
        <v>0</v>
      </c>
      <c r="D53" s="303">
        <v>0</v>
      </c>
      <c r="E53" s="303">
        <v>0</v>
      </c>
      <c r="F53" s="304">
        <v>0</v>
      </c>
      <c r="G53" s="305">
        <v>0</v>
      </c>
      <c r="H53" s="306">
        <v>0</v>
      </c>
      <c r="I53" s="305">
        <v>0</v>
      </c>
      <c r="J53" s="305">
        <v>0</v>
      </c>
      <c r="K53" s="307">
        <v>0</v>
      </c>
      <c r="L53" s="304">
        <v>0</v>
      </c>
      <c r="M53" s="305">
        <v>0</v>
      </c>
      <c r="N53" s="306">
        <v>0</v>
      </c>
      <c r="O53" s="305">
        <v>0</v>
      </c>
      <c r="P53" s="305">
        <v>0</v>
      </c>
      <c r="Q53" s="306">
        <v>0</v>
      </c>
      <c r="R53" s="305">
        <v>0</v>
      </c>
      <c r="S53" s="305">
        <v>0</v>
      </c>
      <c r="T53" s="306">
        <v>0</v>
      </c>
      <c r="U53" s="305">
        <v>-405794</v>
      </c>
      <c r="V53" s="305">
        <v>0</v>
      </c>
      <c r="W53" s="307">
        <v>-405794</v>
      </c>
      <c r="X53" s="304">
        <v>-3511402</v>
      </c>
      <c r="Y53" s="305">
        <v>0</v>
      </c>
      <c r="Z53" s="306">
        <v>-3511402</v>
      </c>
      <c r="AA53" s="305">
        <v>1958598</v>
      </c>
      <c r="AB53" s="305">
        <v>0</v>
      </c>
      <c r="AC53" s="306">
        <v>1958598</v>
      </c>
      <c r="AD53" s="305">
        <v>1958598</v>
      </c>
      <c r="AE53" s="305">
        <v>0</v>
      </c>
      <c r="AF53" s="306">
        <v>1958598</v>
      </c>
      <c r="AG53" s="305">
        <v>333</v>
      </c>
      <c r="AH53" s="305">
        <v>0</v>
      </c>
      <c r="AI53" s="307">
        <v>333</v>
      </c>
      <c r="AJ53" s="304">
        <v>333</v>
      </c>
      <c r="AK53" s="305">
        <v>0</v>
      </c>
      <c r="AL53" s="306">
        <v>333</v>
      </c>
      <c r="AM53" s="305">
        <v>-666</v>
      </c>
      <c r="AN53" s="305">
        <v>0</v>
      </c>
      <c r="AO53" s="307">
        <v>-666</v>
      </c>
    </row>
    <row r="54" spans="1:41" ht="14.25" customHeight="1" x14ac:dyDescent="0.2">
      <c r="A54" s="287"/>
      <c r="B54" s="302" t="s">
        <v>125</v>
      </c>
      <c r="C54" s="303">
        <v>-169</v>
      </c>
      <c r="D54" s="303">
        <v>169</v>
      </c>
      <c r="E54" s="303">
        <v>0</v>
      </c>
      <c r="F54" s="304">
        <v>0</v>
      </c>
      <c r="G54" s="305">
        <v>0</v>
      </c>
      <c r="H54" s="306">
        <v>0</v>
      </c>
      <c r="I54" s="305">
        <v>0</v>
      </c>
      <c r="J54" s="305">
        <v>0</v>
      </c>
      <c r="K54" s="307">
        <v>0</v>
      </c>
      <c r="L54" s="304">
        <v>0</v>
      </c>
      <c r="M54" s="305">
        <v>0</v>
      </c>
      <c r="N54" s="306">
        <v>0</v>
      </c>
      <c r="O54" s="305">
        <v>0</v>
      </c>
      <c r="P54" s="305">
        <v>0</v>
      </c>
      <c r="Q54" s="306">
        <v>0</v>
      </c>
      <c r="R54" s="305">
        <v>0</v>
      </c>
      <c r="S54" s="305">
        <v>0</v>
      </c>
      <c r="T54" s="306">
        <v>0</v>
      </c>
      <c r="U54" s="305">
        <v>0</v>
      </c>
      <c r="V54" s="305">
        <v>0</v>
      </c>
      <c r="W54" s="307">
        <v>0</v>
      </c>
      <c r="X54" s="304">
        <v>-3057723</v>
      </c>
      <c r="Y54" s="305">
        <v>-2498277</v>
      </c>
      <c r="Z54" s="306">
        <v>-5556000</v>
      </c>
      <c r="AA54" s="305">
        <v>1529277</v>
      </c>
      <c r="AB54" s="305">
        <v>1248723</v>
      </c>
      <c r="AC54" s="306">
        <v>2778000</v>
      </c>
      <c r="AD54" s="305">
        <v>1528277</v>
      </c>
      <c r="AE54" s="305">
        <v>1249723</v>
      </c>
      <c r="AF54" s="306">
        <v>2778000</v>
      </c>
      <c r="AG54" s="305">
        <v>0</v>
      </c>
      <c r="AH54" s="305">
        <v>0</v>
      </c>
      <c r="AI54" s="307">
        <v>0</v>
      </c>
      <c r="AJ54" s="304">
        <v>0</v>
      </c>
      <c r="AK54" s="305">
        <v>0</v>
      </c>
      <c r="AL54" s="306">
        <v>0</v>
      </c>
      <c r="AM54" s="305">
        <v>0</v>
      </c>
      <c r="AN54" s="305">
        <v>0</v>
      </c>
      <c r="AO54" s="307">
        <v>0</v>
      </c>
    </row>
    <row r="55" spans="1:41" ht="14.25" customHeight="1" x14ac:dyDescent="0.2">
      <c r="A55" s="287"/>
      <c r="B55" s="302" t="s">
        <v>200</v>
      </c>
      <c r="C55" s="303">
        <v>0</v>
      </c>
      <c r="D55" s="303">
        <v>0</v>
      </c>
      <c r="E55" s="303">
        <v>0</v>
      </c>
      <c r="F55" s="304">
        <v>0</v>
      </c>
      <c r="G55" s="305">
        <v>0</v>
      </c>
      <c r="H55" s="306">
        <v>0</v>
      </c>
      <c r="I55" s="305">
        <v>0</v>
      </c>
      <c r="J55" s="305">
        <v>0</v>
      </c>
      <c r="K55" s="307">
        <v>0</v>
      </c>
      <c r="L55" s="304">
        <v>0</v>
      </c>
      <c r="M55" s="305">
        <v>0</v>
      </c>
      <c r="N55" s="306">
        <v>0</v>
      </c>
      <c r="O55" s="305">
        <v>0</v>
      </c>
      <c r="P55" s="305">
        <v>0</v>
      </c>
      <c r="Q55" s="306">
        <v>0</v>
      </c>
      <c r="R55" s="305">
        <v>0</v>
      </c>
      <c r="S55" s="305">
        <v>0</v>
      </c>
      <c r="T55" s="306">
        <v>0</v>
      </c>
      <c r="U55" s="305">
        <v>-7450500</v>
      </c>
      <c r="V55" s="305">
        <v>0</v>
      </c>
      <c r="W55" s="307">
        <v>-7450500</v>
      </c>
      <c r="X55" s="304">
        <v>2776500</v>
      </c>
      <c r="Y55" s="305">
        <v>0</v>
      </c>
      <c r="Z55" s="306">
        <v>2776500</v>
      </c>
      <c r="AA55" s="305">
        <v>536000</v>
      </c>
      <c r="AB55" s="305">
        <v>0</v>
      </c>
      <c r="AC55" s="306">
        <v>536000</v>
      </c>
      <c r="AD55" s="305">
        <v>4138000</v>
      </c>
      <c r="AE55" s="305">
        <v>0</v>
      </c>
      <c r="AF55" s="306">
        <v>4138000</v>
      </c>
      <c r="AG55" s="305">
        <v>0</v>
      </c>
      <c r="AH55" s="305">
        <v>0</v>
      </c>
      <c r="AI55" s="307">
        <v>0</v>
      </c>
      <c r="AJ55" s="304">
        <v>0</v>
      </c>
      <c r="AK55" s="305">
        <v>0</v>
      </c>
      <c r="AL55" s="306">
        <v>0</v>
      </c>
      <c r="AM55" s="305">
        <v>0</v>
      </c>
      <c r="AN55" s="305">
        <v>0</v>
      </c>
      <c r="AO55" s="307">
        <v>0</v>
      </c>
    </row>
    <row r="56" spans="1:41" ht="14.1" customHeight="1" x14ac:dyDescent="0.2">
      <c r="A56" s="309" t="s">
        <v>287</v>
      </c>
      <c r="B56" s="302" t="s">
        <v>186</v>
      </c>
      <c r="C56" s="303">
        <v>0</v>
      </c>
      <c r="D56" s="303">
        <v>-1</v>
      </c>
      <c r="E56" s="303">
        <v>-1</v>
      </c>
      <c r="F56" s="304">
        <v>0</v>
      </c>
      <c r="G56" s="305">
        <v>0</v>
      </c>
      <c r="H56" s="306">
        <v>0</v>
      </c>
      <c r="I56" s="305">
        <v>0</v>
      </c>
      <c r="J56" s="305">
        <v>0</v>
      </c>
      <c r="K56" s="307">
        <v>0</v>
      </c>
      <c r="L56" s="304">
        <v>0</v>
      </c>
      <c r="M56" s="305">
        <v>0</v>
      </c>
      <c r="N56" s="306">
        <v>0</v>
      </c>
      <c r="O56" s="305">
        <v>0</v>
      </c>
      <c r="P56" s="305">
        <v>0</v>
      </c>
      <c r="Q56" s="306">
        <v>0</v>
      </c>
      <c r="R56" s="305">
        <v>0</v>
      </c>
      <c r="S56" s="305">
        <v>0</v>
      </c>
      <c r="T56" s="306">
        <v>0</v>
      </c>
      <c r="U56" s="305">
        <v>1050197</v>
      </c>
      <c r="V56" s="305">
        <v>1357197</v>
      </c>
      <c r="W56" s="307">
        <v>2407394</v>
      </c>
      <c r="X56" s="304">
        <v>-7399</v>
      </c>
      <c r="Y56" s="305">
        <v>-314066</v>
      </c>
      <c r="Z56" s="306">
        <v>-321465</v>
      </c>
      <c r="AA56" s="305">
        <v>-723066</v>
      </c>
      <c r="AB56" s="305">
        <v>-931066</v>
      </c>
      <c r="AC56" s="306">
        <v>-1654465</v>
      </c>
      <c r="AD56" s="305">
        <v>-319732</v>
      </c>
      <c r="AE56" s="305">
        <v>-112066</v>
      </c>
      <c r="AF56" s="306">
        <v>-431465</v>
      </c>
      <c r="AG56" s="305">
        <v>0</v>
      </c>
      <c r="AH56" s="305">
        <v>0</v>
      </c>
      <c r="AI56" s="307">
        <v>0</v>
      </c>
      <c r="AJ56" s="304">
        <v>0</v>
      </c>
      <c r="AK56" s="305">
        <v>0</v>
      </c>
      <c r="AL56" s="306">
        <v>0</v>
      </c>
      <c r="AM56" s="305">
        <v>0</v>
      </c>
      <c r="AN56" s="305">
        <v>0</v>
      </c>
      <c r="AO56" s="307">
        <v>0</v>
      </c>
    </row>
    <row r="57" spans="1:41" ht="14.1" customHeight="1" x14ac:dyDescent="0.2">
      <c r="A57" s="288"/>
      <c r="B57" s="302" t="s">
        <v>188</v>
      </c>
      <c r="C57" s="303">
        <v>0</v>
      </c>
      <c r="D57" s="303">
        <v>0</v>
      </c>
      <c r="E57" s="303">
        <v>0</v>
      </c>
      <c r="F57" s="304">
        <v>0</v>
      </c>
      <c r="G57" s="305">
        <v>0</v>
      </c>
      <c r="H57" s="306">
        <v>0</v>
      </c>
      <c r="I57" s="305">
        <v>0</v>
      </c>
      <c r="J57" s="305">
        <v>0</v>
      </c>
      <c r="K57" s="307">
        <v>0</v>
      </c>
      <c r="L57" s="304">
        <v>0</v>
      </c>
      <c r="M57" s="305">
        <v>0</v>
      </c>
      <c r="N57" s="306">
        <v>0</v>
      </c>
      <c r="O57" s="305">
        <v>0</v>
      </c>
      <c r="P57" s="305">
        <v>0</v>
      </c>
      <c r="Q57" s="306">
        <v>0</v>
      </c>
      <c r="R57" s="305">
        <v>0</v>
      </c>
      <c r="S57" s="305">
        <v>0</v>
      </c>
      <c r="T57" s="306">
        <v>0</v>
      </c>
      <c r="U57" s="305">
        <v>364422</v>
      </c>
      <c r="V57" s="305">
        <v>364422</v>
      </c>
      <c r="W57" s="307">
        <v>728844</v>
      </c>
      <c r="X57" s="304">
        <v>-267474</v>
      </c>
      <c r="Y57" s="305">
        <v>-243474</v>
      </c>
      <c r="Z57" s="306">
        <v>-510948</v>
      </c>
      <c r="AA57" s="305">
        <v>-4474</v>
      </c>
      <c r="AB57" s="305">
        <v>-4474</v>
      </c>
      <c r="AC57" s="306">
        <v>-8948</v>
      </c>
      <c r="AD57" s="305">
        <v>-92474</v>
      </c>
      <c r="AE57" s="305">
        <v>-116474</v>
      </c>
      <c r="AF57" s="306">
        <v>-208948</v>
      </c>
      <c r="AG57" s="305">
        <v>625</v>
      </c>
      <c r="AH57" s="305">
        <v>625</v>
      </c>
      <c r="AI57" s="307">
        <v>1250</v>
      </c>
      <c r="AJ57" s="304">
        <v>-375</v>
      </c>
      <c r="AK57" s="305">
        <v>-375</v>
      </c>
      <c r="AL57" s="306">
        <v>-750</v>
      </c>
      <c r="AM57" s="305">
        <v>-250</v>
      </c>
      <c r="AN57" s="305">
        <v>-250</v>
      </c>
      <c r="AO57" s="307">
        <v>-500</v>
      </c>
    </row>
    <row r="58" spans="1:41" ht="14.1" customHeight="1" x14ac:dyDescent="0.2">
      <c r="A58" s="288"/>
      <c r="B58" s="302" t="s">
        <v>154</v>
      </c>
      <c r="C58" s="303">
        <v>0</v>
      </c>
      <c r="D58" s="303">
        <v>0</v>
      </c>
      <c r="E58" s="303">
        <v>0</v>
      </c>
      <c r="F58" s="304">
        <v>0</v>
      </c>
      <c r="G58" s="305">
        <v>0</v>
      </c>
      <c r="H58" s="306">
        <v>0</v>
      </c>
      <c r="I58" s="305">
        <v>0</v>
      </c>
      <c r="J58" s="305">
        <v>0</v>
      </c>
      <c r="K58" s="307">
        <v>0</v>
      </c>
      <c r="L58" s="304">
        <v>0</v>
      </c>
      <c r="M58" s="305">
        <v>0</v>
      </c>
      <c r="N58" s="306">
        <v>0</v>
      </c>
      <c r="O58" s="305">
        <v>0</v>
      </c>
      <c r="P58" s="305">
        <v>0</v>
      </c>
      <c r="Q58" s="306">
        <v>0</v>
      </c>
      <c r="R58" s="305">
        <v>0</v>
      </c>
      <c r="S58" s="305">
        <v>0</v>
      </c>
      <c r="T58" s="306">
        <v>0</v>
      </c>
      <c r="U58" s="305">
        <v>0</v>
      </c>
      <c r="V58" s="305">
        <v>0</v>
      </c>
      <c r="W58" s="307">
        <v>0</v>
      </c>
      <c r="X58" s="304">
        <v>4976000</v>
      </c>
      <c r="Y58" s="305">
        <v>0</v>
      </c>
      <c r="Z58" s="306">
        <v>4976000</v>
      </c>
      <c r="AA58" s="305">
        <v>-2488000</v>
      </c>
      <c r="AB58" s="305">
        <v>0</v>
      </c>
      <c r="AC58" s="306">
        <v>-2488000</v>
      </c>
      <c r="AD58" s="305">
        <v>-2488000</v>
      </c>
      <c r="AE58" s="305">
        <v>0</v>
      </c>
      <c r="AF58" s="306">
        <v>-2488000</v>
      </c>
      <c r="AG58" s="305">
        <v>0</v>
      </c>
      <c r="AH58" s="305">
        <v>0</v>
      </c>
      <c r="AI58" s="307">
        <v>0</v>
      </c>
      <c r="AJ58" s="304">
        <v>0</v>
      </c>
      <c r="AK58" s="305">
        <v>0</v>
      </c>
      <c r="AL58" s="306">
        <v>0</v>
      </c>
      <c r="AM58" s="305">
        <v>0</v>
      </c>
      <c r="AN58" s="305">
        <v>0</v>
      </c>
      <c r="AO58" s="307">
        <v>0</v>
      </c>
    </row>
    <row r="59" spans="1:41" ht="14.45" customHeight="1" x14ac:dyDescent="0.2">
      <c r="A59" s="288"/>
      <c r="B59" s="302" t="s">
        <v>205</v>
      </c>
      <c r="C59" s="303">
        <v>0</v>
      </c>
      <c r="D59" s="303">
        <v>0</v>
      </c>
      <c r="E59" s="303">
        <v>0</v>
      </c>
      <c r="F59" s="304">
        <v>0</v>
      </c>
      <c r="G59" s="305">
        <v>0</v>
      </c>
      <c r="H59" s="306">
        <v>0</v>
      </c>
      <c r="I59" s="305">
        <v>0</v>
      </c>
      <c r="J59" s="305">
        <v>0</v>
      </c>
      <c r="K59" s="307">
        <v>0</v>
      </c>
      <c r="L59" s="304">
        <v>0</v>
      </c>
      <c r="M59" s="305">
        <v>0</v>
      </c>
      <c r="N59" s="306">
        <v>0</v>
      </c>
      <c r="O59" s="305">
        <v>0</v>
      </c>
      <c r="P59" s="305">
        <v>0</v>
      </c>
      <c r="Q59" s="306">
        <v>0</v>
      </c>
      <c r="R59" s="305">
        <v>0</v>
      </c>
      <c r="S59" s="305">
        <v>0</v>
      </c>
      <c r="T59" s="306">
        <v>0</v>
      </c>
      <c r="U59" s="305">
        <v>0</v>
      </c>
      <c r="V59" s="305">
        <v>0</v>
      </c>
      <c r="W59" s="307">
        <v>0</v>
      </c>
      <c r="X59" s="304">
        <v>-200000</v>
      </c>
      <c r="Y59" s="305">
        <v>0</v>
      </c>
      <c r="Z59" s="306">
        <v>-200000</v>
      </c>
      <c r="AA59" s="305">
        <v>100000</v>
      </c>
      <c r="AB59" s="305">
        <v>0</v>
      </c>
      <c r="AC59" s="306">
        <v>100000</v>
      </c>
      <c r="AD59" s="305">
        <v>100000</v>
      </c>
      <c r="AE59" s="305">
        <v>0</v>
      </c>
      <c r="AF59" s="306">
        <v>100000</v>
      </c>
      <c r="AG59" s="305">
        <v>0</v>
      </c>
      <c r="AH59" s="305">
        <v>0</v>
      </c>
      <c r="AI59" s="307">
        <v>0</v>
      </c>
      <c r="AJ59" s="304">
        <v>0</v>
      </c>
      <c r="AK59" s="305">
        <v>0</v>
      </c>
      <c r="AL59" s="306">
        <v>0</v>
      </c>
      <c r="AM59" s="305">
        <v>0</v>
      </c>
      <c r="AN59" s="305">
        <v>0</v>
      </c>
      <c r="AO59" s="307">
        <v>0</v>
      </c>
    </row>
    <row r="60" spans="1:41" ht="14.25" customHeight="1" x14ac:dyDescent="0.2">
      <c r="A60" s="310" t="s">
        <v>288</v>
      </c>
      <c r="B60" s="302" t="s">
        <v>162</v>
      </c>
      <c r="C60" s="303">
        <v>0</v>
      </c>
      <c r="D60" s="303">
        <v>0</v>
      </c>
      <c r="E60" s="303">
        <v>0</v>
      </c>
      <c r="F60" s="304">
        <v>0</v>
      </c>
      <c r="G60" s="305">
        <v>0</v>
      </c>
      <c r="H60" s="306">
        <v>0</v>
      </c>
      <c r="I60" s="305">
        <v>0</v>
      </c>
      <c r="J60" s="305">
        <v>0</v>
      </c>
      <c r="K60" s="307">
        <v>0</v>
      </c>
      <c r="L60" s="304">
        <v>0</v>
      </c>
      <c r="M60" s="305">
        <v>0</v>
      </c>
      <c r="N60" s="306">
        <v>0</v>
      </c>
      <c r="O60" s="305">
        <v>0</v>
      </c>
      <c r="P60" s="305">
        <v>0</v>
      </c>
      <c r="Q60" s="306">
        <v>0</v>
      </c>
      <c r="R60" s="305">
        <v>0</v>
      </c>
      <c r="S60" s="305">
        <v>0</v>
      </c>
      <c r="T60" s="306">
        <v>0</v>
      </c>
      <c r="U60" s="305">
        <v>173000</v>
      </c>
      <c r="V60" s="305">
        <v>0</v>
      </c>
      <c r="W60" s="307">
        <v>173000</v>
      </c>
      <c r="X60" s="304">
        <v>-697000</v>
      </c>
      <c r="Y60" s="305">
        <v>0</v>
      </c>
      <c r="Z60" s="306">
        <v>-697000</v>
      </c>
      <c r="AA60" s="305">
        <v>263000</v>
      </c>
      <c r="AB60" s="305">
        <v>0</v>
      </c>
      <c r="AC60" s="306">
        <v>263000</v>
      </c>
      <c r="AD60" s="305">
        <v>261000</v>
      </c>
      <c r="AE60" s="305">
        <v>0</v>
      </c>
      <c r="AF60" s="306">
        <v>261000</v>
      </c>
      <c r="AG60" s="305">
        <v>0</v>
      </c>
      <c r="AH60" s="305">
        <v>0</v>
      </c>
      <c r="AI60" s="307">
        <v>0</v>
      </c>
      <c r="AJ60" s="304">
        <v>0</v>
      </c>
      <c r="AK60" s="305">
        <v>0</v>
      </c>
      <c r="AL60" s="306">
        <v>0</v>
      </c>
      <c r="AM60" s="305">
        <v>0</v>
      </c>
      <c r="AN60" s="305">
        <v>0</v>
      </c>
      <c r="AO60" s="307">
        <v>0</v>
      </c>
    </row>
    <row r="61" spans="1:41" ht="14.25" customHeight="1" x14ac:dyDescent="0.2">
      <c r="A61" s="289"/>
      <c r="B61" s="302" t="s">
        <v>164</v>
      </c>
      <c r="C61" s="303">
        <v>0</v>
      </c>
      <c r="D61" s="303">
        <v>0</v>
      </c>
      <c r="E61" s="303">
        <v>0</v>
      </c>
      <c r="F61" s="304">
        <v>0</v>
      </c>
      <c r="G61" s="305">
        <v>0</v>
      </c>
      <c r="H61" s="306">
        <v>0</v>
      </c>
      <c r="I61" s="305">
        <v>0</v>
      </c>
      <c r="J61" s="305">
        <v>0</v>
      </c>
      <c r="K61" s="307">
        <v>0</v>
      </c>
      <c r="L61" s="304">
        <v>0</v>
      </c>
      <c r="M61" s="305">
        <v>0</v>
      </c>
      <c r="N61" s="306">
        <v>0</v>
      </c>
      <c r="O61" s="305">
        <v>-286</v>
      </c>
      <c r="P61" s="305">
        <v>0</v>
      </c>
      <c r="Q61" s="306">
        <v>-286</v>
      </c>
      <c r="R61" s="305">
        <v>0</v>
      </c>
      <c r="S61" s="305">
        <v>0</v>
      </c>
      <c r="T61" s="306">
        <v>0</v>
      </c>
      <c r="U61" s="305">
        <v>404000</v>
      </c>
      <c r="V61" s="305">
        <v>0</v>
      </c>
      <c r="W61" s="307">
        <v>404000</v>
      </c>
      <c r="X61" s="304">
        <v>-14769620</v>
      </c>
      <c r="Y61" s="305">
        <v>0</v>
      </c>
      <c r="Z61" s="306">
        <v>-14769620</v>
      </c>
      <c r="AA61" s="305">
        <v>7183380</v>
      </c>
      <c r="AB61" s="305">
        <v>0</v>
      </c>
      <c r="AC61" s="306">
        <v>7183380</v>
      </c>
      <c r="AD61" s="305">
        <v>7182382</v>
      </c>
      <c r="AE61" s="305">
        <v>0</v>
      </c>
      <c r="AF61" s="306">
        <v>7182382</v>
      </c>
      <c r="AG61" s="305">
        <v>380</v>
      </c>
      <c r="AH61" s="305">
        <v>0</v>
      </c>
      <c r="AI61" s="307">
        <v>380</v>
      </c>
      <c r="AJ61" s="304">
        <v>380</v>
      </c>
      <c r="AK61" s="305">
        <v>0</v>
      </c>
      <c r="AL61" s="306">
        <v>380</v>
      </c>
      <c r="AM61" s="305">
        <v>-616</v>
      </c>
      <c r="AN61" s="305">
        <v>0</v>
      </c>
      <c r="AO61" s="307">
        <v>-616</v>
      </c>
    </row>
    <row r="62" spans="1:41" ht="14.25" hidden="1" customHeight="1" x14ac:dyDescent="0.2">
      <c r="A62" s="289"/>
      <c r="B62" s="302" t="s">
        <v>168</v>
      </c>
      <c r="C62" s="303">
        <v>0</v>
      </c>
      <c r="D62" s="303">
        <v>0</v>
      </c>
      <c r="E62" s="303">
        <v>0</v>
      </c>
      <c r="F62" s="304">
        <v>0</v>
      </c>
      <c r="G62" s="305">
        <v>0</v>
      </c>
      <c r="H62" s="306">
        <v>0</v>
      </c>
      <c r="I62" s="305">
        <v>0</v>
      </c>
      <c r="J62" s="305">
        <v>0</v>
      </c>
      <c r="K62" s="307">
        <v>0</v>
      </c>
      <c r="L62" s="304">
        <v>0</v>
      </c>
      <c r="M62" s="305">
        <v>0</v>
      </c>
      <c r="N62" s="306">
        <v>0</v>
      </c>
      <c r="O62" s="305">
        <v>0</v>
      </c>
      <c r="P62" s="305">
        <v>0</v>
      </c>
      <c r="Q62" s="306">
        <v>0</v>
      </c>
      <c r="R62" s="305">
        <v>0</v>
      </c>
      <c r="S62" s="305">
        <v>0</v>
      </c>
      <c r="T62" s="306">
        <v>0</v>
      </c>
      <c r="U62" s="305">
        <v>0</v>
      </c>
      <c r="V62" s="305">
        <v>0</v>
      </c>
      <c r="W62" s="307">
        <v>0</v>
      </c>
      <c r="X62" s="304">
        <v>0</v>
      </c>
      <c r="Y62" s="305">
        <v>0</v>
      </c>
      <c r="Z62" s="306">
        <v>0</v>
      </c>
      <c r="AA62" s="305">
        <v>0</v>
      </c>
      <c r="AB62" s="305">
        <v>0</v>
      </c>
      <c r="AC62" s="306">
        <v>0</v>
      </c>
      <c r="AD62" s="305">
        <v>0</v>
      </c>
      <c r="AE62" s="305">
        <v>0</v>
      </c>
      <c r="AF62" s="306">
        <v>0</v>
      </c>
      <c r="AG62" s="305">
        <v>0</v>
      </c>
      <c r="AH62" s="305">
        <v>0</v>
      </c>
      <c r="AI62" s="307">
        <v>0</v>
      </c>
      <c r="AJ62" s="304">
        <v>0</v>
      </c>
      <c r="AK62" s="305">
        <v>0</v>
      </c>
      <c r="AL62" s="306">
        <v>0</v>
      </c>
      <c r="AM62" s="305">
        <v>0</v>
      </c>
      <c r="AN62" s="305">
        <v>0</v>
      </c>
      <c r="AO62" s="307">
        <v>0</v>
      </c>
    </row>
    <row r="63" spans="1:41" ht="15" x14ac:dyDescent="0.2">
      <c r="A63" s="289"/>
      <c r="B63" s="302" t="s">
        <v>130</v>
      </c>
      <c r="C63" s="303">
        <v>-416</v>
      </c>
      <c r="D63" s="303">
        <v>416</v>
      </c>
      <c r="E63" s="303">
        <v>0</v>
      </c>
      <c r="F63" s="304">
        <v>0</v>
      </c>
      <c r="G63" s="305">
        <v>0</v>
      </c>
      <c r="H63" s="306">
        <v>0</v>
      </c>
      <c r="I63" s="305">
        <v>0</v>
      </c>
      <c r="J63" s="305">
        <v>0</v>
      </c>
      <c r="K63" s="307">
        <v>0</v>
      </c>
      <c r="L63" s="304">
        <v>0</v>
      </c>
      <c r="M63" s="305">
        <v>0</v>
      </c>
      <c r="N63" s="306">
        <v>0</v>
      </c>
      <c r="O63" s="305">
        <v>0</v>
      </c>
      <c r="P63" s="305">
        <v>0</v>
      </c>
      <c r="Q63" s="306">
        <v>0</v>
      </c>
      <c r="R63" s="305">
        <v>0</v>
      </c>
      <c r="S63" s="305">
        <v>0</v>
      </c>
      <c r="T63" s="306">
        <v>0</v>
      </c>
      <c r="U63" s="305">
        <v>0</v>
      </c>
      <c r="V63" s="305">
        <v>0</v>
      </c>
      <c r="W63" s="307">
        <v>0</v>
      </c>
      <c r="X63" s="304">
        <v>0</v>
      </c>
      <c r="Y63" s="305">
        <v>0</v>
      </c>
      <c r="Z63" s="306">
        <v>0</v>
      </c>
      <c r="AA63" s="305">
        <v>292</v>
      </c>
      <c r="AB63" s="305">
        <v>-292</v>
      </c>
      <c r="AC63" s="306">
        <v>0</v>
      </c>
      <c r="AD63" s="305">
        <v>-708</v>
      </c>
      <c r="AE63" s="305">
        <v>708</v>
      </c>
      <c r="AF63" s="306">
        <v>0</v>
      </c>
      <c r="AG63" s="305">
        <v>0</v>
      </c>
      <c r="AH63" s="305">
        <v>0</v>
      </c>
      <c r="AI63" s="307">
        <v>0</v>
      </c>
      <c r="AJ63" s="304">
        <v>0</v>
      </c>
      <c r="AK63" s="305">
        <v>0</v>
      </c>
      <c r="AL63" s="306">
        <v>0</v>
      </c>
      <c r="AM63" s="305">
        <v>0</v>
      </c>
      <c r="AN63" s="305">
        <v>0</v>
      </c>
      <c r="AO63" s="307">
        <v>0</v>
      </c>
    </row>
    <row r="64" spans="1:41" ht="14.25" customHeight="1" x14ac:dyDescent="0.2">
      <c r="A64" s="289"/>
      <c r="B64" s="302" t="s">
        <v>133</v>
      </c>
      <c r="C64" s="303">
        <v>0</v>
      </c>
      <c r="D64" s="303">
        <v>0</v>
      </c>
      <c r="E64" s="303">
        <v>0</v>
      </c>
      <c r="F64" s="304">
        <v>0</v>
      </c>
      <c r="G64" s="305">
        <v>0</v>
      </c>
      <c r="H64" s="306">
        <v>0</v>
      </c>
      <c r="I64" s="305">
        <v>0</v>
      </c>
      <c r="J64" s="305">
        <v>0</v>
      </c>
      <c r="K64" s="307">
        <v>0</v>
      </c>
      <c r="L64" s="304">
        <v>0</v>
      </c>
      <c r="M64" s="305">
        <v>0</v>
      </c>
      <c r="N64" s="306">
        <v>0</v>
      </c>
      <c r="O64" s="305">
        <v>0</v>
      </c>
      <c r="P64" s="305">
        <v>0</v>
      </c>
      <c r="Q64" s="306">
        <v>0</v>
      </c>
      <c r="R64" s="305">
        <v>0</v>
      </c>
      <c r="S64" s="305">
        <v>0</v>
      </c>
      <c r="T64" s="306">
        <v>0</v>
      </c>
      <c r="U64" s="305">
        <v>0</v>
      </c>
      <c r="V64" s="305">
        <v>0</v>
      </c>
      <c r="W64" s="307">
        <v>0</v>
      </c>
      <c r="X64" s="304">
        <v>0</v>
      </c>
      <c r="Y64" s="305">
        <v>0</v>
      </c>
      <c r="Z64" s="306">
        <v>0</v>
      </c>
      <c r="AA64" s="305">
        <v>0</v>
      </c>
      <c r="AB64" s="305">
        <v>0</v>
      </c>
      <c r="AC64" s="306">
        <v>0</v>
      </c>
      <c r="AD64" s="305">
        <v>0</v>
      </c>
      <c r="AE64" s="305">
        <v>0</v>
      </c>
      <c r="AF64" s="306">
        <v>0</v>
      </c>
      <c r="AG64" s="305">
        <v>0</v>
      </c>
      <c r="AH64" s="305">
        <v>0</v>
      </c>
      <c r="AI64" s="307">
        <v>0</v>
      </c>
      <c r="AJ64" s="304">
        <v>0</v>
      </c>
      <c r="AK64" s="305">
        <v>0</v>
      </c>
      <c r="AL64" s="306">
        <v>0</v>
      </c>
      <c r="AM64" s="305">
        <v>0</v>
      </c>
      <c r="AN64" s="305">
        <v>0</v>
      </c>
      <c r="AO64" s="307">
        <v>0</v>
      </c>
    </row>
    <row r="65" spans="1:41" ht="14.25" customHeight="1" x14ac:dyDescent="0.2">
      <c r="A65" s="289"/>
      <c r="B65" s="302" t="s">
        <v>137</v>
      </c>
      <c r="C65" s="303">
        <v>105</v>
      </c>
      <c r="D65" s="303">
        <v>-1104</v>
      </c>
      <c r="E65" s="303">
        <v>-999</v>
      </c>
      <c r="F65" s="304">
        <v>0</v>
      </c>
      <c r="G65" s="305">
        <v>0</v>
      </c>
      <c r="H65" s="306">
        <v>0</v>
      </c>
      <c r="I65" s="305">
        <v>0</v>
      </c>
      <c r="J65" s="305">
        <v>0</v>
      </c>
      <c r="K65" s="307">
        <v>0</v>
      </c>
      <c r="L65" s="304">
        <v>0</v>
      </c>
      <c r="M65" s="305">
        <v>0</v>
      </c>
      <c r="N65" s="306">
        <v>0</v>
      </c>
      <c r="O65" s="305">
        <v>0</v>
      </c>
      <c r="P65" s="305">
        <v>0</v>
      </c>
      <c r="Q65" s="306">
        <v>0</v>
      </c>
      <c r="R65" s="305">
        <v>0</v>
      </c>
      <c r="S65" s="305">
        <v>0</v>
      </c>
      <c r="T65" s="306">
        <v>0</v>
      </c>
      <c r="U65" s="305">
        <v>0</v>
      </c>
      <c r="V65" s="305">
        <v>0</v>
      </c>
      <c r="W65" s="307">
        <v>0</v>
      </c>
      <c r="X65" s="304">
        <v>-10396965</v>
      </c>
      <c r="Y65" s="305">
        <v>-6892368</v>
      </c>
      <c r="Z65" s="306">
        <v>-17289333</v>
      </c>
      <c r="AA65" s="305">
        <v>5198035</v>
      </c>
      <c r="AB65" s="305">
        <v>3446632</v>
      </c>
      <c r="AC65" s="306">
        <v>8644667</v>
      </c>
      <c r="AD65" s="305">
        <v>5199035</v>
      </c>
      <c r="AE65" s="305">
        <v>3445632</v>
      </c>
      <c r="AF65" s="306">
        <v>8644667</v>
      </c>
      <c r="AG65" s="305">
        <v>0</v>
      </c>
      <c r="AH65" s="305">
        <v>-333</v>
      </c>
      <c r="AI65" s="307">
        <v>-333</v>
      </c>
      <c r="AJ65" s="304">
        <v>0</v>
      </c>
      <c r="AK65" s="305">
        <v>-333</v>
      </c>
      <c r="AL65" s="306">
        <v>-333</v>
      </c>
      <c r="AM65" s="305">
        <v>0</v>
      </c>
      <c r="AN65" s="305">
        <v>-334</v>
      </c>
      <c r="AO65" s="307">
        <v>-334</v>
      </c>
    </row>
    <row r="66" spans="1:41" ht="14.25" customHeight="1" x14ac:dyDescent="0.2">
      <c r="A66" s="289"/>
      <c r="B66" s="302" t="s">
        <v>138</v>
      </c>
      <c r="C66" s="303">
        <v>633</v>
      </c>
      <c r="D66" s="303">
        <v>1826</v>
      </c>
      <c r="E66" s="303">
        <v>2459</v>
      </c>
      <c r="F66" s="304">
        <v>0</v>
      </c>
      <c r="G66" s="305">
        <v>0</v>
      </c>
      <c r="H66" s="306">
        <v>0</v>
      </c>
      <c r="I66" s="305">
        <v>0</v>
      </c>
      <c r="J66" s="305">
        <v>0</v>
      </c>
      <c r="K66" s="307">
        <v>0</v>
      </c>
      <c r="L66" s="304">
        <v>0</v>
      </c>
      <c r="M66" s="305">
        <v>0</v>
      </c>
      <c r="N66" s="306">
        <v>0</v>
      </c>
      <c r="O66" s="305">
        <v>0</v>
      </c>
      <c r="P66" s="305">
        <v>0</v>
      </c>
      <c r="Q66" s="306">
        <v>0</v>
      </c>
      <c r="R66" s="305">
        <v>400</v>
      </c>
      <c r="S66" s="305">
        <v>-400</v>
      </c>
      <c r="T66" s="306">
        <v>0</v>
      </c>
      <c r="U66" s="305">
        <v>86</v>
      </c>
      <c r="V66" s="305">
        <v>-229</v>
      </c>
      <c r="W66" s="307">
        <v>-143</v>
      </c>
      <c r="X66" s="304">
        <v>16813150</v>
      </c>
      <c r="Y66" s="305">
        <v>26945898</v>
      </c>
      <c r="Z66" s="306">
        <v>43759048</v>
      </c>
      <c r="AA66" s="305">
        <v>-8405502</v>
      </c>
      <c r="AB66" s="305">
        <v>-13473207</v>
      </c>
      <c r="AC66" s="306">
        <v>-21878709</v>
      </c>
      <c r="AD66" s="305">
        <v>-8407501</v>
      </c>
      <c r="AE66" s="305">
        <v>-13472206</v>
      </c>
      <c r="AF66" s="306">
        <v>-21879707</v>
      </c>
      <c r="AG66" s="305">
        <v>0</v>
      </c>
      <c r="AH66" s="305">
        <v>989</v>
      </c>
      <c r="AI66" s="307">
        <v>989</v>
      </c>
      <c r="AJ66" s="304">
        <v>0</v>
      </c>
      <c r="AK66" s="305">
        <v>989</v>
      </c>
      <c r="AL66" s="306">
        <v>989</v>
      </c>
      <c r="AM66" s="305">
        <v>0</v>
      </c>
      <c r="AN66" s="305">
        <v>-8</v>
      </c>
      <c r="AO66" s="307">
        <v>-8</v>
      </c>
    </row>
    <row r="67" spans="1:41" ht="14.25" customHeight="1" x14ac:dyDescent="0.2">
      <c r="A67" s="289"/>
      <c r="B67" s="302" t="s">
        <v>191</v>
      </c>
      <c r="C67" s="303">
        <v>0</v>
      </c>
      <c r="D67" s="303">
        <v>0</v>
      </c>
      <c r="E67" s="303">
        <v>0</v>
      </c>
      <c r="F67" s="304">
        <v>0</v>
      </c>
      <c r="G67" s="305">
        <v>0</v>
      </c>
      <c r="H67" s="306">
        <v>0</v>
      </c>
      <c r="I67" s="305">
        <v>0</v>
      </c>
      <c r="J67" s="305">
        <v>0</v>
      </c>
      <c r="K67" s="307">
        <v>0</v>
      </c>
      <c r="L67" s="304">
        <v>0</v>
      </c>
      <c r="M67" s="305">
        <v>0</v>
      </c>
      <c r="N67" s="306">
        <v>0</v>
      </c>
      <c r="O67" s="305">
        <v>0</v>
      </c>
      <c r="P67" s="305">
        <v>0</v>
      </c>
      <c r="Q67" s="306">
        <v>0</v>
      </c>
      <c r="R67" s="305">
        <v>0</v>
      </c>
      <c r="S67" s="305">
        <v>0</v>
      </c>
      <c r="T67" s="306">
        <v>0</v>
      </c>
      <c r="U67" s="305">
        <v>0</v>
      </c>
      <c r="V67" s="305">
        <v>0</v>
      </c>
      <c r="W67" s="307">
        <v>0</v>
      </c>
      <c r="X67" s="304">
        <v>-990000</v>
      </c>
      <c r="Y67" s="305">
        <v>-858000</v>
      </c>
      <c r="Z67" s="306">
        <v>-1848000</v>
      </c>
      <c r="AA67" s="305">
        <v>495000</v>
      </c>
      <c r="AB67" s="305">
        <v>429000</v>
      </c>
      <c r="AC67" s="306">
        <v>924000</v>
      </c>
      <c r="AD67" s="305">
        <v>495000</v>
      </c>
      <c r="AE67" s="305">
        <v>429000</v>
      </c>
      <c r="AF67" s="306">
        <v>924000</v>
      </c>
      <c r="AG67" s="305">
        <v>0</v>
      </c>
      <c r="AH67" s="305">
        <v>0</v>
      </c>
      <c r="AI67" s="307">
        <v>0</v>
      </c>
      <c r="AJ67" s="304">
        <v>0</v>
      </c>
      <c r="AK67" s="305">
        <v>0</v>
      </c>
      <c r="AL67" s="306">
        <v>0</v>
      </c>
      <c r="AM67" s="305">
        <v>0</v>
      </c>
      <c r="AN67" s="305">
        <v>0</v>
      </c>
      <c r="AO67" s="307">
        <v>0</v>
      </c>
    </row>
    <row r="68" spans="1:41" ht="14.25" customHeight="1" x14ac:dyDescent="0.2">
      <c r="A68" s="311" t="s">
        <v>289</v>
      </c>
      <c r="B68" s="302" t="s">
        <v>192</v>
      </c>
      <c r="C68" s="303">
        <v>-1</v>
      </c>
      <c r="D68" s="303">
        <v>0</v>
      </c>
      <c r="E68" s="303">
        <v>-1</v>
      </c>
      <c r="F68" s="304">
        <v>0</v>
      </c>
      <c r="G68" s="305">
        <v>0</v>
      </c>
      <c r="H68" s="306">
        <v>0</v>
      </c>
      <c r="I68" s="305">
        <v>0</v>
      </c>
      <c r="J68" s="305">
        <v>0</v>
      </c>
      <c r="K68" s="307">
        <v>0</v>
      </c>
      <c r="L68" s="304">
        <v>0</v>
      </c>
      <c r="M68" s="305">
        <v>0</v>
      </c>
      <c r="N68" s="306">
        <v>0</v>
      </c>
      <c r="O68" s="305">
        <v>0</v>
      </c>
      <c r="P68" s="305">
        <v>0</v>
      </c>
      <c r="Q68" s="306">
        <v>0</v>
      </c>
      <c r="R68" s="305">
        <v>0</v>
      </c>
      <c r="S68" s="305">
        <v>0</v>
      </c>
      <c r="T68" s="306">
        <v>0</v>
      </c>
      <c r="U68" s="305">
        <v>61</v>
      </c>
      <c r="V68" s="305">
        <v>0</v>
      </c>
      <c r="W68" s="307">
        <v>61</v>
      </c>
      <c r="X68" s="304">
        <v>-584354</v>
      </c>
      <c r="Y68" s="305">
        <v>0</v>
      </c>
      <c r="Z68" s="306">
        <v>-584354</v>
      </c>
      <c r="AA68" s="305">
        <v>292646</v>
      </c>
      <c r="AB68" s="305">
        <v>0</v>
      </c>
      <c r="AC68" s="306">
        <v>292646</v>
      </c>
      <c r="AD68" s="305">
        <v>291646</v>
      </c>
      <c r="AE68" s="305">
        <v>0</v>
      </c>
      <c r="AF68" s="306">
        <v>291646</v>
      </c>
      <c r="AG68" s="305">
        <v>0</v>
      </c>
      <c r="AH68" s="305">
        <v>0</v>
      </c>
      <c r="AI68" s="307">
        <v>0</v>
      </c>
      <c r="AJ68" s="304">
        <v>0</v>
      </c>
      <c r="AK68" s="305">
        <v>0</v>
      </c>
      <c r="AL68" s="306">
        <v>0</v>
      </c>
      <c r="AM68" s="305">
        <v>0</v>
      </c>
      <c r="AN68" s="305">
        <v>0</v>
      </c>
      <c r="AO68" s="307">
        <v>0</v>
      </c>
    </row>
    <row r="69" spans="1:41" ht="14.25" customHeight="1" x14ac:dyDescent="0.2">
      <c r="A69" s="284"/>
      <c r="B69" s="302" t="s">
        <v>140</v>
      </c>
      <c r="C69" s="303">
        <v>-1</v>
      </c>
      <c r="D69" s="303">
        <v>0</v>
      </c>
      <c r="E69" s="303">
        <v>-1</v>
      </c>
      <c r="F69" s="304">
        <v>0</v>
      </c>
      <c r="G69" s="305">
        <v>0</v>
      </c>
      <c r="H69" s="306">
        <v>0</v>
      </c>
      <c r="I69" s="305">
        <v>0</v>
      </c>
      <c r="J69" s="305">
        <v>0</v>
      </c>
      <c r="K69" s="307">
        <v>0</v>
      </c>
      <c r="L69" s="304">
        <v>0</v>
      </c>
      <c r="M69" s="305">
        <v>0</v>
      </c>
      <c r="N69" s="306">
        <v>0</v>
      </c>
      <c r="O69" s="305">
        <v>0</v>
      </c>
      <c r="P69" s="305">
        <v>0</v>
      </c>
      <c r="Q69" s="306">
        <v>0</v>
      </c>
      <c r="R69" s="305">
        <v>214</v>
      </c>
      <c r="S69" s="305">
        <v>-447</v>
      </c>
      <c r="T69" s="306">
        <v>-233</v>
      </c>
      <c r="U69" s="305">
        <v>482</v>
      </c>
      <c r="V69" s="305">
        <v>-129</v>
      </c>
      <c r="W69" s="307">
        <v>353</v>
      </c>
      <c r="X69" s="304">
        <v>-1736565</v>
      </c>
      <c r="Y69" s="305">
        <v>-434141</v>
      </c>
      <c r="Z69" s="306">
        <v>-2170706</v>
      </c>
      <c r="AA69" s="305">
        <v>868435</v>
      </c>
      <c r="AB69" s="305">
        <v>216859</v>
      </c>
      <c r="AC69" s="306">
        <v>1085294</v>
      </c>
      <c r="AD69" s="305">
        <v>867433</v>
      </c>
      <c r="AE69" s="305">
        <v>217858</v>
      </c>
      <c r="AF69" s="306">
        <v>1085291</v>
      </c>
      <c r="AG69" s="305">
        <v>0</v>
      </c>
      <c r="AH69" s="305">
        <v>0</v>
      </c>
      <c r="AI69" s="307">
        <v>0</v>
      </c>
      <c r="AJ69" s="304">
        <v>0</v>
      </c>
      <c r="AK69" s="305">
        <v>0</v>
      </c>
      <c r="AL69" s="306">
        <v>0</v>
      </c>
      <c r="AM69" s="305">
        <v>0</v>
      </c>
      <c r="AN69" s="305">
        <v>0</v>
      </c>
      <c r="AO69" s="307">
        <v>0</v>
      </c>
    </row>
    <row r="70" spans="1:41" ht="14.25" customHeight="1" x14ac:dyDescent="0.2">
      <c r="A70" s="284"/>
      <c r="B70" s="302" t="s">
        <v>170</v>
      </c>
      <c r="C70" s="303">
        <v>1</v>
      </c>
      <c r="D70" s="303">
        <v>0</v>
      </c>
      <c r="E70" s="303">
        <v>1</v>
      </c>
      <c r="F70" s="304">
        <v>0</v>
      </c>
      <c r="G70" s="305">
        <v>0</v>
      </c>
      <c r="H70" s="306">
        <v>0</v>
      </c>
      <c r="I70" s="305">
        <v>0</v>
      </c>
      <c r="J70" s="305">
        <v>0</v>
      </c>
      <c r="K70" s="307">
        <v>0</v>
      </c>
      <c r="L70" s="304">
        <v>0</v>
      </c>
      <c r="M70" s="305">
        <v>0</v>
      </c>
      <c r="N70" s="306">
        <v>0</v>
      </c>
      <c r="O70" s="305">
        <v>0</v>
      </c>
      <c r="P70" s="305">
        <v>0</v>
      </c>
      <c r="Q70" s="306">
        <v>0</v>
      </c>
      <c r="R70" s="305">
        <v>0</v>
      </c>
      <c r="S70" s="305">
        <v>0</v>
      </c>
      <c r="T70" s="306">
        <v>0</v>
      </c>
      <c r="U70" s="305">
        <v>-18128</v>
      </c>
      <c r="V70" s="305">
        <v>0</v>
      </c>
      <c r="W70" s="307">
        <v>-18128</v>
      </c>
      <c r="X70" s="304">
        <v>-9943957</v>
      </c>
      <c r="Y70" s="305">
        <v>0</v>
      </c>
      <c r="Z70" s="306">
        <v>-9943957</v>
      </c>
      <c r="AA70" s="305">
        <v>4981043</v>
      </c>
      <c r="AB70" s="305">
        <v>0</v>
      </c>
      <c r="AC70" s="306">
        <v>4981043</v>
      </c>
      <c r="AD70" s="305">
        <v>4981043</v>
      </c>
      <c r="AE70" s="305">
        <v>0</v>
      </c>
      <c r="AF70" s="306">
        <v>4981043</v>
      </c>
      <c r="AG70" s="305">
        <v>0</v>
      </c>
      <c r="AH70" s="305">
        <v>0</v>
      </c>
      <c r="AI70" s="307">
        <v>0</v>
      </c>
      <c r="AJ70" s="304">
        <v>0</v>
      </c>
      <c r="AK70" s="305">
        <v>0</v>
      </c>
      <c r="AL70" s="306">
        <v>0</v>
      </c>
      <c r="AM70" s="305">
        <v>0</v>
      </c>
      <c r="AN70" s="305">
        <v>0</v>
      </c>
      <c r="AO70" s="307">
        <v>0</v>
      </c>
    </row>
    <row r="71" spans="1:41" ht="14.25" customHeight="1" x14ac:dyDescent="0.2">
      <c r="A71" s="284"/>
      <c r="B71" s="312" t="s">
        <v>171</v>
      </c>
      <c r="C71" s="313">
        <v>0</v>
      </c>
      <c r="D71" s="313">
        <v>0</v>
      </c>
      <c r="E71" s="313">
        <v>0</v>
      </c>
      <c r="F71" s="314">
        <v>0</v>
      </c>
      <c r="G71" s="315">
        <v>0</v>
      </c>
      <c r="H71" s="316">
        <v>0</v>
      </c>
      <c r="I71" s="315">
        <v>0</v>
      </c>
      <c r="J71" s="315">
        <v>0</v>
      </c>
      <c r="K71" s="317">
        <v>0</v>
      </c>
      <c r="L71" s="314">
        <v>0</v>
      </c>
      <c r="M71" s="315">
        <v>0</v>
      </c>
      <c r="N71" s="316">
        <v>0</v>
      </c>
      <c r="O71" s="315">
        <v>0</v>
      </c>
      <c r="P71" s="315">
        <v>0</v>
      </c>
      <c r="Q71" s="316">
        <v>0</v>
      </c>
      <c r="R71" s="315">
        <v>0</v>
      </c>
      <c r="S71" s="315">
        <v>0</v>
      </c>
      <c r="T71" s="316">
        <v>0</v>
      </c>
      <c r="U71" s="315">
        <v>0</v>
      </c>
      <c r="V71" s="315">
        <v>0</v>
      </c>
      <c r="W71" s="317">
        <v>0</v>
      </c>
      <c r="X71" s="314">
        <v>-5067333</v>
      </c>
      <c r="Y71" s="315">
        <v>0</v>
      </c>
      <c r="Z71" s="316">
        <v>-5067333</v>
      </c>
      <c r="AA71" s="315">
        <v>2533667</v>
      </c>
      <c r="AB71" s="315">
        <v>0</v>
      </c>
      <c r="AC71" s="316">
        <v>2533667</v>
      </c>
      <c r="AD71" s="315">
        <v>2533666</v>
      </c>
      <c r="AE71" s="315">
        <v>0</v>
      </c>
      <c r="AF71" s="316">
        <v>2533666</v>
      </c>
      <c r="AG71" s="315">
        <v>-333</v>
      </c>
      <c r="AH71" s="315">
        <v>0</v>
      </c>
      <c r="AI71" s="317">
        <v>-333</v>
      </c>
      <c r="AJ71" s="314">
        <v>-333</v>
      </c>
      <c r="AK71" s="315">
        <v>0</v>
      </c>
      <c r="AL71" s="316">
        <v>-333</v>
      </c>
      <c r="AM71" s="315">
        <v>666</v>
      </c>
      <c r="AN71" s="315">
        <v>0</v>
      </c>
      <c r="AO71" s="317">
        <v>666</v>
      </c>
    </row>
    <row r="72" spans="1:41" s="51" customFormat="1" ht="15.75" thickBot="1" x14ac:dyDescent="0.3">
      <c r="B72" s="318" t="s">
        <v>290</v>
      </c>
      <c r="C72" s="319">
        <v>1</v>
      </c>
      <c r="D72" s="319">
        <v>1459</v>
      </c>
      <c r="E72" s="319">
        <v>1460</v>
      </c>
      <c r="F72" s="320">
        <v>0</v>
      </c>
      <c r="G72" s="321">
        <v>0</v>
      </c>
      <c r="H72" s="322">
        <v>0</v>
      </c>
      <c r="I72" s="321">
        <v>0</v>
      </c>
      <c r="J72" s="321">
        <v>0</v>
      </c>
      <c r="K72" s="323">
        <v>0</v>
      </c>
      <c r="L72" s="320">
        <v>0</v>
      </c>
      <c r="M72" s="321">
        <v>0</v>
      </c>
      <c r="N72" s="322">
        <v>0</v>
      </c>
      <c r="O72" s="321">
        <v>-504</v>
      </c>
      <c r="P72" s="321">
        <v>-257</v>
      </c>
      <c r="Q72" s="322">
        <v>-761</v>
      </c>
      <c r="R72" s="321">
        <v>1263</v>
      </c>
      <c r="S72" s="321">
        <v>-1021</v>
      </c>
      <c r="T72" s="322">
        <v>242</v>
      </c>
      <c r="U72" s="321">
        <v>-5445611</v>
      </c>
      <c r="V72" s="321">
        <v>1721077</v>
      </c>
      <c r="W72" s="323">
        <v>-3724534</v>
      </c>
      <c r="X72" s="320">
        <v>-106118432</v>
      </c>
      <c r="Y72" s="321">
        <v>-2534172</v>
      </c>
      <c r="Z72" s="322">
        <v>-108652604</v>
      </c>
      <c r="AA72" s="321">
        <v>53829304</v>
      </c>
      <c r="AB72" s="321">
        <v>52931</v>
      </c>
      <c r="AC72" s="322">
        <v>53881902</v>
      </c>
      <c r="AD72" s="321">
        <v>57733610</v>
      </c>
      <c r="AE72" s="321">
        <v>761931</v>
      </c>
      <c r="AF72" s="322">
        <v>58495874</v>
      </c>
      <c r="AG72" s="321">
        <v>1081</v>
      </c>
      <c r="AH72" s="321">
        <v>1281</v>
      </c>
      <c r="AI72" s="323">
        <v>2362</v>
      </c>
      <c r="AJ72" s="320">
        <v>-918</v>
      </c>
      <c r="AK72" s="321">
        <v>281</v>
      </c>
      <c r="AL72" s="322">
        <v>-637</v>
      </c>
      <c r="AM72" s="321">
        <v>208</v>
      </c>
      <c r="AN72" s="321">
        <v>-592</v>
      </c>
      <c r="AO72" s="323">
        <v>-384</v>
      </c>
    </row>
    <row r="73" spans="1:41" x14ac:dyDescent="0.2"/>
    <row r="74" spans="1:41" hidden="1" x14ac:dyDescent="0.2">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row>
    <row r="75" spans="1:41" x14ac:dyDescent="0.2"/>
    <row r="76" spans="1:41" hidden="1"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7" spans="1:41" x14ac:dyDescent="0.2"/>
    <row r="78" spans="1:41"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754E-35C1-40E2-9B5F-57A38B0B085D}">
  <dimension ref="A1:K46"/>
  <sheetViews>
    <sheetView workbookViewId="0"/>
  </sheetViews>
  <sheetFormatPr defaultColWidth="8.7109375" defaultRowHeight="15" x14ac:dyDescent="0.25"/>
  <cols>
    <col min="1" max="1" width="88.28515625" style="169" bestFit="1" customWidth="1"/>
    <col min="2" max="10" width="14.28515625" style="169" customWidth="1"/>
    <col min="11" max="11" width="108.42578125" style="169" bestFit="1" customWidth="1"/>
    <col min="12" max="16384" width="8.7109375" style="169"/>
  </cols>
  <sheetData>
    <row r="1" spans="1:11" ht="15.75" thickBot="1" x14ac:dyDescent="0.3"/>
    <row r="2" spans="1:11" ht="15.75" thickBot="1" x14ac:dyDescent="0.3">
      <c r="B2" s="363" t="s">
        <v>238</v>
      </c>
      <c r="C2" s="364"/>
      <c r="D2" s="365"/>
      <c r="E2" s="363" t="s">
        <v>295</v>
      </c>
      <c r="F2" s="364"/>
      <c r="G2" s="365"/>
      <c r="H2" s="363" t="s">
        <v>239</v>
      </c>
      <c r="I2" s="364"/>
      <c r="J2" s="365"/>
    </row>
    <row r="3" spans="1:11" s="3" customFormat="1" ht="75.75" thickBot="1" x14ac:dyDescent="0.3">
      <c r="A3" s="276" t="s">
        <v>240</v>
      </c>
      <c r="B3" s="278" t="s">
        <v>314</v>
      </c>
      <c r="C3" s="279" t="s">
        <v>315</v>
      </c>
      <c r="D3" s="279" t="s">
        <v>316</v>
      </c>
      <c r="E3" s="278" t="s">
        <v>311</v>
      </c>
      <c r="F3" s="279" t="s">
        <v>312</v>
      </c>
      <c r="G3" s="279" t="s">
        <v>313</v>
      </c>
      <c r="H3" s="273" t="s">
        <v>247</v>
      </c>
      <c r="I3" s="274" t="s">
        <v>248</v>
      </c>
      <c r="J3" s="275" t="s">
        <v>249</v>
      </c>
      <c r="K3" s="4" t="s">
        <v>250</v>
      </c>
    </row>
    <row r="4" spans="1:11" x14ac:dyDescent="0.25">
      <c r="A4" s="262" t="s">
        <v>115</v>
      </c>
      <c r="B4" s="264"/>
      <c r="C4" s="265"/>
      <c r="D4" s="265"/>
      <c r="E4" s="264"/>
      <c r="F4" s="265"/>
      <c r="G4" s="265"/>
      <c r="H4" s="270"/>
      <c r="I4" s="271"/>
      <c r="J4" s="272"/>
    </row>
    <row r="5" spans="1:11" x14ac:dyDescent="0.25">
      <c r="A5" s="263" t="s">
        <v>116</v>
      </c>
      <c r="B5" s="264">
        <v>75000000</v>
      </c>
      <c r="C5" s="265">
        <v>0</v>
      </c>
      <c r="D5" s="265">
        <v>75000000</v>
      </c>
      <c r="E5" s="264">
        <v>75000000</v>
      </c>
      <c r="F5" s="265">
        <v>0</v>
      </c>
      <c r="G5" s="265">
        <v>75000000</v>
      </c>
      <c r="H5" s="264">
        <v>0</v>
      </c>
      <c r="I5" s="265">
        <v>0</v>
      </c>
      <c r="J5" s="266">
        <v>0</v>
      </c>
    </row>
    <row r="6" spans="1:11" x14ac:dyDescent="0.25">
      <c r="A6" s="262" t="s">
        <v>156</v>
      </c>
      <c r="B6" s="264"/>
      <c r="C6" s="265"/>
      <c r="D6" s="265"/>
      <c r="E6" s="264"/>
      <c r="F6" s="265"/>
      <c r="G6" s="265"/>
      <c r="H6" s="264"/>
      <c r="I6" s="265"/>
      <c r="J6" s="266"/>
    </row>
    <row r="7" spans="1:11" x14ac:dyDescent="0.25">
      <c r="A7" s="263" t="s">
        <v>170</v>
      </c>
      <c r="B7" s="264">
        <v>50000000</v>
      </c>
      <c r="C7" s="265">
        <v>0</v>
      </c>
      <c r="D7" s="265">
        <v>50000000</v>
      </c>
      <c r="E7" s="264">
        <v>50000000</v>
      </c>
      <c r="F7" s="265">
        <v>0</v>
      </c>
      <c r="G7" s="265">
        <v>50000000</v>
      </c>
      <c r="H7" s="264">
        <v>0</v>
      </c>
      <c r="I7" s="265">
        <v>0</v>
      </c>
      <c r="J7" s="266">
        <v>0</v>
      </c>
    </row>
    <row r="8" spans="1:11" x14ac:dyDescent="0.25">
      <c r="A8" s="263" t="s">
        <v>168</v>
      </c>
      <c r="B8" s="264">
        <v>0</v>
      </c>
      <c r="C8" s="265">
        <v>0</v>
      </c>
      <c r="D8" s="265">
        <v>0</v>
      </c>
      <c r="E8" s="264">
        <v>0</v>
      </c>
      <c r="F8" s="265">
        <v>0</v>
      </c>
      <c r="G8" s="265">
        <v>0</v>
      </c>
      <c r="H8" s="264">
        <v>0</v>
      </c>
      <c r="I8" s="265">
        <v>0</v>
      </c>
      <c r="J8" s="266">
        <v>0</v>
      </c>
    </row>
    <row r="9" spans="1:11" x14ac:dyDescent="0.25">
      <c r="A9" s="263" t="s">
        <v>164</v>
      </c>
      <c r="B9" s="264">
        <v>106000000</v>
      </c>
      <c r="C9" s="265">
        <v>0</v>
      </c>
      <c r="D9" s="265">
        <v>106000000</v>
      </c>
      <c r="E9" s="264">
        <v>106000000</v>
      </c>
      <c r="F9" s="265">
        <v>0</v>
      </c>
      <c r="G9" s="265">
        <v>106000000</v>
      </c>
      <c r="H9" s="264">
        <v>0</v>
      </c>
      <c r="I9" s="265">
        <v>0</v>
      </c>
      <c r="J9" s="266">
        <v>0</v>
      </c>
    </row>
    <row r="10" spans="1:11" x14ac:dyDescent="0.25">
      <c r="A10" s="263" t="s">
        <v>171</v>
      </c>
      <c r="B10" s="264">
        <v>40000000</v>
      </c>
      <c r="C10" s="265">
        <v>0</v>
      </c>
      <c r="D10" s="265">
        <v>40000000</v>
      </c>
      <c r="E10" s="264">
        <v>40000000</v>
      </c>
      <c r="F10" s="265">
        <v>0</v>
      </c>
      <c r="G10" s="265">
        <v>40000000</v>
      </c>
      <c r="H10" s="264">
        <v>0</v>
      </c>
      <c r="I10" s="265">
        <v>0</v>
      </c>
      <c r="J10" s="266">
        <v>0</v>
      </c>
    </row>
    <row r="11" spans="1:11" x14ac:dyDescent="0.25">
      <c r="A11" s="263" t="s">
        <v>157</v>
      </c>
      <c r="B11" s="264">
        <v>150000000</v>
      </c>
      <c r="C11" s="265">
        <v>0</v>
      </c>
      <c r="D11" s="265">
        <v>150000000</v>
      </c>
      <c r="E11" s="264">
        <v>150000000</v>
      </c>
      <c r="F11" s="265">
        <v>0</v>
      </c>
      <c r="G11" s="265">
        <v>150000000</v>
      </c>
      <c r="H11" s="264">
        <v>0</v>
      </c>
      <c r="I11" s="265">
        <v>0</v>
      </c>
      <c r="J11" s="266">
        <v>0</v>
      </c>
    </row>
    <row r="12" spans="1:11" x14ac:dyDescent="0.25">
      <c r="A12" s="263" t="s">
        <v>161</v>
      </c>
      <c r="B12" s="264">
        <v>5000000</v>
      </c>
      <c r="C12" s="265">
        <v>0</v>
      </c>
      <c r="D12" s="265">
        <v>5000000</v>
      </c>
      <c r="E12" s="264">
        <v>5000000</v>
      </c>
      <c r="F12" s="265">
        <v>0</v>
      </c>
      <c r="G12" s="265">
        <v>5000000</v>
      </c>
      <c r="H12" s="264">
        <v>0</v>
      </c>
      <c r="I12" s="265">
        <v>0</v>
      </c>
      <c r="J12" s="266">
        <v>0</v>
      </c>
    </row>
    <row r="13" spans="1:11" x14ac:dyDescent="0.25">
      <c r="A13" s="263" t="s">
        <v>162</v>
      </c>
      <c r="B13" s="264">
        <v>5000000</v>
      </c>
      <c r="C13" s="265">
        <v>0</v>
      </c>
      <c r="D13" s="265">
        <v>5000000</v>
      </c>
      <c r="E13" s="264">
        <v>5000000</v>
      </c>
      <c r="F13" s="265">
        <v>0</v>
      </c>
      <c r="G13" s="265">
        <v>5000000</v>
      </c>
      <c r="H13" s="264">
        <v>0</v>
      </c>
      <c r="I13" s="265">
        <v>0</v>
      </c>
      <c r="J13" s="266">
        <v>0</v>
      </c>
    </row>
    <row r="14" spans="1:11" x14ac:dyDescent="0.25">
      <c r="A14" s="262" t="s">
        <v>173</v>
      </c>
      <c r="B14" s="264"/>
      <c r="C14" s="265"/>
      <c r="D14" s="265"/>
      <c r="E14" s="264"/>
      <c r="F14" s="265"/>
      <c r="G14" s="265"/>
      <c r="H14" s="264"/>
      <c r="I14" s="265"/>
      <c r="J14" s="266"/>
    </row>
    <row r="15" spans="1:11" x14ac:dyDescent="0.25">
      <c r="A15" s="263" t="s">
        <v>203</v>
      </c>
      <c r="B15" s="264">
        <v>0</v>
      </c>
      <c r="C15" s="265">
        <v>0</v>
      </c>
      <c r="D15" s="265">
        <v>0</v>
      </c>
      <c r="E15" s="264">
        <v>0</v>
      </c>
      <c r="F15" s="265">
        <v>0</v>
      </c>
      <c r="G15" s="265">
        <v>0</v>
      </c>
      <c r="H15" s="264">
        <v>0</v>
      </c>
      <c r="I15" s="265">
        <v>0</v>
      </c>
      <c r="J15" s="266">
        <v>0</v>
      </c>
    </row>
    <row r="16" spans="1:11" x14ac:dyDescent="0.25">
      <c r="A16" s="263" t="s">
        <v>205</v>
      </c>
      <c r="B16" s="264">
        <v>600000</v>
      </c>
      <c r="C16" s="265">
        <v>0</v>
      </c>
      <c r="D16" s="265">
        <v>600000</v>
      </c>
      <c r="E16" s="264">
        <v>600000</v>
      </c>
      <c r="F16" s="265">
        <v>0</v>
      </c>
      <c r="G16" s="265">
        <v>600000</v>
      </c>
      <c r="H16" s="264">
        <v>0</v>
      </c>
      <c r="I16" s="265">
        <v>0</v>
      </c>
      <c r="J16" s="266">
        <v>0</v>
      </c>
    </row>
    <row r="17" spans="1:11" x14ac:dyDescent="0.25">
      <c r="A17" s="263" t="s">
        <v>174</v>
      </c>
      <c r="B17" s="264">
        <v>5490000</v>
      </c>
      <c r="C17" s="265">
        <v>7010000</v>
      </c>
      <c r="D17" s="265">
        <v>12500000</v>
      </c>
      <c r="E17" s="264">
        <v>5972000</v>
      </c>
      <c r="F17" s="265">
        <v>6462000</v>
      </c>
      <c r="G17" s="265">
        <v>12434000</v>
      </c>
      <c r="H17" s="264">
        <v>482000</v>
      </c>
      <c r="I17" s="265">
        <v>-548000</v>
      </c>
      <c r="J17" s="266">
        <v>-66000</v>
      </c>
      <c r="K17" s="169" t="s">
        <v>323</v>
      </c>
    </row>
    <row r="18" spans="1:11" x14ac:dyDescent="0.25">
      <c r="A18" s="263" t="s">
        <v>180</v>
      </c>
      <c r="B18" s="264">
        <v>50000000</v>
      </c>
      <c r="C18" s="265">
        <v>50000000</v>
      </c>
      <c r="D18" s="265">
        <v>100000000</v>
      </c>
      <c r="E18" s="264">
        <v>50000000</v>
      </c>
      <c r="F18" s="265">
        <v>50000000</v>
      </c>
      <c r="G18" s="265">
        <v>100000000</v>
      </c>
      <c r="H18" s="264">
        <v>0</v>
      </c>
      <c r="I18" s="265">
        <v>0</v>
      </c>
      <c r="J18" s="266">
        <v>0</v>
      </c>
    </row>
    <row r="19" spans="1:11" x14ac:dyDescent="0.25">
      <c r="A19" s="263" t="s">
        <v>183</v>
      </c>
      <c r="B19" s="264">
        <v>25000000</v>
      </c>
      <c r="C19" s="265">
        <v>0</v>
      </c>
      <c r="D19" s="265">
        <v>25000000</v>
      </c>
      <c r="E19" s="264">
        <v>25000000</v>
      </c>
      <c r="F19" s="265">
        <v>0</v>
      </c>
      <c r="G19" s="265">
        <v>25000000</v>
      </c>
      <c r="H19" s="264">
        <v>0</v>
      </c>
      <c r="I19" s="265">
        <v>0</v>
      </c>
      <c r="J19" s="266">
        <v>0</v>
      </c>
    </row>
    <row r="20" spans="1:11" x14ac:dyDescent="0.25">
      <c r="A20" s="263" t="s">
        <v>185</v>
      </c>
      <c r="B20" s="264">
        <v>0</v>
      </c>
      <c r="C20" s="265">
        <v>0</v>
      </c>
      <c r="D20" s="265">
        <v>0</v>
      </c>
      <c r="E20" s="264">
        <v>0</v>
      </c>
      <c r="F20" s="265">
        <v>0</v>
      </c>
      <c r="G20" s="265">
        <v>0</v>
      </c>
      <c r="H20" s="264">
        <v>0</v>
      </c>
      <c r="I20" s="265">
        <v>0</v>
      </c>
      <c r="J20" s="266">
        <v>0</v>
      </c>
    </row>
    <row r="21" spans="1:11" x14ac:dyDescent="0.25">
      <c r="A21" s="263" t="s">
        <v>186</v>
      </c>
      <c r="B21" s="264">
        <v>43210000</v>
      </c>
      <c r="C21" s="265">
        <v>48897000</v>
      </c>
      <c r="D21" s="265">
        <v>92107000</v>
      </c>
      <c r="E21" s="264">
        <v>83666000</v>
      </c>
      <c r="F21" s="265">
        <v>87327000</v>
      </c>
      <c r="G21" s="265">
        <v>170993000</v>
      </c>
      <c r="H21" s="264">
        <v>40456000</v>
      </c>
      <c r="I21" s="265">
        <v>38430000</v>
      </c>
      <c r="J21" s="266">
        <v>78886000</v>
      </c>
      <c r="K21" s="169" t="s">
        <v>325</v>
      </c>
    </row>
    <row r="22" spans="1:11" x14ac:dyDescent="0.25">
      <c r="A22" s="263" t="s">
        <v>188</v>
      </c>
      <c r="B22" s="264">
        <v>601896000</v>
      </c>
      <c r="C22" s="265">
        <v>697724000</v>
      </c>
      <c r="D22" s="265">
        <v>1299620000</v>
      </c>
      <c r="E22" s="264">
        <v>583765000</v>
      </c>
      <c r="F22" s="265">
        <v>712437000</v>
      </c>
      <c r="G22" s="265">
        <v>1296202000</v>
      </c>
      <c r="H22" s="264">
        <v>-18131000</v>
      </c>
      <c r="I22" s="265">
        <v>14713000</v>
      </c>
      <c r="J22" s="266">
        <v>-3418000</v>
      </c>
      <c r="K22" s="169" t="s">
        <v>326</v>
      </c>
    </row>
    <row r="23" spans="1:11" x14ac:dyDescent="0.25">
      <c r="A23" s="263" t="s">
        <v>191</v>
      </c>
      <c r="B23" s="264">
        <v>18892000</v>
      </c>
      <c r="C23" s="265">
        <v>31281000</v>
      </c>
      <c r="D23" s="265">
        <v>50173000</v>
      </c>
      <c r="E23" s="264">
        <v>17283000</v>
      </c>
      <c r="F23" s="265">
        <v>28702000</v>
      </c>
      <c r="G23" s="265">
        <v>45985000</v>
      </c>
      <c r="H23" s="264">
        <v>-1609000</v>
      </c>
      <c r="I23" s="265">
        <v>-2579000</v>
      </c>
      <c r="J23" s="266">
        <v>-4188000</v>
      </c>
      <c r="K23" s="169" t="s">
        <v>321</v>
      </c>
    </row>
    <row r="24" spans="1:11" x14ac:dyDescent="0.25">
      <c r="A24" s="263" t="s">
        <v>192</v>
      </c>
      <c r="B24" s="264">
        <v>4000000</v>
      </c>
      <c r="C24" s="265">
        <v>0</v>
      </c>
      <c r="D24" s="265">
        <v>4000000</v>
      </c>
      <c r="E24" s="264">
        <v>4000000</v>
      </c>
      <c r="F24" s="265">
        <v>0</v>
      </c>
      <c r="G24" s="265">
        <v>4000000</v>
      </c>
      <c r="H24" s="264">
        <v>0</v>
      </c>
      <c r="I24" s="265">
        <v>0</v>
      </c>
      <c r="J24" s="266">
        <v>0</v>
      </c>
    </row>
    <row r="25" spans="1:11" x14ac:dyDescent="0.25">
      <c r="A25" s="263" t="s">
        <v>200</v>
      </c>
      <c r="B25" s="264">
        <v>40000000</v>
      </c>
      <c r="C25" s="265">
        <v>0</v>
      </c>
      <c r="D25" s="265">
        <v>40000000</v>
      </c>
      <c r="E25" s="264">
        <v>40000000</v>
      </c>
      <c r="F25" s="265">
        <v>0</v>
      </c>
      <c r="G25" s="265">
        <v>40000000</v>
      </c>
      <c r="H25" s="264">
        <v>0</v>
      </c>
      <c r="I25" s="265">
        <v>0</v>
      </c>
      <c r="J25" s="266">
        <v>0</v>
      </c>
    </row>
    <row r="26" spans="1:11" x14ac:dyDescent="0.25">
      <c r="A26" s="262" t="s">
        <v>124</v>
      </c>
      <c r="B26" s="264"/>
      <c r="C26" s="265"/>
      <c r="D26" s="265"/>
      <c r="E26" s="264"/>
      <c r="F26" s="265"/>
      <c r="G26" s="265"/>
      <c r="H26" s="264"/>
      <c r="I26" s="265"/>
      <c r="J26" s="266"/>
    </row>
    <row r="27" spans="1:11" x14ac:dyDescent="0.25">
      <c r="A27" s="263" t="s">
        <v>130</v>
      </c>
      <c r="B27" s="264">
        <v>24173416</v>
      </c>
      <c r="C27" s="265">
        <v>17493584</v>
      </c>
      <c r="D27" s="265">
        <v>41667000</v>
      </c>
      <c r="E27" s="264">
        <v>15509000</v>
      </c>
      <c r="F27" s="265">
        <v>11491000</v>
      </c>
      <c r="G27" s="265">
        <v>27000000</v>
      </c>
      <c r="H27" s="264">
        <v>-8664416</v>
      </c>
      <c r="I27" s="265">
        <v>-6002584</v>
      </c>
      <c r="J27" s="266">
        <v>-14667000</v>
      </c>
      <c r="K27" s="169" t="s">
        <v>324</v>
      </c>
    </row>
    <row r="28" spans="1:11" x14ac:dyDescent="0.25">
      <c r="A28" s="263" t="s">
        <v>138</v>
      </c>
      <c r="B28" s="264">
        <v>965430367</v>
      </c>
      <c r="C28" s="265">
        <v>573135175</v>
      </c>
      <c r="D28" s="265">
        <v>1538565542</v>
      </c>
      <c r="E28" s="264">
        <v>990835000</v>
      </c>
      <c r="F28" s="265">
        <v>728668000</v>
      </c>
      <c r="G28" s="265">
        <v>1719503000</v>
      </c>
      <c r="H28" s="264">
        <v>25404633</v>
      </c>
      <c r="I28" s="265">
        <v>155532825</v>
      </c>
      <c r="J28" s="266">
        <v>180937458</v>
      </c>
      <c r="K28" s="169" t="s">
        <v>328</v>
      </c>
    </row>
    <row r="29" spans="1:11" x14ac:dyDescent="0.25">
      <c r="A29" s="263" t="s">
        <v>125</v>
      </c>
      <c r="B29" s="264">
        <v>26673168</v>
      </c>
      <c r="C29" s="265">
        <v>19126832</v>
      </c>
      <c r="D29" s="265">
        <v>45800000</v>
      </c>
      <c r="E29" s="264">
        <v>23721000</v>
      </c>
      <c r="F29" s="265">
        <v>17924000</v>
      </c>
      <c r="G29" s="265">
        <v>41645000</v>
      </c>
      <c r="H29" s="264">
        <v>-2952168</v>
      </c>
      <c r="I29" s="265">
        <v>-1202832</v>
      </c>
      <c r="J29" s="266">
        <v>-4155000</v>
      </c>
    </row>
    <row r="30" spans="1:11" x14ac:dyDescent="0.25">
      <c r="A30" s="263" t="s">
        <v>133</v>
      </c>
      <c r="B30" s="264">
        <v>12500000</v>
      </c>
      <c r="C30" s="265">
        <v>0</v>
      </c>
      <c r="D30" s="265">
        <v>12500000</v>
      </c>
      <c r="E30" s="264">
        <v>12500000</v>
      </c>
      <c r="F30" s="265">
        <v>0</v>
      </c>
      <c r="G30" s="265">
        <v>12500000</v>
      </c>
      <c r="H30" s="264">
        <v>0</v>
      </c>
      <c r="I30" s="265">
        <v>0</v>
      </c>
      <c r="J30" s="266">
        <v>0</v>
      </c>
    </row>
    <row r="31" spans="1:11" x14ac:dyDescent="0.25">
      <c r="A31" s="263" t="s">
        <v>137</v>
      </c>
      <c r="B31" s="264">
        <v>75918896</v>
      </c>
      <c r="C31" s="265">
        <v>45181104</v>
      </c>
      <c r="D31" s="265">
        <v>121100000</v>
      </c>
      <c r="E31" s="264">
        <v>37781000</v>
      </c>
      <c r="F31" s="265">
        <v>22769000</v>
      </c>
      <c r="G31" s="265">
        <v>60550000</v>
      </c>
      <c r="H31" s="264">
        <v>-38137896</v>
      </c>
      <c r="I31" s="265">
        <v>-22412104</v>
      </c>
      <c r="J31" s="266">
        <v>-60550000</v>
      </c>
    </row>
    <row r="32" spans="1:11" x14ac:dyDescent="0.25">
      <c r="A32" s="263" t="s">
        <v>140</v>
      </c>
      <c r="B32" s="264">
        <v>6000000</v>
      </c>
      <c r="C32" s="265">
        <v>1500000</v>
      </c>
      <c r="D32" s="265">
        <v>7500000</v>
      </c>
      <c r="E32" s="264">
        <v>6000000</v>
      </c>
      <c r="F32" s="265">
        <v>1500000</v>
      </c>
      <c r="G32" s="265">
        <v>7500000</v>
      </c>
      <c r="H32" s="264">
        <v>0</v>
      </c>
      <c r="I32" s="265">
        <v>0</v>
      </c>
      <c r="J32" s="266">
        <v>0</v>
      </c>
    </row>
    <row r="33" spans="1:11" x14ac:dyDescent="0.25">
      <c r="A33" s="262" t="s">
        <v>141</v>
      </c>
      <c r="B33" s="264"/>
      <c r="C33" s="265"/>
      <c r="D33" s="265"/>
      <c r="E33" s="264"/>
      <c r="F33" s="265"/>
      <c r="G33" s="265"/>
      <c r="H33" s="264"/>
      <c r="I33" s="265"/>
      <c r="J33" s="266"/>
    </row>
    <row r="34" spans="1:11" x14ac:dyDescent="0.25">
      <c r="A34" s="263" t="s">
        <v>142</v>
      </c>
      <c r="B34" s="264">
        <v>5000000</v>
      </c>
      <c r="C34" s="265">
        <v>0</v>
      </c>
      <c r="D34" s="265">
        <v>5000000</v>
      </c>
      <c r="E34" s="264">
        <v>5000000</v>
      </c>
      <c r="F34" s="265">
        <v>0</v>
      </c>
      <c r="G34" s="265">
        <v>5000000</v>
      </c>
      <c r="H34" s="264">
        <v>0</v>
      </c>
      <c r="I34" s="265">
        <v>0</v>
      </c>
      <c r="J34" s="266">
        <v>0</v>
      </c>
    </row>
    <row r="35" spans="1:11" x14ac:dyDescent="0.25">
      <c r="A35" s="262" t="s">
        <v>146</v>
      </c>
      <c r="B35" s="264"/>
      <c r="C35" s="265"/>
      <c r="D35" s="265"/>
      <c r="E35" s="264"/>
      <c r="F35" s="265"/>
      <c r="G35" s="265"/>
      <c r="H35" s="264"/>
      <c r="I35" s="265"/>
      <c r="J35" s="266"/>
    </row>
    <row r="36" spans="1:11" x14ac:dyDescent="0.25">
      <c r="A36" s="263" t="s">
        <v>154</v>
      </c>
      <c r="B36" s="264">
        <v>53400000</v>
      </c>
      <c r="C36" s="265">
        <v>0</v>
      </c>
      <c r="D36" s="265">
        <v>53400000</v>
      </c>
      <c r="E36" s="264">
        <v>53400000</v>
      </c>
      <c r="F36" s="265">
        <v>0</v>
      </c>
      <c r="G36" s="265">
        <v>53400000</v>
      </c>
      <c r="H36" s="264">
        <v>0</v>
      </c>
      <c r="I36" s="265">
        <v>0</v>
      </c>
      <c r="J36" s="266">
        <v>0</v>
      </c>
    </row>
    <row r="37" spans="1:11" x14ac:dyDescent="0.25">
      <c r="A37" s="263" t="s">
        <v>147</v>
      </c>
      <c r="B37" s="264">
        <v>121817153</v>
      </c>
      <c r="C37" s="265">
        <v>173182847</v>
      </c>
      <c r="D37" s="265">
        <v>295000000</v>
      </c>
      <c r="E37" s="264">
        <v>118676000</v>
      </c>
      <c r="F37" s="265">
        <v>168716000</v>
      </c>
      <c r="G37" s="265">
        <v>287392000</v>
      </c>
      <c r="H37" s="264">
        <v>-3141153</v>
      </c>
      <c r="I37" s="265">
        <v>-4466847</v>
      </c>
      <c r="J37" s="266">
        <v>-7608000</v>
      </c>
    </row>
    <row r="38" spans="1:11" x14ac:dyDescent="0.25">
      <c r="A38" s="263" t="s">
        <v>151</v>
      </c>
      <c r="B38" s="264">
        <v>295133000</v>
      </c>
      <c r="C38" s="265">
        <v>0</v>
      </c>
      <c r="D38" s="265">
        <v>295133000</v>
      </c>
      <c r="E38" s="264">
        <v>295133000</v>
      </c>
      <c r="F38" s="265">
        <v>0</v>
      </c>
      <c r="G38" s="265">
        <v>295133000</v>
      </c>
      <c r="H38" s="264">
        <v>0</v>
      </c>
      <c r="I38" s="265">
        <v>0</v>
      </c>
      <c r="J38" s="266">
        <v>0</v>
      </c>
    </row>
    <row r="39" spans="1:11" ht="15.75" thickBot="1" x14ac:dyDescent="0.3">
      <c r="A39" s="262" t="s">
        <v>256</v>
      </c>
      <c r="B39" s="267">
        <v>2806134000</v>
      </c>
      <c r="C39" s="268">
        <v>1664531542</v>
      </c>
      <c r="D39" s="268">
        <v>4470665542</v>
      </c>
      <c r="E39" s="267">
        <v>2799841000</v>
      </c>
      <c r="F39" s="268">
        <v>1835996000</v>
      </c>
      <c r="G39" s="268">
        <v>4635837000</v>
      </c>
      <c r="H39" s="267">
        <v>-6293000</v>
      </c>
      <c r="I39" s="268">
        <v>171464458</v>
      </c>
      <c r="J39" s="269">
        <v>165171458</v>
      </c>
    </row>
    <row r="41" spans="1:11" x14ac:dyDescent="0.25">
      <c r="A41" s="257" t="s">
        <v>322</v>
      </c>
      <c r="B41" s="103">
        <f>+GETPIVOTDATA("Sum of GB 2023 3-year authority HCBS Fund",$A$3)</f>
        <v>2806134000</v>
      </c>
      <c r="E41" s="103">
        <v>2799841000</v>
      </c>
      <c r="H41" s="103">
        <f>+E41-B41</f>
        <v>-6293000</v>
      </c>
    </row>
    <row r="42" spans="1:11" hidden="1" x14ac:dyDescent="0.25">
      <c r="A42" s="169" t="s">
        <v>257</v>
      </c>
      <c r="B42" s="101">
        <v>-2806134000</v>
      </c>
      <c r="E42" s="101">
        <v>-2799841000</v>
      </c>
      <c r="H42" s="102">
        <f>+E42-B42</f>
        <v>6293000</v>
      </c>
      <c r="K42" s="169" t="s">
        <v>258</v>
      </c>
    </row>
    <row r="43" spans="1:11" hidden="1" x14ac:dyDescent="0.25"/>
    <row r="44" spans="1:11" hidden="1" x14ac:dyDescent="0.25">
      <c r="A44" s="2" t="s">
        <v>259</v>
      </c>
      <c r="B44" s="2"/>
      <c r="C44" s="2"/>
      <c r="D44" s="2"/>
      <c r="E44" s="2"/>
      <c r="F44" s="2"/>
      <c r="G44" s="2"/>
      <c r="H44" s="103">
        <f>-SUM(H39,H42)</f>
        <v>0</v>
      </c>
      <c r="K44" s="169" t="s">
        <v>317</v>
      </c>
    </row>
    <row r="45" spans="1:11" ht="15.75" thickBot="1" x14ac:dyDescent="0.3">
      <c r="H45" s="113"/>
    </row>
    <row r="46" spans="1:11" ht="15.75" thickBot="1" x14ac:dyDescent="0.3">
      <c r="A46" s="2" t="s">
        <v>327</v>
      </c>
      <c r="H46" s="258">
        <f>+GETPIVOTDATA("Sum of Change from Prev. Est. - Multiyear Change HCBS Fund",$A$3)-H41</f>
        <v>0</v>
      </c>
    </row>
  </sheetData>
  <sheetProtection algorithmName="SHA-512" hashValue="1L2GAHkYYfUhsbbe1mNDXXh3VvsIUW/UzQYv3mVNvMYbkn8r21oRKvUhWauvK5nCGmbBzGGSksFLUgtROp4Zmw==" saltValue="JgA8ysHxi02nGR3UKz2BEw==" spinCount="100000" sheet="1" pivotTables="0"/>
  <mergeCells count="3">
    <mergeCell ref="B2:D2"/>
    <mergeCell ref="E2:G2"/>
    <mergeCell ref="H2:J2"/>
  </mergeCells>
  <pageMargins left="0.7" right="0.7" top="0.75" bottom="0.75" header="0.3" footer="0.3"/>
  <pageSetup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F7C4-B09D-4097-9191-503F84990341}">
  <sheetPr filterMode="1">
    <tabColor rgb="FFFFC000"/>
  </sheetPr>
  <dimension ref="A1:CJ100"/>
  <sheetViews>
    <sheetView workbookViewId="0">
      <selection activeCell="AS71" sqref="AS71"/>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307</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308</v>
      </c>
      <c r="BS3" s="40" t="s">
        <v>309</v>
      </c>
      <c r="BT3" s="40" t="s">
        <v>310</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48" t="s">
        <v>118</v>
      </c>
      <c r="H4" s="48" t="s">
        <v>119</v>
      </c>
      <c r="I4" s="48">
        <v>30</v>
      </c>
      <c r="J4" s="46">
        <v>71250000</v>
      </c>
      <c r="K4" s="46">
        <v>0</v>
      </c>
      <c r="L4" s="46">
        <v>71250000</v>
      </c>
      <c r="M4" s="277"/>
      <c r="N4" s="277"/>
      <c r="O4" s="204">
        <f t="shared" ref="O4:O55" si="0">ROUND(M4,-3)+ROUND(N4,-3)</f>
        <v>0</v>
      </c>
      <c r="P4" s="277"/>
      <c r="Q4" s="277"/>
      <c r="R4" s="204">
        <f t="shared" ref="R4:R55" si="1">ROUND(P4,-3)+ROUND(Q4,-3)</f>
        <v>0</v>
      </c>
      <c r="S4" s="277"/>
      <c r="T4" s="277"/>
      <c r="U4" s="204">
        <f t="shared" ref="U4:U55" si="2">ROUND(S4,-3)+ROUND(T4,-3)</f>
        <v>0</v>
      </c>
      <c r="V4" s="277"/>
      <c r="W4" s="277"/>
      <c r="X4" s="204">
        <f t="shared" ref="X4:X55" si="3">ROUND(V4,-3)+ROUND(W4,-3)</f>
        <v>0</v>
      </c>
      <c r="Y4" s="43">
        <f>+SUM(M4,P4,S4,V4)</f>
        <v>0</v>
      </c>
      <c r="Z4" s="43">
        <f>+SUM(N4,Q4,T4,W4)</f>
        <v>0</v>
      </c>
      <c r="AA4" s="43">
        <f>+SUM(Y4:Z4)</f>
        <v>0</v>
      </c>
      <c r="AB4" s="277">
        <v>6139000</v>
      </c>
      <c r="AC4" s="277"/>
      <c r="AD4" s="204">
        <f t="shared" ref="AD4:AD55" si="4">ROUND(AB4,-3)+ROUND(AC4,-3)</f>
        <v>6139000</v>
      </c>
      <c r="AE4" s="277">
        <v>4208000</v>
      </c>
      <c r="AF4" s="277"/>
      <c r="AG4" s="204">
        <f t="shared" ref="AG4:AG55" si="5">ROUND(AE4,-3)+ROUND(AF4,-3)</f>
        <v>4208000</v>
      </c>
      <c r="AH4" s="277">
        <v>4209000</v>
      </c>
      <c r="AI4" s="277"/>
      <c r="AJ4" s="204">
        <f t="shared" ref="AJ4:AJ55" si="6">ROUND(AH4,-3)+ROUND(AI4,-3)</f>
        <v>4209000</v>
      </c>
      <c r="AK4" s="277">
        <v>14174000</v>
      </c>
      <c r="AL4" s="277"/>
      <c r="AM4" s="204">
        <f t="shared" ref="AM4:AM55" si="7">ROUND(AK4,-3)+ROUND(AL4,-3)</f>
        <v>14174000</v>
      </c>
      <c r="AN4" s="43">
        <f>+SUM(AB4,AE4,AH4,AK4)</f>
        <v>28730000</v>
      </c>
      <c r="AO4" s="43">
        <f>+SUM(AC4,AF4,AI4,AL4)</f>
        <v>0</v>
      </c>
      <c r="AP4" s="204">
        <f t="shared" ref="AP4:AP55" si="8">ROUND(AN4,-3)+ROUND(AO4,-3)</f>
        <v>28730000</v>
      </c>
      <c r="AQ4" s="277">
        <v>14174000</v>
      </c>
      <c r="AR4" s="277"/>
      <c r="AS4" s="204">
        <f t="shared" ref="AS4:AS55" si="9">ROUND(AQ4,-3)+ROUND(AR4,-3)</f>
        <v>14174000</v>
      </c>
      <c r="AT4" s="277">
        <v>14173000</v>
      </c>
      <c r="AU4" s="277"/>
      <c r="AV4" s="204">
        <f t="shared" ref="AV4:AV55" si="10">ROUND(AT4,-3)+ROUND(AU4,-3)</f>
        <v>14173000</v>
      </c>
      <c r="AW4" s="277">
        <v>14173000</v>
      </c>
      <c r="AX4" s="277"/>
      <c r="AY4" s="204">
        <f t="shared" ref="AY4:AY55" si="11">ROUND(AW4,-3)+ROUND(AX4,-3)</f>
        <v>14173000</v>
      </c>
      <c r="AZ4" s="277"/>
      <c r="BA4" s="277"/>
      <c r="BB4" s="204">
        <f t="shared" ref="BB4:BB55" si="12">ROUND(AZ4,-3)+ROUND(BA4,-3)</f>
        <v>0</v>
      </c>
      <c r="BC4" s="43">
        <f>+SUM(AQ4,AT4,AW4,AZ4)</f>
        <v>42520000</v>
      </c>
      <c r="BD4" s="43">
        <f>+SUM(AR4,AU4,AX4,BA4)</f>
        <v>0</v>
      </c>
      <c r="BE4" s="43">
        <f>+SUM(BC4:BD4)</f>
        <v>42520000</v>
      </c>
      <c r="BF4" s="277"/>
      <c r="BG4" s="277"/>
      <c r="BH4" s="204">
        <f t="shared" ref="BH4:BH55" si="13">ROUND(BF4,-3)+ROUND(BG4,-3)</f>
        <v>0</v>
      </c>
      <c r="BI4" s="277"/>
      <c r="BJ4" s="277"/>
      <c r="BK4" s="204">
        <f t="shared" ref="BK4:BK55" si="14">ROUND(BI4,-3)+ROUND(BJ4,-3)</f>
        <v>0</v>
      </c>
      <c r="BL4" s="277"/>
      <c r="BM4" s="277"/>
      <c r="BN4" s="204">
        <f t="shared" ref="BN4:BN5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+Y4-'GB 2023 (Hyperion)'!Y4</f>
        <v>0</v>
      </c>
      <c r="BV4" s="46">
        <f>+Z4-'GB 2023 (Hyperion)'!Z4</f>
        <v>0</v>
      </c>
      <c r="BW4" s="46">
        <f>+AA4-'GB 2023 (Hyperion)'!AA4</f>
        <v>0</v>
      </c>
      <c r="BX4" s="46">
        <f>+AN4-'GB 2023 (Hyperion)'!AN4</f>
        <v>-9964227</v>
      </c>
      <c r="BY4" s="46">
        <f>+AO4-'GB 2023 (Hyperion)'!AO4</f>
        <v>0</v>
      </c>
      <c r="BZ4" s="46">
        <f>+AP4-'GB 2023 (Hyperion)'!AP4</f>
        <v>-9964227</v>
      </c>
      <c r="CA4" s="46">
        <f>+BC4-'GB 2023 (Hyperion)'!BC4</f>
        <v>9964227</v>
      </c>
      <c r="CB4" s="46">
        <f>+BD4-'GB 2023 (Hyperion)'!BD4</f>
        <v>0</v>
      </c>
      <c r="CC4" s="46">
        <f>+BE4-'GB 2023 (Hyperion)'!BE4</f>
        <v>9964227</v>
      </c>
      <c r="CD4" s="46">
        <f>+BO4-'GB 2023 (Hyperion)'!BO4</f>
        <v>0</v>
      </c>
      <c r="CE4" s="46">
        <f>+BP4-'GB 2023 (Hyperion)'!BP4</f>
        <v>0</v>
      </c>
      <c r="CF4" s="46">
        <f>+BQ4-'GB 2023 (Hyperion)'!BQ4</f>
        <v>0</v>
      </c>
      <c r="CG4" s="46">
        <f>+BR4-J4</f>
        <v>0</v>
      </c>
      <c r="CH4" s="46">
        <f t="shared" ref="CH4:CI19"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77"/>
      <c r="N5" s="277"/>
      <c r="O5" s="204">
        <f t="shared" si="0"/>
        <v>0</v>
      </c>
      <c r="P5" s="277">
        <v>260000</v>
      </c>
      <c r="Q5" s="277"/>
      <c r="R5" s="204">
        <f t="shared" si="1"/>
        <v>260000</v>
      </c>
      <c r="S5" s="277">
        <v>361000</v>
      </c>
      <c r="T5" s="277"/>
      <c r="U5" s="204">
        <f t="shared" si="2"/>
        <v>361000</v>
      </c>
      <c r="V5" s="277">
        <v>287000</v>
      </c>
      <c r="W5" s="277"/>
      <c r="X5" s="204">
        <f t="shared" si="3"/>
        <v>287000</v>
      </c>
      <c r="Y5" s="43">
        <f t="shared" ref="Y5:Z42" si="18">+SUM(M5,P5,S5,V5)</f>
        <v>908000</v>
      </c>
      <c r="Z5" s="43">
        <f t="shared" si="18"/>
        <v>0</v>
      </c>
      <c r="AA5" s="239">
        <f t="shared" ref="AA5:AA55" si="19">+SUM(Y5:Z5)</f>
        <v>908000</v>
      </c>
      <c r="AB5" s="277">
        <v>336000</v>
      </c>
      <c r="AC5" s="277"/>
      <c r="AD5" s="204">
        <f t="shared" si="4"/>
        <v>336000</v>
      </c>
      <c r="AE5" s="277">
        <v>123000</v>
      </c>
      <c r="AF5" s="277"/>
      <c r="AG5" s="204">
        <f t="shared" si="5"/>
        <v>123000</v>
      </c>
      <c r="AH5" s="277">
        <v>477000</v>
      </c>
      <c r="AI5" s="277"/>
      <c r="AJ5" s="204">
        <f t="shared" si="6"/>
        <v>477000</v>
      </c>
      <c r="AK5" s="277">
        <v>477000</v>
      </c>
      <c r="AL5" s="277"/>
      <c r="AM5" s="204">
        <f t="shared" si="7"/>
        <v>477000</v>
      </c>
      <c r="AN5" s="239">
        <f t="shared" ref="AN5:AO42" si="20">+SUM(AB5,AE5,AH5,AK5)</f>
        <v>1413000</v>
      </c>
      <c r="AO5" s="239">
        <f t="shared" si="20"/>
        <v>0</v>
      </c>
      <c r="AP5" s="204">
        <f t="shared" si="8"/>
        <v>1413000</v>
      </c>
      <c r="AQ5" s="277">
        <v>477000</v>
      </c>
      <c r="AR5" s="277"/>
      <c r="AS5" s="204">
        <f t="shared" si="9"/>
        <v>477000</v>
      </c>
      <c r="AT5" s="277">
        <v>476000</v>
      </c>
      <c r="AU5" s="277"/>
      <c r="AV5" s="204">
        <f t="shared" si="10"/>
        <v>476000</v>
      </c>
      <c r="AW5" s="277">
        <v>476000</v>
      </c>
      <c r="AX5" s="277"/>
      <c r="AY5" s="204">
        <f t="shared" si="11"/>
        <v>476000</v>
      </c>
      <c r="AZ5" s="277"/>
      <c r="BA5" s="277"/>
      <c r="BB5" s="204">
        <f t="shared" si="12"/>
        <v>0</v>
      </c>
      <c r="BC5" s="43">
        <f t="shared" ref="BC5:BD42" si="21">+SUM(AQ5,AT5,AW5,AZ5)</f>
        <v>1429000</v>
      </c>
      <c r="BD5" s="43">
        <f t="shared" si="21"/>
        <v>0</v>
      </c>
      <c r="BE5" s="43">
        <f t="shared" ref="BE5:BE55" si="22">+SUM(BC5:BD5)</f>
        <v>1429000</v>
      </c>
      <c r="BF5" s="277"/>
      <c r="BG5" s="277"/>
      <c r="BH5" s="204">
        <f t="shared" si="13"/>
        <v>0</v>
      </c>
      <c r="BI5" s="277"/>
      <c r="BJ5" s="277"/>
      <c r="BK5" s="204">
        <f t="shared" si="14"/>
        <v>0</v>
      </c>
      <c r="BL5" s="277"/>
      <c r="BM5" s="277"/>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+Y5-'GB 2023 (Hyperion)'!Y5</f>
        <v>377000</v>
      </c>
      <c r="BV5" s="46">
        <f>+Z5-'GB 2023 (Hyperion)'!Z5</f>
        <v>0</v>
      </c>
      <c r="BW5" s="46">
        <f>+AA5-'GB 2023 (Hyperion)'!AA5</f>
        <v>377000</v>
      </c>
      <c r="BX5" s="46">
        <f>+AN5-'GB 2023 (Hyperion)'!AN5</f>
        <v>-703000</v>
      </c>
      <c r="BY5" s="46">
        <f>+AO5-'GB 2023 (Hyperion)'!AO5</f>
        <v>0</v>
      </c>
      <c r="BZ5" s="46">
        <f>+AP5-'GB 2023 (Hyperion)'!AP5</f>
        <v>-703000</v>
      </c>
      <c r="CA5" s="46">
        <f>+BC5-'GB 2023 (Hyperion)'!BC5</f>
        <v>326000</v>
      </c>
      <c r="CB5" s="46">
        <f>+BD5-'GB 2023 (Hyperion)'!BD5</f>
        <v>0</v>
      </c>
      <c r="CC5" s="46">
        <f>+BE5-'GB 2023 (Hyperion)'!BE5</f>
        <v>326000</v>
      </c>
      <c r="CD5" s="46">
        <f>+BO5-'GB 2023 (Hyperion)'!BO5</f>
        <v>0</v>
      </c>
      <c r="CE5" s="46">
        <f>+BP5-'GB 2023 (Hyperion)'!BP5</f>
        <v>0</v>
      </c>
      <c r="CF5" s="46">
        <f>+BQ5-'GB 2023 (Hyperion)'!BQ5</f>
        <v>0</v>
      </c>
      <c r="CG5" s="46">
        <f t="shared" ref="CG5:CI54" si="26">+BR5-J5</f>
        <v>0</v>
      </c>
      <c r="CH5" s="46">
        <f t="shared" si="17"/>
        <v>0</v>
      </c>
      <c r="CI5" s="46">
        <f t="shared" si="17"/>
        <v>0</v>
      </c>
    </row>
    <row r="6" spans="1:88" hidden="1" x14ac:dyDescent="0.25">
      <c r="B6" s="48" t="s">
        <v>124</v>
      </c>
      <c r="C6" s="48" t="s">
        <v>125</v>
      </c>
      <c r="D6" s="48" t="s">
        <v>117</v>
      </c>
      <c r="F6" s="48" t="s">
        <v>126</v>
      </c>
      <c r="G6" s="48" t="s">
        <v>127</v>
      </c>
      <c r="H6" s="48" t="s">
        <v>128</v>
      </c>
      <c r="I6" s="48" t="s">
        <v>129</v>
      </c>
      <c r="J6" s="46">
        <v>26673168</v>
      </c>
      <c r="K6" s="46">
        <v>19126832</v>
      </c>
      <c r="L6" s="46">
        <v>45800000</v>
      </c>
      <c r="M6" s="277">
        <v>2500000</v>
      </c>
      <c r="N6" s="277">
        <v>1667000</v>
      </c>
      <c r="O6" s="204">
        <f t="shared" si="0"/>
        <v>4167000</v>
      </c>
      <c r="P6" s="277">
        <v>2500000</v>
      </c>
      <c r="Q6" s="277">
        <v>1667000</v>
      </c>
      <c r="R6" s="204">
        <f t="shared" si="1"/>
        <v>4167000</v>
      </c>
      <c r="S6" s="277">
        <v>2500000</v>
      </c>
      <c r="T6" s="277">
        <v>1667000</v>
      </c>
      <c r="U6" s="204">
        <f t="shared" si="2"/>
        <v>4167000</v>
      </c>
      <c r="V6" s="277">
        <v>2500000</v>
      </c>
      <c r="W6" s="277">
        <v>1666000</v>
      </c>
      <c r="X6" s="204">
        <f t="shared" si="3"/>
        <v>4166000</v>
      </c>
      <c r="Y6" s="43">
        <f t="shared" si="18"/>
        <v>10000000</v>
      </c>
      <c r="Z6" s="43">
        <f t="shared" si="18"/>
        <v>6667000</v>
      </c>
      <c r="AA6" s="239">
        <f t="shared" si="19"/>
        <v>16667000</v>
      </c>
      <c r="AB6" s="277">
        <v>2294000</v>
      </c>
      <c r="AC6" s="277">
        <v>1873000</v>
      </c>
      <c r="AD6" s="204">
        <f t="shared" si="4"/>
        <v>4167000</v>
      </c>
      <c r="AE6" s="277">
        <v>2294000</v>
      </c>
      <c r="AF6" s="277">
        <v>1873000</v>
      </c>
      <c r="AG6" s="204">
        <f t="shared" si="5"/>
        <v>4167000</v>
      </c>
      <c r="AH6" s="277">
        <v>2293000</v>
      </c>
      <c r="AI6" s="277">
        <v>1874000</v>
      </c>
      <c r="AJ6" s="204">
        <f t="shared" si="6"/>
        <v>4167000</v>
      </c>
      <c r="AK6" s="277">
        <v>2333000</v>
      </c>
      <c r="AL6" s="277">
        <v>1834000</v>
      </c>
      <c r="AM6" s="204">
        <f t="shared" si="7"/>
        <v>4167000</v>
      </c>
      <c r="AN6" s="239">
        <f t="shared" si="20"/>
        <v>9214000</v>
      </c>
      <c r="AO6" s="239">
        <f t="shared" si="20"/>
        <v>7454000</v>
      </c>
      <c r="AP6" s="204">
        <f t="shared" si="8"/>
        <v>16668000</v>
      </c>
      <c r="AQ6" s="277">
        <v>2417000</v>
      </c>
      <c r="AR6" s="277">
        <v>1738000</v>
      </c>
      <c r="AS6" s="204">
        <f t="shared" si="9"/>
        <v>4155000</v>
      </c>
      <c r="AT6" s="277">
        <v>2450000</v>
      </c>
      <c r="AU6" s="277">
        <v>1705000</v>
      </c>
      <c r="AV6" s="204">
        <f t="shared" si="10"/>
        <v>4155000</v>
      </c>
      <c r="AW6" s="277">
        <v>0</v>
      </c>
      <c r="AX6" s="277">
        <v>0</v>
      </c>
      <c r="AY6" s="204">
        <f t="shared" si="11"/>
        <v>0</v>
      </c>
      <c r="AZ6" s="277">
        <v>0</v>
      </c>
      <c r="BA6" s="277">
        <v>0</v>
      </c>
      <c r="BB6" s="204">
        <f t="shared" si="12"/>
        <v>0</v>
      </c>
      <c r="BC6" s="43">
        <f t="shared" si="21"/>
        <v>4867000</v>
      </c>
      <c r="BD6" s="43">
        <f t="shared" si="21"/>
        <v>3443000</v>
      </c>
      <c r="BE6" s="43">
        <f t="shared" si="22"/>
        <v>8310000</v>
      </c>
      <c r="BF6" s="277"/>
      <c r="BG6" s="277"/>
      <c r="BH6" s="204">
        <f t="shared" si="13"/>
        <v>0</v>
      </c>
      <c r="BI6" s="277"/>
      <c r="BJ6" s="277"/>
      <c r="BK6" s="204">
        <f t="shared" si="14"/>
        <v>0</v>
      </c>
      <c r="BL6" s="277"/>
      <c r="BM6" s="277"/>
      <c r="BN6" s="204">
        <f t="shared" si="15"/>
        <v>0</v>
      </c>
      <c r="BO6" s="216">
        <f t="shared" si="23"/>
        <v>0</v>
      </c>
      <c r="BP6" s="216">
        <f t="shared" si="23"/>
        <v>0</v>
      </c>
      <c r="BQ6" s="216">
        <f t="shared" si="24"/>
        <v>0</v>
      </c>
      <c r="BR6" s="205">
        <f t="shared" si="25"/>
        <v>24081000</v>
      </c>
      <c r="BS6" s="205">
        <f t="shared" si="16"/>
        <v>17564000</v>
      </c>
      <c r="BT6" s="205">
        <f t="shared" si="16"/>
        <v>41645000</v>
      </c>
      <c r="BU6" s="46">
        <f>+Y6-'GB 2023 (Hyperion)'!Y6</f>
        <v>0</v>
      </c>
      <c r="BV6" s="46">
        <f>+Z6-'GB 2023 (Hyperion)'!Z6</f>
        <v>0</v>
      </c>
      <c r="BW6" s="46">
        <f>+AA6-'GB 2023 (Hyperion)'!AA6</f>
        <v>0</v>
      </c>
      <c r="BX6" s="46">
        <f>+AN6-'GB 2023 (Hyperion)'!AN6</f>
        <v>40832</v>
      </c>
      <c r="BY6" s="46">
        <f>+AO6-'GB 2023 (Hyperion)'!AO6</f>
        <v>-40832</v>
      </c>
      <c r="BZ6" s="46">
        <f>+AP6-'GB 2023 (Hyperion)'!AP6</f>
        <v>0</v>
      </c>
      <c r="CA6" s="46">
        <f>+BC6-'GB 2023 (Hyperion)'!BC6</f>
        <v>-2633000</v>
      </c>
      <c r="CB6" s="46">
        <f>+BD6-'GB 2023 (Hyperion)'!BD6</f>
        <v>-1522000</v>
      </c>
      <c r="CC6" s="46">
        <f>+BE6-'GB 2023 (Hyperion)'!BE6</f>
        <v>-4155000</v>
      </c>
      <c r="CD6" s="46">
        <f>+BO6-'GB 2023 (Hyperion)'!BO6</f>
        <v>0</v>
      </c>
      <c r="CE6" s="46">
        <f>+BP6-'GB 2023 (Hyperion)'!BP6</f>
        <v>0</v>
      </c>
      <c r="CF6" s="46">
        <f>+BQ6-'GB 2023 (Hyperion)'!BQ6</f>
        <v>0</v>
      </c>
      <c r="CG6" s="46">
        <f t="shared" si="26"/>
        <v>-2592168</v>
      </c>
      <c r="CH6" s="46">
        <f t="shared" si="17"/>
        <v>-1562832</v>
      </c>
      <c r="CI6" s="46">
        <f t="shared" si="17"/>
        <v>-4155000</v>
      </c>
    </row>
    <row r="7" spans="1:88" hidden="1" x14ac:dyDescent="0.25">
      <c r="B7" s="48" t="s">
        <v>124</v>
      </c>
      <c r="C7" s="48" t="s">
        <v>130</v>
      </c>
      <c r="D7" s="48" t="s">
        <v>117</v>
      </c>
      <c r="F7" s="48" t="s">
        <v>126</v>
      </c>
      <c r="G7" s="48" t="s">
        <v>127</v>
      </c>
      <c r="H7" s="48" t="s">
        <v>131</v>
      </c>
      <c r="I7" s="48" t="s">
        <v>132</v>
      </c>
      <c r="J7" s="46">
        <v>24173416</v>
      </c>
      <c r="K7" s="46">
        <v>17493584</v>
      </c>
      <c r="L7" s="46">
        <v>41667000</v>
      </c>
      <c r="M7" s="277"/>
      <c r="N7" s="277"/>
      <c r="O7" s="204">
        <f t="shared" si="0"/>
        <v>0</v>
      </c>
      <c r="P7" s="277"/>
      <c r="Q7" s="277"/>
      <c r="R7" s="204">
        <f t="shared" si="1"/>
        <v>0</v>
      </c>
      <c r="S7" s="277"/>
      <c r="T7" s="277"/>
      <c r="U7" s="204">
        <f t="shared" si="2"/>
        <v>0</v>
      </c>
      <c r="V7" s="277">
        <v>25000000</v>
      </c>
      <c r="W7" s="277">
        <v>16667000</v>
      </c>
      <c r="X7" s="204">
        <f t="shared" si="3"/>
        <v>41667000</v>
      </c>
      <c r="Y7" s="43">
        <f t="shared" si="18"/>
        <v>25000000</v>
      </c>
      <c r="Z7" s="43">
        <f t="shared" si="18"/>
        <v>16667000</v>
      </c>
      <c r="AA7" s="239">
        <f t="shared" si="19"/>
        <v>41667000</v>
      </c>
      <c r="AB7" s="277">
        <v>0</v>
      </c>
      <c r="AC7" s="277">
        <v>0</v>
      </c>
      <c r="AD7" s="204">
        <f t="shared" si="4"/>
        <v>0</v>
      </c>
      <c r="AE7" s="277">
        <v>0</v>
      </c>
      <c r="AF7" s="277">
        <v>0</v>
      </c>
      <c r="AG7" s="204">
        <f t="shared" si="5"/>
        <v>0</v>
      </c>
      <c r="AH7" s="277">
        <v>-223000</v>
      </c>
      <c r="AI7" s="277">
        <v>223000</v>
      </c>
      <c r="AJ7" s="204">
        <f t="shared" si="6"/>
        <v>0</v>
      </c>
      <c r="AK7" s="277">
        <v>-180000</v>
      </c>
      <c r="AL7" s="277">
        <v>180000</v>
      </c>
      <c r="AM7" s="204">
        <f t="shared" si="7"/>
        <v>0</v>
      </c>
      <c r="AN7" s="239">
        <f t="shared" si="20"/>
        <v>-403000</v>
      </c>
      <c r="AO7" s="239">
        <f t="shared" si="20"/>
        <v>403000</v>
      </c>
      <c r="AP7" s="204">
        <f t="shared" si="8"/>
        <v>0</v>
      </c>
      <c r="AQ7" s="277">
        <v>-180000</v>
      </c>
      <c r="AR7" s="277">
        <v>180000</v>
      </c>
      <c r="AS7" s="204">
        <f t="shared" si="9"/>
        <v>0</v>
      </c>
      <c r="AT7" s="277">
        <v>-108000</v>
      </c>
      <c r="AU7" s="277">
        <v>108000</v>
      </c>
      <c r="AV7" s="204">
        <f t="shared" si="10"/>
        <v>0</v>
      </c>
      <c r="AW7" s="277">
        <v>-3400000</v>
      </c>
      <c r="AX7" s="277">
        <v>-2267000</v>
      </c>
      <c r="AY7" s="204">
        <f t="shared" si="11"/>
        <v>-5667000</v>
      </c>
      <c r="AZ7" s="277">
        <v>-5400000</v>
      </c>
      <c r="BA7" s="277">
        <v>-3600000</v>
      </c>
      <c r="BB7" s="204">
        <f t="shared" si="12"/>
        <v>-9000000</v>
      </c>
      <c r="BC7" s="43">
        <f t="shared" si="21"/>
        <v>-9088000</v>
      </c>
      <c r="BD7" s="43">
        <f t="shared" si="21"/>
        <v>-5579000</v>
      </c>
      <c r="BE7" s="43">
        <f t="shared" si="22"/>
        <v>-14667000</v>
      </c>
      <c r="BF7" s="277"/>
      <c r="BG7" s="277"/>
      <c r="BH7" s="204">
        <f t="shared" si="13"/>
        <v>0</v>
      </c>
      <c r="BI7" s="277"/>
      <c r="BJ7" s="277"/>
      <c r="BK7" s="204">
        <f t="shared" si="14"/>
        <v>0</v>
      </c>
      <c r="BL7" s="277"/>
      <c r="BM7" s="277"/>
      <c r="BN7" s="204">
        <f t="shared" si="15"/>
        <v>0</v>
      </c>
      <c r="BO7" s="216">
        <f t="shared" si="23"/>
        <v>0</v>
      </c>
      <c r="BP7" s="216">
        <f t="shared" si="23"/>
        <v>0</v>
      </c>
      <c r="BQ7" s="216">
        <f t="shared" si="24"/>
        <v>0</v>
      </c>
      <c r="BR7" s="205">
        <f t="shared" si="25"/>
        <v>15509000</v>
      </c>
      <c r="BS7" s="205">
        <f t="shared" si="16"/>
        <v>11491000</v>
      </c>
      <c r="BT7" s="205">
        <f t="shared" si="16"/>
        <v>27000000</v>
      </c>
      <c r="BU7" s="46">
        <f>+Y7-'GB 2023 (Hyperion)'!Y7</f>
        <v>0</v>
      </c>
      <c r="BV7" s="46">
        <f>+Z7-'GB 2023 (Hyperion)'!Z7</f>
        <v>0</v>
      </c>
      <c r="BW7" s="46">
        <f>+AA7-'GB 2023 (Hyperion)'!AA7</f>
        <v>0</v>
      </c>
      <c r="BX7" s="46">
        <f>+AN7-'GB 2023 (Hyperion)'!AN7</f>
        <v>423584</v>
      </c>
      <c r="BY7" s="46">
        <f>+AO7-'GB 2023 (Hyperion)'!AO7</f>
        <v>-423584</v>
      </c>
      <c r="BZ7" s="46">
        <f>+AP7-'GB 2023 (Hyperion)'!AP7</f>
        <v>0</v>
      </c>
      <c r="CA7" s="46">
        <f>+BC7-'GB 2023 (Hyperion)'!BC7</f>
        <v>-9088000</v>
      </c>
      <c r="CB7" s="46">
        <f>+BD7-'GB 2023 (Hyperion)'!BD7</f>
        <v>-5579000</v>
      </c>
      <c r="CC7" s="46">
        <f>+BE7-'GB 2023 (Hyperion)'!BE7</f>
        <v>-14667000</v>
      </c>
      <c r="CD7" s="46">
        <f>+BO7-'GB 2023 (Hyperion)'!BO7</f>
        <v>0</v>
      </c>
      <c r="CE7" s="46">
        <f>+BP7-'GB 2023 (Hyperion)'!BP7</f>
        <v>0</v>
      </c>
      <c r="CF7" s="46">
        <f>+BQ7-'GB 2023 (Hyperion)'!BQ7</f>
        <v>0</v>
      </c>
      <c r="CG7" s="46">
        <f t="shared" si="26"/>
        <v>-8664416</v>
      </c>
      <c r="CH7" s="46">
        <f t="shared" si="17"/>
        <v>-6002584</v>
      </c>
      <c r="CI7" s="46">
        <f t="shared" si="17"/>
        <v>-14667000</v>
      </c>
    </row>
    <row r="8" spans="1:88" hidden="1" x14ac:dyDescent="0.25">
      <c r="B8" s="48" t="s">
        <v>124</v>
      </c>
      <c r="C8" s="48" t="s">
        <v>133</v>
      </c>
      <c r="D8" s="48" t="s">
        <v>121</v>
      </c>
      <c r="F8" s="48" t="s">
        <v>134</v>
      </c>
      <c r="G8" s="48" t="s">
        <v>135</v>
      </c>
      <c r="H8" s="48" t="s">
        <v>136</v>
      </c>
      <c r="I8" s="48">
        <v>36</v>
      </c>
      <c r="J8" s="46">
        <v>0</v>
      </c>
      <c r="K8" s="46">
        <v>0</v>
      </c>
      <c r="L8" s="46">
        <v>0</v>
      </c>
      <c r="M8" s="277"/>
      <c r="N8" s="277"/>
      <c r="O8" s="204">
        <f t="shared" si="0"/>
        <v>0</v>
      </c>
      <c r="P8" s="277"/>
      <c r="Q8" s="277"/>
      <c r="R8" s="204">
        <f t="shared" si="1"/>
        <v>0</v>
      </c>
      <c r="S8" s="277"/>
      <c r="T8" s="277"/>
      <c r="U8" s="204">
        <f t="shared" si="2"/>
        <v>0</v>
      </c>
      <c r="V8" s="277"/>
      <c r="W8" s="277"/>
      <c r="X8" s="204">
        <f t="shared" si="3"/>
        <v>0</v>
      </c>
      <c r="Y8" s="43">
        <f t="shared" si="18"/>
        <v>0</v>
      </c>
      <c r="Z8" s="43">
        <f t="shared" si="18"/>
        <v>0</v>
      </c>
      <c r="AA8" s="239">
        <f t="shared" si="19"/>
        <v>0</v>
      </c>
      <c r="AB8" s="277"/>
      <c r="AC8" s="277">
        <v>0</v>
      </c>
      <c r="AD8" s="204">
        <f t="shared" si="4"/>
        <v>0</v>
      </c>
      <c r="AE8" s="277"/>
      <c r="AF8" s="277">
        <v>0</v>
      </c>
      <c r="AG8" s="204">
        <f t="shared" si="5"/>
        <v>0</v>
      </c>
      <c r="AH8" s="277"/>
      <c r="AI8" s="277">
        <v>0</v>
      </c>
      <c r="AJ8" s="204">
        <f t="shared" si="6"/>
        <v>0</v>
      </c>
      <c r="AK8" s="277"/>
      <c r="AL8" s="277">
        <v>0</v>
      </c>
      <c r="AM8" s="204">
        <f t="shared" si="7"/>
        <v>0</v>
      </c>
      <c r="AN8" s="239">
        <f t="shared" si="20"/>
        <v>0</v>
      </c>
      <c r="AO8" s="239">
        <f t="shared" si="20"/>
        <v>0</v>
      </c>
      <c r="AP8" s="204">
        <f t="shared" si="8"/>
        <v>0</v>
      </c>
      <c r="AQ8" s="277"/>
      <c r="AR8" s="277">
        <v>0</v>
      </c>
      <c r="AS8" s="204">
        <f t="shared" si="9"/>
        <v>0</v>
      </c>
      <c r="AT8" s="277"/>
      <c r="AU8" s="277">
        <v>0</v>
      </c>
      <c r="AV8" s="204">
        <f t="shared" si="10"/>
        <v>0</v>
      </c>
      <c r="AW8" s="277"/>
      <c r="AX8" s="277"/>
      <c r="AY8" s="204">
        <f t="shared" si="11"/>
        <v>0</v>
      </c>
      <c r="AZ8" s="277"/>
      <c r="BA8" s="277">
        <v>0</v>
      </c>
      <c r="BB8" s="204">
        <f t="shared" si="12"/>
        <v>0</v>
      </c>
      <c r="BC8" s="43">
        <f t="shared" si="21"/>
        <v>0</v>
      </c>
      <c r="BD8" s="43">
        <f t="shared" si="21"/>
        <v>0</v>
      </c>
      <c r="BE8" s="43">
        <f t="shared" si="22"/>
        <v>0</v>
      </c>
      <c r="BF8" s="277"/>
      <c r="BG8" s="277"/>
      <c r="BH8" s="204">
        <f t="shared" si="13"/>
        <v>0</v>
      </c>
      <c r="BI8" s="277"/>
      <c r="BJ8" s="277"/>
      <c r="BK8" s="204">
        <f t="shared" si="14"/>
        <v>0</v>
      </c>
      <c r="BL8" s="277"/>
      <c r="BM8" s="277"/>
      <c r="BN8" s="204">
        <f t="shared" si="15"/>
        <v>0</v>
      </c>
      <c r="BO8" s="216">
        <f t="shared" si="23"/>
        <v>0</v>
      </c>
      <c r="BP8" s="216">
        <f t="shared" si="23"/>
        <v>0</v>
      </c>
      <c r="BQ8" s="216">
        <f t="shared" si="24"/>
        <v>0</v>
      </c>
      <c r="BR8" s="205">
        <f t="shared" si="25"/>
        <v>0</v>
      </c>
      <c r="BS8" s="205">
        <f t="shared" si="16"/>
        <v>0</v>
      </c>
      <c r="BT8" s="205">
        <f t="shared" si="16"/>
        <v>0</v>
      </c>
      <c r="BU8" s="46">
        <f>+Y8-'GB 2023 (Hyperion)'!Y8</f>
        <v>0</v>
      </c>
      <c r="BV8" s="46">
        <f>+Z8-'GB 2023 (Hyperion)'!Z8</f>
        <v>0</v>
      </c>
      <c r="BW8" s="46">
        <f>+AA8-'GB 2023 (Hyperion)'!AA8</f>
        <v>0</v>
      </c>
      <c r="BX8" s="46">
        <f>+AN8-'GB 2023 (Hyperion)'!AN8</f>
        <v>0</v>
      </c>
      <c r="BY8" s="46">
        <f>+AO8-'GB 2023 (Hyperion)'!AO8</f>
        <v>0</v>
      </c>
      <c r="BZ8" s="46">
        <f>+AP8-'GB 2023 (Hyperion)'!AP8</f>
        <v>0</v>
      </c>
      <c r="CA8" s="46">
        <f>+BC8-'GB 2023 (Hyperion)'!BC8</f>
        <v>0</v>
      </c>
      <c r="CB8" s="46">
        <f>+BD8-'GB 2023 (Hyperion)'!BD8</f>
        <v>0</v>
      </c>
      <c r="CC8" s="46">
        <f>+BE8-'GB 2023 (Hyperion)'!BE8</f>
        <v>0</v>
      </c>
      <c r="CD8" s="46">
        <f>+BO8-'GB 2023 (Hyperion)'!BO8</f>
        <v>0</v>
      </c>
      <c r="CE8" s="46">
        <f>+BP8-'GB 2023 (Hyperion)'!BP8</f>
        <v>0</v>
      </c>
      <c r="CF8" s="46">
        <f>+BQ8-'GB 2023 (Hyperion)'!BQ8</f>
        <v>0</v>
      </c>
      <c r="CG8" s="46">
        <f t="shared" si="26"/>
        <v>0</v>
      </c>
      <c r="CH8" s="46">
        <f t="shared" si="17"/>
        <v>0</v>
      </c>
      <c r="CI8" s="46">
        <f t="shared" si="17"/>
        <v>0</v>
      </c>
    </row>
    <row r="9" spans="1:88" hidden="1" x14ac:dyDescent="0.25">
      <c r="B9" s="48" t="s">
        <v>124</v>
      </c>
      <c r="C9" s="48" t="s">
        <v>133</v>
      </c>
      <c r="D9" s="48" t="s">
        <v>121</v>
      </c>
      <c r="F9" s="48" t="s">
        <v>126</v>
      </c>
      <c r="G9" s="48" t="s">
        <v>127</v>
      </c>
      <c r="H9" s="48" t="s">
        <v>128</v>
      </c>
      <c r="I9" s="48" t="s">
        <v>129</v>
      </c>
      <c r="J9" s="46">
        <v>12500000</v>
      </c>
      <c r="K9" s="46">
        <v>0</v>
      </c>
      <c r="L9" s="46">
        <v>12500000</v>
      </c>
      <c r="M9" s="277"/>
      <c r="N9" s="277"/>
      <c r="O9" s="204">
        <f t="shared" si="0"/>
        <v>0</v>
      </c>
      <c r="P9" s="277"/>
      <c r="Q9" s="277"/>
      <c r="R9" s="204">
        <f t="shared" si="1"/>
        <v>0</v>
      </c>
      <c r="S9" s="277"/>
      <c r="T9" s="277"/>
      <c r="U9" s="204">
        <f t="shared" si="2"/>
        <v>0</v>
      </c>
      <c r="V9" s="277">
        <v>12500000</v>
      </c>
      <c r="W9" s="277"/>
      <c r="X9" s="204">
        <f t="shared" si="3"/>
        <v>12500000</v>
      </c>
      <c r="Y9" s="43">
        <f t="shared" si="18"/>
        <v>12500000</v>
      </c>
      <c r="Z9" s="43">
        <f t="shared" si="18"/>
        <v>0</v>
      </c>
      <c r="AA9" s="239">
        <f t="shared" si="19"/>
        <v>12500000</v>
      </c>
      <c r="AB9" s="277">
        <v>0</v>
      </c>
      <c r="AC9" s="277">
        <v>0</v>
      </c>
      <c r="AD9" s="204">
        <f t="shared" si="4"/>
        <v>0</v>
      </c>
      <c r="AE9" s="277">
        <v>0</v>
      </c>
      <c r="AF9" s="277">
        <v>0</v>
      </c>
      <c r="AG9" s="204">
        <f t="shared" si="5"/>
        <v>0</v>
      </c>
      <c r="AH9" s="277"/>
      <c r="AI9" s="277">
        <v>0</v>
      </c>
      <c r="AJ9" s="204">
        <f t="shared" si="6"/>
        <v>0</v>
      </c>
      <c r="AK9" s="277"/>
      <c r="AL9" s="277">
        <v>0</v>
      </c>
      <c r="AM9" s="204">
        <f t="shared" si="7"/>
        <v>0</v>
      </c>
      <c r="AN9" s="239">
        <f t="shared" si="20"/>
        <v>0</v>
      </c>
      <c r="AO9" s="239">
        <f t="shared" si="20"/>
        <v>0</v>
      </c>
      <c r="AP9" s="204">
        <f t="shared" si="8"/>
        <v>0</v>
      </c>
      <c r="AQ9" s="277"/>
      <c r="AR9" s="277">
        <v>0</v>
      </c>
      <c r="AS9" s="204">
        <f t="shared" si="9"/>
        <v>0</v>
      </c>
      <c r="AT9" s="277"/>
      <c r="AU9" s="277">
        <v>0</v>
      </c>
      <c r="AV9" s="204">
        <f t="shared" si="10"/>
        <v>0</v>
      </c>
      <c r="AW9" s="277"/>
      <c r="AX9" s="277"/>
      <c r="AY9" s="204">
        <f t="shared" si="11"/>
        <v>0</v>
      </c>
      <c r="AZ9" s="277"/>
      <c r="BA9" s="277">
        <v>0</v>
      </c>
      <c r="BB9" s="204">
        <f t="shared" si="12"/>
        <v>0</v>
      </c>
      <c r="BC9" s="43">
        <f t="shared" si="21"/>
        <v>0</v>
      </c>
      <c r="BD9" s="43">
        <f t="shared" si="21"/>
        <v>0</v>
      </c>
      <c r="BE9" s="43">
        <f t="shared" si="22"/>
        <v>0</v>
      </c>
      <c r="BF9" s="277"/>
      <c r="BG9" s="277"/>
      <c r="BH9" s="204">
        <f t="shared" si="13"/>
        <v>0</v>
      </c>
      <c r="BI9" s="277"/>
      <c r="BJ9" s="277"/>
      <c r="BK9" s="204">
        <f t="shared" si="14"/>
        <v>0</v>
      </c>
      <c r="BL9" s="277"/>
      <c r="BM9" s="277"/>
      <c r="BN9" s="204">
        <f t="shared" si="15"/>
        <v>0</v>
      </c>
      <c r="BO9" s="216">
        <f t="shared" si="23"/>
        <v>0</v>
      </c>
      <c r="BP9" s="216">
        <f t="shared" si="23"/>
        <v>0</v>
      </c>
      <c r="BQ9" s="216">
        <f t="shared" si="24"/>
        <v>0</v>
      </c>
      <c r="BR9" s="205">
        <f t="shared" si="25"/>
        <v>12500000</v>
      </c>
      <c r="BS9" s="205">
        <f t="shared" si="16"/>
        <v>0</v>
      </c>
      <c r="BT9" s="205">
        <f t="shared" si="16"/>
        <v>12500000</v>
      </c>
      <c r="BU9" s="46">
        <f>+Y9-'GB 2023 (Hyperion)'!Y9</f>
        <v>0</v>
      </c>
      <c r="BV9" s="46">
        <f>+Z9-'GB 2023 (Hyperion)'!Z9</f>
        <v>0</v>
      </c>
      <c r="BW9" s="46">
        <f>+AA9-'GB 2023 (Hyperion)'!AA9</f>
        <v>0</v>
      </c>
      <c r="BX9" s="46">
        <f>+AN9-'GB 2023 (Hyperion)'!AN9</f>
        <v>0</v>
      </c>
      <c r="BY9" s="46">
        <f>+AO9-'GB 2023 (Hyperion)'!AO9</f>
        <v>0</v>
      </c>
      <c r="BZ9" s="46">
        <f>+AP9-'GB 2023 (Hyperion)'!AP9</f>
        <v>0</v>
      </c>
      <c r="CA9" s="46">
        <f>+BC9-'GB 2023 (Hyperion)'!BC9</f>
        <v>0</v>
      </c>
      <c r="CB9" s="46">
        <f>+BD9-'GB 2023 (Hyperion)'!BD9</f>
        <v>0</v>
      </c>
      <c r="CC9" s="46">
        <f>+BE9-'GB 2023 (Hyperion)'!BE9</f>
        <v>0</v>
      </c>
      <c r="CD9" s="46">
        <f>+BO9-'GB 2023 (Hyperion)'!BO9</f>
        <v>0</v>
      </c>
      <c r="CE9" s="46">
        <f>+BP9-'GB 2023 (Hyperion)'!BP9</f>
        <v>0</v>
      </c>
      <c r="CF9" s="46">
        <f>+BQ9-'GB 2023 (Hyperion)'!BQ9</f>
        <v>0</v>
      </c>
      <c r="CG9" s="46">
        <f t="shared" si="26"/>
        <v>0</v>
      </c>
      <c r="CH9" s="46">
        <f t="shared" si="17"/>
        <v>0</v>
      </c>
      <c r="CI9" s="46">
        <f t="shared" si="17"/>
        <v>0</v>
      </c>
    </row>
    <row r="10" spans="1:88" hidden="1" x14ac:dyDescent="0.25">
      <c r="B10" s="48" t="s">
        <v>124</v>
      </c>
      <c r="C10" s="48" t="s">
        <v>137</v>
      </c>
      <c r="D10" s="48" t="s">
        <v>117</v>
      </c>
      <c r="F10" s="48" t="s">
        <v>126</v>
      </c>
      <c r="G10" s="48" t="s">
        <v>127</v>
      </c>
      <c r="H10" s="48" t="s">
        <v>131</v>
      </c>
      <c r="I10" s="48" t="s">
        <v>132</v>
      </c>
      <c r="J10" s="46">
        <v>75918896</v>
      </c>
      <c r="K10" s="46">
        <v>45181104</v>
      </c>
      <c r="L10" s="46">
        <v>121100000</v>
      </c>
      <c r="M10" s="277"/>
      <c r="N10" s="277"/>
      <c r="O10" s="204">
        <f t="shared" si="0"/>
        <v>0</v>
      </c>
      <c r="P10" s="277"/>
      <c r="Q10" s="277"/>
      <c r="R10" s="204">
        <f t="shared" si="1"/>
        <v>0</v>
      </c>
      <c r="S10" s="277"/>
      <c r="T10" s="277"/>
      <c r="U10" s="204">
        <f t="shared" si="2"/>
        <v>0</v>
      </c>
      <c r="V10" s="277">
        <v>17128000</v>
      </c>
      <c r="W10" s="277">
        <v>9404000</v>
      </c>
      <c r="X10" s="204">
        <f t="shared" si="3"/>
        <v>26532000</v>
      </c>
      <c r="Y10" s="43">
        <f t="shared" si="18"/>
        <v>17128000</v>
      </c>
      <c r="Z10" s="43">
        <f t="shared" si="18"/>
        <v>9404000</v>
      </c>
      <c r="AA10" s="239">
        <f t="shared" si="19"/>
        <v>26532000</v>
      </c>
      <c r="AB10" s="277">
        <v>0</v>
      </c>
      <c r="AC10" s="277">
        <v>0</v>
      </c>
      <c r="AD10" s="204">
        <f t="shared" si="4"/>
        <v>0</v>
      </c>
      <c r="AE10" s="277">
        <v>0</v>
      </c>
      <c r="AF10" s="277">
        <v>0</v>
      </c>
      <c r="AG10" s="204">
        <f t="shared" si="5"/>
        <v>0</v>
      </c>
      <c r="AH10" s="277">
        <v>3334000</v>
      </c>
      <c r="AI10" s="277">
        <v>2208000</v>
      </c>
      <c r="AJ10" s="204">
        <f t="shared" si="6"/>
        <v>5542000</v>
      </c>
      <c r="AK10" s="277">
        <v>3382000</v>
      </c>
      <c r="AL10" s="277">
        <v>2160000</v>
      </c>
      <c r="AM10" s="204">
        <f t="shared" si="7"/>
        <v>5542000</v>
      </c>
      <c r="AN10" s="239">
        <f t="shared" si="20"/>
        <v>6716000</v>
      </c>
      <c r="AO10" s="239">
        <f t="shared" si="20"/>
        <v>4368000</v>
      </c>
      <c r="AP10" s="204">
        <f t="shared" si="8"/>
        <v>11084000</v>
      </c>
      <c r="AQ10" s="277">
        <v>7200000</v>
      </c>
      <c r="AR10" s="277">
        <v>4267000</v>
      </c>
      <c r="AS10" s="204">
        <f t="shared" si="9"/>
        <v>11467000</v>
      </c>
      <c r="AT10" s="277">
        <v>7281000</v>
      </c>
      <c r="AU10" s="277">
        <v>4186000</v>
      </c>
      <c r="AV10" s="204">
        <f t="shared" si="10"/>
        <v>11467000</v>
      </c>
      <c r="AW10" s="277">
        <v>0</v>
      </c>
      <c r="AX10" s="277">
        <v>0</v>
      </c>
      <c r="AY10" s="204">
        <f t="shared" si="11"/>
        <v>0</v>
      </c>
      <c r="AZ10" s="277">
        <v>0</v>
      </c>
      <c r="BA10" s="277">
        <v>0</v>
      </c>
      <c r="BB10" s="204">
        <f t="shared" si="12"/>
        <v>0</v>
      </c>
      <c r="BC10" s="43">
        <f t="shared" si="21"/>
        <v>14481000</v>
      </c>
      <c r="BD10" s="43">
        <f t="shared" si="21"/>
        <v>8453000</v>
      </c>
      <c r="BE10" s="43">
        <f t="shared" si="22"/>
        <v>22934000</v>
      </c>
      <c r="BF10" s="277"/>
      <c r="BG10" s="277"/>
      <c r="BH10" s="204">
        <f t="shared" si="13"/>
        <v>0</v>
      </c>
      <c r="BI10" s="277"/>
      <c r="BJ10" s="277"/>
      <c r="BK10" s="204">
        <f t="shared" si="14"/>
        <v>0</v>
      </c>
      <c r="BL10" s="277"/>
      <c r="BM10" s="277"/>
      <c r="BN10" s="204">
        <f t="shared" si="15"/>
        <v>0</v>
      </c>
      <c r="BO10" s="216">
        <f t="shared" si="23"/>
        <v>0</v>
      </c>
      <c r="BP10" s="216">
        <f t="shared" si="23"/>
        <v>0</v>
      </c>
      <c r="BQ10" s="216">
        <f t="shared" si="24"/>
        <v>0</v>
      </c>
      <c r="BR10" s="205">
        <f t="shared" si="25"/>
        <v>38325000</v>
      </c>
      <c r="BS10" s="205">
        <f t="shared" si="16"/>
        <v>22225000</v>
      </c>
      <c r="BT10" s="205">
        <f t="shared" si="16"/>
        <v>60550000</v>
      </c>
      <c r="BU10" s="46">
        <f>+Y10-'GB 2023 (Hyperion)'!Y10</f>
        <v>0</v>
      </c>
      <c r="BV10" s="46">
        <f>+Z10-'GB 2023 (Hyperion)'!Z10</f>
        <v>0</v>
      </c>
      <c r="BW10" s="46">
        <f>+AA10-'GB 2023 (Hyperion)'!AA10</f>
        <v>0</v>
      </c>
      <c r="BX10" s="46">
        <f>+AN10-'GB 2023 (Hyperion)'!AN10</f>
        <v>-24474896</v>
      </c>
      <c r="BY10" s="46">
        <f>+AO10-'GB 2023 (Hyperion)'!AO10</f>
        <v>-16309104</v>
      </c>
      <c r="BZ10" s="46">
        <f>+AP10-'GB 2023 (Hyperion)'!AP10</f>
        <v>-40784000</v>
      </c>
      <c r="CA10" s="46">
        <f>+BC10-'GB 2023 (Hyperion)'!BC10</f>
        <v>-13119000</v>
      </c>
      <c r="CB10" s="46">
        <f>+BD10-'GB 2023 (Hyperion)'!BD10</f>
        <v>-6647000</v>
      </c>
      <c r="CC10" s="46">
        <f>+BE10-'GB 2023 (Hyperion)'!BE10</f>
        <v>-19766000</v>
      </c>
      <c r="CD10" s="46">
        <f>+BO10-'GB 2023 (Hyperion)'!BO10</f>
        <v>0</v>
      </c>
      <c r="CE10" s="46">
        <f>+BP10-'GB 2023 (Hyperion)'!BP10</f>
        <v>0</v>
      </c>
      <c r="CF10" s="46">
        <f>+BQ10-'GB 2023 (Hyperion)'!BQ10</f>
        <v>0</v>
      </c>
      <c r="CG10" s="46">
        <f t="shared" si="26"/>
        <v>-37593896</v>
      </c>
      <c r="CH10" s="46">
        <f t="shared" si="17"/>
        <v>-22956104</v>
      </c>
      <c r="CI10" s="46">
        <f t="shared" si="17"/>
        <v>-60550000</v>
      </c>
    </row>
    <row r="11" spans="1:88" hidden="1" x14ac:dyDescent="0.25">
      <c r="B11" s="48" t="s">
        <v>124</v>
      </c>
      <c r="C11" s="48" t="s">
        <v>138</v>
      </c>
      <c r="D11" s="48" t="s">
        <v>117</v>
      </c>
      <c r="E11" s="48" t="s">
        <v>139</v>
      </c>
      <c r="F11" s="48" t="s">
        <v>126</v>
      </c>
      <c r="G11" s="48" t="s">
        <v>127</v>
      </c>
      <c r="H11" s="48" t="s">
        <v>131</v>
      </c>
      <c r="I11" s="48" t="s">
        <v>132</v>
      </c>
      <c r="J11" s="46">
        <v>925791595</v>
      </c>
      <c r="K11" s="46">
        <v>557652917</v>
      </c>
      <c r="L11" s="46">
        <v>1483444512</v>
      </c>
      <c r="M11" s="277"/>
      <c r="N11" s="277"/>
      <c r="O11" s="204">
        <f t="shared" si="0"/>
        <v>0</v>
      </c>
      <c r="P11" s="277"/>
      <c r="Q11" s="277"/>
      <c r="R11" s="204">
        <f t="shared" si="1"/>
        <v>0</v>
      </c>
      <c r="S11" s="277"/>
      <c r="T11" s="277"/>
      <c r="U11" s="204">
        <f t="shared" si="2"/>
        <v>0</v>
      </c>
      <c r="V11" s="277">
        <v>76250000</v>
      </c>
      <c r="W11" s="277">
        <v>50833000</v>
      </c>
      <c r="X11" s="204">
        <f t="shared" si="3"/>
        <v>127083000</v>
      </c>
      <c r="Y11" s="43">
        <f t="shared" si="18"/>
        <v>76250000</v>
      </c>
      <c r="Z11" s="43">
        <f t="shared" si="18"/>
        <v>50833000</v>
      </c>
      <c r="AA11" s="239">
        <f t="shared" si="19"/>
        <v>127083000</v>
      </c>
      <c r="AB11" s="277">
        <v>76253000</v>
      </c>
      <c r="AC11" s="277">
        <v>62288000</v>
      </c>
      <c r="AD11" s="204">
        <f t="shared" si="4"/>
        <v>138541000</v>
      </c>
      <c r="AE11" s="277">
        <v>76253000</v>
      </c>
      <c r="AF11" s="277">
        <v>62288000</v>
      </c>
      <c r="AG11" s="204">
        <f t="shared" si="5"/>
        <v>138541000</v>
      </c>
      <c r="AH11" s="277">
        <v>146200000</v>
      </c>
      <c r="AI11" s="277">
        <v>119425000</v>
      </c>
      <c r="AJ11" s="204">
        <f t="shared" si="6"/>
        <v>265625000</v>
      </c>
      <c r="AK11" s="277">
        <v>148749000</v>
      </c>
      <c r="AL11" s="277">
        <v>116875000</v>
      </c>
      <c r="AM11" s="204">
        <f t="shared" si="7"/>
        <v>265624000</v>
      </c>
      <c r="AN11" s="239">
        <f t="shared" si="20"/>
        <v>447455000</v>
      </c>
      <c r="AO11" s="239">
        <f t="shared" si="20"/>
        <v>360876000</v>
      </c>
      <c r="AP11" s="204">
        <f t="shared" si="8"/>
        <v>808331000</v>
      </c>
      <c r="AQ11" s="277">
        <v>160708000</v>
      </c>
      <c r="AR11" s="277">
        <v>116375000</v>
      </c>
      <c r="AS11" s="204">
        <f t="shared" si="9"/>
        <v>277083000</v>
      </c>
      <c r="AT11" s="277">
        <v>162925000</v>
      </c>
      <c r="AU11" s="277">
        <v>114158000</v>
      </c>
      <c r="AV11" s="204">
        <f t="shared" si="10"/>
        <v>277083000</v>
      </c>
      <c r="AW11" s="277">
        <v>101691000</v>
      </c>
      <c r="AX11" s="277">
        <v>67794000</v>
      </c>
      <c r="AY11" s="204">
        <f t="shared" si="11"/>
        <v>169485000</v>
      </c>
      <c r="AZ11" s="277">
        <v>0</v>
      </c>
      <c r="BA11" s="277">
        <v>0</v>
      </c>
      <c r="BB11" s="204">
        <f t="shared" si="12"/>
        <v>0</v>
      </c>
      <c r="BC11" s="43">
        <f t="shared" si="21"/>
        <v>425324000</v>
      </c>
      <c r="BD11" s="43">
        <f t="shared" si="21"/>
        <v>298327000</v>
      </c>
      <c r="BE11" s="43">
        <f t="shared" si="22"/>
        <v>723651000</v>
      </c>
      <c r="BF11" s="277"/>
      <c r="BG11" s="277"/>
      <c r="BH11" s="204">
        <f t="shared" si="13"/>
        <v>0</v>
      </c>
      <c r="BI11" s="277"/>
      <c r="BJ11" s="277"/>
      <c r="BK11" s="204">
        <f t="shared" si="14"/>
        <v>0</v>
      </c>
      <c r="BL11" s="277"/>
      <c r="BM11" s="277"/>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+Y11-'GB 2023 (Hyperion)'!Y11</f>
        <v>0</v>
      </c>
      <c r="BV11" s="46">
        <f>+Z11-'GB 2023 (Hyperion)'!Z11</f>
        <v>0</v>
      </c>
      <c r="BW11" s="46">
        <f>+AA11-'GB 2023 (Hyperion)'!AA11</f>
        <v>0</v>
      </c>
      <c r="BX11" s="46">
        <f>+AN11-'GB 2023 (Hyperion)'!AN11</f>
        <v>32157405</v>
      </c>
      <c r="BY11" s="46">
        <f>+AO11-'GB 2023 (Hyperion)'!AO11</f>
        <v>21635083</v>
      </c>
      <c r="BZ11" s="46">
        <f>+AP11-'GB 2023 (Hyperion)'!AP11</f>
        <v>53792488</v>
      </c>
      <c r="CA11" s="46">
        <f>+BC11-'GB 2023 (Hyperion)'!BC11</f>
        <v>-8920000</v>
      </c>
      <c r="CB11" s="46">
        <f>+BD11-'GB 2023 (Hyperion)'!BD11</f>
        <v>130748000</v>
      </c>
      <c r="CC11" s="46">
        <f>+BE11-'GB 2023 (Hyperion)'!BE11</f>
        <v>121828000</v>
      </c>
      <c r="CD11" s="46">
        <f>+BO11-'GB 2023 (Hyperion)'!BO11</f>
        <v>0</v>
      </c>
      <c r="CE11" s="46">
        <f>+BP11-'GB 2023 (Hyperion)'!BP11</f>
        <v>0</v>
      </c>
      <c r="CF11" s="46">
        <f>+BQ11-'GB 2023 (Hyperion)'!BQ11</f>
        <v>0</v>
      </c>
      <c r="CG11" s="46">
        <f t="shared" si="26"/>
        <v>23237405</v>
      </c>
      <c r="CH11" s="46">
        <f t="shared" si="17"/>
        <v>152383083</v>
      </c>
      <c r="CI11" s="46">
        <f t="shared" si="17"/>
        <v>175620488</v>
      </c>
    </row>
    <row r="12" spans="1:88" hidden="1" x14ac:dyDescent="0.25">
      <c r="B12" s="48" t="s">
        <v>124</v>
      </c>
      <c r="C12" s="48" t="s">
        <v>138</v>
      </c>
      <c r="D12" s="48" t="s">
        <v>117</v>
      </c>
      <c r="E12" s="48" t="s">
        <v>139</v>
      </c>
      <c r="F12" s="48" t="s">
        <v>126</v>
      </c>
      <c r="G12" s="48" t="s">
        <v>127</v>
      </c>
      <c r="H12" s="48" t="s">
        <v>128</v>
      </c>
      <c r="I12" s="48" t="s">
        <v>129</v>
      </c>
      <c r="J12" s="46">
        <v>28591172</v>
      </c>
      <c r="K12" s="46">
        <v>13025828</v>
      </c>
      <c r="L12" s="46">
        <v>41617000</v>
      </c>
      <c r="M12" s="277"/>
      <c r="N12" s="277"/>
      <c r="O12" s="204">
        <f t="shared" si="0"/>
        <v>0</v>
      </c>
      <c r="P12" s="277"/>
      <c r="Q12" s="277"/>
      <c r="R12" s="204">
        <f t="shared" si="1"/>
        <v>0</v>
      </c>
      <c r="S12" s="277"/>
      <c r="T12" s="277"/>
      <c r="U12" s="204">
        <f t="shared" si="2"/>
        <v>0</v>
      </c>
      <c r="V12" s="277">
        <v>8600000</v>
      </c>
      <c r="W12" s="277">
        <v>4047000</v>
      </c>
      <c r="X12" s="204">
        <f t="shared" si="3"/>
        <v>12647000</v>
      </c>
      <c r="Y12" s="43">
        <f t="shared" si="18"/>
        <v>8600000</v>
      </c>
      <c r="Z12" s="43">
        <f t="shared" si="18"/>
        <v>4047000</v>
      </c>
      <c r="AA12" s="239">
        <f t="shared" si="19"/>
        <v>12647000</v>
      </c>
      <c r="AB12" s="277">
        <v>2025000</v>
      </c>
      <c r="AC12" s="277">
        <v>1137000</v>
      </c>
      <c r="AD12" s="204">
        <f t="shared" si="4"/>
        <v>3162000</v>
      </c>
      <c r="AE12" s="277">
        <v>2025000</v>
      </c>
      <c r="AF12" s="277">
        <v>1137000</v>
      </c>
      <c r="AG12" s="204">
        <f t="shared" si="5"/>
        <v>3162000</v>
      </c>
      <c r="AH12" s="277">
        <v>4746000</v>
      </c>
      <c r="AI12" s="277">
        <v>2666000</v>
      </c>
      <c r="AJ12" s="204">
        <f t="shared" si="6"/>
        <v>7412000</v>
      </c>
      <c r="AK12" s="277">
        <v>4803000</v>
      </c>
      <c r="AL12" s="277">
        <v>2609000</v>
      </c>
      <c r="AM12" s="204">
        <f t="shared" si="7"/>
        <v>7412000</v>
      </c>
      <c r="AN12" s="239">
        <f t="shared" si="20"/>
        <v>13599000</v>
      </c>
      <c r="AO12" s="239">
        <f t="shared" si="20"/>
        <v>7549000</v>
      </c>
      <c r="AP12" s="204">
        <f t="shared" si="8"/>
        <v>21148000</v>
      </c>
      <c r="AQ12" s="277">
        <v>3510000</v>
      </c>
      <c r="AR12" s="277">
        <v>1777000</v>
      </c>
      <c r="AS12" s="204">
        <f t="shared" si="9"/>
        <v>5287000</v>
      </c>
      <c r="AT12" s="277">
        <v>3545000</v>
      </c>
      <c r="AU12" s="277">
        <v>1742000</v>
      </c>
      <c r="AV12" s="204">
        <f t="shared" si="10"/>
        <v>5287000</v>
      </c>
      <c r="AW12" s="277">
        <v>0</v>
      </c>
      <c r="AX12" s="277">
        <v>0</v>
      </c>
      <c r="AY12" s="204">
        <f t="shared" si="11"/>
        <v>0</v>
      </c>
      <c r="AZ12" s="277">
        <v>0</v>
      </c>
      <c r="BA12" s="277">
        <v>0</v>
      </c>
      <c r="BB12" s="204">
        <f t="shared" si="12"/>
        <v>0</v>
      </c>
      <c r="BC12" s="43">
        <f t="shared" si="21"/>
        <v>7055000</v>
      </c>
      <c r="BD12" s="43">
        <f t="shared" si="21"/>
        <v>3519000</v>
      </c>
      <c r="BE12" s="43">
        <f t="shared" si="22"/>
        <v>10574000</v>
      </c>
      <c r="BF12" s="277"/>
      <c r="BG12" s="277"/>
      <c r="BH12" s="204">
        <f t="shared" si="13"/>
        <v>0</v>
      </c>
      <c r="BI12" s="277"/>
      <c r="BJ12" s="277"/>
      <c r="BK12" s="204">
        <f t="shared" si="14"/>
        <v>0</v>
      </c>
      <c r="BL12" s="277"/>
      <c r="BM12" s="277"/>
      <c r="BN12" s="204">
        <f t="shared" si="15"/>
        <v>0</v>
      </c>
      <c r="BO12" s="216">
        <f t="shared" si="23"/>
        <v>0</v>
      </c>
      <c r="BP12" s="216">
        <f t="shared" si="23"/>
        <v>0</v>
      </c>
      <c r="BQ12" s="216">
        <f t="shared" si="24"/>
        <v>0</v>
      </c>
      <c r="BR12" s="205">
        <f t="shared" si="25"/>
        <v>29254000</v>
      </c>
      <c r="BS12" s="205">
        <f t="shared" si="16"/>
        <v>15115000</v>
      </c>
      <c r="BT12" s="205">
        <f t="shared" si="16"/>
        <v>44369000</v>
      </c>
      <c r="BU12" s="46">
        <f>+Y12-'GB 2023 (Hyperion)'!Y12</f>
        <v>0</v>
      </c>
      <c r="BV12" s="46">
        <f>+Z12-'GB 2023 (Hyperion)'!Z12</f>
        <v>0</v>
      </c>
      <c r="BW12" s="46">
        <f>+AA12-'GB 2023 (Hyperion)'!AA12</f>
        <v>0</v>
      </c>
      <c r="BX12" s="46">
        <f>+AN12-'GB 2023 (Hyperion)'!AN12</f>
        <v>57828</v>
      </c>
      <c r="BY12" s="46">
        <f>+AO12-'GB 2023 (Hyperion)'!AO12</f>
        <v>-56828</v>
      </c>
      <c r="BZ12" s="46">
        <f>+AP12-'GB 2023 (Hyperion)'!AP12</f>
        <v>1000</v>
      </c>
      <c r="CA12" s="46">
        <f>+BC12-'GB 2023 (Hyperion)'!BC12</f>
        <v>605000</v>
      </c>
      <c r="CB12" s="46">
        <f>+BD12-'GB 2023 (Hyperion)'!BD12</f>
        <v>2146000</v>
      </c>
      <c r="CC12" s="46">
        <f>+BE12-'GB 2023 (Hyperion)'!BE12</f>
        <v>2751000</v>
      </c>
      <c r="CD12" s="46">
        <f>+BO12-'GB 2023 (Hyperion)'!BO12</f>
        <v>0</v>
      </c>
      <c r="CE12" s="46">
        <f>+BP12-'GB 2023 (Hyperion)'!BP12</f>
        <v>0</v>
      </c>
      <c r="CF12" s="46">
        <f>+BQ12-'GB 2023 (Hyperion)'!BQ12</f>
        <v>0</v>
      </c>
      <c r="CG12" s="46">
        <f t="shared" si="26"/>
        <v>662828</v>
      </c>
      <c r="CH12" s="46">
        <f t="shared" si="17"/>
        <v>2089172</v>
      </c>
      <c r="CI12" s="46">
        <f t="shared" si="17"/>
        <v>2752000</v>
      </c>
    </row>
    <row r="13" spans="1:88" hidden="1" x14ac:dyDescent="0.25">
      <c r="B13" s="48" t="s">
        <v>124</v>
      </c>
      <c r="C13" s="48" t="s">
        <v>138</v>
      </c>
      <c r="D13" s="48" t="s">
        <v>121</v>
      </c>
      <c r="E13" s="48" t="s">
        <v>139</v>
      </c>
      <c r="F13" s="48" t="s">
        <v>134</v>
      </c>
      <c r="G13" s="48" t="s">
        <v>135</v>
      </c>
      <c r="H13" s="48" t="s">
        <v>136</v>
      </c>
      <c r="I13" s="48">
        <v>36</v>
      </c>
      <c r="J13" s="46">
        <v>11047600</v>
      </c>
      <c r="K13" s="46">
        <v>2456430</v>
      </c>
      <c r="L13" s="46">
        <v>13504030</v>
      </c>
      <c r="M13" s="277"/>
      <c r="N13" s="277"/>
      <c r="O13" s="204">
        <f t="shared" si="0"/>
        <v>0</v>
      </c>
      <c r="P13" s="277"/>
      <c r="Q13" s="277"/>
      <c r="R13" s="204">
        <f t="shared" si="1"/>
        <v>0</v>
      </c>
      <c r="S13" s="277"/>
      <c r="T13" s="277"/>
      <c r="U13" s="204">
        <f t="shared" si="2"/>
        <v>0</v>
      </c>
      <c r="V13" s="277">
        <v>1498000</v>
      </c>
      <c r="W13" s="277">
        <v>374000</v>
      </c>
      <c r="X13" s="204">
        <f t="shared" si="3"/>
        <v>1872000</v>
      </c>
      <c r="Y13" s="43">
        <f t="shared" si="18"/>
        <v>1498000</v>
      </c>
      <c r="Z13" s="43">
        <f t="shared" si="18"/>
        <v>374000</v>
      </c>
      <c r="AA13" s="239">
        <f t="shared" si="19"/>
        <v>1872000</v>
      </c>
      <c r="AB13" s="277">
        <v>1250000</v>
      </c>
      <c r="AC13" s="277">
        <v>313000</v>
      </c>
      <c r="AD13" s="204">
        <f t="shared" si="4"/>
        <v>1563000</v>
      </c>
      <c r="AE13" s="277">
        <v>1250000</v>
      </c>
      <c r="AF13" s="277">
        <v>313000</v>
      </c>
      <c r="AG13" s="204">
        <f t="shared" si="5"/>
        <v>1563000</v>
      </c>
      <c r="AH13" s="277">
        <v>1650000</v>
      </c>
      <c r="AI13" s="277">
        <v>413000</v>
      </c>
      <c r="AJ13" s="204">
        <f t="shared" si="6"/>
        <v>2063000</v>
      </c>
      <c r="AK13" s="277">
        <v>1650000</v>
      </c>
      <c r="AL13" s="277">
        <v>413000</v>
      </c>
      <c r="AM13" s="204">
        <f t="shared" si="7"/>
        <v>2063000</v>
      </c>
      <c r="AN13" s="239">
        <f t="shared" si="20"/>
        <v>5800000</v>
      </c>
      <c r="AO13" s="239">
        <f t="shared" si="20"/>
        <v>1452000</v>
      </c>
      <c r="AP13" s="204">
        <f t="shared" si="8"/>
        <v>7252000</v>
      </c>
      <c r="AQ13" s="277">
        <v>1450000</v>
      </c>
      <c r="AR13" s="277">
        <v>363000</v>
      </c>
      <c r="AS13" s="204">
        <f t="shared" si="9"/>
        <v>1813000</v>
      </c>
      <c r="AT13" s="277">
        <v>1450000</v>
      </c>
      <c r="AU13" s="277">
        <v>363000</v>
      </c>
      <c r="AV13" s="204">
        <f t="shared" si="10"/>
        <v>1813000</v>
      </c>
      <c r="AW13" s="277">
        <v>1450000</v>
      </c>
      <c r="AX13" s="277">
        <v>363000</v>
      </c>
      <c r="AY13" s="204">
        <f t="shared" si="11"/>
        <v>1813000</v>
      </c>
      <c r="AZ13" s="277">
        <v>0</v>
      </c>
      <c r="BA13" s="277">
        <v>0</v>
      </c>
      <c r="BB13" s="204">
        <f t="shared" si="12"/>
        <v>0</v>
      </c>
      <c r="BC13" s="43">
        <f t="shared" si="21"/>
        <v>4350000</v>
      </c>
      <c r="BD13" s="43">
        <f t="shared" si="21"/>
        <v>1089000</v>
      </c>
      <c r="BE13" s="43">
        <f t="shared" si="22"/>
        <v>5439000</v>
      </c>
      <c r="BF13" s="277"/>
      <c r="BG13" s="277"/>
      <c r="BH13" s="204">
        <f t="shared" si="13"/>
        <v>0</v>
      </c>
      <c r="BI13" s="277"/>
      <c r="BJ13" s="277"/>
      <c r="BK13" s="204">
        <f t="shared" si="14"/>
        <v>0</v>
      </c>
      <c r="BL13" s="277"/>
      <c r="BM13" s="277"/>
      <c r="BN13" s="204">
        <f t="shared" si="15"/>
        <v>0</v>
      </c>
      <c r="BO13" s="216">
        <f t="shared" si="23"/>
        <v>0</v>
      </c>
      <c r="BP13" s="216">
        <f t="shared" si="23"/>
        <v>0</v>
      </c>
      <c r="BQ13" s="216">
        <f t="shared" si="24"/>
        <v>0</v>
      </c>
      <c r="BR13" s="205">
        <f t="shared" si="25"/>
        <v>11648000</v>
      </c>
      <c r="BS13" s="205">
        <f t="shared" si="16"/>
        <v>2915000</v>
      </c>
      <c r="BT13" s="205">
        <f t="shared" si="16"/>
        <v>14563000</v>
      </c>
      <c r="BU13" s="46">
        <f>+Y13-'GB 2023 (Hyperion)'!Y13</f>
        <v>400</v>
      </c>
      <c r="BV13" s="46">
        <f>+Z13-'GB 2023 (Hyperion)'!Z13</f>
        <v>-400</v>
      </c>
      <c r="BW13" s="46">
        <f>+AA13-'GB 2023 (Hyperion)'!AA13</f>
        <v>0</v>
      </c>
      <c r="BX13" s="46">
        <f>+AN13-'GB 2023 (Hyperion)'!AN13</f>
        <v>0</v>
      </c>
      <c r="BY13" s="46">
        <f>+AO13-'GB 2023 (Hyperion)'!AO13</f>
        <v>2000</v>
      </c>
      <c r="BZ13" s="46">
        <f>+AP13-'GB 2023 (Hyperion)'!AP13</f>
        <v>2000</v>
      </c>
      <c r="CA13" s="46">
        <f>+BC13-'GB 2023 (Hyperion)'!BC13</f>
        <v>600000</v>
      </c>
      <c r="CB13" s="46">
        <f>+BD13-'GB 2023 (Hyperion)'!BD13</f>
        <v>456970</v>
      </c>
      <c r="CC13" s="46">
        <f>+BE13-'GB 2023 (Hyperion)'!BE13</f>
        <v>1056970</v>
      </c>
      <c r="CD13" s="46">
        <f>+BO13-'GB 2023 (Hyperion)'!BO13</f>
        <v>0</v>
      </c>
      <c r="CE13" s="46">
        <f>+BP13-'GB 2023 (Hyperion)'!BP13</f>
        <v>0</v>
      </c>
      <c r="CF13" s="46">
        <f>+BQ13-'GB 2023 (Hyperion)'!BQ13</f>
        <v>0</v>
      </c>
      <c r="CG13" s="46">
        <f t="shared" si="26"/>
        <v>600400</v>
      </c>
      <c r="CH13" s="46">
        <f t="shared" si="17"/>
        <v>458570</v>
      </c>
      <c r="CI13" s="46">
        <f t="shared" si="17"/>
        <v>1058970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77"/>
      <c r="N14" s="277"/>
      <c r="O14" s="204">
        <f t="shared" si="0"/>
        <v>0</v>
      </c>
      <c r="P14" s="277"/>
      <c r="Q14" s="277"/>
      <c r="R14" s="204">
        <f t="shared" si="1"/>
        <v>0</v>
      </c>
      <c r="S14" s="277"/>
      <c r="T14" s="277"/>
      <c r="U14" s="204">
        <f t="shared" si="2"/>
        <v>0</v>
      </c>
      <c r="V14" s="277">
        <v>470000</v>
      </c>
      <c r="W14" s="277">
        <v>117000</v>
      </c>
      <c r="X14" s="204">
        <f t="shared" si="3"/>
        <v>587000</v>
      </c>
      <c r="Y14" s="43">
        <f t="shared" si="18"/>
        <v>470000</v>
      </c>
      <c r="Z14" s="43">
        <f t="shared" si="18"/>
        <v>117000</v>
      </c>
      <c r="AA14" s="43">
        <f t="shared" si="19"/>
        <v>587000</v>
      </c>
      <c r="AB14" s="277">
        <v>1382000</v>
      </c>
      <c r="AC14" s="277">
        <v>345000</v>
      </c>
      <c r="AD14" s="204">
        <f t="shared" si="4"/>
        <v>1727000</v>
      </c>
      <c r="AE14" s="277">
        <v>1382000</v>
      </c>
      <c r="AF14" s="277">
        <v>346000</v>
      </c>
      <c r="AG14" s="204">
        <f t="shared" si="5"/>
        <v>1728000</v>
      </c>
      <c r="AH14" s="277">
        <v>1383000</v>
      </c>
      <c r="AI14" s="277">
        <v>346000</v>
      </c>
      <c r="AJ14" s="204">
        <f t="shared" si="6"/>
        <v>1729000</v>
      </c>
      <c r="AK14" s="277">
        <v>1383000</v>
      </c>
      <c r="AL14" s="277">
        <v>346000</v>
      </c>
      <c r="AM14" s="204">
        <f t="shared" si="7"/>
        <v>1729000</v>
      </c>
      <c r="AN14" s="43">
        <f t="shared" si="20"/>
        <v>5530000</v>
      </c>
      <c r="AO14" s="43">
        <f t="shared" si="20"/>
        <v>1383000</v>
      </c>
      <c r="AP14" s="204">
        <f t="shared" si="8"/>
        <v>6913000</v>
      </c>
      <c r="AQ14" s="277"/>
      <c r="AR14" s="277"/>
      <c r="AS14" s="204">
        <f t="shared" si="9"/>
        <v>0</v>
      </c>
      <c r="AT14" s="277"/>
      <c r="AU14" s="277"/>
      <c r="AV14" s="204">
        <f t="shared" si="10"/>
        <v>0</v>
      </c>
      <c r="AW14" s="277"/>
      <c r="AX14" s="277"/>
      <c r="AY14" s="204">
        <f t="shared" si="11"/>
        <v>0</v>
      </c>
      <c r="AZ14" s="277"/>
      <c r="BA14" s="277"/>
      <c r="BB14" s="204">
        <f t="shared" si="12"/>
        <v>0</v>
      </c>
      <c r="BC14" s="43">
        <f t="shared" si="21"/>
        <v>0</v>
      </c>
      <c r="BD14" s="43">
        <f t="shared" si="21"/>
        <v>0</v>
      </c>
      <c r="BE14" s="43">
        <f t="shared" si="22"/>
        <v>0</v>
      </c>
      <c r="BF14" s="277"/>
      <c r="BG14" s="277"/>
      <c r="BH14" s="204">
        <f t="shared" si="13"/>
        <v>0</v>
      </c>
      <c r="BI14" s="277"/>
      <c r="BJ14" s="277"/>
      <c r="BK14" s="204">
        <f t="shared" si="14"/>
        <v>0</v>
      </c>
      <c r="BL14" s="277"/>
      <c r="BM14" s="277"/>
      <c r="BN14" s="204">
        <f t="shared" si="15"/>
        <v>0</v>
      </c>
      <c r="BO14" s="216">
        <f t="shared" si="23"/>
        <v>0</v>
      </c>
      <c r="BP14" s="216">
        <f t="shared" si="23"/>
        <v>0</v>
      </c>
      <c r="BQ14" s="216">
        <f t="shared" si="24"/>
        <v>0</v>
      </c>
      <c r="BR14" s="205">
        <f t="shared" si="25"/>
        <v>6000000</v>
      </c>
      <c r="BS14" s="205">
        <f t="shared" si="16"/>
        <v>1500000</v>
      </c>
      <c r="BT14" s="205">
        <f t="shared" si="16"/>
        <v>7500000</v>
      </c>
      <c r="BU14" s="46">
        <f>+Y14-'GB 2023 (Hyperion)'!Y14</f>
        <v>214</v>
      </c>
      <c r="BV14" s="46">
        <f>+Z14-'GB 2023 (Hyperion)'!Z14</f>
        <v>-447</v>
      </c>
      <c r="BW14" s="46">
        <f>+AA14-'GB 2023 (Hyperion)'!AA14</f>
        <v>-233</v>
      </c>
      <c r="BX14" s="46">
        <f>+AN14-'GB 2023 (Hyperion)'!AN14</f>
        <v>-214</v>
      </c>
      <c r="BY14" s="46">
        <f>+AO14-'GB 2023 (Hyperion)'!AO14</f>
        <v>447</v>
      </c>
      <c r="BZ14" s="46">
        <f>+AP14-'GB 2023 (Hyperion)'!AP14</f>
        <v>233</v>
      </c>
      <c r="CA14" s="46">
        <f>+BC14-'GB 2023 (Hyperion)'!BC14</f>
        <v>0</v>
      </c>
      <c r="CB14" s="46">
        <f>+BD14-'GB 2023 (Hyperion)'!BD14</f>
        <v>0</v>
      </c>
      <c r="CC14" s="46">
        <f>+BE14-'GB 2023 (Hyperion)'!BE14</f>
        <v>0</v>
      </c>
      <c r="CD14" s="46">
        <f>+BO14-'GB 2023 (Hyperion)'!BO14</f>
        <v>0</v>
      </c>
      <c r="CE14" s="46">
        <f>+BP14-'GB 2023 (Hyperion)'!BP14</f>
        <v>0</v>
      </c>
      <c r="CF14" s="46">
        <f>+BQ14-'GB 2023 (Hyperion)'!BQ14</f>
        <v>0</v>
      </c>
      <c r="CG14" s="46">
        <f t="shared" si="26"/>
        <v>0</v>
      </c>
      <c r="CH14" s="46">
        <f t="shared" si="17"/>
        <v>0</v>
      </c>
      <c r="CI14" s="46">
        <f t="shared" si="17"/>
        <v>0</v>
      </c>
    </row>
    <row r="15" spans="1:88" hidden="1" x14ac:dyDescent="0.25">
      <c r="B15" s="48" t="s">
        <v>141</v>
      </c>
      <c r="C15" s="48" t="s">
        <v>142</v>
      </c>
      <c r="D15" s="48" t="s">
        <v>121</v>
      </c>
      <c r="F15" s="48" t="s">
        <v>143</v>
      </c>
      <c r="H15" s="48" t="s">
        <v>144</v>
      </c>
      <c r="I15" s="48">
        <v>30</v>
      </c>
      <c r="J15" s="46">
        <v>5000000</v>
      </c>
      <c r="K15" s="46">
        <v>0</v>
      </c>
      <c r="L15" s="46">
        <v>5000000</v>
      </c>
      <c r="M15" s="277"/>
      <c r="N15" s="277"/>
      <c r="O15" s="204">
        <f t="shared" si="0"/>
        <v>0</v>
      </c>
      <c r="P15" s="277"/>
      <c r="Q15" s="277"/>
      <c r="R15" s="204">
        <f t="shared" si="1"/>
        <v>0</v>
      </c>
      <c r="S15" s="277"/>
      <c r="T15" s="277"/>
      <c r="U15" s="204">
        <f t="shared" si="2"/>
        <v>0</v>
      </c>
      <c r="V15" s="277">
        <v>0</v>
      </c>
      <c r="W15" s="277"/>
      <c r="X15" s="204">
        <f t="shared" si="3"/>
        <v>0</v>
      </c>
      <c r="Y15" s="43">
        <f t="shared" si="18"/>
        <v>0</v>
      </c>
      <c r="Z15" s="43">
        <f t="shared" si="18"/>
        <v>0</v>
      </c>
      <c r="AA15" s="43">
        <f t="shared" si="19"/>
        <v>0</v>
      </c>
      <c r="AB15" s="277">
        <v>94000</v>
      </c>
      <c r="AC15" s="277"/>
      <c r="AD15" s="204">
        <f t="shared" si="4"/>
        <v>94000</v>
      </c>
      <c r="AE15" s="277">
        <v>228000</v>
      </c>
      <c r="AF15" s="277"/>
      <c r="AG15" s="204">
        <f t="shared" si="5"/>
        <v>228000</v>
      </c>
      <c r="AH15" s="277">
        <v>560000</v>
      </c>
      <c r="AI15" s="277"/>
      <c r="AJ15" s="204">
        <f t="shared" si="6"/>
        <v>560000</v>
      </c>
      <c r="AK15" s="277">
        <v>1036000</v>
      </c>
      <c r="AL15" s="277"/>
      <c r="AM15" s="204">
        <f t="shared" si="7"/>
        <v>1036000</v>
      </c>
      <c r="AN15" s="43">
        <f t="shared" si="20"/>
        <v>1918000</v>
      </c>
      <c r="AO15" s="43">
        <f t="shared" si="20"/>
        <v>0</v>
      </c>
      <c r="AP15" s="204">
        <f t="shared" si="8"/>
        <v>1918000</v>
      </c>
      <c r="AQ15" s="277">
        <v>1028000</v>
      </c>
      <c r="AR15" s="277"/>
      <c r="AS15" s="204">
        <f t="shared" si="9"/>
        <v>1028000</v>
      </c>
      <c r="AT15" s="277">
        <v>1027000</v>
      </c>
      <c r="AU15" s="277"/>
      <c r="AV15" s="204">
        <f t="shared" si="10"/>
        <v>1027000</v>
      </c>
      <c r="AW15" s="277">
        <v>1027000</v>
      </c>
      <c r="AX15" s="277"/>
      <c r="AY15" s="204">
        <f t="shared" si="11"/>
        <v>1027000</v>
      </c>
      <c r="AZ15" s="277"/>
      <c r="BA15" s="277"/>
      <c r="BB15" s="204">
        <f t="shared" si="12"/>
        <v>0</v>
      </c>
      <c r="BC15" s="43">
        <f t="shared" si="21"/>
        <v>3082000</v>
      </c>
      <c r="BD15" s="43">
        <f t="shared" si="21"/>
        <v>0</v>
      </c>
      <c r="BE15" s="43">
        <f t="shared" si="22"/>
        <v>3082000</v>
      </c>
      <c r="BF15" s="277"/>
      <c r="BG15" s="277"/>
      <c r="BH15" s="204">
        <f t="shared" si="13"/>
        <v>0</v>
      </c>
      <c r="BI15" s="277"/>
      <c r="BJ15" s="277"/>
      <c r="BK15" s="204">
        <f t="shared" si="14"/>
        <v>0</v>
      </c>
      <c r="BL15" s="277"/>
      <c r="BM15" s="277"/>
      <c r="BN15" s="204">
        <f t="shared" si="15"/>
        <v>0</v>
      </c>
      <c r="BO15" s="216">
        <f t="shared" si="23"/>
        <v>0</v>
      </c>
      <c r="BP15" s="216">
        <f t="shared" si="23"/>
        <v>0</v>
      </c>
      <c r="BQ15" s="216">
        <f t="shared" si="24"/>
        <v>0</v>
      </c>
      <c r="BR15" s="205">
        <f t="shared" si="25"/>
        <v>5000000</v>
      </c>
      <c r="BS15" s="205">
        <f t="shared" si="16"/>
        <v>0</v>
      </c>
      <c r="BT15" s="205">
        <f t="shared" si="16"/>
        <v>5000000</v>
      </c>
      <c r="BU15" s="46">
        <f>+Y15-'GB 2023 (Hyperion)'!Y15</f>
        <v>0</v>
      </c>
      <c r="BV15" s="46">
        <f>+Z15-'GB 2023 (Hyperion)'!Z15</f>
        <v>0</v>
      </c>
      <c r="BW15" s="46">
        <f>+AA15-'GB 2023 (Hyperion)'!AA15</f>
        <v>0</v>
      </c>
      <c r="BX15" s="46">
        <f>+AN15-'GB 2023 (Hyperion)'!AN15</f>
        <v>-657000</v>
      </c>
      <c r="BY15" s="46">
        <f>+AO15-'GB 2023 (Hyperion)'!AO15</f>
        <v>0</v>
      </c>
      <c r="BZ15" s="46">
        <f>+AP15-'GB 2023 (Hyperion)'!AP15</f>
        <v>-657000</v>
      </c>
      <c r="CA15" s="46">
        <f>+BC15-'GB 2023 (Hyperion)'!BC15</f>
        <v>657000</v>
      </c>
      <c r="CB15" s="46">
        <f>+BD15-'GB 2023 (Hyperion)'!BD15</f>
        <v>0</v>
      </c>
      <c r="CC15" s="46">
        <f>+BE15-'GB 2023 (Hyperion)'!BE15</f>
        <v>657000</v>
      </c>
      <c r="CD15" s="46">
        <f>+BO15-'GB 2023 (Hyperion)'!BO15</f>
        <v>0</v>
      </c>
      <c r="CE15" s="46">
        <f>+BP15-'GB 2023 (Hyperion)'!BP15</f>
        <v>0</v>
      </c>
      <c r="CF15" s="46">
        <f>+BQ15-'GB 2023 (Hyperion)'!BQ15</f>
        <v>0</v>
      </c>
      <c r="CG15" s="46">
        <f t="shared" si="26"/>
        <v>0</v>
      </c>
      <c r="CH15" s="46">
        <f t="shared" si="17"/>
        <v>0</v>
      </c>
      <c r="CI15" s="46">
        <f t="shared" si="17"/>
        <v>0</v>
      </c>
    </row>
    <row r="16" spans="1:88" hidden="1" x14ac:dyDescent="0.25">
      <c r="B16" s="48" t="s">
        <v>146</v>
      </c>
      <c r="C16" s="48" t="s">
        <v>147</v>
      </c>
      <c r="D16" s="48" t="s">
        <v>117</v>
      </c>
      <c r="F16" s="48" t="s">
        <v>148</v>
      </c>
      <c r="G16" s="48" t="s">
        <v>149</v>
      </c>
      <c r="H16" s="48" t="s">
        <v>150</v>
      </c>
      <c r="I16" s="48">
        <v>25.15</v>
      </c>
      <c r="J16" s="46">
        <v>121817153</v>
      </c>
      <c r="K16" s="46">
        <v>173182847</v>
      </c>
      <c r="L16" s="46">
        <v>295000000</v>
      </c>
      <c r="M16" s="277"/>
      <c r="N16" s="277"/>
      <c r="O16" s="204">
        <f t="shared" si="0"/>
        <v>0</v>
      </c>
      <c r="P16" s="277"/>
      <c r="Q16" s="277"/>
      <c r="R16" s="204">
        <f t="shared" si="1"/>
        <v>0</v>
      </c>
      <c r="S16" s="277">
        <v>118670000</v>
      </c>
      <c r="T16" s="277">
        <v>168709000</v>
      </c>
      <c r="U16" s="204">
        <f t="shared" si="2"/>
        <v>287379000</v>
      </c>
      <c r="V16" s="277">
        <v>3000</v>
      </c>
      <c r="W16" s="277">
        <v>4000</v>
      </c>
      <c r="X16" s="204">
        <f t="shared" si="3"/>
        <v>7000</v>
      </c>
      <c r="Y16" s="43">
        <f t="shared" si="18"/>
        <v>118673000</v>
      </c>
      <c r="Z16" s="43">
        <f t="shared" si="18"/>
        <v>168713000</v>
      </c>
      <c r="AA16" s="43">
        <f t="shared" si="19"/>
        <v>287386000</v>
      </c>
      <c r="AB16" s="277">
        <v>1000</v>
      </c>
      <c r="AC16" s="277">
        <v>1000</v>
      </c>
      <c r="AD16" s="204">
        <f t="shared" si="4"/>
        <v>2000</v>
      </c>
      <c r="AE16" s="277">
        <v>0</v>
      </c>
      <c r="AF16" s="277">
        <v>0</v>
      </c>
      <c r="AG16" s="204">
        <f t="shared" si="5"/>
        <v>0</v>
      </c>
      <c r="AH16" s="277">
        <v>0</v>
      </c>
      <c r="AI16" s="277">
        <v>0</v>
      </c>
      <c r="AJ16" s="204">
        <f t="shared" si="6"/>
        <v>0</v>
      </c>
      <c r="AK16" s="277">
        <v>2000</v>
      </c>
      <c r="AL16" s="277">
        <v>2000</v>
      </c>
      <c r="AM16" s="204">
        <f t="shared" si="7"/>
        <v>4000</v>
      </c>
      <c r="AN16" s="43">
        <f t="shared" si="20"/>
        <v>3000</v>
      </c>
      <c r="AO16" s="43">
        <f t="shared" si="20"/>
        <v>3000</v>
      </c>
      <c r="AP16" s="204">
        <f t="shared" si="8"/>
        <v>6000</v>
      </c>
      <c r="AQ16" s="277">
        <v>0</v>
      </c>
      <c r="AR16" s="277"/>
      <c r="AS16" s="204">
        <f t="shared" si="9"/>
        <v>0</v>
      </c>
      <c r="AT16" s="277">
        <v>0</v>
      </c>
      <c r="AU16" s="277"/>
      <c r="AV16" s="204">
        <f t="shared" si="10"/>
        <v>0</v>
      </c>
      <c r="AW16" s="277">
        <v>0</v>
      </c>
      <c r="AX16" s="277"/>
      <c r="AY16" s="204">
        <f t="shared" si="11"/>
        <v>0</v>
      </c>
      <c r="AZ16" s="277"/>
      <c r="BA16" s="277"/>
      <c r="BB16" s="204">
        <f t="shared" si="12"/>
        <v>0</v>
      </c>
      <c r="BC16" s="43">
        <f t="shared" si="21"/>
        <v>0</v>
      </c>
      <c r="BD16" s="43">
        <f t="shared" si="21"/>
        <v>0</v>
      </c>
      <c r="BE16" s="43">
        <f t="shared" si="22"/>
        <v>0</v>
      </c>
      <c r="BF16" s="277"/>
      <c r="BG16" s="277"/>
      <c r="BH16" s="204">
        <f t="shared" si="13"/>
        <v>0</v>
      </c>
      <c r="BI16" s="277"/>
      <c r="BJ16" s="277"/>
      <c r="BK16" s="204">
        <f t="shared" si="14"/>
        <v>0</v>
      </c>
      <c r="BL16" s="277"/>
      <c r="BM16" s="277"/>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+Y16-'GB 2023 (Hyperion)'!Y16</f>
        <v>431</v>
      </c>
      <c r="BV16" s="46">
        <f>+Z16-'GB 2023 (Hyperion)'!Z16</f>
        <v>-431</v>
      </c>
      <c r="BW16" s="46">
        <f>+AA16-'GB 2023 (Hyperion)'!AA16</f>
        <v>0</v>
      </c>
      <c r="BX16" s="46">
        <f>+AN16-'GB 2023 (Hyperion)'!AN16</f>
        <v>-3141584</v>
      </c>
      <c r="BY16" s="46">
        <f>+AO16-'GB 2023 (Hyperion)'!AO16</f>
        <v>-4466416</v>
      </c>
      <c r="BZ16" s="46">
        <f>+AP16-'GB 2023 (Hyperion)'!AP16</f>
        <v>-7608000</v>
      </c>
      <c r="CA16" s="46">
        <f>+BC16-'GB 2023 (Hyperion)'!BC16</f>
        <v>0</v>
      </c>
      <c r="CB16" s="46">
        <f>+BD16-'GB 2023 (Hyperion)'!BD16</f>
        <v>0</v>
      </c>
      <c r="CC16" s="46">
        <f>+BE16-'GB 2023 (Hyperion)'!BE16</f>
        <v>0</v>
      </c>
      <c r="CD16" s="46">
        <f>+BO16-'GB 2023 (Hyperion)'!BO16</f>
        <v>0</v>
      </c>
      <c r="CE16" s="46">
        <f>+BP16-'GB 2023 (Hyperion)'!BP16</f>
        <v>0</v>
      </c>
      <c r="CF16" s="46">
        <f>+BQ16-'GB 2023 (Hyperion)'!BQ16</f>
        <v>0</v>
      </c>
      <c r="CG16" s="46">
        <f t="shared" si="26"/>
        <v>-3141153</v>
      </c>
      <c r="CH16" s="46">
        <f t="shared" si="17"/>
        <v>-4466847</v>
      </c>
      <c r="CI16" s="46">
        <f t="shared" si="17"/>
        <v>-7608000</v>
      </c>
    </row>
    <row r="17" spans="2:87" hidden="1" x14ac:dyDescent="0.25">
      <c r="B17" s="48" t="s">
        <v>146</v>
      </c>
      <c r="C17" s="48" t="s">
        <v>151</v>
      </c>
      <c r="D17" s="48" t="s">
        <v>117</v>
      </c>
      <c r="F17" s="48" t="s">
        <v>148</v>
      </c>
      <c r="G17" s="48" t="s">
        <v>149</v>
      </c>
      <c r="H17" s="48" t="s">
        <v>150</v>
      </c>
      <c r="I17" s="48">
        <v>25.15</v>
      </c>
      <c r="J17" s="46">
        <v>288347000</v>
      </c>
      <c r="K17" s="46">
        <v>0</v>
      </c>
      <c r="L17" s="46">
        <v>288347000</v>
      </c>
      <c r="M17" s="277"/>
      <c r="N17" s="277"/>
      <c r="O17" s="204">
        <f t="shared" si="0"/>
        <v>0</v>
      </c>
      <c r="P17" s="277"/>
      <c r="Q17" s="277"/>
      <c r="R17" s="204">
        <f t="shared" si="1"/>
        <v>0</v>
      </c>
      <c r="S17" s="277"/>
      <c r="T17" s="277"/>
      <c r="U17" s="204">
        <f t="shared" si="2"/>
        <v>0</v>
      </c>
      <c r="V17" s="277"/>
      <c r="W17" s="277"/>
      <c r="X17" s="204">
        <f t="shared" si="3"/>
        <v>0</v>
      </c>
      <c r="Y17" s="43">
        <f t="shared" si="18"/>
        <v>0</v>
      </c>
      <c r="Z17" s="43">
        <f t="shared" si="18"/>
        <v>0</v>
      </c>
      <c r="AA17" s="43">
        <f t="shared" si="19"/>
        <v>0</v>
      </c>
      <c r="AB17" s="277">
        <v>1015000</v>
      </c>
      <c r="AC17" s="277"/>
      <c r="AD17" s="204">
        <f t="shared" si="4"/>
        <v>1015000</v>
      </c>
      <c r="AE17" s="277">
        <v>458000</v>
      </c>
      <c r="AF17" s="277">
        <v>0</v>
      </c>
      <c r="AG17" s="204">
        <f t="shared" si="5"/>
        <v>458000</v>
      </c>
      <c r="AH17" s="277">
        <v>33186000</v>
      </c>
      <c r="AI17" s="277"/>
      <c r="AJ17" s="204">
        <f t="shared" si="6"/>
        <v>33186000</v>
      </c>
      <c r="AK17" s="277">
        <v>33187000</v>
      </c>
      <c r="AL17" s="277"/>
      <c r="AM17" s="204">
        <f t="shared" si="7"/>
        <v>33187000</v>
      </c>
      <c r="AN17" s="43">
        <f t="shared" si="20"/>
        <v>67846000</v>
      </c>
      <c r="AO17" s="43">
        <f t="shared" si="20"/>
        <v>0</v>
      </c>
      <c r="AP17" s="204">
        <f t="shared" si="8"/>
        <v>67846000</v>
      </c>
      <c r="AQ17" s="277">
        <v>36590000</v>
      </c>
      <c r="AR17" s="277"/>
      <c r="AS17" s="204">
        <f t="shared" si="9"/>
        <v>36590000</v>
      </c>
      <c r="AT17" s="277">
        <v>36590000</v>
      </c>
      <c r="AU17" s="277"/>
      <c r="AV17" s="204">
        <f t="shared" si="10"/>
        <v>36590000</v>
      </c>
      <c r="AW17" s="277">
        <v>36590000</v>
      </c>
      <c r="AX17" s="277"/>
      <c r="AY17" s="204">
        <f t="shared" si="11"/>
        <v>36590000</v>
      </c>
      <c r="AZ17" s="277">
        <v>36590000</v>
      </c>
      <c r="BA17" s="277"/>
      <c r="BB17" s="204">
        <f t="shared" si="12"/>
        <v>36590000</v>
      </c>
      <c r="BC17" s="43">
        <f t="shared" si="21"/>
        <v>146360000</v>
      </c>
      <c r="BD17" s="43">
        <f t="shared" si="21"/>
        <v>0</v>
      </c>
      <c r="BE17" s="43">
        <f t="shared" si="22"/>
        <v>146360000</v>
      </c>
      <c r="BF17" s="277">
        <v>71941000</v>
      </c>
      <c r="BG17" s="277"/>
      <c r="BH17" s="204">
        <f t="shared" si="13"/>
        <v>71941000</v>
      </c>
      <c r="BI17" s="277"/>
      <c r="BJ17" s="277"/>
      <c r="BK17" s="204">
        <f t="shared" si="14"/>
        <v>0</v>
      </c>
      <c r="BL17" s="277"/>
      <c r="BM17" s="277"/>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+Y17-'GB 2023 (Hyperion)'!Y17</f>
        <v>-369000</v>
      </c>
      <c r="BV17" s="46">
        <f>+Z17-'GB 2023 (Hyperion)'!Z17</f>
        <v>0</v>
      </c>
      <c r="BW17" s="46">
        <f>+AA17-'GB 2023 (Hyperion)'!AA17</f>
        <v>-369000</v>
      </c>
      <c r="BX17" s="46">
        <f>+AN17-'GB 2023 (Hyperion)'!AN17</f>
        <v>-66783000</v>
      </c>
      <c r="BY17" s="46">
        <f>+AO17-'GB 2023 (Hyperion)'!AO17</f>
        <v>0</v>
      </c>
      <c r="BZ17" s="46">
        <f>+AP17-'GB 2023 (Hyperion)'!AP17</f>
        <v>-66783000</v>
      </c>
      <c r="CA17" s="46">
        <f>+BC17-'GB 2023 (Hyperion)'!BC17</f>
        <v>-6989000</v>
      </c>
      <c r="CB17" s="46">
        <f>+BD17-'GB 2023 (Hyperion)'!BD17</f>
        <v>0</v>
      </c>
      <c r="CC17" s="46">
        <f>+BE17-'GB 2023 (Hyperion)'!BE17</f>
        <v>-6989000</v>
      </c>
      <c r="CD17" s="46">
        <f>+BO17-'GB 2023 (Hyperion)'!BO17</f>
        <v>71941000</v>
      </c>
      <c r="CE17" s="46">
        <f>+BP17-'GB 2023 (Hyperion)'!BP17</f>
        <v>0</v>
      </c>
      <c r="CF17" s="46">
        <f>+BQ17-'GB 2023 (Hyperion)'!BQ17</f>
        <v>71941000</v>
      </c>
      <c r="CG17" s="46">
        <f t="shared" si="26"/>
        <v>-2200000</v>
      </c>
      <c r="CH17" s="46">
        <f t="shared" si="17"/>
        <v>0</v>
      </c>
      <c r="CI17" s="46">
        <f t="shared" si="17"/>
        <v>-2200000</v>
      </c>
    </row>
    <row r="18" spans="2:87" hidden="1" x14ac:dyDescent="0.25">
      <c r="B18" s="48" t="s">
        <v>146</v>
      </c>
      <c r="C18" s="48" t="s">
        <v>151</v>
      </c>
      <c r="D18" s="48" t="s">
        <v>121</v>
      </c>
      <c r="F18" s="48" t="s">
        <v>152</v>
      </c>
      <c r="H18" s="48" t="s">
        <v>153</v>
      </c>
      <c r="I18" s="48">
        <v>25</v>
      </c>
      <c r="J18" s="46">
        <v>6786000</v>
      </c>
      <c r="K18" s="46">
        <v>0</v>
      </c>
      <c r="L18" s="46">
        <v>6786000</v>
      </c>
      <c r="M18" s="277"/>
      <c r="N18" s="277"/>
      <c r="O18" s="204">
        <f t="shared" si="0"/>
        <v>0</v>
      </c>
      <c r="P18" s="277"/>
      <c r="Q18" s="277"/>
      <c r="R18" s="204">
        <f t="shared" si="1"/>
        <v>0</v>
      </c>
      <c r="S18" s="277">
        <v>1000</v>
      </c>
      <c r="T18" s="277"/>
      <c r="U18" s="204">
        <f t="shared" si="2"/>
        <v>1000</v>
      </c>
      <c r="V18" s="277">
        <v>229000</v>
      </c>
      <c r="W18" s="277"/>
      <c r="X18" s="204">
        <f t="shared" si="3"/>
        <v>229000</v>
      </c>
      <c r="Y18" s="43">
        <f t="shared" si="18"/>
        <v>230000</v>
      </c>
      <c r="Z18" s="43">
        <f t="shared" si="18"/>
        <v>0</v>
      </c>
      <c r="AA18" s="43">
        <f t="shared" si="19"/>
        <v>230000</v>
      </c>
      <c r="AB18" s="277">
        <v>387000</v>
      </c>
      <c r="AC18" s="277"/>
      <c r="AD18" s="204">
        <f t="shared" si="4"/>
        <v>387000</v>
      </c>
      <c r="AE18" s="277">
        <v>514000</v>
      </c>
      <c r="AF18" s="277">
        <v>0</v>
      </c>
      <c r="AG18" s="204">
        <f t="shared" si="5"/>
        <v>514000</v>
      </c>
      <c r="AH18" s="277">
        <v>1188000</v>
      </c>
      <c r="AI18" s="277"/>
      <c r="AJ18" s="204">
        <f t="shared" si="6"/>
        <v>1188000</v>
      </c>
      <c r="AK18" s="277">
        <v>1185000</v>
      </c>
      <c r="AL18" s="277"/>
      <c r="AM18" s="204">
        <f t="shared" si="7"/>
        <v>1185000</v>
      </c>
      <c r="AN18" s="43">
        <f t="shared" si="20"/>
        <v>3274000</v>
      </c>
      <c r="AO18" s="43">
        <f t="shared" si="20"/>
        <v>0</v>
      </c>
      <c r="AP18" s="204">
        <f t="shared" si="8"/>
        <v>3274000</v>
      </c>
      <c r="AQ18" s="277">
        <v>1094000</v>
      </c>
      <c r="AR18" s="277"/>
      <c r="AS18" s="204">
        <f t="shared" si="9"/>
        <v>1094000</v>
      </c>
      <c r="AT18" s="277">
        <v>1094000</v>
      </c>
      <c r="AU18" s="277"/>
      <c r="AV18" s="204">
        <f t="shared" si="10"/>
        <v>1094000</v>
      </c>
      <c r="AW18" s="277">
        <v>1094000</v>
      </c>
      <c r="AX18" s="277"/>
      <c r="AY18" s="204">
        <f t="shared" si="11"/>
        <v>1094000</v>
      </c>
      <c r="AZ18" s="277">
        <v>1100000</v>
      </c>
      <c r="BA18" s="277"/>
      <c r="BB18" s="204">
        <f t="shared" si="12"/>
        <v>1100000</v>
      </c>
      <c r="BC18" s="43">
        <f t="shared" si="21"/>
        <v>4382000</v>
      </c>
      <c r="BD18" s="43">
        <f t="shared" si="21"/>
        <v>0</v>
      </c>
      <c r="BE18" s="43">
        <f t="shared" si="22"/>
        <v>4382000</v>
      </c>
      <c r="BF18" s="277">
        <v>1100000</v>
      </c>
      <c r="BG18" s="277"/>
      <c r="BH18" s="204">
        <f t="shared" si="13"/>
        <v>1100000</v>
      </c>
      <c r="BI18" s="277"/>
      <c r="BJ18" s="277"/>
      <c r="BK18" s="204">
        <f t="shared" si="14"/>
        <v>0</v>
      </c>
      <c r="BL18" s="277"/>
      <c r="BM18" s="277"/>
      <c r="BN18" s="204">
        <f t="shared" si="15"/>
        <v>0</v>
      </c>
      <c r="BO18" s="216">
        <f t="shared" si="23"/>
        <v>1100000</v>
      </c>
      <c r="BP18" s="216">
        <f t="shared" si="23"/>
        <v>0</v>
      </c>
      <c r="BQ18" s="216">
        <f t="shared" si="24"/>
        <v>1100000</v>
      </c>
      <c r="BR18" s="205">
        <f t="shared" si="25"/>
        <v>8986000</v>
      </c>
      <c r="BS18" s="205">
        <f t="shared" si="16"/>
        <v>0</v>
      </c>
      <c r="BT18" s="205">
        <f t="shared" si="16"/>
        <v>8986000</v>
      </c>
      <c r="BU18" s="46">
        <f>+Y18-'GB 2023 (Hyperion)'!Y18</f>
        <v>2000</v>
      </c>
      <c r="BV18" s="46">
        <f>+Z18-'GB 2023 (Hyperion)'!Z18</f>
        <v>0</v>
      </c>
      <c r="BW18" s="46">
        <f>+AA18-'GB 2023 (Hyperion)'!AA18</f>
        <v>2000</v>
      </c>
      <c r="BX18" s="46">
        <f>+AN18-'GB 2023 (Hyperion)'!AN18</f>
        <v>-2000</v>
      </c>
      <c r="BY18" s="46">
        <f>+AO18-'GB 2023 (Hyperion)'!AO18</f>
        <v>0</v>
      </c>
      <c r="BZ18" s="46">
        <f>+AP18-'GB 2023 (Hyperion)'!AP18</f>
        <v>-2000</v>
      </c>
      <c r="CA18" s="46">
        <f>+BC18-'GB 2023 (Hyperion)'!BC18</f>
        <v>1100000</v>
      </c>
      <c r="CB18" s="46">
        <f>+BD18-'GB 2023 (Hyperion)'!BD18</f>
        <v>0</v>
      </c>
      <c r="CC18" s="46">
        <f>+BE18-'GB 2023 (Hyperion)'!BE18</f>
        <v>1100000</v>
      </c>
      <c r="CD18" s="46">
        <f>+BO18-'GB 2023 (Hyperion)'!BO18</f>
        <v>1100000</v>
      </c>
      <c r="CE18" s="46">
        <f>+BP18-'GB 2023 (Hyperion)'!BP18</f>
        <v>0</v>
      </c>
      <c r="CF18" s="46">
        <f>+BQ18-'GB 2023 (Hyperion)'!BQ18</f>
        <v>1100000</v>
      </c>
      <c r="CG18" s="46">
        <f t="shared" si="26"/>
        <v>2200000</v>
      </c>
      <c r="CH18" s="46">
        <f t="shared" si="17"/>
        <v>0</v>
      </c>
      <c r="CI18" s="46">
        <f t="shared" si="17"/>
        <v>2200000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77"/>
      <c r="N19" s="277"/>
      <c r="O19" s="204">
        <f t="shared" si="0"/>
        <v>0</v>
      </c>
      <c r="P19" s="277"/>
      <c r="Q19" s="277"/>
      <c r="R19" s="204">
        <f t="shared" si="1"/>
        <v>0</v>
      </c>
      <c r="S19" s="277"/>
      <c r="T19" s="277"/>
      <c r="U19" s="204">
        <f t="shared" si="2"/>
        <v>0</v>
      </c>
      <c r="V19" s="277"/>
      <c r="W19" s="277"/>
      <c r="X19" s="204">
        <f t="shared" si="3"/>
        <v>0</v>
      </c>
      <c r="Y19" s="43">
        <f t="shared" si="18"/>
        <v>0</v>
      </c>
      <c r="Z19" s="43">
        <f t="shared" si="18"/>
        <v>0</v>
      </c>
      <c r="AA19" s="43">
        <f t="shared" si="19"/>
        <v>0</v>
      </c>
      <c r="AB19" s="277"/>
      <c r="AC19" s="277"/>
      <c r="AD19" s="204">
        <f t="shared" si="4"/>
        <v>0</v>
      </c>
      <c r="AE19" s="277">
        <v>9702000</v>
      </c>
      <c r="AF19" s="277">
        <v>0</v>
      </c>
      <c r="AG19" s="204">
        <f t="shared" si="5"/>
        <v>9702000</v>
      </c>
      <c r="AH19" s="255">
        <v>1043000</v>
      </c>
      <c r="AI19" s="277"/>
      <c r="AJ19" s="204">
        <f t="shared" si="6"/>
        <v>1043000</v>
      </c>
      <c r="AK19" s="255">
        <v>14030000</v>
      </c>
      <c r="AL19" s="277"/>
      <c r="AM19" s="204">
        <f t="shared" si="7"/>
        <v>14030000</v>
      </c>
      <c r="AN19" s="43">
        <f t="shared" si="20"/>
        <v>24775000</v>
      </c>
      <c r="AO19" s="43">
        <f t="shared" si="20"/>
        <v>0</v>
      </c>
      <c r="AP19" s="204">
        <f t="shared" si="8"/>
        <v>24775000</v>
      </c>
      <c r="AQ19" s="255">
        <v>20478000</v>
      </c>
      <c r="AR19" s="277"/>
      <c r="AS19" s="204">
        <f t="shared" si="9"/>
        <v>20478000</v>
      </c>
      <c r="AT19" s="255">
        <v>8147000</v>
      </c>
      <c r="AU19" s="277"/>
      <c r="AV19" s="204">
        <f t="shared" si="10"/>
        <v>8147000</v>
      </c>
      <c r="AW19" s="277"/>
      <c r="AX19" s="277"/>
      <c r="AY19" s="204">
        <f t="shared" si="11"/>
        <v>0</v>
      </c>
      <c r="AZ19" s="277"/>
      <c r="BA19" s="277"/>
      <c r="BB19" s="204">
        <f t="shared" si="12"/>
        <v>0</v>
      </c>
      <c r="BC19" s="43">
        <f t="shared" si="21"/>
        <v>28625000</v>
      </c>
      <c r="BD19" s="43">
        <f t="shared" si="21"/>
        <v>0</v>
      </c>
      <c r="BE19" s="43">
        <f t="shared" si="22"/>
        <v>28625000</v>
      </c>
      <c r="BF19" s="277"/>
      <c r="BG19" s="277"/>
      <c r="BH19" s="204">
        <f t="shared" si="13"/>
        <v>0</v>
      </c>
      <c r="BI19" s="277"/>
      <c r="BJ19" s="277"/>
      <c r="BK19" s="204">
        <f t="shared" si="14"/>
        <v>0</v>
      </c>
      <c r="BL19" s="277"/>
      <c r="BM19" s="277"/>
      <c r="BN19" s="204">
        <f t="shared" si="15"/>
        <v>0</v>
      </c>
      <c r="BO19" s="216">
        <f t="shared" si="23"/>
        <v>0</v>
      </c>
      <c r="BP19" s="216">
        <f t="shared" si="23"/>
        <v>0</v>
      </c>
      <c r="BQ19" s="216">
        <f t="shared" si="24"/>
        <v>0</v>
      </c>
      <c r="BR19" s="205">
        <f t="shared" si="25"/>
        <v>53400000</v>
      </c>
      <c r="BS19" s="205">
        <f t="shared" si="16"/>
        <v>0</v>
      </c>
      <c r="BT19" s="205">
        <f t="shared" si="16"/>
        <v>53400000</v>
      </c>
      <c r="BU19" s="46">
        <f>+Y19-'GB 2023 (Hyperion)'!Y19</f>
        <v>0</v>
      </c>
      <c r="BV19" s="46">
        <f>+Z19-'GB 2023 (Hyperion)'!Z19</f>
        <v>0</v>
      </c>
      <c r="BW19" s="46">
        <f>+AA19-'GB 2023 (Hyperion)'!AA19</f>
        <v>0</v>
      </c>
      <c r="BX19" s="46">
        <f>+AN19-'GB 2023 (Hyperion)'!AN19</f>
        <v>-2058000</v>
      </c>
      <c r="BY19" s="46">
        <f>+AO19-'GB 2023 (Hyperion)'!AO19</f>
        <v>0</v>
      </c>
      <c r="BZ19" s="46">
        <f>+AP19-'GB 2023 (Hyperion)'!AP19</f>
        <v>-2058000</v>
      </c>
      <c r="CA19" s="46">
        <f>+BC19-'GB 2023 (Hyperion)'!BC19</f>
        <v>2058000</v>
      </c>
      <c r="CB19" s="46">
        <f>+BD19-'GB 2023 (Hyperion)'!BD19</f>
        <v>0</v>
      </c>
      <c r="CC19" s="46">
        <f>+BE19-'GB 2023 (Hyperion)'!BE19</f>
        <v>2058000</v>
      </c>
      <c r="CD19" s="46">
        <f>+BO19-'GB 2023 (Hyperion)'!BO19</f>
        <v>0</v>
      </c>
      <c r="CE19" s="46">
        <f>+BP19-'GB 2023 (Hyperion)'!BP19</f>
        <v>0</v>
      </c>
      <c r="CF19" s="46">
        <f>+BQ19-'GB 2023 (Hyperion)'!BQ19</f>
        <v>0</v>
      </c>
      <c r="CG19" s="46">
        <f t="shared" si="26"/>
        <v>0</v>
      </c>
      <c r="CH19" s="46">
        <f t="shared" si="17"/>
        <v>0</v>
      </c>
      <c r="CI19" s="46">
        <f t="shared" si="17"/>
        <v>0</v>
      </c>
    </row>
    <row r="20" spans="2:87" hidden="1" x14ac:dyDescent="0.25">
      <c r="B20" s="48" t="s">
        <v>156</v>
      </c>
      <c r="C20" s="48" t="s">
        <v>157</v>
      </c>
      <c r="D20" s="48" t="s">
        <v>121</v>
      </c>
      <c r="F20" s="48" t="s">
        <v>158</v>
      </c>
      <c r="H20" s="48" t="s">
        <v>159</v>
      </c>
      <c r="I20" s="48">
        <v>30</v>
      </c>
      <c r="J20" s="46">
        <v>7500000</v>
      </c>
      <c r="K20" s="46">
        <v>0</v>
      </c>
      <c r="L20" s="46">
        <v>7500000</v>
      </c>
      <c r="M20" s="277"/>
      <c r="N20" s="277"/>
      <c r="O20" s="204">
        <f t="shared" si="0"/>
        <v>0</v>
      </c>
      <c r="P20" s="277"/>
      <c r="Q20" s="277"/>
      <c r="R20" s="204">
        <f t="shared" si="1"/>
        <v>0</v>
      </c>
      <c r="S20" s="277"/>
      <c r="T20" s="277"/>
      <c r="U20" s="204">
        <f t="shared" si="2"/>
        <v>0</v>
      </c>
      <c r="V20" s="277"/>
      <c r="W20" s="277"/>
      <c r="X20" s="204">
        <f t="shared" si="3"/>
        <v>0</v>
      </c>
      <c r="Y20" s="43">
        <f t="shared" si="18"/>
        <v>0</v>
      </c>
      <c r="Z20" s="43">
        <f t="shared" si="18"/>
        <v>0</v>
      </c>
      <c r="AA20" s="43">
        <f t="shared" si="19"/>
        <v>0</v>
      </c>
      <c r="AB20" s="277">
        <v>0</v>
      </c>
      <c r="AC20" s="277"/>
      <c r="AD20" s="204">
        <f t="shared" si="4"/>
        <v>0</v>
      </c>
      <c r="AE20" s="277">
        <v>0</v>
      </c>
      <c r="AF20" s="277"/>
      <c r="AG20" s="204">
        <f t="shared" si="5"/>
        <v>0</v>
      </c>
      <c r="AH20" s="277">
        <v>1500000</v>
      </c>
      <c r="AI20" s="277"/>
      <c r="AJ20" s="204">
        <f t="shared" si="6"/>
        <v>1500000</v>
      </c>
      <c r="AK20" s="277">
        <v>1500000</v>
      </c>
      <c r="AL20" s="277"/>
      <c r="AM20" s="204">
        <f t="shared" si="7"/>
        <v>1500000</v>
      </c>
      <c r="AN20" s="43">
        <f t="shared" si="20"/>
        <v>3000000</v>
      </c>
      <c r="AO20" s="43">
        <f t="shared" si="20"/>
        <v>0</v>
      </c>
      <c r="AP20" s="204">
        <f t="shared" si="8"/>
        <v>3000000</v>
      </c>
      <c r="AQ20" s="277">
        <v>1125000</v>
      </c>
      <c r="AR20" s="277"/>
      <c r="AS20" s="204">
        <f t="shared" si="9"/>
        <v>1125000</v>
      </c>
      <c r="AT20" s="277">
        <v>1125000</v>
      </c>
      <c r="AU20" s="277"/>
      <c r="AV20" s="204">
        <f t="shared" si="10"/>
        <v>1125000</v>
      </c>
      <c r="AW20" s="277">
        <v>1125000</v>
      </c>
      <c r="AX20" s="277"/>
      <c r="AY20" s="204">
        <f t="shared" si="11"/>
        <v>1125000</v>
      </c>
      <c r="AZ20" s="277">
        <v>1125000</v>
      </c>
      <c r="BA20" s="277"/>
      <c r="BB20" s="204">
        <f t="shared" si="12"/>
        <v>1125000</v>
      </c>
      <c r="BC20" s="43">
        <f t="shared" si="21"/>
        <v>4500000</v>
      </c>
      <c r="BD20" s="43">
        <f t="shared" si="21"/>
        <v>0</v>
      </c>
      <c r="BE20" s="43">
        <f t="shared" si="22"/>
        <v>4500000</v>
      </c>
      <c r="BF20" s="277"/>
      <c r="BG20" s="277"/>
      <c r="BH20" s="204">
        <f t="shared" si="13"/>
        <v>0</v>
      </c>
      <c r="BI20" s="277"/>
      <c r="BJ20" s="277"/>
      <c r="BK20" s="204">
        <f t="shared" si="14"/>
        <v>0</v>
      </c>
      <c r="BL20" s="277"/>
      <c r="BM20" s="277"/>
      <c r="BN20" s="204">
        <f t="shared" si="15"/>
        <v>0</v>
      </c>
      <c r="BO20" s="216">
        <f t="shared" si="23"/>
        <v>0</v>
      </c>
      <c r="BP20" s="216">
        <f t="shared" si="23"/>
        <v>0</v>
      </c>
      <c r="BQ20" s="216">
        <f t="shared" si="24"/>
        <v>0</v>
      </c>
      <c r="BR20" s="205">
        <f t="shared" si="25"/>
        <v>7500000</v>
      </c>
      <c r="BS20" s="205">
        <f t="shared" si="25"/>
        <v>0</v>
      </c>
      <c r="BT20" s="205">
        <f t="shared" si="25"/>
        <v>7500000</v>
      </c>
      <c r="BU20" s="46">
        <f>+Y20-'GB 2023 (Hyperion)'!Y20</f>
        <v>0</v>
      </c>
      <c r="BV20" s="46">
        <f>+Z20-'GB 2023 (Hyperion)'!Z20</f>
        <v>0</v>
      </c>
      <c r="BW20" s="46">
        <f>+AA20-'GB 2023 (Hyperion)'!AA20</f>
        <v>0</v>
      </c>
      <c r="BX20" s="46">
        <f>+AN20-'GB 2023 (Hyperion)'!AN20</f>
        <v>-750000</v>
      </c>
      <c r="BY20" s="46">
        <f>+AO20-'GB 2023 (Hyperion)'!AO20</f>
        <v>0</v>
      </c>
      <c r="BZ20" s="46">
        <f>+AP20-'GB 2023 (Hyperion)'!AP20</f>
        <v>-750000</v>
      </c>
      <c r="CA20" s="46">
        <f>+BC20-'GB 2023 (Hyperion)'!BC20</f>
        <v>750000</v>
      </c>
      <c r="CB20" s="46">
        <f>+BD20-'GB 2023 (Hyperion)'!BD20</f>
        <v>0</v>
      </c>
      <c r="CC20" s="46">
        <f>+BE20-'GB 2023 (Hyperion)'!BE20</f>
        <v>750000</v>
      </c>
      <c r="CD20" s="46">
        <f>+BO20-'GB 2023 (Hyperion)'!BO20</f>
        <v>0</v>
      </c>
      <c r="CE20" s="46">
        <f>+BP20-'GB 2023 (Hyperion)'!BP20</f>
        <v>0</v>
      </c>
      <c r="CF20" s="46">
        <f>+BQ20-'GB 2023 (Hyperion)'!BQ20</f>
        <v>0</v>
      </c>
      <c r="CG20" s="46">
        <f t="shared" si="26"/>
        <v>0</v>
      </c>
      <c r="CH20" s="46">
        <f t="shared" si="26"/>
        <v>0</v>
      </c>
      <c r="CI20" s="46">
        <f t="shared" si="26"/>
        <v>0</v>
      </c>
    </row>
    <row r="21" spans="2:87" hidden="1" x14ac:dyDescent="0.25">
      <c r="B21" s="48" t="s">
        <v>156</v>
      </c>
      <c r="C21" s="48" t="s">
        <v>157</v>
      </c>
      <c r="D21" s="48" t="s">
        <v>117</v>
      </c>
      <c r="F21" s="48" t="s">
        <v>160</v>
      </c>
      <c r="H21" s="48" t="s">
        <v>159</v>
      </c>
      <c r="I21" s="48">
        <v>30</v>
      </c>
      <c r="J21" s="46">
        <v>142500000</v>
      </c>
      <c r="K21" s="46">
        <v>0</v>
      </c>
      <c r="L21" s="46">
        <v>142500000</v>
      </c>
      <c r="M21" s="277"/>
      <c r="N21" s="277"/>
      <c r="O21" s="204">
        <f t="shared" si="0"/>
        <v>0</v>
      </c>
      <c r="P21" s="277"/>
      <c r="Q21" s="277"/>
      <c r="R21" s="204">
        <f t="shared" si="1"/>
        <v>0</v>
      </c>
      <c r="S21" s="277"/>
      <c r="T21" s="277"/>
      <c r="U21" s="204">
        <f t="shared" si="2"/>
        <v>0</v>
      </c>
      <c r="V21" s="277"/>
      <c r="W21" s="277"/>
      <c r="X21" s="204">
        <f t="shared" si="3"/>
        <v>0</v>
      </c>
      <c r="Y21" s="43">
        <f t="shared" si="18"/>
        <v>0</v>
      </c>
      <c r="Z21" s="43">
        <f t="shared" si="18"/>
        <v>0</v>
      </c>
      <c r="AA21" s="43">
        <f t="shared" si="19"/>
        <v>0</v>
      </c>
      <c r="AB21" s="277">
        <v>1789000</v>
      </c>
      <c r="AC21" s="277"/>
      <c r="AD21" s="204">
        <f t="shared" si="4"/>
        <v>1789000</v>
      </c>
      <c r="AE21" s="277">
        <v>970000</v>
      </c>
      <c r="AF21" s="277"/>
      <c r="AG21" s="204">
        <f t="shared" si="5"/>
        <v>970000</v>
      </c>
      <c r="AH21" s="277">
        <v>27948000</v>
      </c>
      <c r="AI21" s="277"/>
      <c r="AJ21" s="204">
        <f t="shared" si="6"/>
        <v>27948000</v>
      </c>
      <c r="AK21" s="277">
        <v>27948000</v>
      </c>
      <c r="AL21" s="277"/>
      <c r="AM21" s="204">
        <f t="shared" si="7"/>
        <v>27948000</v>
      </c>
      <c r="AN21" s="43">
        <f t="shared" si="20"/>
        <v>58655000</v>
      </c>
      <c r="AO21" s="43">
        <f t="shared" si="20"/>
        <v>0</v>
      </c>
      <c r="AP21" s="204">
        <f t="shared" si="8"/>
        <v>58655000</v>
      </c>
      <c r="AQ21" s="277">
        <v>20961000</v>
      </c>
      <c r="AR21" s="277"/>
      <c r="AS21" s="204">
        <f t="shared" si="9"/>
        <v>20961000</v>
      </c>
      <c r="AT21" s="277">
        <v>20961000</v>
      </c>
      <c r="AU21" s="277"/>
      <c r="AV21" s="204">
        <f t="shared" si="10"/>
        <v>20961000</v>
      </c>
      <c r="AW21" s="277">
        <v>20961000</v>
      </c>
      <c r="AX21" s="277"/>
      <c r="AY21" s="204">
        <f t="shared" si="11"/>
        <v>20961000</v>
      </c>
      <c r="AZ21" s="277">
        <v>20962000</v>
      </c>
      <c r="BA21" s="277"/>
      <c r="BB21" s="204">
        <f t="shared" si="12"/>
        <v>20962000</v>
      </c>
      <c r="BC21" s="43">
        <f t="shared" si="21"/>
        <v>83845000</v>
      </c>
      <c r="BD21" s="43">
        <f t="shared" si="21"/>
        <v>0</v>
      </c>
      <c r="BE21" s="43">
        <f t="shared" si="22"/>
        <v>83845000</v>
      </c>
      <c r="BF21" s="277"/>
      <c r="BG21" s="277"/>
      <c r="BH21" s="204">
        <f t="shared" si="13"/>
        <v>0</v>
      </c>
      <c r="BI21" s="277"/>
      <c r="BJ21" s="277"/>
      <c r="BK21" s="204">
        <f t="shared" si="14"/>
        <v>0</v>
      </c>
      <c r="BL21" s="277"/>
      <c r="BM21" s="277"/>
      <c r="BN21" s="204">
        <f t="shared" si="15"/>
        <v>0</v>
      </c>
      <c r="BO21" s="216">
        <f t="shared" si="23"/>
        <v>0</v>
      </c>
      <c r="BP21" s="216">
        <f t="shared" si="23"/>
        <v>0</v>
      </c>
      <c r="BQ21" s="216">
        <f t="shared" si="24"/>
        <v>0</v>
      </c>
      <c r="BR21" s="205">
        <f t="shared" si="25"/>
        <v>142500000</v>
      </c>
      <c r="BS21" s="205">
        <f t="shared" si="25"/>
        <v>0</v>
      </c>
      <c r="BT21" s="205">
        <f t="shared" si="25"/>
        <v>142500000</v>
      </c>
      <c r="BU21" s="46">
        <f>+Y21-'GB 2023 (Hyperion)'!Y21</f>
        <v>0</v>
      </c>
      <c r="BV21" s="46">
        <f>+Z21-'GB 2023 (Hyperion)'!Z21</f>
        <v>0</v>
      </c>
      <c r="BW21" s="46">
        <f>+AA21-'GB 2023 (Hyperion)'!AA21</f>
        <v>0</v>
      </c>
      <c r="BX21" s="46">
        <f>+AN21-'GB 2023 (Hyperion)'!AN21</f>
        <v>-12595000</v>
      </c>
      <c r="BY21" s="46">
        <f>+AO21-'GB 2023 (Hyperion)'!AO21</f>
        <v>0</v>
      </c>
      <c r="BZ21" s="46">
        <f>+AP21-'GB 2023 (Hyperion)'!AP21</f>
        <v>-12595000</v>
      </c>
      <c r="CA21" s="46">
        <f>+BC21-'GB 2023 (Hyperion)'!BC21</f>
        <v>12595000</v>
      </c>
      <c r="CB21" s="46">
        <f>+BD21-'GB 2023 (Hyperion)'!BD21</f>
        <v>0</v>
      </c>
      <c r="CC21" s="46">
        <f>+BE21-'GB 2023 (Hyperion)'!BE21</f>
        <v>12595000</v>
      </c>
      <c r="CD21" s="46">
        <f>+BO21-'GB 2023 (Hyperion)'!BO21</f>
        <v>0</v>
      </c>
      <c r="CE21" s="46">
        <f>+BP21-'GB 2023 (Hyperion)'!BP21</f>
        <v>0</v>
      </c>
      <c r="CF21" s="46">
        <f>+BQ21-'GB 2023 (Hyperion)'!BQ21</f>
        <v>0</v>
      </c>
      <c r="CG21" s="46">
        <f t="shared" si="26"/>
        <v>0</v>
      </c>
      <c r="CH21" s="46">
        <f t="shared" si="26"/>
        <v>0</v>
      </c>
      <c r="CI21" s="46">
        <f t="shared" si="26"/>
        <v>0</v>
      </c>
    </row>
    <row r="22" spans="2:87" hidden="1" x14ac:dyDescent="0.25">
      <c r="B22" s="48" t="s">
        <v>156</v>
      </c>
      <c r="C22" s="48" t="s">
        <v>161</v>
      </c>
      <c r="D22" s="48" t="s">
        <v>121</v>
      </c>
      <c r="F22" s="48" t="s">
        <v>158</v>
      </c>
      <c r="H22" s="48" t="s">
        <v>159</v>
      </c>
      <c r="I22" s="48">
        <v>30</v>
      </c>
      <c r="J22" s="46">
        <v>5000000</v>
      </c>
      <c r="K22" s="46">
        <v>0</v>
      </c>
      <c r="L22" s="46">
        <v>5000000</v>
      </c>
      <c r="M22" s="277"/>
      <c r="N22" s="277"/>
      <c r="O22" s="204">
        <f t="shared" si="0"/>
        <v>0</v>
      </c>
      <c r="P22" s="277"/>
      <c r="Q22" s="277"/>
      <c r="R22" s="204">
        <f t="shared" si="1"/>
        <v>0</v>
      </c>
      <c r="S22" s="277"/>
      <c r="T22" s="277"/>
      <c r="U22" s="204">
        <f t="shared" si="2"/>
        <v>0</v>
      </c>
      <c r="V22" s="277"/>
      <c r="W22" s="277"/>
      <c r="X22" s="204">
        <f t="shared" si="3"/>
        <v>0</v>
      </c>
      <c r="Y22" s="43">
        <f t="shared" si="18"/>
        <v>0</v>
      </c>
      <c r="Z22" s="43">
        <f t="shared" si="18"/>
        <v>0</v>
      </c>
      <c r="AA22" s="43">
        <f t="shared" si="19"/>
        <v>0</v>
      </c>
      <c r="AB22" s="277">
        <v>0</v>
      </c>
      <c r="AC22" s="277"/>
      <c r="AD22" s="204">
        <f t="shared" si="4"/>
        <v>0</v>
      </c>
      <c r="AE22" s="277">
        <v>3000</v>
      </c>
      <c r="AF22" s="277"/>
      <c r="AG22" s="204">
        <f t="shared" si="5"/>
        <v>3000</v>
      </c>
      <c r="AH22" s="277">
        <v>999000</v>
      </c>
      <c r="AI22" s="277"/>
      <c r="AJ22" s="204">
        <f t="shared" si="6"/>
        <v>999000</v>
      </c>
      <c r="AK22" s="277">
        <v>999000</v>
      </c>
      <c r="AL22" s="277"/>
      <c r="AM22" s="204">
        <f t="shared" si="7"/>
        <v>999000</v>
      </c>
      <c r="AN22" s="43">
        <f t="shared" si="20"/>
        <v>2001000</v>
      </c>
      <c r="AO22" s="43">
        <f t="shared" si="20"/>
        <v>0</v>
      </c>
      <c r="AP22" s="204">
        <f t="shared" si="8"/>
        <v>2001000</v>
      </c>
      <c r="AQ22" s="277">
        <v>999000</v>
      </c>
      <c r="AR22" s="277"/>
      <c r="AS22" s="204">
        <f t="shared" si="9"/>
        <v>999000</v>
      </c>
      <c r="AT22" s="277">
        <v>1000000</v>
      </c>
      <c r="AU22" s="277"/>
      <c r="AV22" s="204">
        <f t="shared" si="10"/>
        <v>1000000</v>
      </c>
      <c r="AW22" s="277">
        <v>1000000</v>
      </c>
      <c r="AX22" s="277"/>
      <c r="AY22" s="204">
        <f t="shared" si="11"/>
        <v>1000000</v>
      </c>
      <c r="AZ22" s="277"/>
      <c r="BA22" s="277"/>
      <c r="BB22" s="204">
        <f t="shared" si="12"/>
        <v>0</v>
      </c>
      <c r="BC22" s="43">
        <f t="shared" si="21"/>
        <v>2999000</v>
      </c>
      <c r="BD22" s="43">
        <f t="shared" si="21"/>
        <v>0</v>
      </c>
      <c r="BE22" s="43">
        <f t="shared" si="22"/>
        <v>2999000</v>
      </c>
      <c r="BF22" s="277"/>
      <c r="BG22" s="277"/>
      <c r="BH22" s="204">
        <f t="shared" si="13"/>
        <v>0</v>
      </c>
      <c r="BI22" s="277"/>
      <c r="BJ22" s="277"/>
      <c r="BK22" s="204">
        <f t="shared" si="14"/>
        <v>0</v>
      </c>
      <c r="BL22" s="277"/>
      <c r="BM22" s="277"/>
      <c r="BN22" s="204">
        <f t="shared" si="15"/>
        <v>0</v>
      </c>
      <c r="BO22" s="216">
        <f t="shared" si="23"/>
        <v>0</v>
      </c>
      <c r="BP22" s="216">
        <f t="shared" si="23"/>
        <v>0</v>
      </c>
      <c r="BQ22" s="216">
        <f t="shared" si="24"/>
        <v>0</v>
      </c>
      <c r="BR22" s="205">
        <f t="shared" si="25"/>
        <v>5000000</v>
      </c>
      <c r="BS22" s="205">
        <f t="shared" si="25"/>
        <v>0</v>
      </c>
      <c r="BT22" s="205">
        <f t="shared" si="25"/>
        <v>5000000</v>
      </c>
      <c r="BU22" s="46">
        <f>+Y22-'GB 2023 (Hyperion)'!Y22</f>
        <v>0</v>
      </c>
      <c r="BV22" s="46">
        <f>+Z22-'GB 2023 (Hyperion)'!Z22</f>
        <v>0</v>
      </c>
      <c r="BW22" s="46">
        <f>+AA22-'GB 2023 (Hyperion)'!AA22</f>
        <v>0</v>
      </c>
      <c r="BX22" s="46">
        <f>+AN22-'GB 2023 (Hyperion)'!AN22</f>
        <v>-499000</v>
      </c>
      <c r="BY22" s="46">
        <f>+AO22-'GB 2023 (Hyperion)'!AO22</f>
        <v>0</v>
      </c>
      <c r="BZ22" s="46">
        <f>+AP22-'GB 2023 (Hyperion)'!AP22</f>
        <v>-499000</v>
      </c>
      <c r="CA22" s="46">
        <f>+BC22-'GB 2023 (Hyperion)'!BC22</f>
        <v>499000</v>
      </c>
      <c r="CB22" s="46">
        <f>+BD22-'GB 2023 (Hyperion)'!BD22</f>
        <v>0</v>
      </c>
      <c r="CC22" s="46">
        <f>+BE22-'GB 2023 (Hyperion)'!BE22</f>
        <v>499000</v>
      </c>
      <c r="CD22" s="46">
        <f>+BO22-'GB 2023 (Hyperion)'!BO22</f>
        <v>0</v>
      </c>
      <c r="CE22" s="46">
        <f>+BP22-'GB 2023 (Hyperion)'!BP22</f>
        <v>0</v>
      </c>
      <c r="CF22" s="46">
        <f>+BQ22-'GB 2023 (Hyperion)'!BQ22</f>
        <v>0</v>
      </c>
      <c r="CG22" s="46">
        <f t="shared" si="26"/>
        <v>0</v>
      </c>
      <c r="CH22" s="46">
        <f t="shared" si="26"/>
        <v>0</v>
      </c>
      <c r="CI22" s="46">
        <f t="shared" si="26"/>
        <v>0</v>
      </c>
    </row>
    <row r="23" spans="2:87" hidden="1" x14ac:dyDescent="0.25">
      <c r="B23" s="48" t="s">
        <v>156</v>
      </c>
      <c r="C23" s="48" t="s">
        <v>162</v>
      </c>
      <c r="D23" s="48" t="s">
        <v>121</v>
      </c>
      <c r="F23" s="48" t="s">
        <v>158</v>
      </c>
      <c r="H23" s="48" t="s">
        <v>163</v>
      </c>
      <c r="I23" s="48">
        <v>40</v>
      </c>
      <c r="J23" s="46">
        <v>500000</v>
      </c>
      <c r="K23" s="46">
        <v>0</v>
      </c>
      <c r="L23" s="46">
        <v>500000</v>
      </c>
      <c r="M23" s="277"/>
      <c r="N23" s="277"/>
      <c r="O23" s="204">
        <f t="shared" si="0"/>
        <v>0</v>
      </c>
      <c r="P23" s="277"/>
      <c r="Q23" s="277"/>
      <c r="R23" s="204">
        <f t="shared" si="1"/>
        <v>0</v>
      </c>
      <c r="S23" s="277"/>
      <c r="T23" s="277"/>
      <c r="U23" s="204">
        <f t="shared" si="2"/>
        <v>0</v>
      </c>
      <c r="V23" s="277"/>
      <c r="W23" s="277"/>
      <c r="X23" s="204">
        <f t="shared" si="3"/>
        <v>0</v>
      </c>
      <c r="Y23" s="43">
        <f t="shared" si="18"/>
        <v>0</v>
      </c>
      <c r="Z23" s="43">
        <f t="shared" si="18"/>
        <v>0</v>
      </c>
      <c r="AA23" s="43">
        <f t="shared" si="19"/>
        <v>0</v>
      </c>
      <c r="AB23" s="277">
        <v>0</v>
      </c>
      <c r="AC23" s="277"/>
      <c r="AD23" s="204">
        <f t="shared" si="4"/>
        <v>0</v>
      </c>
      <c r="AE23" s="277">
        <v>0</v>
      </c>
      <c r="AF23" s="277"/>
      <c r="AG23" s="204">
        <f t="shared" si="5"/>
        <v>0</v>
      </c>
      <c r="AH23" s="277">
        <v>100000</v>
      </c>
      <c r="AI23" s="277"/>
      <c r="AJ23" s="204">
        <f t="shared" si="6"/>
        <v>100000</v>
      </c>
      <c r="AK23" s="277">
        <v>100000</v>
      </c>
      <c r="AL23" s="277"/>
      <c r="AM23" s="204">
        <f t="shared" si="7"/>
        <v>100000</v>
      </c>
      <c r="AN23" s="43">
        <f t="shared" si="20"/>
        <v>200000</v>
      </c>
      <c r="AO23" s="43">
        <f t="shared" si="20"/>
        <v>0</v>
      </c>
      <c r="AP23" s="204">
        <f t="shared" si="8"/>
        <v>200000</v>
      </c>
      <c r="AQ23" s="277">
        <v>100000</v>
      </c>
      <c r="AR23" s="277"/>
      <c r="AS23" s="204">
        <f t="shared" si="9"/>
        <v>100000</v>
      </c>
      <c r="AT23" s="277">
        <v>100000</v>
      </c>
      <c r="AU23" s="277"/>
      <c r="AV23" s="204">
        <f t="shared" si="10"/>
        <v>100000</v>
      </c>
      <c r="AW23" s="277">
        <v>100000</v>
      </c>
      <c r="AX23" s="277"/>
      <c r="AY23" s="204">
        <f t="shared" si="11"/>
        <v>100000</v>
      </c>
      <c r="AZ23" s="277"/>
      <c r="BA23" s="277"/>
      <c r="BB23" s="204">
        <f t="shared" si="12"/>
        <v>0</v>
      </c>
      <c r="BC23" s="43">
        <f t="shared" si="21"/>
        <v>300000</v>
      </c>
      <c r="BD23" s="43">
        <f t="shared" si="21"/>
        <v>0</v>
      </c>
      <c r="BE23" s="43">
        <f t="shared" si="22"/>
        <v>300000</v>
      </c>
      <c r="BF23" s="277"/>
      <c r="BG23" s="277"/>
      <c r="BH23" s="204">
        <f t="shared" si="13"/>
        <v>0</v>
      </c>
      <c r="BI23" s="277"/>
      <c r="BJ23" s="277"/>
      <c r="BK23" s="204">
        <f t="shared" si="14"/>
        <v>0</v>
      </c>
      <c r="BL23" s="277"/>
      <c r="BM23" s="277"/>
      <c r="BN23" s="204">
        <f t="shared" si="15"/>
        <v>0</v>
      </c>
      <c r="BO23" s="216">
        <f t="shared" si="23"/>
        <v>0</v>
      </c>
      <c r="BP23" s="216">
        <f t="shared" si="23"/>
        <v>0</v>
      </c>
      <c r="BQ23" s="216">
        <f t="shared" si="24"/>
        <v>0</v>
      </c>
      <c r="BR23" s="205">
        <f t="shared" si="25"/>
        <v>500000</v>
      </c>
      <c r="BS23" s="205">
        <f t="shared" si="25"/>
        <v>0</v>
      </c>
      <c r="BT23" s="205">
        <f t="shared" si="25"/>
        <v>500000</v>
      </c>
      <c r="BU23" s="46">
        <f>+Y23-'GB 2023 (Hyperion)'!Y23</f>
        <v>0</v>
      </c>
      <c r="BV23" s="46">
        <f>+Z23-'GB 2023 (Hyperion)'!Z23</f>
        <v>0</v>
      </c>
      <c r="BW23" s="46">
        <f>+AA23-'GB 2023 (Hyperion)'!AA23</f>
        <v>0</v>
      </c>
      <c r="BX23" s="46">
        <f>+AN23-'GB 2023 (Hyperion)'!AN23</f>
        <v>-49000</v>
      </c>
      <c r="BY23" s="46">
        <f>+AO23-'GB 2023 (Hyperion)'!AO23</f>
        <v>0</v>
      </c>
      <c r="BZ23" s="46">
        <f>+AP23-'GB 2023 (Hyperion)'!AP23</f>
        <v>-49000</v>
      </c>
      <c r="CA23" s="46">
        <f>+BC23-'GB 2023 (Hyperion)'!BC23</f>
        <v>49000</v>
      </c>
      <c r="CB23" s="46">
        <f>+BD23-'GB 2023 (Hyperion)'!BD23</f>
        <v>0</v>
      </c>
      <c r="CC23" s="46">
        <f>+BE23-'GB 2023 (Hyperion)'!BE23</f>
        <v>49000</v>
      </c>
      <c r="CD23" s="46">
        <f>+BO23-'GB 2023 (Hyperion)'!BO23</f>
        <v>0</v>
      </c>
      <c r="CE23" s="46">
        <f>+BP23-'GB 2023 (Hyperion)'!BP23</f>
        <v>0</v>
      </c>
      <c r="CF23" s="46">
        <f>+BQ23-'GB 2023 (Hyperion)'!BQ23</f>
        <v>0</v>
      </c>
      <c r="CG23" s="46">
        <f t="shared" si="26"/>
        <v>0</v>
      </c>
      <c r="CH23" s="46">
        <f t="shared" si="26"/>
        <v>0</v>
      </c>
      <c r="CI23" s="46">
        <f t="shared" si="26"/>
        <v>0</v>
      </c>
    </row>
    <row r="24" spans="2:87" hidden="1" x14ac:dyDescent="0.25">
      <c r="B24" s="48" t="s">
        <v>156</v>
      </c>
      <c r="C24" s="48" t="s">
        <v>162</v>
      </c>
      <c r="D24" s="48" t="s">
        <v>117</v>
      </c>
      <c r="F24" s="48" t="s">
        <v>160</v>
      </c>
      <c r="H24" s="48" t="s">
        <v>163</v>
      </c>
      <c r="I24" s="48">
        <v>40</v>
      </c>
      <c r="J24" s="46">
        <v>4500000</v>
      </c>
      <c r="K24" s="46">
        <v>0</v>
      </c>
      <c r="L24" s="46">
        <v>4500000</v>
      </c>
      <c r="M24" s="277"/>
      <c r="N24" s="277"/>
      <c r="O24" s="204">
        <f t="shared" si="0"/>
        <v>0</v>
      </c>
      <c r="P24" s="277"/>
      <c r="Q24" s="277"/>
      <c r="R24" s="204">
        <f t="shared" si="1"/>
        <v>0</v>
      </c>
      <c r="S24" s="277"/>
      <c r="T24" s="277"/>
      <c r="U24" s="204">
        <f t="shared" si="2"/>
        <v>0</v>
      </c>
      <c r="V24" s="277"/>
      <c r="W24" s="277"/>
      <c r="X24" s="204">
        <f t="shared" si="3"/>
        <v>0</v>
      </c>
      <c r="Y24" s="43">
        <f t="shared" si="18"/>
        <v>0</v>
      </c>
      <c r="Z24" s="43">
        <f t="shared" si="18"/>
        <v>0</v>
      </c>
      <c r="AA24" s="43">
        <f t="shared" si="19"/>
        <v>0</v>
      </c>
      <c r="AB24" s="277">
        <v>173000</v>
      </c>
      <c r="AC24" s="277"/>
      <c r="AD24" s="204">
        <f t="shared" si="4"/>
        <v>173000</v>
      </c>
      <c r="AE24" s="277">
        <v>286000</v>
      </c>
      <c r="AF24" s="277"/>
      <c r="AG24" s="204">
        <f t="shared" si="5"/>
        <v>286000</v>
      </c>
      <c r="AH24" s="277">
        <v>808000</v>
      </c>
      <c r="AI24" s="277"/>
      <c r="AJ24" s="204">
        <f t="shared" si="6"/>
        <v>808000</v>
      </c>
      <c r="AK24" s="277">
        <v>808000</v>
      </c>
      <c r="AL24" s="277"/>
      <c r="AM24" s="204">
        <f t="shared" si="7"/>
        <v>808000</v>
      </c>
      <c r="AN24" s="43">
        <f t="shared" si="20"/>
        <v>2075000</v>
      </c>
      <c r="AO24" s="43">
        <f t="shared" si="20"/>
        <v>0</v>
      </c>
      <c r="AP24" s="204">
        <f t="shared" si="8"/>
        <v>2075000</v>
      </c>
      <c r="AQ24" s="277">
        <v>808000</v>
      </c>
      <c r="AR24" s="277"/>
      <c r="AS24" s="204">
        <f t="shared" si="9"/>
        <v>808000</v>
      </c>
      <c r="AT24" s="277">
        <v>808000</v>
      </c>
      <c r="AU24" s="277"/>
      <c r="AV24" s="204">
        <f t="shared" si="10"/>
        <v>808000</v>
      </c>
      <c r="AW24" s="277">
        <v>809000</v>
      </c>
      <c r="AX24" s="277"/>
      <c r="AY24" s="204">
        <f t="shared" si="11"/>
        <v>809000</v>
      </c>
      <c r="AZ24" s="277"/>
      <c r="BA24" s="277"/>
      <c r="BB24" s="204">
        <f t="shared" si="12"/>
        <v>0</v>
      </c>
      <c r="BC24" s="43">
        <f t="shared" si="21"/>
        <v>2425000</v>
      </c>
      <c r="BD24" s="43">
        <f t="shared" si="21"/>
        <v>0</v>
      </c>
      <c r="BE24" s="43">
        <f t="shared" si="22"/>
        <v>2425000</v>
      </c>
      <c r="BF24" s="277"/>
      <c r="BG24" s="277"/>
      <c r="BH24" s="204">
        <f t="shared" si="13"/>
        <v>0</v>
      </c>
      <c r="BI24" s="277"/>
      <c r="BJ24" s="277"/>
      <c r="BK24" s="204">
        <f t="shared" si="14"/>
        <v>0</v>
      </c>
      <c r="BL24" s="277"/>
      <c r="BM24" s="277"/>
      <c r="BN24" s="204">
        <f t="shared" si="15"/>
        <v>0</v>
      </c>
      <c r="BO24" s="216">
        <f t="shared" si="23"/>
        <v>0</v>
      </c>
      <c r="BP24" s="216">
        <f t="shared" si="23"/>
        <v>0</v>
      </c>
      <c r="BQ24" s="216">
        <f t="shared" si="24"/>
        <v>0</v>
      </c>
      <c r="BR24" s="205">
        <f t="shared" si="25"/>
        <v>4500000</v>
      </c>
      <c r="BS24" s="205">
        <f t="shared" si="25"/>
        <v>0</v>
      </c>
      <c r="BT24" s="205">
        <f t="shared" si="25"/>
        <v>4500000</v>
      </c>
      <c r="BU24" s="46">
        <f>+Y24-'GB 2023 (Hyperion)'!Y24</f>
        <v>0</v>
      </c>
      <c r="BV24" s="46">
        <f>+Z24-'GB 2023 (Hyperion)'!Z24</f>
        <v>0</v>
      </c>
      <c r="BW24" s="46">
        <f>+AA24-'GB 2023 (Hyperion)'!AA24</f>
        <v>0</v>
      </c>
      <c r="BX24" s="46">
        <f>+AN24-'GB 2023 (Hyperion)'!AN24</f>
        <v>-625000</v>
      </c>
      <c r="BY24" s="46">
        <f>+AO24-'GB 2023 (Hyperion)'!AO24</f>
        <v>0</v>
      </c>
      <c r="BZ24" s="46">
        <f>+AP24-'GB 2023 (Hyperion)'!AP24</f>
        <v>-625000</v>
      </c>
      <c r="CA24" s="46">
        <f>+BC24-'GB 2023 (Hyperion)'!BC24</f>
        <v>625000</v>
      </c>
      <c r="CB24" s="46">
        <f>+BD24-'GB 2023 (Hyperion)'!BD24</f>
        <v>0</v>
      </c>
      <c r="CC24" s="46">
        <f>+BE24-'GB 2023 (Hyperion)'!BE24</f>
        <v>625000</v>
      </c>
      <c r="CD24" s="46">
        <f>+BO24-'GB 2023 (Hyperion)'!BO24</f>
        <v>0</v>
      </c>
      <c r="CE24" s="46">
        <f>+BP24-'GB 2023 (Hyperion)'!BP24</f>
        <v>0</v>
      </c>
      <c r="CF24" s="46">
        <f>+BQ24-'GB 2023 (Hyperion)'!BQ24</f>
        <v>0</v>
      </c>
      <c r="CG24" s="46">
        <f t="shared" si="26"/>
        <v>0</v>
      </c>
      <c r="CH24" s="46">
        <f t="shared" si="26"/>
        <v>0</v>
      </c>
      <c r="CI24" s="46">
        <f t="shared" si="26"/>
        <v>0</v>
      </c>
    </row>
    <row r="25" spans="2:87" x14ac:dyDescent="0.25">
      <c r="B25" s="48" t="s">
        <v>156</v>
      </c>
      <c r="C25" s="48" t="s">
        <v>164</v>
      </c>
      <c r="D25" s="48" t="s">
        <v>121</v>
      </c>
      <c r="E25" s="48" t="s">
        <v>165</v>
      </c>
      <c r="F25" s="48" t="s">
        <v>158</v>
      </c>
      <c r="H25" s="48" t="s">
        <v>159</v>
      </c>
      <c r="I25" s="48">
        <v>30</v>
      </c>
      <c r="J25" s="46">
        <v>3700000</v>
      </c>
      <c r="K25" s="46">
        <v>0</v>
      </c>
      <c r="L25" s="46">
        <v>3700000</v>
      </c>
      <c r="M25" s="277"/>
      <c r="N25" s="277"/>
      <c r="O25" s="204">
        <f t="shared" si="0"/>
        <v>0</v>
      </c>
      <c r="P25" s="277"/>
      <c r="Q25" s="277"/>
      <c r="R25" s="204">
        <f t="shared" si="1"/>
        <v>0</v>
      </c>
      <c r="S25" s="277"/>
      <c r="T25" s="277"/>
      <c r="U25" s="204">
        <f t="shared" si="2"/>
        <v>0</v>
      </c>
      <c r="V25" s="277"/>
      <c r="W25" s="277"/>
      <c r="X25" s="204">
        <f t="shared" si="3"/>
        <v>0</v>
      </c>
      <c r="Y25" s="43">
        <f t="shared" si="18"/>
        <v>0</v>
      </c>
      <c r="Z25" s="43">
        <f t="shared" si="18"/>
        <v>0</v>
      </c>
      <c r="AA25" s="43">
        <f t="shared" si="19"/>
        <v>0</v>
      </c>
      <c r="AB25" s="277">
        <v>0</v>
      </c>
      <c r="AC25" s="277"/>
      <c r="AD25" s="204">
        <f t="shared" si="4"/>
        <v>0</v>
      </c>
      <c r="AE25" s="277">
        <v>1000</v>
      </c>
      <c r="AF25" s="277"/>
      <c r="AG25" s="204">
        <f t="shared" si="5"/>
        <v>1000</v>
      </c>
      <c r="AH25" s="277">
        <v>740000</v>
      </c>
      <c r="AI25" s="277"/>
      <c r="AJ25" s="204">
        <f t="shared" si="6"/>
        <v>740000</v>
      </c>
      <c r="AK25" s="277">
        <v>740000</v>
      </c>
      <c r="AL25" s="277"/>
      <c r="AM25" s="204">
        <f t="shared" si="7"/>
        <v>740000</v>
      </c>
      <c r="AN25" s="43">
        <f t="shared" si="20"/>
        <v>1481000</v>
      </c>
      <c r="AO25" s="43">
        <f t="shared" si="20"/>
        <v>0</v>
      </c>
      <c r="AP25" s="204">
        <f t="shared" si="8"/>
        <v>1481000</v>
      </c>
      <c r="AQ25" s="277">
        <v>555000</v>
      </c>
      <c r="AR25" s="277"/>
      <c r="AS25" s="204">
        <f t="shared" si="9"/>
        <v>555000</v>
      </c>
      <c r="AT25" s="277">
        <v>555000</v>
      </c>
      <c r="AU25" s="277"/>
      <c r="AV25" s="204">
        <f t="shared" si="10"/>
        <v>555000</v>
      </c>
      <c r="AW25" s="277">
        <v>555000</v>
      </c>
      <c r="AX25" s="277"/>
      <c r="AY25" s="204">
        <f t="shared" si="11"/>
        <v>555000</v>
      </c>
      <c r="AZ25" s="277">
        <v>554000</v>
      </c>
      <c r="BA25" s="277"/>
      <c r="BB25" s="204">
        <f t="shared" si="12"/>
        <v>554000</v>
      </c>
      <c r="BC25" s="43">
        <f t="shared" si="21"/>
        <v>2219000</v>
      </c>
      <c r="BD25" s="43">
        <f t="shared" si="21"/>
        <v>0</v>
      </c>
      <c r="BE25" s="43">
        <f t="shared" si="22"/>
        <v>2219000</v>
      </c>
      <c r="BF25" s="277"/>
      <c r="BG25" s="277"/>
      <c r="BH25" s="204">
        <f t="shared" si="13"/>
        <v>0</v>
      </c>
      <c r="BI25" s="277"/>
      <c r="BJ25" s="277"/>
      <c r="BK25" s="204">
        <f t="shared" si="14"/>
        <v>0</v>
      </c>
      <c r="BL25" s="277"/>
      <c r="BM25" s="277"/>
      <c r="BN25" s="204">
        <f t="shared" si="15"/>
        <v>0</v>
      </c>
      <c r="BO25" s="216">
        <f t="shared" si="23"/>
        <v>0</v>
      </c>
      <c r="BP25" s="216">
        <f t="shared" si="23"/>
        <v>0</v>
      </c>
      <c r="BQ25" s="216">
        <f t="shared" si="24"/>
        <v>0</v>
      </c>
      <c r="BR25" s="205">
        <f t="shared" si="25"/>
        <v>3700000</v>
      </c>
      <c r="BS25" s="205">
        <f t="shared" si="25"/>
        <v>0</v>
      </c>
      <c r="BT25" s="205">
        <f t="shared" si="25"/>
        <v>3700000</v>
      </c>
      <c r="BU25" s="46">
        <f>+Y25-'GB 2023 (Hyperion)'!Y25</f>
        <v>0</v>
      </c>
      <c r="BV25" s="46">
        <f>+Z25-'GB 2023 (Hyperion)'!Z25</f>
        <v>0</v>
      </c>
      <c r="BW25" s="46">
        <f>+AA25-'GB 2023 (Hyperion)'!AA25</f>
        <v>0</v>
      </c>
      <c r="BX25" s="46">
        <f>+AN25-'GB 2023 (Hyperion)'!AN25</f>
        <v>-369000</v>
      </c>
      <c r="BY25" s="46">
        <f>+AO25-'GB 2023 (Hyperion)'!AO25</f>
        <v>0</v>
      </c>
      <c r="BZ25" s="46">
        <f>+AP25-'GB 2023 (Hyperion)'!AP25</f>
        <v>-369000</v>
      </c>
      <c r="CA25" s="46">
        <f>+BC25-'GB 2023 (Hyperion)'!BC25</f>
        <v>369000</v>
      </c>
      <c r="CB25" s="46">
        <f>+BD25-'GB 2023 (Hyperion)'!BD25</f>
        <v>0</v>
      </c>
      <c r="CC25" s="46">
        <f>+BE25-'GB 2023 (Hyperion)'!BE25</f>
        <v>369000</v>
      </c>
      <c r="CD25" s="46">
        <f>+BO25-'GB 2023 (Hyperion)'!BO25</f>
        <v>0</v>
      </c>
      <c r="CE25" s="46">
        <f>+BP25-'GB 2023 (Hyperion)'!BP25</f>
        <v>0</v>
      </c>
      <c r="CF25" s="46">
        <f>+BQ25-'GB 2023 (Hyperion)'!BQ25</f>
        <v>0</v>
      </c>
      <c r="CG25" s="46">
        <f t="shared" si="26"/>
        <v>0</v>
      </c>
      <c r="CH25" s="46">
        <f t="shared" si="26"/>
        <v>0</v>
      </c>
      <c r="CI25" s="46">
        <f t="shared" si="26"/>
        <v>0</v>
      </c>
    </row>
    <row r="26" spans="2:87" x14ac:dyDescent="0.25">
      <c r="B26" s="48" t="s">
        <v>156</v>
      </c>
      <c r="C26" s="48" t="s">
        <v>164</v>
      </c>
      <c r="D26" s="48" t="s">
        <v>121</v>
      </c>
      <c r="E26" s="48" t="s">
        <v>165</v>
      </c>
      <c r="F26" s="48" t="s">
        <v>158</v>
      </c>
      <c r="H26" s="48" t="s">
        <v>166</v>
      </c>
      <c r="I26" s="48">
        <v>10</v>
      </c>
      <c r="J26" s="46">
        <v>1300000</v>
      </c>
      <c r="K26" s="46">
        <v>0</v>
      </c>
      <c r="L26" s="46">
        <v>1300000</v>
      </c>
      <c r="M26" s="277"/>
      <c r="N26" s="277"/>
      <c r="O26" s="204">
        <f t="shared" si="0"/>
        <v>0</v>
      </c>
      <c r="P26" s="277"/>
      <c r="Q26" s="277"/>
      <c r="R26" s="204">
        <f t="shared" si="1"/>
        <v>0</v>
      </c>
      <c r="S26" s="277"/>
      <c r="T26" s="277"/>
      <c r="U26" s="204">
        <f t="shared" si="2"/>
        <v>0</v>
      </c>
      <c r="V26" s="277"/>
      <c r="W26" s="277"/>
      <c r="X26" s="204">
        <f t="shared" si="3"/>
        <v>0</v>
      </c>
      <c r="Y26" s="43">
        <f t="shared" si="18"/>
        <v>0</v>
      </c>
      <c r="Z26" s="43">
        <f t="shared" si="18"/>
        <v>0</v>
      </c>
      <c r="AA26" s="43">
        <f t="shared" si="19"/>
        <v>0</v>
      </c>
      <c r="AB26" s="277">
        <v>78000</v>
      </c>
      <c r="AC26" s="277"/>
      <c r="AD26" s="204">
        <f t="shared" si="4"/>
        <v>78000</v>
      </c>
      <c r="AE26" s="277">
        <v>352000</v>
      </c>
      <c r="AF26" s="277"/>
      <c r="AG26" s="204">
        <f t="shared" si="5"/>
        <v>352000</v>
      </c>
      <c r="AH26" s="277">
        <v>174000</v>
      </c>
      <c r="AI26" s="277"/>
      <c r="AJ26" s="204">
        <f t="shared" si="6"/>
        <v>174000</v>
      </c>
      <c r="AK26" s="277">
        <v>174000</v>
      </c>
      <c r="AL26" s="277"/>
      <c r="AM26" s="204">
        <f t="shared" si="7"/>
        <v>174000</v>
      </c>
      <c r="AN26" s="43">
        <f t="shared" si="20"/>
        <v>778000</v>
      </c>
      <c r="AO26" s="43">
        <f t="shared" si="20"/>
        <v>0</v>
      </c>
      <c r="AP26" s="204">
        <f t="shared" si="8"/>
        <v>778000</v>
      </c>
      <c r="AQ26" s="277">
        <v>174000</v>
      </c>
      <c r="AR26" s="277"/>
      <c r="AS26" s="204">
        <f t="shared" si="9"/>
        <v>174000</v>
      </c>
      <c r="AT26" s="277">
        <v>174000</v>
      </c>
      <c r="AU26" s="277"/>
      <c r="AV26" s="204">
        <f t="shared" si="10"/>
        <v>174000</v>
      </c>
      <c r="AW26" s="277">
        <v>174000</v>
      </c>
      <c r="AX26" s="277"/>
      <c r="AY26" s="204">
        <f t="shared" si="11"/>
        <v>174000</v>
      </c>
      <c r="AZ26" s="277"/>
      <c r="BA26" s="277"/>
      <c r="BB26" s="204">
        <f t="shared" si="12"/>
        <v>0</v>
      </c>
      <c r="BC26" s="43">
        <f t="shared" si="21"/>
        <v>522000</v>
      </c>
      <c r="BD26" s="43">
        <f t="shared" si="21"/>
        <v>0</v>
      </c>
      <c r="BE26" s="43">
        <f t="shared" si="22"/>
        <v>522000</v>
      </c>
      <c r="BF26" s="277"/>
      <c r="BG26" s="277"/>
      <c r="BH26" s="204">
        <f t="shared" si="13"/>
        <v>0</v>
      </c>
      <c r="BI26" s="277"/>
      <c r="BJ26" s="277"/>
      <c r="BK26" s="204">
        <f t="shared" si="14"/>
        <v>0</v>
      </c>
      <c r="BL26" s="277"/>
      <c r="BM26" s="277"/>
      <c r="BN26" s="204">
        <f t="shared" si="15"/>
        <v>0</v>
      </c>
      <c r="BO26" s="216">
        <f t="shared" si="23"/>
        <v>0</v>
      </c>
      <c r="BP26" s="216">
        <f t="shared" si="23"/>
        <v>0</v>
      </c>
      <c r="BQ26" s="216">
        <f t="shared" si="24"/>
        <v>0</v>
      </c>
      <c r="BR26" s="205">
        <f t="shared" si="25"/>
        <v>1300000</v>
      </c>
      <c r="BS26" s="205">
        <f t="shared" si="25"/>
        <v>0</v>
      </c>
      <c r="BT26" s="205">
        <f t="shared" si="25"/>
        <v>1300000</v>
      </c>
      <c r="BU26" s="46">
        <f>+Y26-'GB 2023 (Hyperion)'!Y26</f>
        <v>0</v>
      </c>
      <c r="BV26" s="46">
        <f>+Z26-'GB 2023 (Hyperion)'!Z26</f>
        <v>0</v>
      </c>
      <c r="BW26" s="46">
        <f>+AA26-'GB 2023 (Hyperion)'!AA26</f>
        <v>0</v>
      </c>
      <c r="BX26" s="46">
        <f>+AN26-'GB 2023 (Hyperion)'!AN26</f>
        <v>128000</v>
      </c>
      <c r="BY26" s="46">
        <f>+AO26-'GB 2023 (Hyperion)'!AO26</f>
        <v>0</v>
      </c>
      <c r="BZ26" s="46">
        <f>+AP26-'GB 2023 (Hyperion)'!AP26</f>
        <v>128000</v>
      </c>
      <c r="CA26" s="46">
        <f>+BC26-'GB 2023 (Hyperion)'!BC26</f>
        <v>-128000</v>
      </c>
      <c r="CB26" s="46">
        <f>+BD26-'GB 2023 (Hyperion)'!BD26</f>
        <v>0</v>
      </c>
      <c r="CC26" s="46">
        <f>+BE26-'GB 2023 (Hyperion)'!BE26</f>
        <v>-128000</v>
      </c>
      <c r="CD26" s="46">
        <f>+BO26-'GB 2023 (Hyperion)'!BO26</f>
        <v>0</v>
      </c>
      <c r="CE26" s="46">
        <f>+BP26-'GB 2023 (Hyperion)'!BP26</f>
        <v>0</v>
      </c>
      <c r="CF26" s="46">
        <f>+BQ26-'GB 2023 (Hyperion)'!BQ26</f>
        <v>0</v>
      </c>
      <c r="CG26" s="46">
        <f t="shared" si="26"/>
        <v>0</v>
      </c>
      <c r="CH26" s="46">
        <f t="shared" si="26"/>
        <v>0</v>
      </c>
      <c r="CI26" s="46">
        <f t="shared" si="26"/>
        <v>0</v>
      </c>
    </row>
    <row r="27" spans="2:87" x14ac:dyDescent="0.25">
      <c r="B27" s="48" t="s">
        <v>156</v>
      </c>
      <c r="C27" s="48" t="s">
        <v>164</v>
      </c>
      <c r="D27" s="48" t="s">
        <v>121</v>
      </c>
      <c r="E27" s="48" t="s">
        <v>165</v>
      </c>
      <c r="F27" s="48" t="s">
        <v>158</v>
      </c>
      <c r="H27" s="48" t="s">
        <v>167</v>
      </c>
      <c r="I27" s="48">
        <v>20</v>
      </c>
      <c r="J27" s="46">
        <v>1000000</v>
      </c>
      <c r="K27" s="46">
        <v>0</v>
      </c>
      <c r="L27" s="46">
        <v>1000000</v>
      </c>
      <c r="M27" s="277"/>
      <c r="N27" s="277"/>
      <c r="O27" s="204">
        <f t="shared" si="0"/>
        <v>0</v>
      </c>
      <c r="P27" s="277"/>
      <c r="Q27" s="277"/>
      <c r="R27" s="204">
        <f t="shared" si="1"/>
        <v>0</v>
      </c>
      <c r="S27" s="277"/>
      <c r="T27" s="277"/>
      <c r="U27" s="204">
        <f t="shared" si="2"/>
        <v>0</v>
      </c>
      <c r="V27" s="277"/>
      <c r="W27" s="277"/>
      <c r="X27" s="204">
        <f t="shared" si="3"/>
        <v>0</v>
      </c>
      <c r="Y27" s="43">
        <f t="shared" si="18"/>
        <v>0</v>
      </c>
      <c r="Z27" s="43">
        <f t="shared" si="18"/>
        <v>0</v>
      </c>
      <c r="AA27" s="43">
        <f t="shared" si="19"/>
        <v>0</v>
      </c>
      <c r="AB27" s="277">
        <v>0</v>
      </c>
      <c r="AC27" s="277"/>
      <c r="AD27" s="204">
        <f t="shared" si="4"/>
        <v>0</v>
      </c>
      <c r="AE27" s="277">
        <v>0</v>
      </c>
      <c r="AF27" s="277"/>
      <c r="AG27" s="204">
        <f t="shared" si="5"/>
        <v>0</v>
      </c>
      <c r="AH27" s="277">
        <v>200000</v>
      </c>
      <c r="AI27" s="277"/>
      <c r="AJ27" s="204">
        <f t="shared" si="6"/>
        <v>200000</v>
      </c>
      <c r="AK27" s="277">
        <v>200000</v>
      </c>
      <c r="AL27" s="277"/>
      <c r="AM27" s="204">
        <f t="shared" si="7"/>
        <v>200000</v>
      </c>
      <c r="AN27" s="43">
        <f t="shared" si="20"/>
        <v>400000</v>
      </c>
      <c r="AO27" s="43">
        <f t="shared" si="20"/>
        <v>0</v>
      </c>
      <c r="AP27" s="204">
        <f t="shared" si="8"/>
        <v>400000</v>
      </c>
      <c r="AQ27" s="277">
        <v>200000</v>
      </c>
      <c r="AR27" s="277"/>
      <c r="AS27" s="204">
        <f t="shared" si="9"/>
        <v>200000</v>
      </c>
      <c r="AT27" s="277">
        <v>200000</v>
      </c>
      <c r="AU27" s="277"/>
      <c r="AV27" s="204">
        <f t="shared" si="10"/>
        <v>200000</v>
      </c>
      <c r="AW27" s="277">
        <v>200000</v>
      </c>
      <c r="AX27" s="277"/>
      <c r="AY27" s="204">
        <f t="shared" si="11"/>
        <v>200000</v>
      </c>
      <c r="AZ27" s="277"/>
      <c r="BA27" s="277"/>
      <c r="BB27" s="204">
        <f t="shared" si="12"/>
        <v>0</v>
      </c>
      <c r="BC27" s="43">
        <f t="shared" si="21"/>
        <v>600000</v>
      </c>
      <c r="BD27" s="43">
        <f t="shared" si="21"/>
        <v>0</v>
      </c>
      <c r="BE27" s="43">
        <f t="shared" si="22"/>
        <v>600000</v>
      </c>
      <c r="BF27" s="277"/>
      <c r="BG27" s="277"/>
      <c r="BH27" s="204">
        <f t="shared" si="13"/>
        <v>0</v>
      </c>
      <c r="BI27" s="277"/>
      <c r="BJ27" s="277"/>
      <c r="BK27" s="204">
        <f t="shared" si="14"/>
        <v>0</v>
      </c>
      <c r="BL27" s="277"/>
      <c r="BM27" s="277"/>
      <c r="BN27" s="204">
        <f t="shared" si="15"/>
        <v>0</v>
      </c>
      <c r="BO27" s="216">
        <f t="shared" si="23"/>
        <v>0</v>
      </c>
      <c r="BP27" s="216">
        <f t="shared" si="23"/>
        <v>0</v>
      </c>
      <c r="BQ27" s="216">
        <f t="shared" si="24"/>
        <v>0</v>
      </c>
      <c r="BR27" s="205">
        <f t="shared" si="25"/>
        <v>1000000</v>
      </c>
      <c r="BS27" s="205">
        <f t="shared" si="25"/>
        <v>0</v>
      </c>
      <c r="BT27" s="205">
        <f t="shared" si="25"/>
        <v>1000000</v>
      </c>
      <c r="BU27" s="46">
        <f>+Y27-'GB 2023 (Hyperion)'!Y27</f>
        <v>0</v>
      </c>
      <c r="BV27" s="46">
        <f>+Z27-'GB 2023 (Hyperion)'!Z27</f>
        <v>0</v>
      </c>
      <c r="BW27" s="46">
        <f>+AA27-'GB 2023 (Hyperion)'!AA27</f>
        <v>0</v>
      </c>
      <c r="BX27" s="46">
        <f>+AN27-'GB 2023 (Hyperion)'!AN27</f>
        <v>-100000</v>
      </c>
      <c r="BY27" s="46">
        <f>+AO27-'GB 2023 (Hyperion)'!AO27</f>
        <v>0</v>
      </c>
      <c r="BZ27" s="46">
        <f>+AP27-'GB 2023 (Hyperion)'!AP27</f>
        <v>-100000</v>
      </c>
      <c r="CA27" s="46">
        <f>+BC27-'GB 2023 (Hyperion)'!BC27</f>
        <v>100000</v>
      </c>
      <c r="CB27" s="46">
        <f>+BD27-'GB 2023 (Hyperion)'!BD27</f>
        <v>0</v>
      </c>
      <c r="CC27" s="46">
        <f>+BE27-'GB 2023 (Hyperion)'!BE27</f>
        <v>100000</v>
      </c>
      <c r="CD27" s="46">
        <f>+BO27-'GB 2023 (Hyperion)'!BO27</f>
        <v>0</v>
      </c>
      <c r="CE27" s="46">
        <f>+BP27-'GB 2023 (Hyperion)'!BP27</f>
        <v>0</v>
      </c>
      <c r="CF27" s="46">
        <f>+BQ27-'GB 2023 (Hyperion)'!BQ27</f>
        <v>0</v>
      </c>
      <c r="CG27" s="46">
        <f t="shared" si="26"/>
        <v>0</v>
      </c>
      <c r="CH27" s="46">
        <f t="shared" si="26"/>
        <v>0</v>
      </c>
      <c r="CI27" s="46">
        <f t="shared" si="26"/>
        <v>0</v>
      </c>
    </row>
    <row r="28" spans="2:87" x14ac:dyDescent="0.25">
      <c r="B28" s="48" t="s">
        <v>156</v>
      </c>
      <c r="C28" s="48" t="s">
        <v>164</v>
      </c>
      <c r="D28" s="48" t="s">
        <v>117</v>
      </c>
      <c r="E28" s="48" t="s">
        <v>165</v>
      </c>
      <c r="F28" s="48" t="s">
        <v>160</v>
      </c>
      <c r="H28" s="48" t="s">
        <v>159</v>
      </c>
      <c r="I28" s="48">
        <v>30</v>
      </c>
      <c r="J28" s="46">
        <v>62300000</v>
      </c>
      <c r="K28" s="46">
        <v>0</v>
      </c>
      <c r="L28" s="46">
        <v>62300000</v>
      </c>
      <c r="M28" s="277"/>
      <c r="N28" s="277"/>
      <c r="O28" s="204">
        <f t="shared" si="0"/>
        <v>0</v>
      </c>
      <c r="P28" s="277"/>
      <c r="Q28" s="277"/>
      <c r="R28" s="204">
        <f t="shared" si="1"/>
        <v>0</v>
      </c>
      <c r="S28" s="277">
        <v>474000</v>
      </c>
      <c r="T28" s="277"/>
      <c r="U28" s="204">
        <f t="shared" si="2"/>
        <v>474000</v>
      </c>
      <c r="V28" s="277"/>
      <c r="W28" s="277"/>
      <c r="X28" s="204">
        <f t="shared" si="3"/>
        <v>0</v>
      </c>
      <c r="Y28" s="43">
        <f t="shared" si="18"/>
        <v>474000</v>
      </c>
      <c r="Z28" s="43">
        <f t="shared" si="18"/>
        <v>0</v>
      </c>
      <c r="AA28" s="43">
        <f t="shared" si="19"/>
        <v>474000</v>
      </c>
      <c r="AB28" s="277">
        <v>0</v>
      </c>
      <c r="AC28" s="277"/>
      <c r="AD28" s="204">
        <f t="shared" si="4"/>
        <v>0</v>
      </c>
      <c r="AE28" s="277">
        <v>1404000</v>
      </c>
      <c r="AF28" s="277"/>
      <c r="AG28" s="204">
        <f t="shared" si="5"/>
        <v>1404000</v>
      </c>
      <c r="AH28" s="277">
        <v>12084000</v>
      </c>
      <c r="AI28" s="277"/>
      <c r="AJ28" s="204">
        <f t="shared" si="6"/>
        <v>12084000</v>
      </c>
      <c r="AK28" s="277">
        <v>12084000</v>
      </c>
      <c r="AL28" s="277"/>
      <c r="AM28" s="204">
        <f t="shared" si="7"/>
        <v>12084000</v>
      </c>
      <c r="AN28" s="43">
        <f t="shared" si="20"/>
        <v>25572000</v>
      </c>
      <c r="AO28" s="43">
        <f t="shared" si="20"/>
        <v>0</v>
      </c>
      <c r="AP28" s="204">
        <f t="shared" si="8"/>
        <v>25572000</v>
      </c>
      <c r="AQ28" s="277">
        <v>9063000</v>
      </c>
      <c r="AR28" s="277"/>
      <c r="AS28" s="204">
        <f t="shared" si="9"/>
        <v>9063000</v>
      </c>
      <c r="AT28" s="277">
        <v>9063000</v>
      </c>
      <c r="AU28" s="277"/>
      <c r="AV28" s="204">
        <f t="shared" si="10"/>
        <v>9063000</v>
      </c>
      <c r="AW28" s="277">
        <v>9063000</v>
      </c>
      <c r="AX28" s="277"/>
      <c r="AY28" s="204">
        <f t="shared" si="11"/>
        <v>9063000</v>
      </c>
      <c r="AZ28" s="277">
        <v>9065000</v>
      </c>
      <c r="BA28" s="277"/>
      <c r="BB28" s="204">
        <f t="shared" si="12"/>
        <v>9065000</v>
      </c>
      <c r="BC28" s="43">
        <f t="shared" si="21"/>
        <v>36254000</v>
      </c>
      <c r="BD28" s="43">
        <f t="shared" si="21"/>
        <v>0</v>
      </c>
      <c r="BE28" s="43">
        <f t="shared" si="22"/>
        <v>36254000</v>
      </c>
      <c r="BF28" s="277"/>
      <c r="BG28" s="277"/>
      <c r="BH28" s="204">
        <f t="shared" si="13"/>
        <v>0</v>
      </c>
      <c r="BI28" s="277"/>
      <c r="BJ28" s="277"/>
      <c r="BK28" s="204">
        <f t="shared" si="14"/>
        <v>0</v>
      </c>
      <c r="BL28" s="277"/>
      <c r="BM28" s="277"/>
      <c r="BN28" s="204">
        <f t="shared" si="15"/>
        <v>0</v>
      </c>
      <c r="BO28" s="216">
        <f t="shared" si="23"/>
        <v>0</v>
      </c>
      <c r="BP28" s="216">
        <f t="shared" si="23"/>
        <v>0</v>
      </c>
      <c r="BQ28" s="216">
        <f t="shared" si="24"/>
        <v>0</v>
      </c>
      <c r="BR28" s="205">
        <f t="shared" si="25"/>
        <v>62300000</v>
      </c>
      <c r="BS28" s="205">
        <f t="shared" si="25"/>
        <v>0</v>
      </c>
      <c r="BT28" s="205">
        <f t="shared" si="25"/>
        <v>62300000</v>
      </c>
      <c r="BU28" s="46">
        <f>+Y28-'GB 2023 (Hyperion)'!Y28</f>
        <v>-286</v>
      </c>
      <c r="BV28" s="46">
        <f>+Z28-'GB 2023 (Hyperion)'!Z28</f>
        <v>0</v>
      </c>
      <c r="BW28" s="46">
        <f>+AA28-'GB 2023 (Hyperion)'!AA28</f>
        <v>-286</v>
      </c>
      <c r="BX28" s="46">
        <f>+AN28-'GB 2023 (Hyperion)'!AN28</f>
        <v>-5340858</v>
      </c>
      <c r="BY28" s="46">
        <f>+AO28-'GB 2023 (Hyperion)'!AO28</f>
        <v>0</v>
      </c>
      <c r="BZ28" s="46">
        <f>+AP28-'GB 2023 (Hyperion)'!AP28</f>
        <v>-5340858</v>
      </c>
      <c r="CA28" s="46">
        <f>+BC28-'GB 2023 (Hyperion)'!BC28</f>
        <v>5341144</v>
      </c>
      <c r="CB28" s="46">
        <f>+BD28-'GB 2023 (Hyperion)'!BD28</f>
        <v>0</v>
      </c>
      <c r="CC28" s="46">
        <f>+BE28-'GB 2023 (Hyperion)'!BE28</f>
        <v>5341144</v>
      </c>
      <c r="CD28" s="46">
        <f>+BO28-'GB 2023 (Hyperion)'!BO28</f>
        <v>0</v>
      </c>
      <c r="CE28" s="46">
        <f>+BP28-'GB 2023 (Hyperion)'!BP28</f>
        <v>0</v>
      </c>
      <c r="CF28" s="46">
        <f>+BQ28-'GB 2023 (Hyperion)'!BQ28</f>
        <v>0</v>
      </c>
      <c r="CG28" s="46">
        <f t="shared" si="26"/>
        <v>0</v>
      </c>
      <c r="CH28" s="46">
        <f t="shared" si="26"/>
        <v>0</v>
      </c>
      <c r="CI28" s="46">
        <f t="shared" si="26"/>
        <v>0</v>
      </c>
    </row>
    <row r="29" spans="2:87" x14ac:dyDescent="0.25">
      <c r="B29" s="48" t="s">
        <v>156</v>
      </c>
      <c r="C29" s="48" t="s">
        <v>164</v>
      </c>
      <c r="D29" s="48" t="s">
        <v>117</v>
      </c>
      <c r="E29" s="48" t="s">
        <v>165</v>
      </c>
      <c r="F29" s="48" t="s">
        <v>160</v>
      </c>
      <c r="H29" s="48" t="s">
        <v>166</v>
      </c>
      <c r="I29" s="48">
        <v>10</v>
      </c>
      <c r="J29" s="46">
        <v>20700000</v>
      </c>
      <c r="K29" s="46">
        <v>0</v>
      </c>
      <c r="L29" s="46">
        <v>20700000</v>
      </c>
      <c r="M29" s="277"/>
      <c r="N29" s="277"/>
      <c r="O29" s="204">
        <f t="shared" si="0"/>
        <v>0</v>
      </c>
      <c r="P29" s="277"/>
      <c r="Q29" s="277"/>
      <c r="R29" s="204">
        <f t="shared" si="1"/>
        <v>0</v>
      </c>
      <c r="S29" s="277"/>
      <c r="T29" s="277"/>
      <c r="U29" s="204">
        <f t="shared" si="2"/>
        <v>0</v>
      </c>
      <c r="V29" s="277"/>
      <c r="W29" s="277"/>
      <c r="X29" s="204">
        <f t="shared" si="3"/>
        <v>0</v>
      </c>
      <c r="Y29" s="43">
        <f t="shared" si="18"/>
        <v>0</v>
      </c>
      <c r="Z29" s="43">
        <f t="shared" si="18"/>
        <v>0</v>
      </c>
      <c r="AA29" s="43">
        <f t="shared" si="19"/>
        <v>0</v>
      </c>
      <c r="AB29" s="277">
        <v>0</v>
      </c>
      <c r="AC29" s="277"/>
      <c r="AD29" s="204">
        <f t="shared" si="4"/>
        <v>0</v>
      </c>
      <c r="AE29" s="277">
        <v>877000</v>
      </c>
      <c r="AF29" s="277"/>
      <c r="AG29" s="204">
        <f t="shared" si="5"/>
        <v>877000</v>
      </c>
      <c r="AH29" s="277">
        <v>3965000</v>
      </c>
      <c r="AI29" s="277"/>
      <c r="AJ29" s="204">
        <f t="shared" si="6"/>
        <v>3965000</v>
      </c>
      <c r="AK29" s="277">
        <v>3965000</v>
      </c>
      <c r="AL29" s="277"/>
      <c r="AM29" s="204">
        <f t="shared" si="7"/>
        <v>3965000</v>
      </c>
      <c r="AN29" s="43">
        <f t="shared" si="20"/>
        <v>8807000</v>
      </c>
      <c r="AO29" s="43">
        <f t="shared" si="20"/>
        <v>0</v>
      </c>
      <c r="AP29" s="204">
        <f t="shared" si="8"/>
        <v>8807000</v>
      </c>
      <c r="AQ29" s="277">
        <v>3965000</v>
      </c>
      <c r="AR29" s="277"/>
      <c r="AS29" s="204">
        <f t="shared" si="9"/>
        <v>3965000</v>
      </c>
      <c r="AT29" s="277">
        <v>3965000</v>
      </c>
      <c r="AU29" s="277"/>
      <c r="AV29" s="204">
        <f t="shared" si="10"/>
        <v>3965000</v>
      </c>
      <c r="AW29" s="277">
        <v>3963000</v>
      </c>
      <c r="AX29" s="277"/>
      <c r="AY29" s="204">
        <f t="shared" si="11"/>
        <v>3963000</v>
      </c>
      <c r="AZ29" s="277"/>
      <c r="BA29" s="277"/>
      <c r="BB29" s="204">
        <f t="shared" si="12"/>
        <v>0</v>
      </c>
      <c r="BC29" s="43">
        <f t="shared" si="21"/>
        <v>11893000</v>
      </c>
      <c r="BD29" s="43">
        <f t="shared" si="21"/>
        <v>0</v>
      </c>
      <c r="BE29" s="43">
        <f t="shared" si="22"/>
        <v>11893000</v>
      </c>
      <c r="BF29" s="277"/>
      <c r="BG29" s="277"/>
      <c r="BH29" s="204">
        <f t="shared" si="13"/>
        <v>0</v>
      </c>
      <c r="BI29" s="277"/>
      <c r="BJ29" s="277"/>
      <c r="BK29" s="204">
        <f t="shared" si="14"/>
        <v>0</v>
      </c>
      <c r="BL29" s="277"/>
      <c r="BM29" s="277"/>
      <c r="BN29" s="204">
        <f t="shared" si="15"/>
        <v>0</v>
      </c>
      <c r="BO29" s="216">
        <f t="shared" si="23"/>
        <v>0</v>
      </c>
      <c r="BP29" s="216">
        <f t="shared" si="23"/>
        <v>0</v>
      </c>
      <c r="BQ29" s="216">
        <f t="shared" si="24"/>
        <v>0</v>
      </c>
      <c r="BR29" s="205">
        <f t="shared" si="25"/>
        <v>20700000</v>
      </c>
      <c r="BS29" s="205">
        <f t="shared" si="25"/>
        <v>0</v>
      </c>
      <c r="BT29" s="205">
        <f t="shared" si="25"/>
        <v>20700000</v>
      </c>
      <c r="BU29" s="46">
        <f>+Y29-'GB 2023 (Hyperion)'!Y29</f>
        <v>0</v>
      </c>
      <c r="BV29" s="46">
        <f>+Z29-'GB 2023 (Hyperion)'!Z29</f>
        <v>0</v>
      </c>
      <c r="BW29" s="46">
        <f>+AA29-'GB 2023 (Hyperion)'!AA29</f>
        <v>0</v>
      </c>
      <c r="BX29" s="46">
        <f>+AN29-'GB 2023 (Hyperion)'!AN29</f>
        <v>-1543000</v>
      </c>
      <c r="BY29" s="46">
        <f>+AO29-'GB 2023 (Hyperion)'!AO29</f>
        <v>0</v>
      </c>
      <c r="BZ29" s="46">
        <f>+AP29-'GB 2023 (Hyperion)'!AP29</f>
        <v>-1543000</v>
      </c>
      <c r="CA29" s="46">
        <f>+BC29-'GB 2023 (Hyperion)'!BC29</f>
        <v>1543000</v>
      </c>
      <c r="CB29" s="46">
        <f>+BD29-'GB 2023 (Hyperion)'!BD29</f>
        <v>0</v>
      </c>
      <c r="CC29" s="46">
        <f>+BE29-'GB 2023 (Hyperion)'!BE29</f>
        <v>1543000</v>
      </c>
      <c r="CD29" s="46">
        <f>+BO29-'GB 2023 (Hyperion)'!BO29</f>
        <v>0</v>
      </c>
      <c r="CE29" s="46">
        <f>+BP29-'GB 2023 (Hyperion)'!BP29</f>
        <v>0</v>
      </c>
      <c r="CF29" s="46">
        <f>+BQ29-'GB 2023 (Hyperion)'!BQ29</f>
        <v>0</v>
      </c>
      <c r="CG29" s="46">
        <f t="shared" si="26"/>
        <v>0</v>
      </c>
      <c r="CH29" s="46">
        <f t="shared" si="26"/>
        <v>0</v>
      </c>
      <c r="CI29" s="46">
        <f t="shared" si="26"/>
        <v>0</v>
      </c>
    </row>
    <row r="30" spans="2:87" x14ac:dyDescent="0.25">
      <c r="B30" s="48" t="s">
        <v>156</v>
      </c>
      <c r="C30" s="48" t="s">
        <v>164</v>
      </c>
      <c r="D30" s="48" t="s">
        <v>117</v>
      </c>
      <c r="E30" s="48" t="s">
        <v>165</v>
      </c>
      <c r="F30" s="48" t="s">
        <v>160</v>
      </c>
      <c r="H30" s="48" t="s">
        <v>167</v>
      </c>
      <c r="I30" s="48">
        <v>20</v>
      </c>
      <c r="J30" s="46">
        <v>17000000</v>
      </c>
      <c r="K30" s="46">
        <v>0</v>
      </c>
      <c r="L30" s="46">
        <v>17000000</v>
      </c>
      <c r="M30" s="277"/>
      <c r="N30" s="277"/>
      <c r="O30" s="204">
        <f t="shared" si="0"/>
        <v>0</v>
      </c>
      <c r="P30" s="277"/>
      <c r="Q30" s="277"/>
      <c r="R30" s="204">
        <f t="shared" si="1"/>
        <v>0</v>
      </c>
      <c r="S30" s="277"/>
      <c r="T30" s="277"/>
      <c r="U30" s="204">
        <f t="shared" si="2"/>
        <v>0</v>
      </c>
      <c r="V30" s="277"/>
      <c r="W30" s="277"/>
      <c r="X30" s="204">
        <f t="shared" si="3"/>
        <v>0</v>
      </c>
      <c r="Y30" s="43">
        <f t="shared" si="18"/>
        <v>0</v>
      </c>
      <c r="Z30" s="43">
        <f t="shared" si="18"/>
        <v>0</v>
      </c>
      <c r="AA30" s="43">
        <f t="shared" si="19"/>
        <v>0</v>
      </c>
      <c r="AB30" s="277">
        <v>326000</v>
      </c>
      <c r="AC30" s="277"/>
      <c r="AD30" s="204">
        <f t="shared" si="4"/>
        <v>326000</v>
      </c>
      <c r="AE30" s="277">
        <v>184000</v>
      </c>
      <c r="AF30" s="277"/>
      <c r="AG30" s="204">
        <f t="shared" si="5"/>
        <v>184000</v>
      </c>
      <c r="AH30" s="277">
        <v>3298000</v>
      </c>
      <c r="AI30" s="277"/>
      <c r="AJ30" s="204">
        <f t="shared" si="6"/>
        <v>3298000</v>
      </c>
      <c r="AK30" s="277">
        <v>3298000</v>
      </c>
      <c r="AL30" s="277"/>
      <c r="AM30" s="204">
        <f t="shared" si="7"/>
        <v>3298000</v>
      </c>
      <c r="AN30" s="43">
        <f t="shared" si="20"/>
        <v>7106000</v>
      </c>
      <c r="AO30" s="43">
        <f t="shared" si="20"/>
        <v>0</v>
      </c>
      <c r="AP30" s="204">
        <f t="shared" si="8"/>
        <v>7106000</v>
      </c>
      <c r="AQ30" s="277">
        <v>3298000</v>
      </c>
      <c r="AR30" s="277"/>
      <c r="AS30" s="204">
        <f t="shared" si="9"/>
        <v>3298000</v>
      </c>
      <c r="AT30" s="277">
        <v>3298000</v>
      </c>
      <c r="AU30" s="277"/>
      <c r="AV30" s="204">
        <f t="shared" si="10"/>
        <v>3298000</v>
      </c>
      <c r="AW30" s="277">
        <v>3298000</v>
      </c>
      <c r="AX30" s="277"/>
      <c r="AY30" s="204">
        <f t="shared" si="11"/>
        <v>3298000</v>
      </c>
      <c r="AZ30" s="277"/>
      <c r="BA30" s="277"/>
      <c r="BB30" s="204">
        <f t="shared" si="12"/>
        <v>0</v>
      </c>
      <c r="BC30" s="43">
        <f t="shared" si="21"/>
        <v>9894000</v>
      </c>
      <c r="BD30" s="43">
        <f t="shared" si="21"/>
        <v>0</v>
      </c>
      <c r="BE30" s="43">
        <f t="shared" si="22"/>
        <v>9894000</v>
      </c>
      <c r="BF30" s="277"/>
      <c r="BG30" s="277"/>
      <c r="BH30" s="204">
        <f t="shared" si="13"/>
        <v>0</v>
      </c>
      <c r="BI30" s="277"/>
      <c r="BJ30" s="277"/>
      <c r="BK30" s="204">
        <f t="shared" si="14"/>
        <v>0</v>
      </c>
      <c r="BL30" s="277"/>
      <c r="BM30" s="277"/>
      <c r="BN30" s="204">
        <f t="shared" si="15"/>
        <v>0</v>
      </c>
      <c r="BO30" s="216">
        <f t="shared" si="23"/>
        <v>0</v>
      </c>
      <c r="BP30" s="216">
        <f t="shared" si="23"/>
        <v>0</v>
      </c>
      <c r="BQ30" s="216">
        <f t="shared" si="24"/>
        <v>0</v>
      </c>
      <c r="BR30" s="205">
        <f t="shared" si="25"/>
        <v>17000000</v>
      </c>
      <c r="BS30" s="205">
        <f t="shared" si="25"/>
        <v>0</v>
      </c>
      <c r="BT30" s="205">
        <f t="shared" si="25"/>
        <v>17000000</v>
      </c>
      <c r="BU30" s="46">
        <f>+Y30-'GB 2023 (Hyperion)'!Y30</f>
        <v>0</v>
      </c>
      <c r="BV30" s="46">
        <f>+Z30-'GB 2023 (Hyperion)'!Z30</f>
        <v>0</v>
      </c>
      <c r="BW30" s="46">
        <f>+AA30-'GB 2023 (Hyperion)'!AA30</f>
        <v>0</v>
      </c>
      <c r="BX30" s="46">
        <f>+AN30-'GB 2023 (Hyperion)'!AN30</f>
        <v>-1394000</v>
      </c>
      <c r="BY30" s="46">
        <f>+AO30-'GB 2023 (Hyperion)'!AO30</f>
        <v>0</v>
      </c>
      <c r="BZ30" s="46">
        <f>+AP30-'GB 2023 (Hyperion)'!AP30</f>
        <v>-1394000</v>
      </c>
      <c r="CA30" s="46">
        <f>+BC30-'GB 2023 (Hyperion)'!BC30</f>
        <v>1394000</v>
      </c>
      <c r="CB30" s="46">
        <f>+BD30-'GB 2023 (Hyperion)'!BD30</f>
        <v>0</v>
      </c>
      <c r="CC30" s="46">
        <f>+BE30-'GB 2023 (Hyperion)'!BE30</f>
        <v>1394000</v>
      </c>
      <c r="CD30" s="46">
        <f>+BO30-'GB 2023 (Hyperion)'!BO30</f>
        <v>0</v>
      </c>
      <c r="CE30" s="46">
        <f>+BP30-'GB 2023 (Hyperion)'!BP30</f>
        <v>0</v>
      </c>
      <c r="CF30" s="46">
        <f>+BQ30-'GB 2023 (Hyperion)'!BQ30</f>
        <v>0</v>
      </c>
      <c r="CG30" s="46">
        <f t="shared" si="26"/>
        <v>0</v>
      </c>
      <c r="CH30" s="46">
        <f t="shared" si="26"/>
        <v>0</v>
      </c>
      <c r="CI30" s="46">
        <f t="shared" si="26"/>
        <v>0</v>
      </c>
    </row>
    <row r="31" spans="2:87" s="96" customFormat="1" hidden="1" x14ac:dyDescent="0.25">
      <c r="B31" s="96" t="s">
        <v>156</v>
      </c>
      <c r="C31" s="96" t="s">
        <v>168</v>
      </c>
      <c r="D31" s="96" t="s">
        <v>121</v>
      </c>
      <c r="F31" s="96" t="s">
        <v>158</v>
      </c>
      <c r="H31" s="96" t="s">
        <v>159</v>
      </c>
      <c r="I31" s="96">
        <v>30</v>
      </c>
      <c r="J31" s="182">
        <v>0</v>
      </c>
      <c r="K31" s="182">
        <v>0</v>
      </c>
      <c r="L31" s="182">
        <v>0</v>
      </c>
      <c r="M31" s="236"/>
      <c r="N31" s="236"/>
      <c r="O31" s="208">
        <f t="shared" si="0"/>
        <v>0</v>
      </c>
      <c r="P31" s="236"/>
      <c r="Q31" s="236"/>
      <c r="R31" s="208">
        <f t="shared" si="1"/>
        <v>0</v>
      </c>
      <c r="S31" s="236"/>
      <c r="T31" s="236"/>
      <c r="U31" s="208">
        <f t="shared" si="2"/>
        <v>0</v>
      </c>
      <c r="V31" s="236"/>
      <c r="W31" s="236"/>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36">
        <v>0</v>
      </c>
      <c r="AL31" s="236"/>
      <c r="AM31" s="208">
        <f t="shared" si="7"/>
        <v>0</v>
      </c>
      <c r="AN31" s="240">
        <f t="shared" si="20"/>
        <v>0</v>
      </c>
      <c r="AO31" s="240">
        <f t="shared" si="20"/>
        <v>0</v>
      </c>
      <c r="AP31" s="208">
        <f t="shared" si="8"/>
        <v>0</v>
      </c>
      <c r="AQ31" s="236">
        <v>0</v>
      </c>
      <c r="AR31" s="236"/>
      <c r="AS31" s="208">
        <f t="shared" si="9"/>
        <v>0</v>
      </c>
      <c r="AT31" s="236">
        <v>0</v>
      </c>
      <c r="AU31" s="236"/>
      <c r="AV31" s="208">
        <f t="shared" si="10"/>
        <v>0</v>
      </c>
      <c r="AW31" s="236">
        <v>0</v>
      </c>
      <c r="AX31" s="236"/>
      <c r="AY31" s="208">
        <f t="shared" si="11"/>
        <v>0</v>
      </c>
      <c r="AZ31" s="236"/>
      <c r="BA31" s="236"/>
      <c r="BB31" s="208">
        <f t="shared" si="12"/>
        <v>0</v>
      </c>
      <c r="BC31" s="240">
        <f t="shared" si="21"/>
        <v>0</v>
      </c>
      <c r="BD31" s="240">
        <f t="shared" si="21"/>
        <v>0</v>
      </c>
      <c r="BE31" s="240">
        <f t="shared" si="22"/>
        <v>0</v>
      </c>
      <c r="BF31" s="236"/>
      <c r="BG31" s="236"/>
      <c r="BH31" s="208">
        <f t="shared" si="13"/>
        <v>0</v>
      </c>
      <c r="BI31" s="236"/>
      <c r="BJ31" s="236"/>
      <c r="BK31" s="208">
        <f t="shared" si="14"/>
        <v>0</v>
      </c>
      <c r="BL31" s="236"/>
      <c r="BM31" s="236"/>
      <c r="BN31" s="208">
        <f t="shared" si="15"/>
        <v>0</v>
      </c>
      <c r="BO31" s="217">
        <f t="shared" si="23"/>
        <v>0</v>
      </c>
      <c r="BP31" s="217">
        <f t="shared" si="23"/>
        <v>0</v>
      </c>
      <c r="BQ31" s="217">
        <f t="shared" si="24"/>
        <v>0</v>
      </c>
      <c r="BR31" s="209">
        <f t="shared" si="25"/>
        <v>0</v>
      </c>
      <c r="BS31" s="209">
        <f t="shared" si="25"/>
        <v>0</v>
      </c>
      <c r="BT31" s="209">
        <f t="shared" si="25"/>
        <v>0</v>
      </c>
      <c r="BU31" s="182">
        <f>+Y31-'GB 2023 (Hyperion)'!Y31</f>
        <v>0</v>
      </c>
      <c r="BV31" s="182">
        <f>+Z31-'GB 2023 (Hyperion)'!Z31</f>
        <v>0</v>
      </c>
      <c r="BW31" s="182">
        <f>+AA31-'GB 2023 (Hyperion)'!AA31</f>
        <v>0</v>
      </c>
      <c r="BX31" s="182">
        <f>+AN31-'GB 2023 (Hyperion)'!AN31</f>
        <v>0</v>
      </c>
      <c r="BY31" s="182">
        <f>+AO31-'GB 2023 (Hyperion)'!AO31</f>
        <v>0</v>
      </c>
      <c r="BZ31" s="182">
        <f>+AP31-'GB 2023 (Hyperion)'!AP31</f>
        <v>0</v>
      </c>
      <c r="CA31" s="182">
        <f>+BC31-'GB 2023 (Hyperion)'!BC31</f>
        <v>0</v>
      </c>
      <c r="CB31" s="182">
        <f>+BD31-'GB 2023 (Hyperion)'!BD31</f>
        <v>0</v>
      </c>
      <c r="CC31" s="182">
        <f>+BE31-'GB 2023 (Hyperion)'!BE31</f>
        <v>0</v>
      </c>
      <c r="CD31" s="182">
        <f>+BO31-'GB 2023 (Hyperion)'!BO31</f>
        <v>0</v>
      </c>
      <c r="CE31" s="182">
        <f>+BP31-'GB 2023 (Hyperion)'!BP31</f>
        <v>0</v>
      </c>
      <c r="CF31" s="182">
        <f>+BQ31-'GB 2023 (Hyperion)'!BQ31</f>
        <v>0</v>
      </c>
      <c r="CG31" s="182">
        <f t="shared" si="26"/>
        <v>0</v>
      </c>
      <c r="CH31" s="182">
        <f t="shared" si="26"/>
        <v>0</v>
      </c>
      <c r="CI31" s="182">
        <f t="shared" si="26"/>
        <v>0</v>
      </c>
    </row>
    <row r="32" spans="2:87" s="96" customFormat="1" hidden="1" x14ac:dyDescent="0.25">
      <c r="B32" s="96" t="s">
        <v>156</v>
      </c>
      <c r="C32" s="96" t="s">
        <v>168</v>
      </c>
      <c r="D32" s="96" t="s">
        <v>117</v>
      </c>
      <c r="F32" s="96" t="s">
        <v>160</v>
      </c>
      <c r="H32" s="96" t="s">
        <v>159</v>
      </c>
      <c r="I32" s="96">
        <v>30</v>
      </c>
      <c r="J32" s="182">
        <v>0</v>
      </c>
      <c r="K32" s="182">
        <v>0</v>
      </c>
      <c r="L32" s="182">
        <v>0</v>
      </c>
      <c r="M32" s="236"/>
      <c r="N32" s="236"/>
      <c r="O32" s="208">
        <f t="shared" si="0"/>
        <v>0</v>
      </c>
      <c r="P32" s="236"/>
      <c r="Q32" s="236"/>
      <c r="R32" s="208">
        <f t="shared" si="1"/>
        <v>0</v>
      </c>
      <c r="S32" s="236"/>
      <c r="T32" s="236"/>
      <c r="U32" s="208">
        <f t="shared" si="2"/>
        <v>0</v>
      </c>
      <c r="V32" s="236"/>
      <c r="W32" s="236"/>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36">
        <v>0</v>
      </c>
      <c r="AL32" s="236"/>
      <c r="AM32" s="208">
        <f t="shared" si="7"/>
        <v>0</v>
      </c>
      <c r="AN32" s="240">
        <f t="shared" si="20"/>
        <v>0</v>
      </c>
      <c r="AO32" s="240">
        <f t="shared" si="20"/>
        <v>0</v>
      </c>
      <c r="AP32" s="208">
        <f t="shared" si="8"/>
        <v>0</v>
      </c>
      <c r="AQ32" s="236">
        <v>0</v>
      </c>
      <c r="AR32" s="236"/>
      <c r="AS32" s="208">
        <f t="shared" si="9"/>
        <v>0</v>
      </c>
      <c r="AT32" s="236">
        <v>0</v>
      </c>
      <c r="AU32" s="236"/>
      <c r="AV32" s="208">
        <f t="shared" si="10"/>
        <v>0</v>
      </c>
      <c r="AW32" s="236">
        <v>0</v>
      </c>
      <c r="AX32" s="236"/>
      <c r="AY32" s="208">
        <f t="shared" si="11"/>
        <v>0</v>
      </c>
      <c r="AZ32" s="236"/>
      <c r="BA32" s="236"/>
      <c r="BB32" s="208">
        <f t="shared" si="12"/>
        <v>0</v>
      </c>
      <c r="BC32" s="240">
        <f t="shared" si="21"/>
        <v>0</v>
      </c>
      <c r="BD32" s="240">
        <f t="shared" si="21"/>
        <v>0</v>
      </c>
      <c r="BE32" s="240">
        <f t="shared" si="22"/>
        <v>0</v>
      </c>
      <c r="BF32" s="236"/>
      <c r="BG32" s="236"/>
      <c r="BH32" s="208">
        <f t="shared" si="13"/>
        <v>0</v>
      </c>
      <c r="BI32" s="236"/>
      <c r="BJ32" s="236"/>
      <c r="BK32" s="208">
        <f t="shared" si="14"/>
        <v>0</v>
      </c>
      <c r="BL32" s="236"/>
      <c r="BM32" s="236"/>
      <c r="BN32" s="208">
        <f t="shared" si="15"/>
        <v>0</v>
      </c>
      <c r="BO32" s="217">
        <f t="shared" si="23"/>
        <v>0</v>
      </c>
      <c r="BP32" s="217">
        <f t="shared" si="23"/>
        <v>0</v>
      </c>
      <c r="BQ32" s="217">
        <f t="shared" si="24"/>
        <v>0</v>
      </c>
      <c r="BR32" s="209">
        <f t="shared" si="25"/>
        <v>0</v>
      </c>
      <c r="BS32" s="209">
        <f t="shared" si="25"/>
        <v>0</v>
      </c>
      <c r="BT32" s="209">
        <f t="shared" si="25"/>
        <v>0</v>
      </c>
      <c r="BU32" s="182">
        <f>+Y32-'GB 2023 (Hyperion)'!Y32</f>
        <v>0</v>
      </c>
      <c r="BV32" s="182">
        <f>+Z32-'GB 2023 (Hyperion)'!Z32</f>
        <v>0</v>
      </c>
      <c r="BW32" s="182">
        <f>+AA32-'GB 2023 (Hyperion)'!AA32</f>
        <v>0</v>
      </c>
      <c r="BX32" s="182">
        <f>+AN32-'GB 2023 (Hyperion)'!AN32</f>
        <v>0</v>
      </c>
      <c r="BY32" s="182">
        <f>+AO32-'GB 2023 (Hyperion)'!AO32</f>
        <v>0</v>
      </c>
      <c r="BZ32" s="182">
        <f>+AP32-'GB 2023 (Hyperion)'!AP32</f>
        <v>0</v>
      </c>
      <c r="CA32" s="182">
        <f>+BC32-'GB 2023 (Hyperion)'!BC32</f>
        <v>0</v>
      </c>
      <c r="CB32" s="182">
        <f>+BD32-'GB 2023 (Hyperion)'!BD32</f>
        <v>0</v>
      </c>
      <c r="CC32" s="182">
        <f>+BE32-'GB 2023 (Hyperion)'!BE32</f>
        <v>0</v>
      </c>
      <c r="CD32" s="182">
        <f>+BO32-'GB 2023 (Hyperion)'!BO32</f>
        <v>0</v>
      </c>
      <c r="CE32" s="182">
        <f>+BP32-'GB 2023 (Hyperion)'!BP32</f>
        <v>0</v>
      </c>
      <c r="CF32" s="182">
        <f>+BQ32-'GB 2023 (Hyperion)'!BQ32</f>
        <v>0</v>
      </c>
      <c r="CG32" s="182">
        <f t="shared" si="26"/>
        <v>0</v>
      </c>
      <c r="CH32" s="182">
        <f t="shared" si="26"/>
        <v>0</v>
      </c>
      <c r="CI32" s="182">
        <f t="shared" si="26"/>
        <v>0</v>
      </c>
    </row>
    <row r="33" spans="1:88" hidden="1" x14ac:dyDescent="0.25">
      <c r="B33" s="48" t="s">
        <v>156</v>
      </c>
      <c r="C33" s="48" t="s">
        <v>170</v>
      </c>
      <c r="D33" s="48" t="s">
        <v>121</v>
      </c>
      <c r="E33" s="48" t="s">
        <v>165</v>
      </c>
      <c r="F33" s="48" t="s">
        <v>158</v>
      </c>
      <c r="H33" s="48" t="s">
        <v>159</v>
      </c>
      <c r="I33" s="48">
        <v>30</v>
      </c>
      <c r="J33" s="46">
        <v>1500000</v>
      </c>
      <c r="K33" s="46">
        <v>0</v>
      </c>
      <c r="L33" s="46">
        <v>1500000</v>
      </c>
      <c r="M33" s="277"/>
      <c r="N33" s="277"/>
      <c r="O33" s="204">
        <f t="shared" si="0"/>
        <v>0</v>
      </c>
      <c r="P33" s="277"/>
      <c r="Q33" s="277"/>
      <c r="R33" s="204">
        <f t="shared" si="1"/>
        <v>0</v>
      </c>
      <c r="S33" s="277"/>
      <c r="T33" s="277"/>
      <c r="U33" s="204">
        <f t="shared" si="2"/>
        <v>0</v>
      </c>
      <c r="V33" s="277"/>
      <c r="W33" s="277"/>
      <c r="X33" s="204">
        <f t="shared" si="3"/>
        <v>0</v>
      </c>
      <c r="Y33" s="43">
        <f t="shared" si="18"/>
        <v>0</v>
      </c>
      <c r="Z33" s="43">
        <f t="shared" si="18"/>
        <v>0</v>
      </c>
      <c r="AA33" s="43">
        <f t="shared" si="19"/>
        <v>0</v>
      </c>
      <c r="AB33" s="277">
        <v>0</v>
      </c>
      <c r="AC33" s="277"/>
      <c r="AD33" s="204">
        <f t="shared" si="4"/>
        <v>0</v>
      </c>
      <c r="AE33" s="277">
        <v>0</v>
      </c>
      <c r="AF33" s="277"/>
      <c r="AG33" s="204">
        <f t="shared" si="5"/>
        <v>0</v>
      </c>
      <c r="AH33" s="277">
        <v>300000</v>
      </c>
      <c r="AI33" s="277"/>
      <c r="AJ33" s="204">
        <f t="shared" si="6"/>
        <v>300000</v>
      </c>
      <c r="AK33" s="277">
        <v>300000</v>
      </c>
      <c r="AL33" s="277"/>
      <c r="AM33" s="204">
        <f t="shared" si="7"/>
        <v>300000</v>
      </c>
      <c r="AN33" s="43">
        <f t="shared" si="20"/>
        <v>600000</v>
      </c>
      <c r="AO33" s="43">
        <f t="shared" si="20"/>
        <v>0</v>
      </c>
      <c r="AP33" s="204">
        <f t="shared" si="8"/>
        <v>600000</v>
      </c>
      <c r="AQ33" s="277">
        <v>225000</v>
      </c>
      <c r="AR33" s="277"/>
      <c r="AS33" s="204">
        <f t="shared" si="9"/>
        <v>225000</v>
      </c>
      <c r="AT33" s="277">
        <v>225000</v>
      </c>
      <c r="AU33" s="277"/>
      <c r="AV33" s="204">
        <f t="shared" si="10"/>
        <v>225000</v>
      </c>
      <c r="AW33" s="277">
        <v>225000</v>
      </c>
      <c r="AX33" s="277"/>
      <c r="AY33" s="204">
        <f t="shared" si="11"/>
        <v>225000</v>
      </c>
      <c r="AZ33" s="277">
        <v>225000</v>
      </c>
      <c r="BA33" s="277"/>
      <c r="BB33" s="204">
        <f t="shared" si="12"/>
        <v>225000</v>
      </c>
      <c r="BC33" s="43">
        <f t="shared" si="21"/>
        <v>900000</v>
      </c>
      <c r="BD33" s="43">
        <f t="shared" si="21"/>
        <v>0</v>
      </c>
      <c r="BE33" s="43">
        <f t="shared" si="22"/>
        <v>900000</v>
      </c>
      <c r="BF33" s="277"/>
      <c r="BG33" s="277"/>
      <c r="BH33" s="204">
        <f t="shared" si="13"/>
        <v>0</v>
      </c>
      <c r="BI33" s="277"/>
      <c r="BJ33" s="277"/>
      <c r="BK33" s="204">
        <f t="shared" si="14"/>
        <v>0</v>
      </c>
      <c r="BL33" s="277"/>
      <c r="BM33" s="277"/>
      <c r="BN33" s="204">
        <f t="shared" si="15"/>
        <v>0</v>
      </c>
      <c r="BO33" s="216">
        <f t="shared" si="23"/>
        <v>0</v>
      </c>
      <c r="BP33" s="216">
        <f t="shared" si="23"/>
        <v>0</v>
      </c>
      <c r="BQ33" s="216">
        <f t="shared" si="24"/>
        <v>0</v>
      </c>
      <c r="BR33" s="205">
        <f t="shared" si="25"/>
        <v>1500000</v>
      </c>
      <c r="BS33" s="205">
        <f t="shared" si="25"/>
        <v>0</v>
      </c>
      <c r="BT33" s="205">
        <f t="shared" si="25"/>
        <v>1500000</v>
      </c>
      <c r="BU33" s="46">
        <f>+Y33-'GB 2023 (Hyperion)'!Y33</f>
        <v>0</v>
      </c>
      <c r="BV33" s="46">
        <f>+Z33-'GB 2023 (Hyperion)'!Z33</f>
        <v>0</v>
      </c>
      <c r="BW33" s="46">
        <f>+AA33-'GB 2023 (Hyperion)'!AA33</f>
        <v>0</v>
      </c>
      <c r="BX33" s="46">
        <f>+AN33-'GB 2023 (Hyperion)'!AN33</f>
        <v>-150000</v>
      </c>
      <c r="BY33" s="46">
        <f>+AO33-'GB 2023 (Hyperion)'!AO33</f>
        <v>0</v>
      </c>
      <c r="BZ33" s="46">
        <f>+AP33-'GB 2023 (Hyperion)'!AP33</f>
        <v>-150000</v>
      </c>
      <c r="CA33" s="46">
        <f>+BC33-'GB 2023 (Hyperion)'!BC33</f>
        <v>150000</v>
      </c>
      <c r="CB33" s="46">
        <f>+BD33-'GB 2023 (Hyperion)'!BD33</f>
        <v>0</v>
      </c>
      <c r="CC33" s="46">
        <f>+BE33-'GB 2023 (Hyperion)'!BE33</f>
        <v>150000</v>
      </c>
      <c r="CD33" s="46">
        <f>+BO33-'GB 2023 (Hyperion)'!BO33</f>
        <v>0</v>
      </c>
      <c r="CE33" s="46">
        <f>+BP33-'GB 2023 (Hyperion)'!BP33</f>
        <v>0</v>
      </c>
      <c r="CF33" s="46">
        <f>+BQ33-'GB 2023 (Hyperion)'!BQ33</f>
        <v>0</v>
      </c>
      <c r="CG33" s="46">
        <f t="shared" si="26"/>
        <v>0</v>
      </c>
      <c r="CH33" s="46">
        <f t="shared" si="26"/>
        <v>0</v>
      </c>
      <c r="CI33" s="46">
        <f t="shared" si="26"/>
        <v>0</v>
      </c>
    </row>
    <row r="34" spans="1:88" hidden="1" x14ac:dyDescent="0.25">
      <c r="B34" s="48" t="s">
        <v>156</v>
      </c>
      <c r="C34" s="48" t="s">
        <v>170</v>
      </c>
      <c r="D34" s="48" t="s">
        <v>117</v>
      </c>
      <c r="E34" s="48" t="s">
        <v>165</v>
      </c>
      <c r="F34" s="48" t="s">
        <v>160</v>
      </c>
      <c r="H34" s="48" t="s">
        <v>159</v>
      </c>
      <c r="I34" s="48">
        <v>30</v>
      </c>
      <c r="J34" s="46">
        <v>48500000</v>
      </c>
      <c r="K34" s="46">
        <v>0</v>
      </c>
      <c r="L34" s="46">
        <v>48500000</v>
      </c>
      <c r="M34" s="277"/>
      <c r="N34" s="277"/>
      <c r="O34" s="204">
        <f t="shared" si="0"/>
        <v>0</v>
      </c>
      <c r="P34" s="277"/>
      <c r="Q34" s="277"/>
      <c r="R34" s="204">
        <f t="shared" si="1"/>
        <v>0</v>
      </c>
      <c r="S34" s="277"/>
      <c r="T34" s="277"/>
      <c r="U34" s="204">
        <f t="shared" si="2"/>
        <v>0</v>
      </c>
      <c r="V34" s="277"/>
      <c r="W34" s="277"/>
      <c r="X34" s="204">
        <f t="shared" si="3"/>
        <v>0</v>
      </c>
      <c r="Y34" s="43">
        <f t="shared" si="18"/>
        <v>0</v>
      </c>
      <c r="Z34" s="43">
        <f t="shared" si="18"/>
        <v>0</v>
      </c>
      <c r="AA34" s="43">
        <f t="shared" si="19"/>
        <v>0</v>
      </c>
      <c r="AB34" s="277">
        <v>0</v>
      </c>
      <c r="AC34" s="277"/>
      <c r="AD34" s="204">
        <f t="shared" si="4"/>
        <v>0</v>
      </c>
      <c r="AE34" s="277">
        <v>0</v>
      </c>
      <c r="AF34" s="277"/>
      <c r="AG34" s="204">
        <f t="shared" si="5"/>
        <v>0</v>
      </c>
      <c r="AH34" s="277">
        <v>9700000</v>
      </c>
      <c r="AI34" s="277"/>
      <c r="AJ34" s="204">
        <f t="shared" si="6"/>
        <v>9700000</v>
      </c>
      <c r="AK34" s="277">
        <v>9700000</v>
      </c>
      <c r="AL34" s="277"/>
      <c r="AM34" s="204">
        <f t="shared" si="7"/>
        <v>9700000</v>
      </c>
      <c r="AN34" s="43">
        <f t="shared" si="20"/>
        <v>19400000</v>
      </c>
      <c r="AO34" s="43">
        <f t="shared" si="20"/>
        <v>0</v>
      </c>
      <c r="AP34" s="204">
        <f t="shared" si="8"/>
        <v>19400000</v>
      </c>
      <c r="AQ34" s="277">
        <v>7275000</v>
      </c>
      <c r="AR34" s="277"/>
      <c r="AS34" s="204">
        <f t="shared" si="9"/>
        <v>7275000</v>
      </c>
      <c r="AT34" s="277">
        <v>7275000</v>
      </c>
      <c r="AU34" s="277"/>
      <c r="AV34" s="204">
        <f t="shared" si="10"/>
        <v>7275000</v>
      </c>
      <c r="AW34" s="277">
        <v>7275000</v>
      </c>
      <c r="AX34" s="277"/>
      <c r="AY34" s="204">
        <f t="shared" si="11"/>
        <v>7275000</v>
      </c>
      <c r="AZ34" s="277">
        <v>7275000</v>
      </c>
      <c r="BA34" s="277"/>
      <c r="BB34" s="204">
        <f t="shared" si="12"/>
        <v>7275000</v>
      </c>
      <c r="BC34" s="43">
        <f t="shared" si="21"/>
        <v>29100000</v>
      </c>
      <c r="BD34" s="43">
        <f t="shared" si="21"/>
        <v>0</v>
      </c>
      <c r="BE34" s="43">
        <f t="shared" si="22"/>
        <v>29100000</v>
      </c>
      <c r="BF34" s="277"/>
      <c r="BG34" s="277"/>
      <c r="BH34" s="204">
        <f t="shared" si="13"/>
        <v>0</v>
      </c>
      <c r="BI34" s="277"/>
      <c r="BJ34" s="277"/>
      <c r="BK34" s="204">
        <f t="shared" si="14"/>
        <v>0</v>
      </c>
      <c r="BL34" s="277"/>
      <c r="BM34" s="277"/>
      <c r="BN34" s="204">
        <f t="shared" si="15"/>
        <v>0</v>
      </c>
      <c r="BO34" s="216">
        <f t="shared" si="23"/>
        <v>0</v>
      </c>
      <c r="BP34" s="216">
        <f t="shared" si="23"/>
        <v>0</v>
      </c>
      <c r="BQ34" s="216">
        <f t="shared" si="24"/>
        <v>0</v>
      </c>
      <c r="BR34" s="205">
        <f t="shared" si="25"/>
        <v>48500000</v>
      </c>
      <c r="BS34" s="205">
        <f t="shared" si="25"/>
        <v>0</v>
      </c>
      <c r="BT34" s="205">
        <f t="shared" si="25"/>
        <v>48500000</v>
      </c>
      <c r="BU34" s="46">
        <f>+Y34-'GB 2023 (Hyperion)'!Y34</f>
        <v>0</v>
      </c>
      <c r="BV34" s="46">
        <f>+Z34-'GB 2023 (Hyperion)'!Z34</f>
        <v>0</v>
      </c>
      <c r="BW34" s="46">
        <f>+AA34-'GB 2023 (Hyperion)'!AA34</f>
        <v>0</v>
      </c>
      <c r="BX34" s="46">
        <f>+AN34-'GB 2023 (Hyperion)'!AN34</f>
        <v>-9700000</v>
      </c>
      <c r="BY34" s="46">
        <f>+AO34-'GB 2023 (Hyperion)'!AO34</f>
        <v>0</v>
      </c>
      <c r="BZ34" s="46">
        <f>+AP34-'GB 2023 (Hyperion)'!AP34</f>
        <v>-9700000</v>
      </c>
      <c r="CA34" s="46">
        <f>+BC34-'GB 2023 (Hyperion)'!BC34</f>
        <v>9700000</v>
      </c>
      <c r="CB34" s="46">
        <f>+BD34-'GB 2023 (Hyperion)'!BD34</f>
        <v>0</v>
      </c>
      <c r="CC34" s="46">
        <f>+BE34-'GB 2023 (Hyperion)'!BE34</f>
        <v>9700000</v>
      </c>
      <c r="CD34" s="46">
        <f>+BO34-'GB 2023 (Hyperion)'!BO34</f>
        <v>0</v>
      </c>
      <c r="CE34" s="46">
        <f>+BP34-'GB 2023 (Hyperion)'!BP34</f>
        <v>0</v>
      </c>
      <c r="CF34" s="46">
        <f>+BQ34-'GB 2023 (Hyperion)'!BQ34</f>
        <v>0</v>
      </c>
      <c r="CG34" s="46">
        <f t="shared" si="26"/>
        <v>0</v>
      </c>
      <c r="CH34" s="46">
        <f t="shared" si="26"/>
        <v>0</v>
      </c>
      <c r="CI34" s="46">
        <f t="shared" si="26"/>
        <v>0</v>
      </c>
    </row>
    <row r="35" spans="1:88" hidden="1" x14ac:dyDescent="0.25">
      <c r="B35" s="48" t="s">
        <v>156</v>
      </c>
      <c r="C35" s="48" t="s">
        <v>171</v>
      </c>
      <c r="D35" s="48" t="s">
        <v>121</v>
      </c>
      <c r="E35" s="48" t="s">
        <v>165</v>
      </c>
      <c r="F35" s="48" t="s">
        <v>158</v>
      </c>
      <c r="H35" s="48" t="s">
        <v>166</v>
      </c>
      <c r="I35" s="48">
        <v>10</v>
      </c>
      <c r="J35" s="46">
        <v>2000000</v>
      </c>
      <c r="K35" s="46">
        <v>0</v>
      </c>
      <c r="L35" s="46">
        <v>2000000</v>
      </c>
      <c r="M35" s="277"/>
      <c r="N35" s="277"/>
      <c r="O35" s="204">
        <f t="shared" si="0"/>
        <v>0</v>
      </c>
      <c r="P35" s="277"/>
      <c r="Q35" s="277"/>
      <c r="R35" s="204">
        <f t="shared" si="1"/>
        <v>0</v>
      </c>
      <c r="S35" s="277"/>
      <c r="T35" s="277"/>
      <c r="U35" s="204">
        <f t="shared" si="2"/>
        <v>0</v>
      </c>
      <c r="V35" s="277"/>
      <c r="W35" s="277"/>
      <c r="X35" s="204">
        <f t="shared" si="3"/>
        <v>0</v>
      </c>
      <c r="Y35" s="43">
        <f t="shared" si="18"/>
        <v>0</v>
      </c>
      <c r="Z35" s="43">
        <f t="shared" si="18"/>
        <v>0</v>
      </c>
      <c r="AA35" s="43">
        <f t="shared" si="19"/>
        <v>0</v>
      </c>
      <c r="AB35" s="277">
        <v>0</v>
      </c>
      <c r="AC35" s="277"/>
      <c r="AD35" s="204">
        <f t="shared" si="4"/>
        <v>0</v>
      </c>
      <c r="AE35" s="277">
        <v>0</v>
      </c>
      <c r="AF35" s="277"/>
      <c r="AG35" s="204">
        <f t="shared" si="5"/>
        <v>0</v>
      </c>
      <c r="AH35" s="277">
        <v>400000</v>
      </c>
      <c r="AI35" s="277"/>
      <c r="AJ35" s="204">
        <f t="shared" si="6"/>
        <v>400000</v>
      </c>
      <c r="AK35" s="277">
        <v>400000</v>
      </c>
      <c r="AL35" s="277"/>
      <c r="AM35" s="204">
        <f t="shared" si="7"/>
        <v>400000</v>
      </c>
      <c r="AN35" s="43">
        <f t="shared" si="20"/>
        <v>800000</v>
      </c>
      <c r="AO35" s="43">
        <f t="shared" si="20"/>
        <v>0</v>
      </c>
      <c r="AP35" s="204">
        <f t="shared" si="8"/>
        <v>800000</v>
      </c>
      <c r="AQ35" s="277">
        <v>300000</v>
      </c>
      <c r="AR35" s="277"/>
      <c r="AS35" s="204">
        <f t="shared" si="9"/>
        <v>300000</v>
      </c>
      <c r="AT35" s="277">
        <v>300000</v>
      </c>
      <c r="AU35" s="277"/>
      <c r="AV35" s="204">
        <f t="shared" si="10"/>
        <v>300000</v>
      </c>
      <c r="AW35" s="277">
        <v>300000</v>
      </c>
      <c r="AX35" s="277"/>
      <c r="AY35" s="204">
        <f t="shared" si="11"/>
        <v>300000</v>
      </c>
      <c r="AZ35" s="277">
        <v>300000</v>
      </c>
      <c r="BA35" s="277"/>
      <c r="BB35" s="204">
        <f t="shared" si="12"/>
        <v>300000</v>
      </c>
      <c r="BC35" s="43">
        <f t="shared" si="21"/>
        <v>1200000</v>
      </c>
      <c r="BD35" s="43">
        <f t="shared" si="21"/>
        <v>0</v>
      </c>
      <c r="BE35" s="43">
        <f t="shared" si="22"/>
        <v>1200000</v>
      </c>
      <c r="BF35" s="277"/>
      <c r="BG35" s="277"/>
      <c r="BH35" s="204">
        <f t="shared" si="13"/>
        <v>0</v>
      </c>
      <c r="BI35" s="277"/>
      <c r="BJ35" s="277"/>
      <c r="BK35" s="204">
        <f t="shared" si="14"/>
        <v>0</v>
      </c>
      <c r="BL35" s="277"/>
      <c r="BM35" s="277"/>
      <c r="BN35" s="204">
        <f t="shared" si="15"/>
        <v>0</v>
      </c>
      <c r="BO35" s="216">
        <f t="shared" si="23"/>
        <v>0</v>
      </c>
      <c r="BP35" s="216">
        <f t="shared" si="23"/>
        <v>0</v>
      </c>
      <c r="BQ35" s="216">
        <f t="shared" si="24"/>
        <v>0</v>
      </c>
      <c r="BR35" s="205">
        <f t="shared" si="25"/>
        <v>2000000</v>
      </c>
      <c r="BS35" s="205">
        <f t="shared" si="25"/>
        <v>0</v>
      </c>
      <c r="BT35" s="205">
        <f t="shared" si="25"/>
        <v>2000000</v>
      </c>
      <c r="BU35" s="46">
        <f>+Y35-'GB 2023 (Hyperion)'!Y35</f>
        <v>0</v>
      </c>
      <c r="BV35" s="46">
        <f>+Z35-'GB 2023 (Hyperion)'!Z35</f>
        <v>0</v>
      </c>
      <c r="BW35" s="46">
        <f>+AA35-'GB 2023 (Hyperion)'!AA35</f>
        <v>0</v>
      </c>
      <c r="BX35" s="46">
        <f>+AN35-'GB 2023 (Hyperion)'!AN35</f>
        <v>-200000</v>
      </c>
      <c r="BY35" s="46">
        <f>+AO35-'GB 2023 (Hyperion)'!AO35</f>
        <v>0</v>
      </c>
      <c r="BZ35" s="46">
        <f>+AP35-'GB 2023 (Hyperion)'!AP35</f>
        <v>-200000</v>
      </c>
      <c r="CA35" s="46">
        <f>+BC35-'GB 2023 (Hyperion)'!BC35</f>
        <v>200000</v>
      </c>
      <c r="CB35" s="46">
        <f>+BD35-'GB 2023 (Hyperion)'!BD35</f>
        <v>0</v>
      </c>
      <c r="CC35" s="46">
        <f>+BE35-'GB 2023 (Hyperion)'!BE35</f>
        <v>200000</v>
      </c>
      <c r="CD35" s="46">
        <f>+BO35-'GB 2023 (Hyperion)'!BO35</f>
        <v>0</v>
      </c>
      <c r="CE35" s="46">
        <f>+BP35-'GB 2023 (Hyperion)'!BP35</f>
        <v>0</v>
      </c>
      <c r="CF35" s="46">
        <f>+BQ35-'GB 2023 (Hyperion)'!BQ35</f>
        <v>0</v>
      </c>
      <c r="CG35" s="46">
        <f t="shared" si="26"/>
        <v>0</v>
      </c>
      <c r="CH35" s="46">
        <f t="shared" si="26"/>
        <v>0</v>
      </c>
      <c r="CI35" s="46">
        <f t="shared" si="26"/>
        <v>0</v>
      </c>
    </row>
    <row r="36" spans="1:88" hidden="1" x14ac:dyDescent="0.25">
      <c r="B36" s="48" t="s">
        <v>156</v>
      </c>
      <c r="C36" s="48" t="s">
        <v>171</v>
      </c>
      <c r="D36" s="48" t="s">
        <v>117</v>
      </c>
      <c r="E36" s="48" t="s">
        <v>165</v>
      </c>
      <c r="F36" s="48" t="s">
        <v>160</v>
      </c>
      <c r="H36" s="48" t="s">
        <v>166</v>
      </c>
      <c r="I36" s="48">
        <v>10</v>
      </c>
      <c r="J36" s="46">
        <v>38000000</v>
      </c>
      <c r="K36" s="46">
        <v>0</v>
      </c>
      <c r="L36" s="46">
        <v>38000000</v>
      </c>
      <c r="M36" s="277"/>
      <c r="N36" s="277"/>
      <c r="O36" s="204">
        <f t="shared" si="0"/>
        <v>0</v>
      </c>
      <c r="P36" s="277"/>
      <c r="Q36" s="277"/>
      <c r="R36" s="204">
        <f t="shared" si="1"/>
        <v>0</v>
      </c>
      <c r="S36" s="277"/>
      <c r="T36" s="277"/>
      <c r="U36" s="204">
        <f t="shared" si="2"/>
        <v>0</v>
      </c>
      <c r="V36" s="277"/>
      <c r="W36" s="277"/>
      <c r="X36" s="204">
        <f t="shared" si="3"/>
        <v>0</v>
      </c>
      <c r="Y36" s="43">
        <f t="shared" si="18"/>
        <v>0</v>
      </c>
      <c r="Z36" s="43">
        <f t="shared" si="18"/>
        <v>0</v>
      </c>
      <c r="AA36" s="43">
        <f t="shared" si="19"/>
        <v>0</v>
      </c>
      <c r="AB36" s="277">
        <v>0</v>
      </c>
      <c r="AC36" s="277"/>
      <c r="AD36" s="204">
        <f t="shared" si="4"/>
        <v>0</v>
      </c>
      <c r="AE36" s="277">
        <v>2866000</v>
      </c>
      <c r="AF36" s="277"/>
      <c r="AG36" s="204">
        <f t="shared" si="5"/>
        <v>2866000</v>
      </c>
      <c r="AH36" s="277">
        <v>7027000</v>
      </c>
      <c r="AI36" s="277"/>
      <c r="AJ36" s="204">
        <f t="shared" si="6"/>
        <v>7027000</v>
      </c>
      <c r="AK36" s="277">
        <v>7027000</v>
      </c>
      <c r="AL36" s="277"/>
      <c r="AM36" s="204">
        <f t="shared" si="7"/>
        <v>7027000</v>
      </c>
      <c r="AN36" s="43">
        <f t="shared" si="20"/>
        <v>16920000</v>
      </c>
      <c r="AO36" s="43">
        <f t="shared" si="20"/>
        <v>0</v>
      </c>
      <c r="AP36" s="204">
        <f t="shared" si="8"/>
        <v>16920000</v>
      </c>
      <c r="AQ36" s="277">
        <v>5270000</v>
      </c>
      <c r="AR36" s="277"/>
      <c r="AS36" s="204">
        <f t="shared" si="9"/>
        <v>5270000</v>
      </c>
      <c r="AT36" s="277">
        <v>5270000</v>
      </c>
      <c r="AU36" s="277"/>
      <c r="AV36" s="204">
        <f t="shared" si="10"/>
        <v>5270000</v>
      </c>
      <c r="AW36" s="277">
        <v>5270000</v>
      </c>
      <c r="AX36" s="277"/>
      <c r="AY36" s="204">
        <f t="shared" si="11"/>
        <v>5270000</v>
      </c>
      <c r="AZ36" s="277">
        <v>5270000</v>
      </c>
      <c r="BA36" s="277"/>
      <c r="BB36" s="204">
        <f t="shared" si="12"/>
        <v>5270000</v>
      </c>
      <c r="BC36" s="43">
        <f t="shared" si="21"/>
        <v>21080000</v>
      </c>
      <c r="BD36" s="43">
        <f t="shared" si="21"/>
        <v>0</v>
      </c>
      <c r="BE36" s="43">
        <f t="shared" si="22"/>
        <v>21080000</v>
      </c>
      <c r="BF36" s="277"/>
      <c r="BG36" s="277"/>
      <c r="BH36" s="204">
        <f t="shared" si="13"/>
        <v>0</v>
      </c>
      <c r="BI36" s="277"/>
      <c r="BJ36" s="277"/>
      <c r="BK36" s="204">
        <f t="shared" si="14"/>
        <v>0</v>
      </c>
      <c r="BL36" s="277"/>
      <c r="BM36" s="277"/>
      <c r="BN36" s="204">
        <f t="shared" si="15"/>
        <v>0</v>
      </c>
      <c r="BO36" s="216">
        <f t="shared" si="23"/>
        <v>0</v>
      </c>
      <c r="BP36" s="216">
        <f t="shared" si="23"/>
        <v>0</v>
      </c>
      <c r="BQ36" s="216">
        <f t="shared" si="24"/>
        <v>0</v>
      </c>
      <c r="BR36" s="205">
        <f t="shared" si="25"/>
        <v>38000000</v>
      </c>
      <c r="BS36" s="205">
        <f t="shared" si="25"/>
        <v>0</v>
      </c>
      <c r="BT36" s="205">
        <f t="shared" si="25"/>
        <v>38000000</v>
      </c>
      <c r="BU36" s="46">
        <f>+Y36-'GB 2023 (Hyperion)'!Y36</f>
        <v>0</v>
      </c>
      <c r="BV36" s="46">
        <f>+Z36-'GB 2023 (Hyperion)'!Z36</f>
        <v>0</v>
      </c>
      <c r="BW36" s="46">
        <f>+AA36-'GB 2023 (Hyperion)'!AA36</f>
        <v>0</v>
      </c>
      <c r="BX36" s="46">
        <f>+AN36-'GB 2023 (Hyperion)'!AN36</f>
        <v>-5880000</v>
      </c>
      <c r="BY36" s="46">
        <f>+AO36-'GB 2023 (Hyperion)'!AO36</f>
        <v>0</v>
      </c>
      <c r="BZ36" s="46">
        <f>+AP36-'GB 2023 (Hyperion)'!AP36</f>
        <v>-5880000</v>
      </c>
      <c r="CA36" s="46">
        <f>+BC36-'GB 2023 (Hyperion)'!BC36</f>
        <v>5880000</v>
      </c>
      <c r="CB36" s="46">
        <f>+BD36-'GB 2023 (Hyperion)'!BD36</f>
        <v>0</v>
      </c>
      <c r="CC36" s="46">
        <f>+BE36-'GB 2023 (Hyperion)'!BE36</f>
        <v>5880000</v>
      </c>
      <c r="CD36" s="46">
        <f>+BO36-'GB 2023 (Hyperion)'!BO36</f>
        <v>0</v>
      </c>
      <c r="CE36" s="46">
        <f>+BP36-'GB 2023 (Hyperion)'!BP36</f>
        <v>0</v>
      </c>
      <c r="CF36" s="46">
        <f>+BQ36-'GB 2023 (Hyperion)'!BQ36</f>
        <v>0</v>
      </c>
      <c r="CG36" s="46">
        <f t="shared" si="26"/>
        <v>0</v>
      </c>
      <c r="CH36" s="46">
        <f t="shared" si="26"/>
        <v>0</v>
      </c>
      <c r="CI36" s="46">
        <f t="shared" si="26"/>
        <v>0</v>
      </c>
    </row>
    <row r="37" spans="1:88" hidden="1" x14ac:dyDescent="0.25">
      <c r="A37" s="48" t="s">
        <v>172</v>
      </c>
      <c r="B37" s="48" t="s">
        <v>173</v>
      </c>
      <c r="C37" s="48" t="s">
        <v>174</v>
      </c>
      <c r="D37" s="48" t="s">
        <v>121</v>
      </c>
      <c r="F37" s="48" t="s">
        <v>175</v>
      </c>
      <c r="G37" s="48" t="s">
        <v>176</v>
      </c>
      <c r="H37" s="48" t="s">
        <v>177</v>
      </c>
      <c r="I37" s="48">
        <v>20</v>
      </c>
      <c r="J37" s="46">
        <v>125000</v>
      </c>
      <c r="K37" s="46">
        <v>125000</v>
      </c>
      <c r="L37" s="46">
        <v>250000</v>
      </c>
      <c r="M37" s="277"/>
      <c r="N37" s="277"/>
      <c r="O37" s="204">
        <f t="shared" si="0"/>
        <v>0</v>
      </c>
      <c r="P37" s="277"/>
      <c r="Q37" s="277"/>
      <c r="R37" s="204">
        <f t="shared" si="1"/>
        <v>0</v>
      </c>
      <c r="S37" s="277"/>
      <c r="T37" s="277"/>
      <c r="U37" s="204">
        <f t="shared" si="2"/>
        <v>0</v>
      </c>
      <c r="V37" s="277"/>
      <c r="W37" s="277"/>
      <c r="X37" s="204">
        <f t="shared" si="3"/>
        <v>0</v>
      </c>
      <c r="Y37" s="43">
        <f t="shared" si="18"/>
        <v>0</v>
      </c>
      <c r="Z37" s="43">
        <f t="shared" si="18"/>
        <v>0</v>
      </c>
      <c r="AA37" s="43">
        <f t="shared" si="19"/>
        <v>0</v>
      </c>
      <c r="AB37" s="277">
        <v>0</v>
      </c>
      <c r="AC37" s="277">
        <v>0</v>
      </c>
      <c r="AD37" s="204">
        <f t="shared" si="4"/>
        <v>0</v>
      </c>
      <c r="AE37" s="277">
        <v>0</v>
      </c>
      <c r="AF37" s="277">
        <v>0</v>
      </c>
      <c r="AG37" s="204">
        <f t="shared" si="5"/>
        <v>0</v>
      </c>
      <c r="AH37" s="277"/>
      <c r="AI37" s="277"/>
      <c r="AJ37" s="204">
        <f t="shared" si="6"/>
        <v>0</v>
      </c>
      <c r="AK37" s="277">
        <v>50000</v>
      </c>
      <c r="AL37" s="277">
        <v>50000</v>
      </c>
      <c r="AM37" s="204">
        <f t="shared" si="7"/>
        <v>100000</v>
      </c>
      <c r="AN37" s="43">
        <f t="shared" si="20"/>
        <v>50000</v>
      </c>
      <c r="AO37" s="43">
        <f t="shared" si="20"/>
        <v>50000</v>
      </c>
      <c r="AP37" s="204">
        <f t="shared" si="8"/>
        <v>100000</v>
      </c>
      <c r="AQ37" s="277">
        <v>21000</v>
      </c>
      <c r="AR37" s="277">
        <v>21000</v>
      </c>
      <c r="AS37" s="204">
        <f t="shared" si="9"/>
        <v>42000</v>
      </c>
      <c r="AT37" s="277">
        <v>21000</v>
      </c>
      <c r="AU37" s="277">
        <v>21000</v>
      </c>
      <c r="AV37" s="204">
        <f t="shared" si="10"/>
        <v>42000</v>
      </c>
      <c r="AW37" s="277"/>
      <c r="AX37" s="277"/>
      <c r="AY37" s="204">
        <f t="shared" si="11"/>
        <v>0</v>
      </c>
      <c r="AZ37" s="277"/>
      <c r="BA37" s="277"/>
      <c r="BB37" s="204">
        <f t="shared" si="12"/>
        <v>0</v>
      </c>
      <c r="BC37" s="43">
        <f t="shared" si="21"/>
        <v>42000</v>
      </c>
      <c r="BD37" s="43">
        <f t="shared" si="21"/>
        <v>42000</v>
      </c>
      <c r="BE37" s="43">
        <f t="shared" si="22"/>
        <v>84000</v>
      </c>
      <c r="BF37" s="277"/>
      <c r="BG37" s="277"/>
      <c r="BH37" s="204">
        <f t="shared" si="13"/>
        <v>0</v>
      </c>
      <c r="BI37" s="277"/>
      <c r="BJ37" s="277"/>
      <c r="BK37" s="204">
        <f t="shared" si="14"/>
        <v>0</v>
      </c>
      <c r="BL37" s="277"/>
      <c r="BM37" s="277"/>
      <c r="BN37" s="204">
        <f t="shared" si="15"/>
        <v>0</v>
      </c>
      <c r="BO37" s="216">
        <f t="shared" si="23"/>
        <v>0</v>
      </c>
      <c r="BP37" s="216">
        <f t="shared" si="23"/>
        <v>0</v>
      </c>
      <c r="BQ37" s="216">
        <f t="shared" si="24"/>
        <v>0</v>
      </c>
      <c r="BR37" s="205">
        <f t="shared" si="25"/>
        <v>92000</v>
      </c>
      <c r="BS37" s="205">
        <f t="shared" si="25"/>
        <v>92000</v>
      </c>
      <c r="BT37" s="205">
        <f t="shared" si="25"/>
        <v>184000</v>
      </c>
      <c r="BU37" s="46">
        <f>+Y37-'GB 2023 (Hyperion)'!Y37</f>
        <v>0</v>
      </c>
      <c r="BV37" s="46">
        <f>+Z37-'GB 2023 (Hyperion)'!Z37</f>
        <v>0</v>
      </c>
      <c r="BW37" s="46">
        <f>+AA37-'GB 2023 (Hyperion)'!AA37</f>
        <v>0</v>
      </c>
      <c r="BX37" s="46">
        <f>+AN37-'GB 2023 (Hyperion)'!AN37</f>
        <v>-75000</v>
      </c>
      <c r="BY37" s="46">
        <f>+AO37-'GB 2023 (Hyperion)'!AO37</f>
        <v>-75000</v>
      </c>
      <c r="BZ37" s="46">
        <f>+AP37-'GB 2023 (Hyperion)'!AP37</f>
        <v>-150000</v>
      </c>
      <c r="CA37" s="46">
        <f>+BC37-'GB 2023 (Hyperion)'!BC37</f>
        <v>42000</v>
      </c>
      <c r="CB37" s="46">
        <f>+BD37-'GB 2023 (Hyperion)'!BD37</f>
        <v>42000</v>
      </c>
      <c r="CC37" s="46">
        <f>+BE37-'GB 2023 (Hyperion)'!BE37</f>
        <v>84000</v>
      </c>
      <c r="CD37" s="46">
        <f>+BO37-'GB 2023 (Hyperion)'!BO37</f>
        <v>0</v>
      </c>
      <c r="CE37" s="46">
        <f>+BP37-'GB 2023 (Hyperion)'!BP37</f>
        <v>0</v>
      </c>
      <c r="CF37" s="46">
        <f>+BQ37-'GB 2023 (Hyperion)'!BQ37</f>
        <v>0</v>
      </c>
      <c r="CG37" s="46">
        <f t="shared" si="26"/>
        <v>-33000</v>
      </c>
      <c r="CH37" s="46">
        <f t="shared" si="26"/>
        <v>-33000</v>
      </c>
      <c r="CI37" s="46">
        <f t="shared" si="26"/>
        <v>-66000</v>
      </c>
    </row>
    <row r="38" spans="1:88" hidden="1" x14ac:dyDescent="0.25">
      <c r="A38" s="48" t="s">
        <v>179</v>
      </c>
      <c r="B38" s="48" t="s">
        <v>173</v>
      </c>
      <c r="C38" s="48" t="s">
        <v>180</v>
      </c>
      <c r="D38" s="48" t="s">
        <v>121</v>
      </c>
      <c r="F38" s="48" t="s">
        <v>175</v>
      </c>
      <c r="G38" s="48" t="s">
        <v>176</v>
      </c>
      <c r="H38" s="48" t="s">
        <v>177</v>
      </c>
      <c r="I38" s="48">
        <v>20</v>
      </c>
      <c r="J38" s="46">
        <v>5765000</v>
      </c>
      <c r="K38" s="46">
        <v>5765000</v>
      </c>
      <c r="L38" s="46">
        <v>11530000</v>
      </c>
      <c r="M38" s="277">
        <v>0</v>
      </c>
      <c r="N38" s="277">
        <v>0</v>
      </c>
      <c r="O38" s="204">
        <f t="shared" si="0"/>
        <v>0</v>
      </c>
      <c r="P38" s="277">
        <v>0</v>
      </c>
      <c r="Q38" s="277">
        <v>0</v>
      </c>
      <c r="R38" s="204">
        <f t="shared" si="1"/>
        <v>0</v>
      </c>
      <c r="S38" s="277">
        <v>0</v>
      </c>
      <c r="T38" s="277">
        <v>0</v>
      </c>
      <c r="U38" s="204">
        <f t="shared" si="2"/>
        <v>0</v>
      </c>
      <c r="V38" s="277">
        <v>0</v>
      </c>
      <c r="W38" s="277">
        <v>0</v>
      </c>
      <c r="X38" s="204">
        <f t="shared" si="3"/>
        <v>0</v>
      </c>
      <c r="Y38" s="43">
        <f t="shared" si="18"/>
        <v>0</v>
      </c>
      <c r="Z38" s="43">
        <f t="shared" si="18"/>
        <v>0</v>
      </c>
      <c r="AA38" s="43">
        <f t="shared" si="19"/>
        <v>0</v>
      </c>
      <c r="AB38" s="277">
        <v>0</v>
      </c>
      <c r="AC38" s="277">
        <v>0</v>
      </c>
      <c r="AD38" s="204">
        <f t="shared" si="4"/>
        <v>0</v>
      </c>
      <c r="AE38" s="277">
        <v>0</v>
      </c>
      <c r="AF38" s="277">
        <v>0</v>
      </c>
      <c r="AG38" s="204">
        <f t="shared" si="5"/>
        <v>0</v>
      </c>
      <c r="AH38" s="277">
        <v>0</v>
      </c>
      <c r="AI38" s="277">
        <v>0</v>
      </c>
      <c r="AJ38" s="204">
        <f t="shared" si="6"/>
        <v>0</v>
      </c>
      <c r="AK38" s="277">
        <v>5765000</v>
      </c>
      <c r="AL38" s="277">
        <v>5765000</v>
      </c>
      <c r="AM38" s="204">
        <f t="shared" si="7"/>
        <v>11530000</v>
      </c>
      <c r="AN38" s="43">
        <f t="shared" si="20"/>
        <v>5765000</v>
      </c>
      <c r="AO38" s="43">
        <f t="shared" si="20"/>
        <v>5765000</v>
      </c>
      <c r="AP38" s="204">
        <f t="shared" si="8"/>
        <v>11530000</v>
      </c>
      <c r="AQ38" s="277"/>
      <c r="AR38" s="277"/>
      <c r="AS38" s="204">
        <f t="shared" si="9"/>
        <v>0</v>
      </c>
      <c r="AT38" s="277"/>
      <c r="AU38" s="277"/>
      <c r="AV38" s="204">
        <f t="shared" si="10"/>
        <v>0</v>
      </c>
      <c r="AW38" s="277"/>
      <c r="AX38" s="277"/>
      <c r="AY38" s="204">
        <f t="shared" si="11"/>
        <v>0</v>
      </c>
      <c r="AZ38" s="277"/>
      <c r="BA38" s="277"/>
      <c r="BB38" s="204">
        <f t="shared" si="12"/>
        <v>0</v>
      </c>
      <c r="BC38" s="43">
        <f t="shared" si="21"/>
        <v>0</v>
      </c>
      <c r="BD38" s="43">
        <f t="shared" si="21"/>
        <v>0</v>
      </c>
      <c r="BE38" s="43">
        <f t="shared" si="22"/>
        <v>0</v>
      </c>
      <c r="BF38" s="277"/>
      <c r="BG38" s="277"/>
      <c r="BH38" s="204">
        <f t="shared" si="13"/>
        <v>0</v>
      </c>
      <c r="BI38" s="277"/>
      <c r="BJ38" s="277"/>
      <c r="BK38" s="204">
        <f t="shared" si="14"/>
        <v>0</v>
      </c>
      <c r="BL38" s="277"/>
      <c r="BM38" s="277"/>
      <c r="BN38" s="204">
        <f t="shared" si="15"/>
        <v>0</v>
      </c>
      <c r="BO38" s="216">
        <f t="shared" si="23"/>
        <v>0</v>
      </c>
      <c r="BP38" s="216">
        <f t="shared" si="23"/>
        <v>0</v>
      </c>
      <c r="BQ38" s="216">
        <f t="shared" si="24"/>
        <v>0</v>
      </c>
      <c r="BR38" s="205">
        <f t="shared" si="25"/>
        <v>5765000</v>
      </c>
      <c r="BS38" s="205">
        <f t="shared" si="25"/>
        <v>5765000</v>
      </c>
      <c r="BT38" s="205">
        <f t="shared" si="25"/>
        <v>11530000</v>
      </c>
      <c r="BU38" s="46">
        <f>+Y38-'GB 2023 (Hyperion)'!Y38</f>
        <v>0</v>
      </c>
      <c r="BV38" s="46">
        <f>+Z38-'GB 2023 (Hyperion)'!Z38</f>
        <v>0</v>
      </c>
      <c r="BW38" s="46">
        <f>+AA38-'GB 2023 (Hyperion)'!AA38</f>
        <v>0</v>
      </c>
      <c r="BX38" s="46">
        <f>+AN38-'GB 2023 (Hyperion)'!AN38</f>
        <v>0</v>
      </c>
      <c r="BY38" s="46">
        <f>+AO38-'GB 2023 (Hyperion)'!AO38</f>
        <v>0</v>
      </c>
      <c r="BZ38" s="46">
        <f>+AP38-'GB 2023 (Hyperion)'!AP38</f>
        <v>0</v>
      </c>
      <c r="CA38" s="46">
        <f>+BC38-'GB 2023 (Hyperion)'!BC38</f>
        <v>0</v>
      </c>
      <c r="CB38" s="46">
        <f>+BD38-'GB 2023 (Hyperion)'!BD38</f>
        <v>0</v>
      </c>
      <c r="CC38" s="46">
        <f>+BE38-'GB 2023 (Hyperion)'!BE38</f>
        <v>0</v>
      </c>
      <c r="CD38" s="46">
        <f>+BO38-'GB 2023 (Hyperion)'!BO38</f>
        <v>0</v>
      </c>
      <c r="CE38" s="46">
        <f>+BP38-'GB 2023 (Hyperion)'!BP38</f>
        <v>0</v>
      </c>
      <c r="CF38" s="46">
        <f>+BQ38-'GB 2023 (Hyperion)'!BQ38</f>
        <v>0</v>
      </c>
      <c r="CG38" s="46">
        <f t="shared" si="26"/>
        <v>0</v>
      </c>
      <c r="CH38" s="46">
        <f t="shared" si="26"/>
        <v>0</v>
      </c>
      <c r="CI38" s="46">
        <f t="shared" si="26"/>
        <v>0</v>
      </c>
    </row>
    <row r="39" spans="1:88" hidden="1" x14ac:dyDescent="0.25">
      <c r="A39" s="48" t="s">
        <v>182</v>
      </c>
      <c r="B39" s="48" t="s">
        <v>173</v>
      </c>
      <c r="C39" s="48" t="s">
        <v>183</v>
      </c>
      <c r="D39" s="48" t="s">
        <v>121</v>
      </c>
      <c r="F39" s="48" t="s">
        <v>175</v>
      </c>
      <c r="G39" s="48" t="s">
        <v>176</v>
      </c>
      <c r="H39" s="48" t="s">
        <v>177</v>
      </c>
      <c r="I39" s="48">
        <v>20</v>
      </c>
      <c r="J39" s="46">
        <v>25000000</v>
      </c>
      <c r="K39" s="46">
        <v>0</v>
      </c>
      <c r="L39" s="46">
        <v>25000000</v>
      </c>
      <c r="M39" s="277"/>
      <c r="N39" s="277"/>
      <c r="O39" s="204">
        <f t="shared" si="0"/>
        <v>0</v>
      </c>
      <c r="P39" s="277"/>
      <c r="Q39" s="277"/>
      <c r="R39" s="204">
        <f t="shared" si="1"/>
        <v>0</v>
      </c>
      <c r="S39" s="277"/>
      <c r="T39" s="277"/>
      <c r="U39" s="204">
        <f t="shared" si="2"/>
        <v>0</v>
      </c>
      <c r="V39" s="277">
        <v>0</v>
      </c>
      <c r="W39" s="277"/>
      <c r="X39" s="204">
        <f t="shared" si="3"/>
        <v>0</v>
      </c>
      <c r="Y39" s="43">
        <f t="shared" si="18"/>
        <v>0</v>
      </c>
      <c r="Z39" s="43">
        <f t="shared" si="18"/>
        <v>0</v>
      </c>
      <c r="AA39" s="43">
        <f t="shared" si="19"/>
        <v>0</v>
      </c>
      <c r="AB39" s="277">
        <v>446000</v>
      </c>
      <c r="AC39" s="277"/>
      <c r="AD39" s="204">
        <f t="shared" si="4"/>
        <v>446000</v>
      </c>
      <c r="AE39" s="277">
        <v>478000</v>
      </c>
      <c r="AF39" s="277"/>
      <c r="AG39" s="204">
        <f t="shared" si="5"/>
        <v>478000</v>
      </c>
      <c r="AH39" s="277">
        <v>6338000</v>
      </c>
      <c r="AI39" s="277"/>
      <c r="AJ39" s="204">
        <f t="shared" si="6"/>
        <v>6338000</v>
      </c>
      <c r="AK39" s="277">
        <v>5453000</v>
      </c>
      <c r="AL39" s="277"/>
      <c r="AM39" s="204">
        <f t="shared" si="7"/>
        <v>5453000</v>
      </c>
      <c r="AN39" s="43">
        <f t="shared" si="20"/>
        <v>12715000</v>
      </c>
      <c r="AO39" s="43">
        <f t="shared" si="20"/>
        <v>0</v>
      </c>
      <c r="AP39" s="204">
        <f t="shared" si="8"/>
        <v>12715000</v>
      </c>
      <c r="AQ39" s="277">
        <v>4095000</v>
      </c>
      <c r="AR39" s="277"/>
      <c r="AS39" s="204">
        <f t="shared" si="9"/>
        <v>4095000</v>
      </c>
      <c r="AT39" s="277">
        <v>4095000</v>
      </c>
      <c r="AU39" s="277"/>
      <c r="AV39" s="204">
        <f t="shared" si="10"/>
        <v>4095000</v>
      </c>
      <c r="AW39" s="277">
        <v>4095000</v>
      </c>
      <c r="AX39" s="277"/>
      <c r="AY39" s="204">
        <f t="shared" si="11"/>
        <v>4095000</v>
      </c>
      <c r="AZ39" s="277"/>
      <c r="BA39" s="277"/>
      <c r="BB39" s="204">
        <f t="shared" si="12"/>
        <v>0</v>
      </c>
      <c r="BC39" s="43">
        <f t="shared" si="21"/>
        <v>12285000</v>
      </c>
      <c r="BD39" s="43">
        <f t="shared" si="21"/>
        <v>0</v>
      </c>
      <c r="BE39" s="43">
        <f t="shared" si="22"/>
        <v>12285000</v>
      </c>
      <c r="BF39" s="277"/>
      <c r="BG39" s="277"/>
      <c r="BH39" s="204">
        <f t="shared" si="13"/>
        <v>0</v>
      </c>
      <c r="BI39" s="277"/>
      <c r="BJ39" s="277"/>
      <c r="BK39" s="204">
        <f t="shared" si="14"/>
        <v>0</v>
      </c>
      <c r="BL39" s="277"/>
      <c r="BM39" s="277"/>
      <c r="BN39" s="204">
        <f t="shared" si="15"/>
        <v>0</v>
      </c>
      <c r="BO39" s="216">
        <f t="shared" si="23"/>
        <v>0</v>
      </c>
      <c r="BP39" s="216">
        <f t="shared" si="23"/>
        <v>0</v>
      </c>
      <c r="BQ39" s="216">
        <f t="shared" si="24"/>
        <v>0</v>
      </c>
      <c r="BR39" s="205">
        <f t="shared" si="25"/>
        <v>25000000</v>
      </c>
      <c r="BS39" s="205">
        <f t="shared" si="25"/>
        <v>0</v>
      </c>
      <c r="BT39" s="205">
        <f t="shared" si="25"/>
        <v>25000000</v>
      </c>
      <c r="BU39" s="46">
        <f>+Y39-'GB 2023 (Hyperion)'!Y39</f>
        <v>-2248000</v>
      </c>
      <c r="BV39" s="46">
        <f>+Z39-'GB 2023 (Hyperion)'!Z39</f>
        <v>0</v>
      </c>
      <c r="BW39" s="46">
        <f>+AA39-'GB 2023 (Hyperion)'!AA39</f>
        <v>-2248000</v>
      </c>
      <c r="BX39" s="46">
        <f>+AN39-'GB 2023 (Hyperion)'!AN39</f>
        <v>-105000</v>
      </c>
      <c r="BY39" s="46">
        <f>+AO39-'GB 2023 (Hyperion)'!AO39</f>
        <v>0</v>
      </c>
      <c r="BZ39" s="46">
        <f>+AP39-'GB 2023 (Hyperion)'!AP39</f>
        <v>-105000</v>
      </c>
      <c r="CA39" s="46">
        <f>+BC39-'GB 2023 (Hyperion)'!BC39</f>
        <v>2353000</v>
      </c>
      <c r="CB39" s="46">
        <f>+BD39-'GB 2023 (Hyperion)'!BD39</f>
        <v>0</v>
      </c>
      <c r="CC39" s="46">
        <f>+BE39-'GB 2023 (Hyperion)'!BE39</f>
        <v>2353000</v>
      </c>
      <c r="CD39" s="46">
        <f>+BO39-'GB 2023 (Hyperion)'!BO39</f>
        <v>0</v>
      </c>
      <c r="CE39" s="46">
        <f>+BP39-'GB 2023 (Hyperion)'!BP39</f>
        <v>0</v>
      </c>
      <c r="CF39" s="46">
        <f>+BQ39-'GB 2023 (Hyperion)'!BQ39</f>
        <v>0</v>
      </c>
      <c r="CG39" s="46">
        <f t="shared" si="26"/>
        <v>0</v>
      </c>
      <c r="CH39" s="46">
        <f t="shared" si="26"/>
        <v>0</v>
      </c>
      <c r="CI39" s="46">
        <f t="shared" si="26"/>
        <v>0</v>
      </c>
    </row>
    <row r="40" spans="1:88" s="95" customFormat="1" hidden="1" x14ac:dyDescent="0.25">
      <c r="A40" s="96" t="s">
        <v>184</v>
      </c>
      <c r="B40" s="96" t="s">
        <v>173</v>
      </c>
      <c r="C40" s="96" t="s">
        <v>185</v>
      </c>
      <c r="D40" s="96" t="s">
        <v>121</v>
      </c>
      <c r="E40" s="96"/>
      <c r="F40" s="96" t="s">
        <v>175</v>
      </c>
      <c r="G40" s="96" t="s">
        <v>176</v>
      </c>
      <c r="H40" s="96" t="s">
        <v>177</v>
      </c>
      <c r="I40" s="96">
        <v>20</v>
      </c>
      <c r="J40" s="182">
        <v>0</v>
      </c>
      <c r="K40" s="182">
        <v>0</v>
      </c>
      <c r="L40" s="182">
        <v>0</v>
      </c>
      <c r="M40" s="236"/>
      <c r="N40" s="236"/>
      <c r="O40" s="208">
        <f t="shared" si="0"/>
        <v>0</v>
      </c>
      <c r="P40" s="236"/>
      <c r="Q40" s="236"/>
      <c r="R40" s="208">
        <f t="shared" si="1"/>
        <v>0</v>
      </c>
      <c r="S40" s="236"/>
      <c r="T40" s="236"/>
      <c r="U40" s="208">
        <f t="shared" si="2"/>
        <v>0</v>
      </c>
      <c r="V40" s="236"/>
      <c r="W40" s="236"/>
      <c r="X40" s="208">
        <f t="shared" si="3"/>
        <v>0</v>
      </c>
      <c r="Y40" s="240">
        <f t="shared" si="18"/>
        <v>0</v>
      </c>
      <c r="Z40" s="240">
        <f t="shared" si="18"/>
        <v>0</v>
      </c>
      <c r="AA40" s="240">
        <f t="shared" si="19"/>
        <v>0</v>
      </c>
      <c r="AB40" s="236"/>
      <c r="AC40" s="236"/>
      <c r="AD40" s="208">
        <f t="shared" si="4"/>
        <v>0</v>
      </c>
      <c r="AE40" s="236"/>
      <c r="AF40" s="236"/>
      <c r="AG40" s="208">
        <f t="shared" si="5"/>
        <v>0</v>
      </c>
      <c r="AH40" s="236"/>
      <c r="AI40" s="236"/>
      <c r="AJ40" s="208">
        <f t="shared" si="6"/>
        <v>0</v>
      </c>
      <c r="AK40" s="236"/>
      <c r="AL40" s="236"/>
      <c r="AM40" s="208">
        <f t="shared" si="7"/>
        <v>0</v>
      </c>
      <c r="AN40" s="240">
        <f>+SUM(AB40,AE40,AH40,AK40)</f>
        <v>0</v>
      </c>
      <c r="AO40" s="240">
        <f>+SUM(AC40,AF40,AI40,AL40)</f>
        <v>0</v>
      </c>
      <c r="AP40" s="208">
        <f t="shared" si="8"/>
        <v>0</v>
      </c>
      <c r="AQ40" s="236"/>
      <c r="AR40" s="236"/>
      <c r="AS40" s="208">
        <f t="shared" si="9"/>
        <v>0</v>
      </c>
      <c r="AT40" s="236"/>
      <c r="AU40" s="236"/>
      <c r="AV40" s="208">
        <f t="shared" si="10"/>
        <v>0</v>
      </c>
      <c r="AW40" s="236"/>
      <c r="AX40" s="236"/>
      <c r="AY40" s="208">
        <f t="shared" si="11"/>
        <v>0</v>
      </c>
      <c r="AZ40" s="236"/>
      <c r="BA40" s="236"/>
      <c r="BB40" s="208">
        <f t="shared" si="12"/>
        <v>0</v>
      </c>
      <c r="BC40" s="240">
        <f t="shared" si="21"/>
        <v>0</v>
      </c>
      <c r="BD40" s="240">
        <f t="shared" si="21"/>
        <v>0</v>
      </c>
      <c r="BE40" s="240">
        <f t="shared" si="22"/>
        <v>0</v>
      </c>
      <c r="BF40" s="236"/>
      <c r="BG40" s="236"/>
      <c r="BH40" s="208">
        <f t="shared" si="13"/>
        <v>0</v>
      </c>
      <c r="BI40" s="236"/>
      <c r="BJ40" s="236"/>
      <c r="BK40" s="208">
        <f t="shared" si="14"/>
        <v>0</v>
      </c>
      <c r="BL40" s="236"/>
      <c r="BM40" s="236"/>
      <c r="BN40" s="208">
        <f t="shared" si="15"/>
        <v>0</v>
      </c>
      <c r="BO40" s="217">
        <f t="shared" si="23"/>
        <v>0</v>
      </c>
      <c r="BP40" s="217">
        <f t="shared" si="23"/>
        <v>0</v>
      </c>
      <c r="BQ40" s="217">
        <f t="shared" si="24"/>
        <v>0</v>
      </c>
      <c r="BR40" s="209">
        <f t="shared" si="25"/>
        <v>0</v>
      </c>
      <c r="BS40" s="209">
        <f t="shared" si="25"/>
        <v>0</v>
      </c>
      <c r="BT40" s="209">
        <f t="shared" si="25"/>
        <v>0</v>
      </c>
      <c r="BU40" s="182">
        <f>+Y40-'GB 2023 (Hyperion)'!Y40</f>
        <v>0</v>
      </c>
      <c r="BV40" s="182">
        <f>+Z40-'GB 2023 (Hyperion)'!Z40</f>
        <v>0</v>
      </c>
      <c r="BW40" s="182">
        <f>+AA40-'GB 2023 (Hyperion)'!AA40</f>
        <v>0</v>
      </c>
      <c r="BX40" s="182">
        <f>+AN40-'GB 2023 (Hyperion)'!AN40</f>
        <v>0</v>
      </c>
      <c r="BY40" s="182">
        <f>+AO40-'GB 2023 (Hyperion)'!AO40</f>
        <v>0</v>
      </c>
      <c r="BZ40" s="182">
        <f>+AP40-'GB 2023 (Hyperion)'!AP40</f>
        <v>0</v>
      </c>
      <c r="CA40" s="182">
        <f>+BC40-'GB 2023 (Hyperion)'!BC40</f>
        <v>0</v>
      </c>
      <c r="CB40" s="182">
        <f>+BD40-'GB 2023 (Hyperion)'!BD40</f>
        <v>0</v>
      </c>
      <c r="CC40" s="182">
        <f>+BE40-'GB 2023 (Hyperion)'!BE40</f>
        <v>0</v>
      </c>
      <c r="CD40" s="182">
        <f>+BO40-'GB 2023 (Hyperion)'!BO40</f>
        <v>0</v>
      </c>
      <c r="CE40" s="182">
        <f>+BP40-'GB 2023 (Hyperion)'!BP40</f>
        <v>0</v>
      </c>
      <c r="CF40" s="182">
        <f>+BQ40-'GB 2023 (Hyperion)'!BQ40</f>
        <v>0</v>
      </c>
      <c r="CG40" s="182">
        <f t="shared" si="26"/>
        <v>0</v>
      </c>
      <c r="CH40" s="182">
        <f t="shared" si="26"/>
        <v>0</v>
      </c>
      <c r="CI40" s="182">
        <f t="shared" si="26"/>
        <v>0</v>
      </c>
      <c r="CJ40" s="96"/>
    </row>
    <row r="41" spans="1:88" hidden="1" x14ac:dyDescent="0.25">
      <c r="A41" s="48" t="s">
        <v>172</v>
      </c>
      <c r="B41" s="48" t="s">
        <v>173</v>
      </c>
      <c r="C41" s="48" t="s">
        <v>186</v>
      </c>
      <c r="D41" s="48" t="s">
        <v>121</v>
      </c>
      <c r="F41" s="48" t="s">
        <v>175</v>
      </c>
      <c r="G41" s="48" t="s">
        <v>176</v>
      </c>
      <c r="H41" s="48" t="s">
        <v>177</v>
      </c>
      <c r="I41" s="48">
        <v>20</v>
      </c>
      <c r="J41" s="46">
        <v>2699000</v>
      </c>
      <c r="K41" s="46">
        <v>5479000</v>
      </c>
      <c r="L41" s="46">
        <v>8178000</v>
      </c>
      <c r="M41" s="277"/>
      <c r="N41" s="277"/>
      <c r="O41" s="204">
        <f t="shared" si="0"/>
        <v>0</v>
      </c>
      <c r="P41" s="277"/>
      <c r="Q41" s="277"/>
      <c r="R41" s="204">
        <f t="shared" si="1"/>
        <v>0</v>
      </c>
      <c r="S41" s="277"/>
      <c r="T41" s="277"/>
      <c r="U41" s="204">
        <f t="shared" si="2"/>
        <v>0</v>
      </c>
      <c r="V41" s="277">
        <v>3000</v>
      </c>
      <c r="W41" s="277">
        <v>5000</v>
      </c>
      <c r="X41" s="204">
        <f t="shared" si="3"/>
        <v>8000</v>
      </c>
      <c r="Y41" s="43">
        <f t="shared" si="18"/>
        <v>3000</v>
      </c>
      <c r="Z41" s="43">
        <f t="shared" si="18"/>
        <v>5000</v>
      </c>
      <c r="AA41" s="43">
        <f t="shared" si="19"/>
        <v>8000</v>
      </c>
      <c r="AB41" s="277">
        <v>24000</v>
      </c>
      <c r="AC41" s="277">
        <v>49000</v>
      </c>
      <c r="AD41" s="204">
        <f t="shared" si="4"/>
        <v>73000</v>
      </c>
      <c r="AE41" s="277">
        <v>38000</v>
      </c>
      <c r="AF41" s="277">
        <v>78000</v>
      </c>
      <c r="AG41" s="204">
        <f t="shared" si="5"/>
        <v>116000</v>
      </c>
      <c r="AH41" s="277">
        <v>78000</v>
      </c>
      <c r="AI41" s="277">
        <v>159000</v>
      </c>
      <c r="AJ41" s="204">
        <f t="shared" si="6"/>
        <v>237000</v>
      </c>
      <c r="AK41" s="277">
        <v>115000</v>
      </c>
      <c r="AL41" s="277">
        <v>234000</v>
      </c>
      <c r="AM41" s="204">
        <f t="shared" si="7"/>
        <v>349000</v>
      </c>
      <c r="AN41" s="43">
        <f t="shared" si="20"/>
        <v>255000</v>
      </c>
      <c r="AO41" s="43">
        <f t="shared" si="20"/>
        <v>520000</v>
      </c>
      <c r="AP41" s="204">
        <f t="shared" si="8"/>
        <v>775000</v>
      </c>
      <c r="AQ41" s="277">
        <v>115000</v>
      </c>
      <c r="AR41" s="277">
        <v>234000</v>
      </c>
      <c r="AS41" s="204">
        <f t="shared" si="9"/>
        <v>349000</v>
      </c>
      <c r="AT41" s="277">
        <v>115000</v>
      </c>
      <c r="AU41" s="277">
        <v>234000</v>
      </c>
      <c r="AV41" s="204">
        <f t="shared" si="10"/>
        <v>349000</v>
      </c>
      <c r="AW41" s="277">
        <v>115000</v>
      </c>
      <c r="AX41" s="277">
        <v>234000</v>
      </c>
      <c r="AY41" s="204">
        <f t="shared" si="11"/>
        <v>349000</v>
      </c>
      <c r="AZ41" s="277"/>
      <c r="BA41" s="277"/>
      <c r="BB41" s="204">
        <f t="shared" si="12"/>
        <v>0</v>
      </c>
      <c r="BC41" s="43">
        <f t="shared" si="21"/>
        <v>345000</v>
      </c>
      <c r="BD41" s="43">
        <f t="shared" si="21"/>
        <v>702000</v>
      </c>
      <c r="BE41" s="43">
        <f t="shared" si="22"/>
        <v>1047000</v>
      </c>
      <c r="BF41" s="277"/>
      <c r="BG41" s="277"/>
      <c r="BH41" s="204">
        <f t="shared" si="13"/>
        <v>0</v>
      </c>
      <c r="BI41" s="277"/>
      <c r="BJ41" s="277"/>
      <c r="BK41" s="204">
        <f t="shared" si="14"/>
        <v>0</v>
      </c>
      <c r="BL41" s="277"/>
      <c r="BM41" s="277"/>
      <c r="BN41" s="204">
        <f t="shared" si="15"/>
        <v>0</v>
      </c>
      <c r="BO41" s="216">
        <f t="shared" si="23"/>
        <v>0</v>
      </c>
      <c r="BP41" s="216">
        <f t="shared" si="23"/>
        <v>0</v>
      </c>
      <c r="BQ41" s="216">
        <f t="shared" si="24"/>
        <v>0</v>
      </c>
      <c r="BR41" s="205">
        <f t="shared" si="25"/>
        <v>603000</v>
      </c>
      <c r="BS41" s="205">
        <f t="shared" si="25"/>
        <v>1227000</v>
      </c>
      <c r="BT41" s="205">
        <f t="shared" si="25"/>
        <v>1830000</v>
      </c>
      <c r="BU41" s="46">
        <f>+Y41-'GB 2023 (Hyperion)'!Y41</f>
        <v>-334000</v>
      </c>
      <c r="BV41" s="46">
        <f>+Z41-'GB 2023 (Hyperion)'!Z41</f>
        <v>-680000</v>
      </c>
      <c r="BW41" s="46">
        <f>+AA41-'GB 2023 (Hyperion)'!AA41</f>
        <v>-1014000</v>
      </c>
      <c r="BX41" s="46">
        <f>+AN41-'GB 2023 (Hyperion)'!AN41</f>
        <v>-1093000</v>
      </c>
      <c r="BY41" s="46">
        <f>+AO41-'GB 2023 (Hyperion)'!AO41</f>
        <v>-2220000</v>
      </c>
      <c r="BZ41" s="46">
        <f>+AP41-'GB 2023 (Hyperion)'!AP41</f>
        <v>-3313000</v>
      </c>
      <c r="CA41" s="46">
        <f>+BC41-'GB 2023 (Hyperion)'!BC41</f>
        <v>-669000</v>
      </c>
      <c r="CB41" s="46">
        <f>+BD41-'GB 2023 (Hyperion)'!BD41</f>
        <v>-1352000</v>
      </c>
      <c r="CC41" s="46">
        <f>+BE41-'GB 2023 (Hyperion)'!BE41</f>
        <v>-2021000</v>
      </c>
      <c r="CD41" s="46">
        <f>+BO41-'GB 2023 (Hyperion)'!BO41</f>
        <v>0</v>
      </c>
      <c r="CE41" s="46">
        <f>+BP41-'GB 2023 (Hyperion)'!BP41</f>
        <v>0</v>
      </c>
      <c r="CF41" s="46">
        <f>+BQ41-'GB 2023 (Hyperion)'!BQ41</f>
        <v>0</v>
      </c>
      <c r="CG41" s="46">
        <f t="shared" si="26"/>
        <v>-2096000</v>
      </c>
      <c r="CH41" s="46">
        <f t="shared" si="26"/>
        <v>-4252000</v>
      </c>
      <c r="CI41" s="46">
        <f t="shared" si="26"/>
        <v>-6348000</v>
      </c>
    </row>
    <row r="42" spans="1:88" hidden="1" x14ac:dyDescent="0.25">
      <c r="A42" s="48" t="s">
        <v>187</v>
      </c>
      <c r="B42" s="48" t="s">
        <v>173</v>
      </c>
      <c r="C42" s="48" t="s">
        <v>188</v>
      </c>
      <c r="D42" s="48" t="s">
        <v>121</v>
      </c>
      <c r="F42" s="48" t="s">
        <v>175</v>
      </c>
      <c r="G42" s="48" t="s">
        <v>176</v>
      </c>
      <c r="H42" s="48" t="s">
        <v>177</v>
      </c>
      <c r="I42" s="48">
        <v>20</v>
      </c>
      <c r="J42" s="46">
        <v>5810000</v>
      </c>
      <c r="K42" s="46">
        <v>5810000</v>
      </c>
      <c r="L42" s="46">
        <v>11620000</v>
      </c>
      <c r="M42" s="277"/>
      <c r="N42" s="277"/>
      <c r="O42" s="204">
        <f t="shared" si="0"/>
        <v>0</v>
      </c>
      <c r="P42" s="277"/>
      <c r="Q42" s="277"/>
      <c r="R42" s="204">
        <f t="shared" si="1"/>
        <v>0</v>
      </c>
      <c r="S42" s="277"/>
      <c r="T42" s="277"/>
      <c r="U42" s="204">
        <f t="shared" si="2"/>
        <v>0</v>
      </c>
      <c r="V42" s="277">
        <v>214000</v>
      </c>
      <c r="W42" s="277">
        <v>214000</v>
      </c>
      <c r="X42" s="204">
        <f t="shared" si="3"/>
        <v>428000</v>
      </c>
      <c r="Y42" s="43">
        <f t="shared" si="18"/>
        <v>214000</v>
      </c>
      <c r="Z42" s="43">
        <f t="shared" si="18"/>
        <v>214000</v>
      </c>
      <c r="AA42" s="43">
        <f t="shared" si="19"/>
        <v>428000</v>
      </c>
      <c r="AB42" s="277">
        <v>486000</v>
      </c>
      <c r="AC42" s="277">
        <v>486000</v>
      </c>
      <c r="AD42" s="204">
        <f t="shared" si="4"/>
        <v>972000</v>
      </c>
      <c r="AE42" s="277">
        <v>601000</v>
      </c>
      <c r="AF42" s="277">
        <v>601000</v>
      </c>
      <c r="AG42" s="204">
        <f t="shared" si="5"/>
        <v>1202000</v>
      </c>
      <c r="AH42" s="277">
        <v>500000</v>
      </c>
      <c r="AI42" s="277">
        <v>500000</v>
      </c>
      <c r="AJ42" s="204">
        <f t="shared" si="6"/>
        <v>1000000</v>
      </c>
      <c r="AK42" s="277">
        <v>500000</v>
      </c>
      <c r="AL42" s="277">
        <v>500000</v>
      </c>
      <c r="AM42" s="204">
        <f t="shared" si="7"/>
        <v>1000000</v>
      </c>
      <c r="AN42" s="43">
        <f t="shared" si="20"/>
        <v>2087000</v>
      </c>
      <c r="AO42" s="43">
        <f t="shared" si="20"/>
        <v>2087000</v>
      </c>
      <c r="AP42" s="204">
        <f t="shared" si="8"/>
        <v>4174000</v>
      </c>
      <c r="AQ42" s="277">
        <v>600000</v>
      </c>
      <c r="AR42" s="277">
        <v>600000</v>
      </c>
      <c r="AS42" s="204">
        <f t="shared" si="9"/>
        <v>1200000</v>
      </c>
      <c r="AT42" s="277">
        <v>600000</v>
      </c>
      <c r="AU42" s="277">
        <v>600000</v>
      </c>
      <c r="AV42" s="204">
        <f t="shared" si="10"/>
        <v>1200000</v>
      </c>
      <c r="AW42" s="277">
        <v>600000</v>
      </c>
      <c r="AX42" s="277">
        <v>600000</v>
      </c>
      <c r="AY42" s="204">
        <f t="shared" si="11"/>
        <v>1200000</v>
      </c>
      <c r="AZ42" s="277"/>
      <c r="BA42" s="277"/>
      <c r="BB42" s="204">
        <f t="shared" si="12"/>
        <v>0</v>
      </c>
      <c r="BC42" s="43">
        <f t="shared" si="21"/>
        <v>1800000</v>
      </c>
      <c r="BD42" s="43">
        <f t="shared" si="21"/>
        <v>1800000</v>
      </c>
      <c r="BE42" s="43">
        <f t="shared" si="22"/>
        <v>3600000</v>
      </c>
      <c r="BF42" s="277"/>
      <c r="BG42" s="277"/>
      <c r="BH42" s="204">
        <f t="shared" si="13"/>
        <v>0</v>
      </c>
      <c r="BI42" s="277"/>
      <c r="BJ42" s="277"/>
      <c r="BK42" s="204">
        <f t="shared" si="14"/>
        <v>0</v>
      </c>
      <c r="BL42" s="277"/>
      <c r="BM42" s="277"/>
      <c r="BN42" s="204">
        <f t="shared" si="15"/>
        <v>0</v>
      </c>
      <c r="BO42" s="216">
        <f t="shared" si="23"/>
        <v>0</v>
      </c>
      <c r="BP42" s="216">
        <f t="shared" si="23"/>
        <v>0</v>
      </c>
      <c r="BQ42" s="216">
        <f t="shared" si="24"/>
        <v>0</v>
      </c>
      <c r="BR42" s="205">
        <f t="shared" si="25"/>
        <v>4101000</v>
      </c>
      <c r="BS42" s="205">
        <f t="shared" si="25"/>
        <v>4101000</v>
      </c>
      <c r="BT42" s="205">
        <f t="shared" si="25"/>
        <v>8202000</v>
      </c>
      <c r="BU42" s="46">
        <f>+Y42-'GB 2023 (Hyperion)'!Y42</f>
        <v>0</v>
      </c>
      <c r="BV42" s="46">
        <f>+Z42-'GB 2023 (Hyperion)'!Z42</f>
        <v>0</v>
      </c>
      <c r="BW42" s="46">
        <f>+AA42-'GB 2023 (Hyperion)'!AA42</f>
        <v>0</v>
      </c>
      <c r="BX42" s="46">
        <f>+AN42-'GB 2023 (Hyperion)'!AN42</f>
        <v>-904000</v>
      </c>
      <c r="BY42" s="46">
        <f>+AO42-'GB 2023 (Hyperion)'!AO42</f>
        <v>-904000</v>
      </c>
      <c r="BZ42" s="46">
        <f>+AP42-'GB 2023 (Hyperion)'!AP42</f>
        <v>-1808000</v>
      </c>
      <c r="CA42" s="46">
        <f>+BC42-'GB 2023 (Hyperion)'!BC42</f>
        <v>-805000</v>
      </c>
      <c r="CB42" s="46">
        <f>+BD42-'GB 2023 (Hyperion)'!BD42</f>
        <v>-805000</v>
      </c>
      <c r="CC42" s="46">
        <f>+BE42-'GB 2023 (Hyperion)'!BE42</f>
        <v>-1610000</v>
      </c>
      <c r="CD42" s="46">
        <f>+BO42-'GB 2023 (Hyperion)'!BO42</f>
        <v>0</v>
      </c>
      <c r="CE42" s="46">
        <f>+BP42-'GB 2023 (Hyperion)'!BP42</f>
        <v>0</v>
      </c>
      <c r="CF42" s="46">
        <f>+BQ42-'GB 2023 (Hyperion)'!BQ42</f>
        <v>0</v>
      </c>
      <c r="CG42" s="46">
        <f t="shared" si="26"/>
        <v>-1709000</v>
      </c>
      <c r="CH42" s="46">
        <f t="shared" si="26"/>
        <v>-1709000</v>
      </c>
      <c r="CI42" s="46">
        <f t="shared" si="26"/>
        <v>-3418000</v>
      </c>
    </row>
    <row r="43" spans="1:88" hidden="1" x14ac:dyDescent="0.25">
      <c r="A43" s="48" t="s">
        <v>190</v>
      </c>
      <c r="B43" s="48" t="s">
        <v>173</v>
      </c>
      <c r="C43" s="48" t="s">
        <v>191</v>
      </c>
      <c r="D43" s="48" t="s">
        <v>121</v>
      </c>
      <c r="F43" s="48" t="s">
        <v>175</v>
      </c>
      <c r="G43" s="48" t="s">
        <v>176</v>
      </c>
      <c r="H43" s="48" t="s">
        <v>177</v>
      </c>
      <c r="I43" s="48">
        <v>20</v>
      </c>
      <c r="J43" s="46">
        <v>1500000</v>
      </c>
      <c r="K43" s="46">
        <v>1500000</v>
      </c>
      <c r="L43" s="46">
        <v>3000000</v>
      </c>
      <c r="M43" s="277"/>
      <c r="N43" s="277"/>
      <c r="O43" s="204">
        <f t="shared" si="0"/>
        <v>0</v>
      </c>
      <c r="P43" s="277"/>
      <c r="Q43" s="277"/>
      <c r="R43" s="204">
        <f t="shared" si="1"/>
        <v>0</v>
      </c>
      <c r="S43" s="277"/>
      <c r="T43" s="277"/>
      <c r="U43" s="204">
        <f t="shared" si="2"/>
        <v>0</v>
      </c>
      <c r="V43" s="277"/>
      <c r="W43" s="277"/>
      <c r="X43" s="204">
        <f t="shared" si="3"/>
        <v>0</v>
      </c>
      <c r="Y43" s="43">
        <f t="shared" ref="Y43:Z55" si="27">+SUM(M43,P43,S43,V43)</f>
        <v>0</v>
      </c>
      <c r="Z43" s="43">
        <f t="shared" si="27"/>
        <v>0</v>
      </c>
      <c r="AA43" s="43">
        <f t="shared" si="19"/>
        <v>0</v>
      </c>
      <c r="AB43" s="277"/>
      <c r="AC43" s="277"/>
      <c r="AD43" s="204">
        <f t="shared" si="4"/>
        <v>0</v>
      </c>
      <c r="AE43" s="277"/>
      <c r="AF43" s="277"/>
      <c r="AG43" s="204">
        <f t="shared" si="5"/>
        <v>0</v>
      </c>
      <c r="AH43" s="277">
        <v>1096000</v>
      </c>
      <c r="AI43" s="277">
        <v>1096000</v>
      </c>
      <c r="AJ43" s="204">
        <f t="shared" si="6"/>
        <v>2192000</v>
      </c>
      <c r="AK43" s="277">
        <v>202000</v>
      </c>
      <c r="AL43" s="277">
        <v>202000</v>
      </c>
      <c r="AM43" s="204">
        <f t="shared" si="7"/>
        <v>404000</v>
      </c>
      <c r="AN43" s="43">
        <f t="shared" ref="AN43:AO55" si="28">+SUM(AB43,AE43,AH43,AK43)</f>
        <v>1298000</v>
      </c>
      <c r="AO43" s="43">
        <f t="shared" si="28"/>
        <v>1298000</v>
      </c>
      <c r="AP43" s="204">
        <f t="shared" si="8"/>
        <v>2596000</v>
      </c>
      <c r="AQ43" s="277">
        <v>202000</v>
      </c>
      <c r="AR43" s="277">
        <v>202000</v>
      </c>
      <c r="AS43" s="204">
        <f t="shared" si="9"/>
        <v>404000</v>
      </c>
      <c r="AT43" s="277"/>
      <c r="AU43" s="277"/>
      <c r="AV43" s="204">
        <f t="shared" si="10"/>
        <v>0</v>
      </c>
      <c r="AW43" s="277"/>
      <c r="AX43" s="277"/>
      <c r="AY43" s="204">
        <f t="shared" si="11"/>
        <v>0</v>
      </c>
      <c r="AZ43" s="277"/>
      <c r="BA43" s="277"/>
      <c r="BB43" s="204">
        <f t="shared" si="12"/>
        <v>0</v>
      </c>
      <c r="BC43" s="43">
        <f t="shared" ref="BC43:BD55" si="29">+SUM(AQ43,AT43,AW43,AZ43)</f>
        <v>202000</v>
      </c>
      <c r="BD43" s="43">
        <f t="shared" si="29"/>
        <v>202000</v>
      </c>
      <c r="BE43" s="43">
        <f t="shared" si="22"/>
        <v>404000</v>
      </c>
      <c r="BF43" s="277"/>
      <c r="BG43" s="277"/>
      <c r="BH43" s="204">
        <f t="shared" si="13"/>
        <v>0</v>
      </c>
      <c r="BI43" s="277"/>
      <c r="BJ43" s="277"/>
      <c r="BK43" s="204">
        <f t="shared" si="14"/>
        <v>0</v>
      </c>
      <c r="BL43" s="277"/>
      <c r="BM43" s="277"/>
      <c r="BN43" s="204">
        <f t="shared" si="15"/>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 (Hyperion)'!Y43</f>
        <v>0</v>
      </c>
      <c r="BV43" s="46">
        <f>+Z43-'GB 2023 (Hyperion)'!Z43</f>
        <v>0</v>
      </c>
      <c r="BW43" s="46">
        <f>+AA43-'GB 2023 (Hyperion)'!AA43</f>
        <v>0</v>
      </c>
      <c r="BX43" s="46">
        <f>+AN43-'GB 2023 (Hyperion)'!AN43</f>
        <v>-202000</v>
      </c>
      <c r="BY43" s="46">
        <f>+AO43-'GB 2023 (Hyperion)'!AO43</f>
        <v>-202000</v>
      </c>
      <c r="BZ43" s="46">
        <f>+AP43-'GB 2023 (Hyperion)'!AP43</f>
        <v>-404000</v>
      </c>
      <c r="CA43" s="46">
        <f>+BC43-'GB 2023 (Hyperion)'!BC43</f>
        <v>202000</v>
      </c>
      <c r="CB43" s="46">
        <f>+BD43-'GB 2023 (Hyperion)'!BD43</f>
        <v>202000</v>
      </c>
      <c r="CC43" s="46">
        <f>+BE43-'GB 2023 (Hyperion)'!BE43</f>
        <v>404000</v>
      </c>
      <c r="CD43" s="46">
        <f>+BO43-'GB 2023 (Hyperion)'!BO43</f>
        <v>0</v>
      </c>
      <c r="CE43" s="46">
        <f>+BP43-'GB 2023 (Hyperion)'!BP43</f>
        <v>0</v>
      </c>
      <c r="CF43" s="46">
        <f>+BQ43-'GB 2023 (Hyperion)'!BQ43</f>
        <v>0</v>
      </c>
      <c r="CG43" s="46">
        <f t="shared" si="26"/>
        <v>0</v>
      </c>
      <c r="CH43" s="46">
        <f t="shared" si="26"/>
        <v>0</v>
      </c>
      <c r="CI43" s="46">
        <f t="shared" si="26"/>
        <v>0</v>
      </c>
    </row>
    <row r="44" spans="1:88" hidden="1" x14ac:dyDescent="0.25">
      <c r="A44" s="48" t="s">
        <v>182</v>
      </c>
      <c r="B44" s="48" t="s">
        <v>173</v>
      </c>
      <c r="C44" s="48" t="s">
        <v>192</v>
      </c>
      <c r="D44" s="48" t="s">
        <v>121</v>
      </c>
      <c r="F44" s="48" t="s">
        <v>175</v>
      </c>
      <c r="G44" s="48" t="s">
        <v>176</v>
      </c>
      <c r="H44" s="48" t="s">
        <v>177</v>
      </c>
      <c r="I44" s="48">
        <v>20</v>
      </c>
      <c r="J44" s="46">
        <v>4000000</v>
      </c>
      <c r="K44" s="46">
        <v>0</v>
      </c>
      <c r="L44" s="46">
        <v>4000000</v>
      </c>
      <c r="M44" s="277"/>
      <c r="N44" s="277"/>
      <c r="O44" s="204">
        <f t="shared" si="0"/>
        <v>0</v>
      </c>
      <c r="P44" s="277"/>
      <c r="Q44" s="277"/>
      <c r="R44" s="204">
        <f t="shared" si="1"/>
        <v>0</v>
      </c>
      <c r="S44" s="277"/>
      <c r="T44" s="277"/>
      <c r="U44" s="204">
        <f t="shared" si="2"/>
        <v>0</v>
      </c>
      <c r="V44" s="277">
        <v>0</v>
      </c>
      <c r="W44" s="277"/>
      <c r="X44" s="204">
        <f t="shared" si="3"/>
        <v>0</v>
      </c>
      <c r="Y44" s="43">
        <f t="shared" si="27"/>
        <v>0</v>
      </c>
      <c r="Z44" s="43">
        <f t="shared" si="27"/>
        <v>0</v>
      </c>
      <c r="AA44" s="43">
        <f t="shared" si="19"/>
        <v>0</v>
      </c>
      <c r="AB44" s="277">
        <v>13000</v>
      </c>
      <c r="AC44" s="277"/>
      <c r="AD44" s="204">
        <f t="shared" si="4"/>
        <v>13000</v>
      </c>
      <c r="AE44" s="277">
        <v>78000</v>
      </c>
      <c r="AF44" s="277"/>
      <c r="AG44" s="204">
        <f t="shared" si="5"/>
        <v>78000</v>
      </c>
      <c r="AH44" s="277">
        <v>987000</v>
      </c>
      <c r="AI44" s="277"/>
      <c r="AJ44" s="204">
        <f t="shared" si="6"/>
        <v>987000</v>
      </c>
      <c r="AK44" s="277">
        <v>1000000</v>
      </c>
      <c r="AL44" s="277"/>
      <c r="AM44" s="204">
        <f t="shared" si="7"/>
        <v>1000000</v>
      </c>
      <c r="AN44" s="43">
        <f t="shared" si="28"/>
        <v>2078000</v>
      </c>
      <c r="AO44" s="43">
        <f t="shared" si="28"/>
        <v>0</v>
      </c>
      <c r="AP44" s="204">
        <f t="shared" si="8"/>
        <v>2078000</v>
      </c>
      <c r="AQ44" s="277">
        <v>641000</v>
      </c>
      <c r="AR44" s="277"/>
      <c r="AS44" s="204">
        <f t="shared" si="9"/>
        <v>641000</v>
      </c>
      <c r="AT44" s="277">
        <v>641000</v>
      </c>
      <c r="AU44" s="277"/>
      <c r="AV44" s="204">
        <f t="shared" si="10"/>
        <v>641000</v>
      </c>
      <c r="AW44" s="277">
        <v>640000</v>
      </c>
      <c r="AX44" s="277"/>
      <c r="AY44" s="204">
        <f t="shared" si="11"/>
        <v>640000</v>
      </c>
      <c r="AZ44" s="277"/>
      <c r="BA44" s="277"/>
      <c r="BB44" s="204">
        <f t="shared" si="12"/>
        <v>0</v>
      </c>
      <c r="BC44" s="43">
        <f t="shared" si="29"/>
        <v>1922000</v>
      </c>
      <c r="BD44" s="43">
        <f t="shared" si="29"/>
        <v>0</v>
      </c>
      <c r="BE44" s="43">
        <f t="shared" si="22"/>
        <v>1922000</v>
      </c>
      <c r="BF44" s="277"/>
      <c r="BG44" s="277"/>
      <c r="BH44" s="204">
        <f t="shared" si="13"/>
        <v>0</v>
      </c>
      <c r="BI44" s="277"/>
      <c r="BJ44" s="277"/>
      <c r="BK44" s="204">
        <f t="shared" si="14"/>
        <v>0</v>
      </c>
      <c r="BL44" s="277"/>
      <c r="BM44" s="277"/>
      <c r="BN44" s="204">
        <f t="shared" si="15"/>
        <v>0</v>
      </c>
      <c r="BO44" s="216">
        <f t="shared" si="30"/>
        <v>0</v>
      </c>
      <c r="BP44" s="216">
        <f t="shared" si="30"/>
        <v>0</v>
      </c>
      <c r="BQ44" s="216">
        <f t="shared" si="24"/>
        <v>0</v>
      </c>
      <c r="BR44" s="205">
        <f t="shared" si="31"/>
        <v>4000000</v>
      </c>
      <c r="BS44" s="205">
        <f t="shared" si="31"/>
        <v>0</v>
      </c>
      <c r="BT44" s="205">
        <f t="shared" si="31"/>
        <v>4000000</v>
      </c>
      <c r="BU44" s="46">
        <f>+Y44-'GB 2023 (Hyperion)'!Y44</f>
        <v>-500000</v>
      </c>
      <c r="BV44" s="46">
        <f>+Z44-'GB 2023 (Hyperion)'!Z44</f>
        <v>0</v>
      </c>
      <c r="BW44" s="46">
        <f>+AA44-'GB 2023 (Hyperion)'!AA44</f>
        <v>-500000</v>
      </c>
      <c r="BX44" s="46">
        <f>+AN44-'GB 2023 (Hyperion)'!AN44</f>
        <v>78000</v>
      </c>
      <c r="BY44" s="46">
        <f>+AO44-'GB 2023 (Hyperion)'!AO44</f>
        <v>0</v>
      </c>
      <c r="BZ44" s="46">
        <f>+AP44-'GB 2023 (Hyperion)'!AP44</f>
        <v>78000</v>
      </c>
      <c r="CA44" s="46">
        <f>+BC44-'GB 2023 (Hyperion)'!BC44</f>
        <v>422000</v>
      </c>
      <c r="CB44" s="46">
        <f>+BD44-'GB 2023 (Hyperion)'!BD44</f>
        <v>0</v>
      </c>
      <c r="CC44" s="46">
        <f>+BE44-'GB 2023 (Hyperion)'!BE44</f>
        <v>422000</v>
      </c>
      <c r="CD44" s="46">
        <f>+BO44-'GB 2023 (Hyperion)'!BO44</f>
        <v>0</v>
      </c>
      <c r="CE44" s="46">
        <f>+BP44-'GB 2023 (Hyperion)'!BP44</f>
        <v>0</v>
      </c>
      <c r="CF44" s="46">
        <f>+BQ44-'GB 2023 (Hyperion)'!BQ44</f>
        <v>0</v>
      </c>
      <c r="CG44" s="46">
        <f t="shared" si="26"/>
        <v>0</v>
      </c>
      <c r="CH44" s="46">
        <f t="shared" si="26"/>
        <v>0</v>
      </c>
      <c r="CI44" s="46">
        <f t="shared" si="26"/>
        <v>0</v>
      </c>
    </row>
    <row r="45" spans="1:88" hidden="1" x14ac:dyDescent="0.25">
      <c r="A45" s="48" t="s">
        <v>172</v>
      </c>
      <c r="B45" s="48" t="s">
        <v>173</v>
      </c>
      <c r="C45" s="48" t="s">
        <v>174</v>
      </c>
      <c r="D45" s="48" t="s">
        <v>117</v>
      </c>
      <c r="F45" s="48" t="s">
        <v>193</v>
      </c>
      <c r="G45" s="48" t="s">
        <v>194</v>
      </c>
      <c r="H45" s="48" t="s">
        <v>195</v>
      </c>
      <c r="I45" s="48" t="s">
        <v>196</v>
      </c>
      <c r="J45" s="46">
        <v>5365000</v>
      </c>
      <c r="K45" s="46">
        <v>6885000</v>
      </c>
      <c r="L45" s="46">
        <v>12250000</v>
      </c>
      <c r="M45" s="277"/>
      <c r="N45" s="277"/>
      <c r="O45" s="204">
        <f t="shared" si="0"/>
        <v>0</v>
      </c>
      <c r="P45" s="277"/>
      <c r="Q45" s="277"/>
      <c r="R45" s="204">
        <f t="shared" si="1"/>
        <v>0</v>
      </c>
      <c r="S45" s="277"/>
      <c r="T45" s="277"/>
      <c r="U45" s="204">
        <f t="shared" si="2"/>
        <v>0</v>
      </c>
      <c r="V45" s="277"/>
      <c r="W45" s="277"/>
      <c r="X45" s="204">
        <f t="shared" si="3"/>
        <v>0</v>
      </c>
      <c r="Y45" s="43">
        <f t="shared" si="27"/>
        <v>0</v>
      </c>
      <c r="Z45" s="43">
        <f t="shared" si="27"/>
        <v>0</v>
      </c>
      <c r="AA45" s="43">
        <f t="shared" si="19"/>
        <v>0</v>
      </c>
      <c r="AB45" s="277">
        <v>0</v>
      </c>
      <c r="AC45" s="277">
        <v>0</v>
      </c>
      <c r="AD45" s="204">
        <f t="shared" si="4"/>
        <v>0</v>
      </c>
      <c r="AE45" s="277">
        <v>0</v>
      </c>
      <c r="AF45" s="277">
        <v>0</v>
      </c>
      <c r="AG45" s="204">
        <f t="shared" si="5"/>
        <v>0</v>
      </c>
      <c r="AH45" s="277">
        <v>0</v>
      </c>
      <c r="AI45" s="277">
        <v>0</v>
      </c>
      <c r="AJ45" s="204">
        <f t="shared" si="6"/>
        <v>0</v>
      </c>
      <c r="AK45" s="277">
        <v>0</v>
      </c>
      <c r="AL45" s="277">
        <v>0</v>
      </c>
      <c r="AM45" s="204">
        <f t="shared" si="7"/>
        <v>0</v>
      </c>
      <c r="AN45" s="43">
        <f t="shared" si="28"/>
        <v>0</v>
      </c>
      <c r="AO45" s="43">
        <f t="shared" si="28"/>
        <v>0</v>
      </c>
      <c r="AP45" s="204">
        <f t="shared" si="8"/>
        <v>0</v>
      </c>
      <c r="AQ45" s="277">
        <f>6125000*0.475</f>
        <v>2909000</v>
      </c>
      <c r="AR45" s="277">
        <f>6125000*0.525</f>
        <v>3216000</v>
      </c>
      <c r="AS45" s="204">
        <f t="shared" si="9"/>
        <v>6125000</v>
      </c>
      <c r="AT45" s="277">
        <f>6125000*0.485</f>
        <v>2971000</v>
      </c>
      <c r="AU45" s="277">
        <f>6125000*0.515</f>
        <v>3154000</v>
      </c>
      <c r="AV45" s="204">
        <f t="shared" si="10"/>
        <v>6125000</v>
      </c>
      <c r="AW45" s="277">
        <v>0</v>
      </c>
      <c r="AX45" s="277">
        <v>0</v>
      </c>
      <c r="AY45" s="204">
        <f t="shared" si="11"/>
        <v>0</v>
      </c>
      <c r="AZ45" s="277"/>
      <c r="BA45" s="277"/>
      <c r="BB45" s="204">
        <f t="shared" si="12"/>
        <v>0</v>
      </c>
      <c r="BC45" s="43">
        <f t="shared" si="29"/>
        <v>5880000</v>
      </c>
      <c r="BD45" s="43">
        <f t="shared" si="29"/>
        <v>6370000</v>
      </c>
      <c r="BE45" s="43">
        <f t="shared" si="22"/>
        <v>12250000</v>
      </c>
      <c r="BF45" s="277"/>
      <c r="BG45" s="277"/>
      <c r="BH45" s="204">
        <f t="shared" si="13"/>
        <v>0</v>
      </c>
      <c r="BI45" s="277"/>
      <c r="BJ45" s="277"/>
      <c r="BK45" s="204">
        <f t="shared" si="14"/>
        <v>0</v>
      </c>
      <c r="BL45" s="277"/>
      <c r="BM45" s="277"/>
      <c r="BN45" s="204">
        <f t="shared" si="15"/>
        <v>0</v>
      </c>
      <c r="BO45" s="216">
        <f t="shared" si="30"/>
        <v>0</v>
      </c>
      <c r="BP45" s="216">
        <f t="shared" si="30"/>
        <v>0</v>
      </c>
      <c r="BQ45" s="216">
        <f t="shared" si="24"/>
        <v>0</v>
      </c>
      <c r="BR45" s="205">
        <f t="shared" si="31"/>
        <v>5880000</v>
      </c>
      <c r="BS45" s="205">
        <f t="shared" si="31"/>
        <v>6370000</v>
      </c>
      <c r="BT45" s="205">
        <f t="shared" si="31"/>
        <v>12250000</v>
      </c>
      <c r="BU45" s="46">
        <f>+Y45-'GB 2023 (Hyperion)'!Y45</f>
        <v>0</v>
      </c>
      <c r="BV45" s="46">
        <f>+Z45-'GB 2023 (Hyperion)'!Z45</f>
        <v>0</v>
      </c>
      <c r="BW45" s="46">
        <f>+AA45-'GB 2023 (Hyperion)'!AA45</f>
        <v>0</v>
      </c>
      <c r="BX45" s="46">
        <f>+AN45-'GB 2023 (Hyperion)'!AN45</f>
        <v>-5365000</v>
      </c>
      <c r="BY45" s="46">
        <f>+AO45-'GB 2023 (Hyperion)'!AO45</f>
        <v>-6885000</v>
      </c>
      <c r="BZ45" s="46">
        <f>+AP45-'GB 2023 (Hyperion)'!AP45</f>
        <v>-12250000</v>
      </c>
      <c r="CA45" s="46">
        <f>+BC45-'GB 2023 (Hyperion)'!BC45</f>
        <v>5880000</v>
      </c>
      <c r="CB45" s="46">
        <f>+BD45-'GB 2023 (Hyperion)'!BD45</f>
        <v>6370000</v>
      </c>
      <c r="CC45" s="46">
        <f>+BE45-'GB 2023 (Hyperion)'!BE45</f>
        <v>12250000</v>
      </c>
      <c r="CD45" s="46">
        <f>+BO45-'GB 2023 (Hyperion)'!BO45</f>
        <v>0</v>
      </c>
      <c r="CE45" s="46">
        <f>+BP45-'GB 2023 (Hyperion)'!BP45</f>
        <v>0</v>
      </c>
      <c r="CF45" s="46">
        <f>+BQ45-'GB 2023 (Hyperion)'!BQ45</f>
        <v>0</v>
      </c>
      <c r="CG45" s="46">
        <f t="shared" si="26"/>
        <v>515000</v>
      </c>
      <c r="CH45" s="46">
        <f t="shared" si="26"/>
        <v>-515000</v>
      </c>
      <c r="CI45" s="46">
        <f t="shared" si="26"/>
        <v>0</v>
      </c>
    </row>
    <row r="46" spans="1:88" hidden="1" x14ac:dyDescent="0.25">
      <c r="A46" s="48" t="s">
        <v>179</v>
      </c>
      <c r="B46" s="48" t="s">
        <v>173</v>
      </c>
      <c r="C46" s="48" t="s">
        <v>180</v>
      </c>
      <c r="D46" s="48" t="s">
        <v>117</v>
      </c>
      <c r="F46" s="48" t="s">
        <v>193</v>
      </c>
      <c r="G46" s="48" t="s">
        <v>194</v>
      </c>
      <c r="H46" s="48" t="s">
        <v>198</v>
      </c>
      <c r="I46" s="48" t="s">
        <v>204</v>
      </c>
      <c r="J46" s="46">
        <v>44235000</v>
      </c>
      <c r="K46" s="46">
        <v>44235000</v>
      </c>
      <c r="L46" s="46">
        <v>88470000</v>
      </c>
      <c r="M46" s="277">
        <v>0</v>
      </c>
      <c r="N46" s="277">
        <v>0</v>
      </c>
      <c r="O46" s="204">
        <f t="shared" si="0"/>
        <v>0</v>
      </c>
      <c r="P46" s="277">
        <v>0</v>
      </c>
      <c r="Q46" s="277">
        <v>0</v>
      </c>
      <c r="R46" s="204">
        <f t="shared" si="1"/>
        <v>0</v>
      </c>
      <c r="S46" s="277">
        <v>0</v>
      </c>
      <c r="T46" s="277">
        <v>0</v>
      </c>
      <c r="U46" s="204">
        <f t="shared" si="2"/>
        <v>0</v>
      </c>
      <c r="V46" s="277">
        <v>0</v>
      </c>
      <c r="W46" s="277">
        <v>0</v>
      </c>
      <c r="X46" s="204">
        <f t="shared" si="3"/>
        <v>0</v>
      </c>
      <c r="Y46" s="43">
        <f t="shared" si="27"/>
        <v>0</v>
      </c>
      <c r="Z46" s="43">
        <f t="shared" si="27"/>
        <v>0</v>
      </c>
      <c r="AA46" s="43">
        <f t="shared" si="19"/>
        <v>0</v>
      </c>
      <c r="AB46" s="277">
        <v>0</v>
      </c>
      <c r="AC46" s="277">
        <v>0</v>
      </c>
      <c r="AD46" s="204">
        <f t="shared" si="4"/>
        <v>0</v>
      </c>
      <c r="AE46" s="277">
        <v>0</v>
      </c>
      <c r="AF46" s="277">
        <v>0</v>
      </c>
      <c r="AG46" s="204">
        <f t="shared" si="5"/>
        <v>0</v>
      </c>
      <c r="AH46" s="277">
        <v>0</v>
      </c>
      <c r="AI46" s="277">
        <v>0</v>
      </c>
      <c r="AJ46" s="204">
        <f t="shared" si="6"/>
        <v>0</v>
      </c>
      <c r="AK46" s="277">
        <v>44235000</v>
      </c>
      <c r="AL46" s="277">
        <v>44235000</v>
      </c>
      <c r="AM46" s="204">
        <f t="shared" si="7"/>
        <v>88470000</v>
      </c>
      <c r="AN46" s="43">
        <f t="shared" si="28"/>
        <v>44235000</v>
      </c>
      <c r="AO46" s="43">
        <f t="shared" si="28"/>
        <v>44235000</v>
      </c>
      <c r="AP46" s="204">
        <f t="shared" si="8"/>
        <v>88470000</v>
      </c>
      <c r="AQ46" s="277">
        <v>0</v>
      </c>
      <c r="AR46" s="277">
        <v>0</v>
      </c>
      <c r="AS46" s="204">
        <f t="shared" si="9"/>
        <v>0</v>
      </c>
      <c r="AT46" s="277">
        <v>0</v>
      </c>
      <c r="AU46" s="277">
        <v>0</v>
      </c>
      <c r="AV46" s="204">
        <f t="shared" si="10"/>
        <v>0</v>
      </c>
      <c r="AW46" s="277">
        <v>0</v>
      </c>
      <c r="AX46" s="277">
        <v>0</v>
      </c>
      <c r="AY46" s="204">
        <f t="shared" si="11"/>
        <v>0</v>
      </c>
      <c r="AZ46" s="277"/>
      <c r="BA46" s="277"/>
      <c r="BB46" s="204">
        <f t="shared" si="12"/>
        <v>0</v>
      </c>
      <c r="BC46" s="43">
        <f t="shared" si="29"/>
        <v>0</v>
      </c>
      <c r="BD46" s="43">
        <f t="shared" si="29"/>
        <v>0</v>
      </c>
      <c r="BE46" s="43">
        <f t="shared" si="22"/>
        <v>0</v>
      </c>
      <c r="BF46" s="277"/>
      <c r="BG46" s="277"/>
      <c r="BH46" s="204">
        <f t="shared" si="13"/>
        <v>0</v>
      </c>
      <c r="BI46" s="277"/>
      <c r="BJ46" s="277"/>
      <c r="BK46" s="204">
        <f t="shared" si="14"/>
        <v>0</v>
      </c>
      <c r="BL46" s="277"/>
      <c r="BM46" s="277"/>
      <c r="BN46" s="204">
        <f t="shared" si="15"/>
        <v>0</v>
      </c>
      <c r="BO46" s="216">
        <f t="shared" si="30"/>
        <v>0</v>
      </c>
      <c r="BP46" s="216">
        <f t="shared" si="30"/>
        <v>0</v>
      </c>
      <c r="BQ46" s="216">
        <f t="shared" si="24"/>
        <v>0</v>
      </c>
      <c r="BR46" s="205">
        <f t="shared" si="31"/>
        <v>44235000</v>
      </c>
      <c r="BS46" s="205">
        <f t="shared" si="31"/>
        <v>44235000</v>
      </c>
      <c r="BT46" s="205">
        <f t="shared" si="31"/>
        <v>88470000</v>
      </c>
      <c r="BU46" s="46">
        <f>+Y46-'GB 2023 (Hyperion)'!Y46</f>
        <v>0</v>
      </c>
      <c r="BV46" s="46">
        <f>+Z46-'GB 2023 (Hyperion)'!Z46</f>
        <v>0</v>
      </c>
      <c r="BW46" s="46">
        <f>+AA46-'GB 2023 (Hyperion)'!AA46</f>
        <v>0</v>
      </c>
      <c r="BX46" s="46">
        <f>+AN46-'GB 2023 (Hyperion)'!AN46</f>
        <v>0</v>
      </c>
      <c r="BY46" s="46">
        <f>+AO46-'GB 2023 (Hyperion)'!AO46</f>
        <v>0</v>
      </c>
      <c r="BZ46" s="46">
        <f>+AP46-'GB 2023 (Hyperion)'!AP46</f>
        <v>0</v>
      </c>
      <c r="CA46" s="46">
        <f>+BC46-'GB 2023 (Hyperion)'!BC46</f>
        <v>0</v>
      </c>
      <c r="CB46" s="46">
        <f>+BD46-'GB 2023 (Hyperion)'!BD46</f>
        <v>0</v>
      </c>
      <c r="CC46" s="46">
        <f>+BE46-'GB 2023 (Hyperion)'!BE46</f>
        <v>0</v>
      </c>
      <c r="CD46" s="46">
        <f>+BO46-'GB 2023 (Hyperion)'!BO46</f>
        <v>0</v>
      </c>
      <c r="CE46" s="46">
        <f>+BP46-'GB 2023 (Hyperion)'!BP46</f>
        <v>0</v>
      </c>
      <c r="CF46" s="46">
        <f>+BQ46-'GB 2023 (Hyperion)'!BQ46</f>
        <v>0</v>
      </c>
      <c r="CG46" s="46">
        <f t="shared" si="26"/>
        <v>0</v>
      </c>
      <c r="CH46" s="46">
        <f t="shared" si="26"/>
        <v>0</v>
      </c>
      <c r="CI46" s="46">
        <f t="shared" si="26"/>
        <v>0</v>
      </c>
    </row>
    <row r="47" spans="1:88" hidden="1" x14ac:dyDescent="0.25">
      <c r="A47" s="48" t="s">
        <v>199</v>
      </c>
      <c r="B47" s="48" t="s">
        <v>173</v>
      </c>
      <c r="C47" s="48" t="s">
        <v>200</v>
      </c>
      <c r="D47" s="48" t="s">
        <v>117</v>
      </c>
      <c r="F47" s="48" t="s">
        <v>193</v>
      </c>
      <c r="G47" s="48" t="s">
        <v>194</v>
      </c>
      <c r="H47" s="48" t="s">
        <v>195</v>
      </c>
      <c r="I47" s="48" t="s">
        <v>196</v>
      </c>
      <c r="J47" s="46">
        <v>40000000</v>
      </c>
      <c r="K47" s="46">
        <v>0</v>
      </c>
      <c r="L47" s="46">
        <v>40000000</v>
      </c>
      <c r="M47" s="277"/>
      <c r="N47" s="277"/>
      <c r="O47" s="204">
        <f t="shared" si="0"/>
        <v>0</v>
      </c>
      <c r="P47" s="277"/>
      <c r="Q47" s="277"/>
      <c r="R47" s="204">
        <f t="shared" si="1"/>
        <v>0</v>
      </c>
      <c r="S47" s="277"/>
      <c r="T47" s="277"/>
      <c r="U47" s="204">
        <f t="shared" si="2"/>
        <v>0</v>
      </c>
      <c r="V47" s="277">
        <f>ROUND(9052769,-3)</f>
        <v>9053000</v>
      </c>
      <c r="W47" s="277"/>
      <c r="X47" s="204">
        <f t="shared" si="3"/>
        <v>9053000</v>
      </c>
      <c r="Y47" s="43">
        <f t="shared" si="27"/>
        <v>9053000</v>
      </c>
      <c r="Z47" s="43">
        <f t="shared" si="27"/>
        <v>0</v>
      </c>
      <c r="AA47" s="43">
        <f t="shared" si="19"/>
        <v>9053000</v>
      </c>
      <c r="AB47" s="277"/>
      <c r="AC47" s="277"/>
      <c r="AD47" s="204">
        <f t="shared" si="4"/>
        <v>0</v>
      </c>
      <c r="AE47" s="277">
        <v>19411000</v>
      </c>
      <c r="AF47" s="277"/>
      <c r="AG47" s="204">
        <f t="shared" si="5"/>
        <v>19411000</v>
      </c>
      <c r="AH47" s="277">
        <v>0</v>
      </c>
      <c r="AI47" s="277"/>
      <c r="AJ47" s="204">
        <f t="shared" si="6"/>
        <v>0</v>
      </c>
      <c r="AK47" s="277">
        <v>10391000</v>
      </c>
      <c r="AL47" s="277"/>
      <c r="AM47" s="204">
        <f t="shared" si="7"/>
        <v>10391000</v>
      </c>
      <c r="AN47" s="43">
        <f t="shared" si="28"/>
        <v>29802000</v>
      </c>
      <c r="AO47" s="43">
        <f t="shared" si="28"/>
        <v>0</v>
      </c>
      <c r="AP47" s="204">
        <f t="shared" si="8"/>
        <v>29802000</v>
      </c>
      <c r="AQ47" s="277">
        <v>324000</v>
      </c>
      <c r="AR47" s="277"/>
      <c r="AS47" s="204">
        <f t="shared" si="9"/>
        <v>324000</v>
      </c>
      <c r="AT47" s="277">
        <f>ROUNDUP(219433,-3)</f>
        <v>220000</v>
      </c>
      <c r="AU47" s="277"/>
      <c r="AV47" s="204">
        <f t="shared" si="10"/>
        <v>220000</v>
      </c>
      <c r="AW47" s="277">
        <f>ROUND(601109,-3)</f>
        <v>601000</v>
      </c>
      <c r="AX47" s="277"/>
      <c r="AY47" s="204">
        <f t="shared" si="11"/>
        <v>601000</v>
      </c>
      <c r="AZ47" s="277"/>
      <c r="BA47" s="277"/>
      <c r="BB47" s="204">
        <f t="shared" si="12"/>
        <v>0</v>
      </c>
      <c r="BC47" s="43">
        <f t="shared" si="29"/>
        <v>1145000</v>
      </c>
      <c r="BD47" s="43">
        <f t="shared" si="29"/>
        <v>0</v>
      </c>
      <c r="BE47" s="43">
        <f t="shared" si="22"/>
        <v>1145000</v>
      </c>
      <c r="BF47" s="277"/>
      <c r="BG47" s="277"/>
      <c r="BH47" s="204">
        <f t="shared" si="13"/>
        <v>0</v>
      </c>
      <c r="BI47" s="277"/>
      <c r="BJ47" s="277"/>
      <c r="BK47" s="204">
        <f t="shared" si="14"/>
        <v>0</v>
      </c>
      <c r="BL47" s="277"/>
      <c r="BM47" s="277"/>
      <c r="BN47" s="204">
        <f t="shared" si="15"/>
        <v>0</v>
      </c>
      <c r="BO47" s="216">
        <f t="shared" si="30"/>
        <v>0</v>
      </c>
      <c r="BP47" s="216">
        <f t="shared" si="30"/>
        <v>0</v>
      </c>
      <c r="BQ47" s="216">
        <f t="shared" si="24"/>
        <v>0</v>
      </c>
      <c r="BR47" s="205">
        <f t="shared" si="31"/>
        <v>40000000</v>
      </c>
      <c r="BS47" s="205">
        <f t="shared" si="31"/>
        <v>0</v>
      </c>
      <c r="BT47" s="205">
        <f t="shared" si="31"/>
        <v>40000000</v>
      </c>
      <c r="BU47" s="46">
        <f>+Y47-'GB 2023 (Hyperion)'!Y47</f>
        <v>0</v>
      </c>
      <c r="BV47" s="46">
        <f>+Z47-'GB 2023 (Hyperion)'!Z47</f>
        <v>0</v>
      </c>
      <c r="BW47" s="46">
        <f>+AA47-'GB 2023 (Hyperion)'!AA47</f>
        <v>0</v>
      </c>
      <c r="BX47" s="46">
        <f>+AN47-'GB 2023 (Hyperion)'!AN47</f>
        <v>151000</v>
      </c>
      <c r="BY47" s="46">
        <f>+AO47-'GB 2023 (Hyperion)'!AO47</f>
        <v>0</v>
      </c>
      <c r="BZ47" s="46">
        <f>+AP47-'GB 2023 (Hyperion)'!AP47</f>
        <v>151000</v>
      </c>
      <c r="CA47" s="46">
        <f>+BC47-'GB 2023 (Hyperion)'!BC47</f>
        <v>-151000</v>
      </c>
      <c r="CB47" s="46">
        <f>+BD47-'GB 2023 (Hyperion)'!BD47</f>
        <v>0</v>
      </c>
      <c r="CC47" s="46">
        <f>+BE47-'GB 2023 (Hyperion)'!BE47</f>
        <v>-151000</v>
      </c>
      <c r="CD47" s="46">
        <f>+BO47-'GB 2023 (Hyperion)'!BO47</f>
        <v>0</v>
      </c>
      <c r="CE47" s="46">
        <f>+BP47-'GB 2023 (Hyperion)'!BP47</f>
        <v>0</v>
      </c>
      <c r="CF47" s="46">
        <f>+BQ47-'GB 2023 (Hyperion)'!BQ47</f>
        <v>0</v>
      </c>
      <c r="CG47" s="46">
        <f t="shared" si="26"/>
        <v>0</v>
      </c>
      <c r="CH47" s="46">
        <f t="shared" si="26"/>
        <v>0</v>
      </c>
      <c r="CI47" s="46">
        <f t="shared" si="26"/>
        <v>0</v>
      </c>
    </row>
    <row r="48" spans="1:88" s="95" customFormat="1" hidden="1" x14ac:dyDescent="0.25">
      <c r="A48" s="96" t="s">
        <v>184</v>
      </c>
      <c r="B48" s="96" t="s">
        <v>173</v>
      </c>
      <c r="C48" s="96" t="s">
        <v>185</v>
      </c>
      <c r="D48" s="96" t="s">
        <v>117</v>
      </c>
      <c r="E48" s="96"/>
      <c r="F48" s="96" t="s">
        <v>193</v>
      </c>
      <c r="G48" s="96" t="s">
        <v>194</v>
      </c>
      <c r="H48" s="96" t="s">
        <v>195</v>
      </c>
      <c r="I48" s="96" t="s">
        <v>196</v>
      </c>
      <c r="J48" s="182">
        <v>0</v>
      </c>
      <c r="K48" s="182">
        <v>0</v>
      </c>
      <c r="L48" s="182">
        <v>0</v>
      </c>
      <c r="M48" s="236"/>
      <c r="N48" s="236"/>
      <c r="O48" s="208">
        <f t="shared" si="0"/>
        <v>0</v>
      </c>
      <c r="P48" s="236"/>
      <c r="Q48" s="236"/>
      <c r="R48" s="208">
        <f t="shared" si="1"/>
        <v>0</v>
      </c>
      <c r="S48" s="236"/>
      <c r="T48" s="236"/>
      <c r="U48" s="208">
        <f t="shared" si="2"/>
        <v>0</v>
      </c>
      <c r="V48" s="236"/>
      <c r="W48" s="236"/>
      <c r="X48" s="208">
        <f t="shared" si="3"/>
        <v>0</v>
      </c>
      <c r="Y48" s="240">
        <f t="shared" si="27"/>
        <v>0</v>
      </c>
      <c r="Z48" s="240">
        <f t="shared" si="27"/>
        <v>0</v>
      </c>
      <c r="AA48" s="240">
        <f t="shared" si="19"/>
        <v>0</v>
      </c>
      <c r="AB48" s="236"/>
      <c r="AC48" s="236"/>
      <c r="AD48" s="208">
        <f t="shared" si="4"/>
        <v>0</v>
      </c>
      <c r="AE48" s="236"/>
      <c r="AF48" s="236"/>
      <c r="AG48" s="208">
        <f t="shared" si="5"/>
        <v>0</v>
      </c>
      <c r="AH48" s="236"/>
      <c r="AI48" s="236"/>
      <c r="AJ48" s="208">
        <f t="shared" si="6"/>
        <v>0</v>
      </c>
      <c r="AK48" s="236"/>
      <c r="AL48" s="236"/>
      <c r="AM48" s="208">
        <f t="shared" si="7"/>
        <v>0</v>
      </c>
      <c r="AN48" s="240">
        <f t="shared" si="28"/>
        <v>0</v>
      </c>
      <c r="AO48" s="240">
        <f t="shared" si="28"/>
        <v>0</v>
      </c>
      <c r="AP48" s="208">
        <f t="shared" si="8"/>
        <v>0</v>
      </c>
      <c r="AQ48" s="236"/>
      <c r="AR48" s="236"/>
      <c r="AS48" s="208">
        <f t="shared" si="9"/>
        <v>0</v>
      </c>
      <c r="AT48" s="236"/>
      <c r="AU48" s="236"/>
      <c r="AV48" s="208">
        <f t="shared" si="10"/>
        <v>0</v>
      </c>
      <c r="AW48" s="236"/>
      <c r="AX48" s="236"/>
      <c r="AY48" s="208">
        <f t="shared" si="11"/>
        <v>0</v>
      </c>
      <c r="AZ48" s="236"/>
      <c r="BA48" s="236"/>
      <c r="BB48" s="208">
        <f t="shared" si="12"/>
        <v>0</v>
      </c>
      <c r="BC48" s="240">
        <f t="shared" si="29"/>
        <v>0</v>
      </c>
      <c r="BD48" s="240">
        <f t="shared" si="29"/>
        <v>0</v>
      </c>
      <c r="BE48" s="240">
        <f t="shared" si="22"/>
        <v>0</v>
      </c>
      <c r="BF48" s="236"/>
      <c r="BG48" s="236"/>
      <c r="BH48" s="208">
        <f t="shared" si="13"/>
        <v>0</v>
      </c>
      <c r="BI48" s="236"/>
      <c r="BJ48" s="236"/>
      <c r="BK48" s="208">
        <f t="shared" si="14"/>
        <v>0</v>
      </c>
      <c r="BL48" s="236"/>
      <c r="BM48" s="236"/>
      <c r="BN48" s="208">
        <f t="shared" si="15"/>
        <v>0</v>
      </c>
      <c r="BO48" s="217">
        <f t="shared" si="30"/>
        <v>0</v>
      </c>
      <c r="BP48" s="217">
        <f t="shared" si="30"/>
        <v>0</v>
      </c>
      <c r="BQ48" s="217">
        <f t="shared" si="24"/>
        <v>0</v>
      </c>
      <c r="BR48" s="209">
        <f t="shared" si="31"/>
        <v>0</v>
      </c>
      <c r="BS48" s="209">
        <f t="shared" si="31"/>
        <v>0</v>
      </c>
      <c r="BT48" s="209">
        <f t="shared" si="31"/>
        <v>0</v>
      </c>
      <c r="BU48" s="182">
        <f>+Y48-'GB 2023 (Hyperion)'!Y48</f>
        <v>0</v>
      </c>
      <c r="BV48" s="182">
        <f>+Z48-'GB 2023 (Hyperion)'!Z48</f>
        <v>0</v>
      </c>
      <c r="BW48" s="182">
        <f>+AA48-'GB 2023 (Hyperion)'!AA48</f>
        <v>0</v>
      </c>
      <c r="BX48" s="182">
        <f>+AN48-'GB 2023 (Hyperion)'!AN48</f>
        <v>0</v>
      </c>
      <c r="BY48" s="182">
        <f>+AO48-'GB 2023 (Hyperion)'!AO48</f>
        <v>0</v>
      </c>
      <c r="BZ48" s="182">
        <f>+AP48-'GB 2023 (Hyperion)'!AP48</f>
        <v>0</v>
      </c>
      <c r="CA48" s="182">
        <f>+BC48-'GB 2023 (Hyperion)'!BC48</f>
        <v>0</v>
      </c>
      <c r="CB48" s="182">
        <f>+BD48-'GB 2023 (Hyperion)'!BD48</f>
        <v>0</v>
      </c>
      <c r="CC48" s="182">
        <f>+BE48-'GB 2023 (Hyperion)'!BE48</f>
        <v>0</v>
      </c>
      <c r="CD48" s="182">
        <f>+BO48-'GB 2023 (Hyperion)'!BO48</f>
        <v>0</v>
      </c>
      <c r="CE48" s="182">
        <f>+BP48-'GB 2023 (Hyperion)'!BP48</f>
        <v>0</v>
      </c>
      <c r="CF48" s="182">
        <f>+BQ48-'GB 2023 (Hyperion)'!BQ48</f>
        <v>0</v>
      </c>
      <c r="CG48" s="182">
        <f t="shared" si="26"/>
        <v>0</v>
      </c>
      <c r="CH48" s="182">
        <f t="shared" si="26"/>
        <v>0</v>
      </c>
      <c r="CI48" s="182">
        <f t="shared" si="26"/>
        <v>0</v>
      </c>
      <c r="CJ48" s="96"/>
    </row>
    <row r="49" spans="1:88" hidden="1" x14ac:dyDescent="0.25">
      <c r="A49" s="48" t="s">
        <v>172</v>
      </c>
      <c r="B49" s="48" t="s">
        <v>173</v>
      </c>
      <c r="C49" s="48" t="s">
        <v>186</v>
      </c>
      <c r="D49" s="48" t="s">
        <v>117</v>
      </c>
      <c r="F49" s="48" t="s">
        <v>193</v>
      </c>
      <c r="G49" s="48" t="s">
        <v>194</v>
      </c>
      <c r="H49" s="48" t="s">
        <v>195</v>
      </c>
      <c r="I49" s="48" t="s">
        <v>196</v>
      </c>
      <c r="J49" s="46">
        <v>40511000</v>
      </c>
      <c r="K49" s="46">
        <v>43418000</v>
      </c>
      <c r="L49" s="46">
        <v>83929000</v>
      </c>
      <c r="M49" s="277">
        <v>1869000</v>
      </c>
      <c r="N49" s="277">
        <v>1869000</v>
      </c>
      <c r="O49" s="204">
        <f t="shared" si="0"/>
        <v>3738000</v>
      </c>
      <c r="P49" s="277">
        <v>3284000</v>
      </c>
      <c r="Q49" s="277">
        <v>3284000</v>
      </c>
      <c r="R49" s="204">
        <f t="shared" si="1"/>
        <v>6568000</v>
      </c>
      <c r="S49" s="277">
        <v>6225000</v>
      </c>
      <c r="T49" s="277">
        <v>6225000</v>
      </c>
      <c r="U49" s="204">
        <f t="shared" si="2"/>
        <v>12450000</v>
      </c>
      <c r="V49" s="277">
        <v>6830000</v>
      </c>
      <c r="W49" s="277">
        <v>6830000</v>
      </c>
      <c r="X49" s="204">
        <f t="shared" si="3"/>
        <v>13660000</v>
      </c>
      <c r="Y49" s="43">
        <f t="shared" si="27"/>
        <v>18208000</v>
      </c>
      <c r="Z49" s="43">
        <f t="shared" si="27"/>
        <v>18208000</v>
      </c>
      <c r="AA49" s="43">
        <f t="shared" si="19"/>
        <v>36416000</v>
      </c>
      <c r="AB49" s="256">
        <v>2356000</v>
      </c>
      <c r="AC49" s="256">
        <v>2732000</v>
      </c>
      <c r="AD49" s="204">
        <f t="shared" si="4"/>
        <v>5088000</v>
      </c>
      <c r="AE49" s="256">
        <v>4565000</v>
      </c>
      <c r="AF49" s="256">
        <v>5295000</v>
      </c>
      <c r="AG49" s="204">
        <f t="shared" si="5"/>
        <v>9860000</v>
      </c>
      <c r="AH49" s="256">
        <v>5985000</v>
      </c>
      <c r="AI49" s="256">
        <v>6942000</v>
      </c>
      <c r="AJ49" s="204">
        <f t="shared" si="6"/>
        <v>12927000</v>
      </c>
      <c r="AK49" s="256">
        <v>6991000</v>
      </c>
      <c r="AL49" s="256">
        <v>8108000</v>
      </c>
      <c r="AM49" s="204">
        <f t="shared" si="7"/>
        <v>15099000</v>
      </c>
      <c r="AN49" s="43">
        <f t="shared" si="28"/>
        <v>19897000</v>
      </c>
      <c r="AO49" s="43">
        <f t="shared" si="28"/>
        <v>23077000</v>
      </c>
      <c r="AP49" s="204">
        <f t="shared" si="8"/>
        <v>42974000</v>
      </c>
      <c r="AQ49" s="256">
        <v>9536000</v>
      </c>
      <c r="AR49" s="256">
        <v>9496000</v>
      </c>
      <c r="AS49" s="204">
        <f t="shared" si="9"/>
        <v>19032000</v>
      </c>
      <c r="AT49" s="256">
        <v>10735000</v>
      </c>
      <c r="AU49" s="256">
        <v>10690000</v>
      </c>
      <c r="AV49" s="204">
        <f t="shared" si="10"/>
        <v>21425000</v>
      </c>
      <c r="AW49" s="256">
        <v>13375000</v>
      </c>
      <c r="AX49" s="256">
        <v>13317000</v>
      </c>
      <c r="AY49" s="204">
        <f t="shared" si="11"/>
        <v>26692000</v>
      </c>
      <c r="AZ49" s="277">
        <v>11312000</v>
      </c>
      <c r="BA49" s="277">
        <v>11312000</v>
      </c>
      <c r="BB49" s="204">
        <f t="shared" si="12"/>
        <v>22624000</v>
      </c>
      <c r="BC49" s="43">
        <f t="shared" si="29"/>
        <v>44958000</v>
      </c>
      <c r="BD49" s="43">
        <f t="shared" si="29"/>
        <v>44815000</v>
      </c>
      <c r="BE49" s="43">
        <f t="shared" si="22"/>
        <v>89773000</v>
      </c>
      <c r="BF49" s="277"/>
      <c r="BG49" s="277"/>
      <c r="BH49" s="204">
        <f t="shared" si="13"/>
        <v>0</v>
      </c>
      <c r="BI49" s="277"/>
      <c r="BJ49" s="277"/>
      <c r="BK49" s="204">
        <f t="shared" si="14"/>
        <v>0</v>
      </c>
      <c r="BL49" s="277"/>
      <c r="BM49" s="277"/>
      <c r="BN49" s="204">
        <f t="shared" si="15"/>
        <v>0</v>
      </c>
      <c r="BO49" s="216">
        <f t="shared" si="30"/>
        <v>0</v>
      </c>
      <c r="BP49" s="216">
        <f t="shared" si="30"/>
        <v>0</v>
      </c>
      <c r="BQ49" s="216">
        <f t="shared" si="24"/>
        <v>0</v>
      </c>
      <c r="BR49" s="205">
        <f t="shared" si="31"/>
        <v>83063000</v>
      </c>
      <c r="BS49" s="205">
        <f t="shared" si="31"/>
        <v>86100000</v>
      </c>
      <c r="BT49" s="205">
        <f t="shared" si="31"/>
        <v>169163000</v>
      </c>
      <c r="BU49" s="46">
        <f>+Y49-'GB 2023 (Hyperion)'!Y49</f>
        <v>5955000</v>
      </c>
      <c r="BV49" s="46">
        <f>+Z49-'GB 2023 (Hyperion)'!Z49</f>
        <v>5955000</v>
      </c>
      <c r="BW49" s="46">
        <f>+AA49-'GB 2023 (Hyperion)'!AA49</f>
        <v>11910000</v>
      </c>
      <c r="BX49" s="46">
        <f>+AN49-'GB 2023 (Hyperion)'!AN49</f>
        <v>3982000</v>
      </c>
      <c r="BY49" s="46">
        <f>+AO49-'GB 2023 (Hyperion)'!AO49</f>
        <v>4254000</v>
      </c>
      <c r="BZ49" s="46">
        <f>+AP49-'GB 2023 (Hyperion)'!AP49</f>
        <v>8236000</v>
      </c>
      <c r="CA49" s="46">
        <f>+BC49-'GB 2023 (Hyperion)'!BC49</f>
        <v>32615000</v>
      </c>
      <c r="CB49" s="46">
        <f>+BD49-'GB 2023 (Hyperion)'!BD49</f>
        <v>32473000</v>
      </c>
      <c r="CC49" s="46">
        <f>+BE49-'GB 2023 (Hyperion)'!BE49</f>
        <v>65088000</v>
      </c>
      <c r="CD49" s="46">
        <f>+BO49-'GB 2023 (Hyperion)'!BO49</f>
        <v>0</v>
      </c>
      <c r="CE49" s="46">
        <f>+BP49-'GB 2023 (Hyperion)'!BP49</f>
        <v>0</v>
      </c>
      <c r="CF49" s="46">
        <f>+BQ49-'GB 2023 (Hyperion)'!BQ49</f>
        <v>0</v>
      </c>
      <c r="CG49" s="46">
        <f t="shared" si="26"/>
        <v>42552000</v>
      </c>
      <c r="CH49" s="46">
        <f t="shared" si="26"/>
        <v>42682000</v>
      </c>
      <c r="CI49" s="46">
        <f t="shared" si="26"/>
        <v>85234000</v>
      </c>
      <c r="CJ49" s="45"/>
    </row>
    <row r="50" spans="1:88" hidden="1" x14ac:dyDescent="0.25">
      <c r="A50" s="48" t="s">
        <v>187</v>
      </c>
      <c r="B50" s="48" t="s">
        <v>173</v>
      </c>
      <c r="C50" s="48" t="s">
        <v>188</v>
      </c>
      <c r="D50" s="48" t="s">
        <v>117</v>
      </c>
      <c r="F50" s="48" t="s">
        <v>193</v>
      </c>
      <c r="G50" s="48" t="s">
        <v>194</v>
      </c>
      <c r="H50" s="48" t="s">
        <v>195</v>
      </c>
      <c r="I50" s="48" t="s">
        <v>196</v>
      </c>
      <c r="J50" s="46">
        <v>596086000</v>
      </c>
      <c r="K50" s="46">
        <v>691914000</v>
      </c>
      <c r="L50" s="46">
        <v>1288000000</v>
      </c>
      <c r="M50" s="277">
        <v>0</v>
      </c>
      <c r="N50" s="277">
        <v>0</v>
      </c>
      <c r="O50" s="204">
        <f t="shared" si="0"/>
        <v>0</v>
      </c>
      <c r="P50" s="277">
        <v>0</v>
      </c>
      <c r="Q50" s="277">
        <v>0</v>
      </c>
      <c r="R50" s="204">
        <f t="shared" si="1"/>
        <v>0</v>
      </c>
      <c r="S50" s="277">
        <v>0</v>
      </c>
      <c r="T50" s="277">
        <v>0</v>
      </c>
      <c r="U50" s="204">
        <f t="shared" si="2"/>
        <v>0</v>
      </c>
      <c r="V50" s="277">
        <v>0</v>
      </c>
      <c r="W50" s="277">
        <v>0</v>
      </c>
      <c r="X50" s="204">
        <f t="shared" si="3"/>
        <v>0</v>
      </c>
      <c r="Y50" s="43">
        <f t="shared" si="27"/>
        <v>0</v>
      </c>
      <c r="Z50" s="43">
        <f t="shared" si="27"/>
        <v>0</v>
      </c>
      <c r="AA50" s="43">
        <f t="shared" si="19"/>
        <v>0</v>
      </c>
      <c r="AB50" s="277">
        <v>0</v>
      </c>
      <c r="AC50" s="277">
        <v>0</v>
      </c>
      <c r="AD50" s="204">
        <f t="shared" si="4"/>
        <v>0</v>
      </c>
      <c r="AE50" s="277">
        <v>84622000</v>
      </c>
      <c r="AF50" s="277">
        <v>108578000</v>
      </c>
      <c r="AG50" s="204">
        <f t="shared" si="5"/>
        <v>193200000</v>
      </c>
      <c r="AH50" s="277">
        <v>0</v>
      </c>
      <c r="AI50" s="277">
        <v>0</v>
      </c>
      <c r="AJ50" s="204">
        <f t="shared" si="6"/>
        <v>0</v>
      </c>
      <c r="AK50" s="277">
        <v>197450000</v>
      </c>
      <c r="AL50" s="277">
        <v>253350000</v>
      </c>
      <c r="AM50" s="204">
        <f t="shared" si="7"/>
        <v>450800000</v>
      </c>
      <c r="AN50" s="43">
        <f t="shared" si="28"/>
        <v>282072000</v>
      </c>
      <c r="AO50" s="43">
        <f t="shared" si="28"/>
        <v>361928000</v>
      </c>
      <c r="AP50" s="204">
        <f t="shared" si="8"/>
        <v>644000000</v>
      </c>
      <c r="AQ50" s="277">
        <v>0</v>
      </c>
      <c r="AR50" s="277">
        <v>0</v>
      </c>
      <c r="AS50" s="204">
        <f t="shared" si="9"/>
        <v>0</v>
      </c>
      <c r="AT50" s="277">
        <v>0</v>
      </c>
      <c r="AU50" s="277">
        <v>0</v>
      </c>
      <c r="AV50" s="204">
        <f t="shared" si="10"/>
        <v>0</v>
      </c>
      <c r="AW50" s="277">
        <v>297592000</v>
      </c>
      <c r="AX50" s="277">
        <v>346408000</v>
      </c>
      <c r="AY50" s="204">
        <f t="shared" si="11"/>
        <v>644000000</v>
      </c>
      <c r="AZ50" s="277"/>
      <c r="BA50" s="277"/>
      <c r="BB50" s="204">
        <f t="shared" si="12"/>
        <v>0</v>
      </c>
      <c r="BC50" s="43">
        <f t="shared" si="29"/>
        <v>297592000</v>
      </c>
      <c r="BD50" s="43">
        <f t="shared" si="29"/>
        <v>346408000</v>
      </c>
      <c r="BE50" s="43">
        <f t="shared" si="22"/>
        <v>644000000</v>
      </c>
      <c r="BF50" s="277"/>
      <c r="BG50" s="277"/>
      <c r="BH50" s="204">
        <f t="shared" si="13"/>
        <v>0</v>
      </c>
      <c r="BI50" s="277"/>
      <c r="BJ50" s="277"/>
      <c r="BK50" s="204">
        <f t="shared" si="14"/>
        <v>0</v>
      </c>
      <c r="BL50" s="277"/>
      <c r="BM50" s="277"/>
      <c r="BN50" s="204">
        <f t="shared" si="15"/>
        <v>0</v>
      </c>
      <c r="BO50" s="216">
        <f t="shared" si="30"/>
        <v>0</v>
      </c>
      <c r="BP50" s="216">
        <f t="shared" si="30"/>
        <v>0</v>
      </c>
      <c r="BQ50" s="216">
        <f t="shared" si="24"/>
        <v>0</v>
      </c>
      <c r="BR50" s="205">
        <f t="shared" si="31"/>
        <v>579664000</v>
      </c>
      <c r="BS50" s="205">
        <f t="shared" si="31"/>
        <v>708336000</v>
      </c>
      <c r="BT50" s="205">
        <f t="shared" si="31"/>
        <v>1288000000</v>
      </c>
      <c r="BU50" s="46">
        <f>+Y50-'GB 2023 (Hyperion)'!Y50</f>
        <v>0</v>
      </c>
      <c r="BV50" s="46">
        <f>+Z50-'GB 2023 (Hyperion)'!Z50</f>
        <v>0</v>
      </c>
      <c r="BW50" s="46">
        <f>+AA50-'GB 2023 (Hyperion)'!AA50</f>
        <v>0</v>
      </c>
      <c r="BX50" s="46">
        <f>+AN50-'GB 2023 (Hyperion)'!AN50</f>
        <v>0</v>
      </c>
      <c r="BY50" s="46">
        <f>+AO50-'GB 2023 (Hyperion)'!AO50</f>
        <v>0</v>
      </c>
      <c r="BZ50" s="46">
        <f>+AP50-'GB 2023 (Hyperion)'!AP50</f>
        <v>0</v>
      </c>
      <c r="CA50" s="46">
        <f>+BC50-'GB 2023 (Hyperion)'!BC50</f>
        <v>-16422000</v>
      </c>
      <c r="CB50" s="46">
        <f>+BD50-'GB 2023 (Hyperion)'!BD50</f>
        <v>16422000</v>
      </c>
      <c r="CC50" s="46">
        <f>+BE50-'GB 2023 (Hyperion)'!BE50</f>
        <v>0</v>
      </c>
      <c r="CD50" s="46">
        <f>+BO50-'GB 2023 (Hyperion)'!BO50</f>
        <v>0</v>
      </c>
      <c r="CE50" s="46">
        <f>+BP50-'GB 2023 (Hyperion)'!BP50</f>
        <v>0</v>
      </c>
      <c r="CF50" s="46">
        <f>+BQ50-'GB 2023 (Hyperion)'!BQ50</f>
        <v>0</v>
      </c>
      <c r="CG50" s="46">
        <f t="shared" si="26"/>
        <v>-16422000</v>
      </c>
      <c r="CH50" s="46">
        <f t="shared" si="26"/>
        <v>16422000</v>
      </c>
      <c r="CI50" s="46">
        <f t="shared" si="26"/>
        <v>0</v>
      </c>
      <c r="CJ50" s="45"/>
    </row>
    <row r="51" spans="1:88" ht="14.1" hidden="1" customHeight="1" x14ac:dyDescent="0.25">
      <c r="A51" s="48" t="s">
        <v>190</v>
      </c>
      <c r="B51" s="48" t="s">
        <v>173</v>
      </c>
      <c r="C51" s="48" t="s">
        <v>191</v>
      </c>
      <c r="D51" s="48" t="s">
        <v>117</v>
      </c>
      <c r="F51" s="48" t="s">
        <v>193</v>
      </c>
      <c r="G51" s="48" t="s">
        <v>194</v>
      </c>
      <c r="H51" s="48" t="s">
        <v>195</v>
      </c>
      <c r="I51" s="48" t="s">
        <v>196</v>
      </c>
      <c r="J51" s="46">
        <v>14475000</v>
      </c>
      <c r="K51" s="46">
        <v>26864000</v>
      </c>
      <c r="L51" s="46">
        <v>41339000</v>
      </c>
      <c r="M51" s="277">
        <v>0</v>
      </c>
      <c r="N51" s="277"/>
      <c r="O51" s="204">
        <f t="shared" si="0"/>
        <v>0</v>
      </c>
      <c r="P51" s="277"/>
      <c r="Q51" s="277"/>
      <c r="R51" s="204">
        <f t="shared" si="1"/>
        <v>0</v>
      </c>
      <c r="S51" s="277"/>
      <c r="T51" s="277"/>
      <c r="U51" s="204">
        <f t="shared" si="2"/>
        <v>0</v>
      </c>
      <c r="V51" s="277">
        <v>3535000</v>
      </c>
      <c r="W51" s="277"/>
      <c r="X51" s="204">
        <f t="shared" si="3"/>
        <v>3535000</v>
      </c>
      <c r="Y51" s="43">
        <f t="shared" si="27"/>
        <v>3535000</v>
      </c>
      <c r="Z51" s="43">
        <f t="shared" si="27"/>
        <v>0</v>
      </c>
      <c r="AA51" s="43">
        <f t="shared" si="19"/>
        <v>3535000</v>
      </c>
      <c r="AB51" s="277">
        <v>0</v>
      </c>
      <c r="AC51" s="277">
        <v>0</v>
      </c>
      <c r="AD51" s="204">
        <f t="shared" si="4"/>
        <v>0</v>
      </c>
      <c r="AE51" s="277">
        <v>0</v>
      </c>
      <c r="AF51" s="277">
        <v>0</v>
      </c>
      <c r="AG51" s="204">
        <f t="shared" si="5"/>
        <v>0</v>
      </c>
      <c r="AH51" s="277">
        <v>0</v>
      </c>
      <c r="AI51" s="277">
        <v>0</v>
      </c>
      <c r="AJ51" s="204">
        <f t="shared" si="6"/>
        <v>0</v>
      </c>
      <c r="AK51" s="277">
        <v>4066000</v>
      </c>
      <c r="AL51" s="277">
        <v>4001000</v>
      </c>
      <c r="AM51" s="204">
        <f t="shared" si="7"/>
        <v>8067000</v>
      </c>
      <c r="AN51" s="43">
        <f t="shared" si="28"/>
        <v>4066000</v>
      </c>
      <c r="AO51" s="43">
        <f t="shared" si="28"/>
        <v>4001000</v>
      </c>
      <c r="AP51" s="204">
        <f t="shared" si="8"/>
        <v>8067000</v>
      </c>
      <c r="AQ51" s="277">
        <v>2033000</v>
      </c>
      <c r="AR51" s="277">
        <v>7039000</v>
      </c>
      <c r="AS51" s="204">
        <f t="shared" si="9"/>
        <v>9072000</v>
      </c>
      <c r="AT51" s="277">
        <v>2033000</v>
      </c>
      <c r="AU51" s="277">
        <v>7039000</v>
      </c>
      <c r="AV51" s="204">
        <f t="shared" si="10"/>
        <v>9072000</v>
      </c>
      <c r="AW51" s="277">
        <v>2032000</v>
      </c>
      <c r="AX51" s="277">
        <v>7039000</v>
      </c>
      <c r="AY51" s="204">
        <f t="shared" si="11"/>
        <v>9071000</v>
      </c>
      <c r="AZ51" s="277"/>
      <c r="BA51" s="277"/>
      <c r="BB51" s="204">
        <f t="shared" si="12"/>
        <v>0</v>
      </c>
      <c r="BC51" s="43">
        <f t="shared" si="29"/>
        <v>6098000</v>
      </c>
      <c r="BD51" s="43">
        <f t="shared" si="29"/>
        <v>21117000</v>
      </c>
      <c r="BE51" s="43">
        <f t="shared" si="22"/>
        <v>27215000</v>
      </c>
      <c r="BF51" s="277"/>
      <c r="BG51" s="277"/>
      <c r="BH51" s="204">
        <f t="shared" si="13"/>
        <v>0</v>
      </c>
      <c r="BI51" s="277"/>
      <c r="BJ51" s="277"/>
      <c r="BK51" s="204">
        <f t="shared" si="14"/>
        <v>0</v>
      </c>
      <c r="BL51" s="277"/>
      <c r="BM51" s="277"/>
      <c r="BN51" s="204">
        <f t="shared" si="15"/>
        <v>0</v>
      </c>
      <c r="BO51" s="216">
        <f t="shared" si="30"/>
        <v>0</v>
      </c>
      <c r="BP51" s="216">
        <f t="shared" si="30"/>
        <v>0</v>
      </c>
      <c r="BQ51" s="216">
        <f t="shared" si="24"/>
        <v>0</v>
      </c>
      <c r="BR51" s="205">
        <f t="shared" si="31"/>
        <v>13699000</v>
      </c>
      <c r="BS51" s="205">
        <f t="shared" si="31"/>
        <v>25118000</v>
      </c>
      <c r="BT51" s="205">
        <f t="shared" si="31"/>
        <v>38817000</v>
      </c>
      <c r="BU51" s="46">
        <f>+Y51-'GB 2023 (Hyperion)'!Y51</f>
        <v>0</v>
      </c>
      <c r="BV51" s="46">
        <f>+Z51-'GB 2023 (Hyperion)'!Z51</f>
        <v>0</v>
      </c>
      <c r="BW51" s="46">
        <f>+AA51-'GB 2023 (Hyperion)'!AA51</f>
        <v>0</v>
      </c>
      <c r="BX51" s="46">
        <f>+AN51-'GB 2023 (Hyperion)'!AN51</f>
        <v>-426000</v>
      </c>
      <c r="BY51" s="46">
        <f>+AO51-'GB 2023 (Hyperion)'!AO51</f>
        <v>-1353000</v>
      </c>
      <c r="BZ51" s="46">
        <f>+AP51-'GB 2023 (Hyperion)'!AP51</f>
        <v>-1779000</v>
      </c>
      <c r="CA51" s="46">
        <f>+BC51-'GB 2023 (Hyperion)'!BC51</f>
        <v>-350000</v>
      </c>
      <c r="CB51" s="46">
        <f>+BD51-'GB 2023 (Hyperion)'!BD51</f>
        <v>-393000</v>
      </c>
      <c r="CC51" s="46">
        <f>+BE51-'GB 2023 (Hyperion)'!BE51</f>
        <v>-743000</v>
      </c>
      <c r="CD51" s="46">
        <f>+BO51-'GB 2023 (Hyperion)'!BO51</f>
        <v>0</v>
      </c>
      <c r="CE51" s="46">
        <f>+BP51-'GB 2023 (Hyperion)'!BP51</f>
        <v>0</v>
      </c>
      <c r="CF51" s="46">
        <f>+BQ51-'GB 2023 (Hyperion)'!BQ51</f>
        <v>0</v>
      </c>
      <c r="CG51" s="46">
        <f t="shared" si="26"/>
        <v>-776000</v>
      </c>
      <c r="CH51" s="46">
        <f t="shared" si="26"/>
        <v>-1746000</v>
      </c>
      <c r="CI51" s="46">
        <f t="shared" si="26"/>
        <v>-2522000</v>
      </c>
    </row>
    <row r="52" spans="1:88" s="95" customFormat="1" hidden="1" x14ac:dyDescent="0.25">
      <c r="A52" s="96" t="s">
        <v>202</v>
      </c>
      <c r="B52" s="96" t="s">
        <v>173</v>
      </c>
      <c r="C52" s="96" t="s">
        <v>203</v>
      </c>
      <c r="D52" s="96" t="s">
        <v>117</v>
      </c>
      <c r="E52" s="96"/>
      <c r="F52" s="96" t="s">
        <v>193</v>
      </c>
      <c r="G52" s="96" t="s">
        <v>194</v>
      </c>
      <c r="H52" s="96" t="s">
        <v>195</v>
      </c>
      <c r="I52" s="96" t="s">
        <v>196</v>
      </c>
      <c r="J52" s="182">
        <v>0</v>
      </c>
      <c r="K52" s="182">
        <v>0</v>
      </c>
      <c r="L52" s="182">
        <v>0</v>
      </c>
      <c r="M52" s="236"/>
      <c r="N52" s="236"/>
      <c r="O52" s="208">
        <f t="shared" si="0"/>
        <v>0</v>
      </c>
      <c r="P52" s="236"/>
      <c r="Q52" s="236"/>
      <c r="R52" s="208">
        <f t="shared" si="1"/>
        <v>0</v>
      </c>
      <c r="S52" s="236"/>
      <c r="T52" s="236"/>
      <c r="U52" s="208">
        <f t="shared" si="2"/>
        <v>0</v>
      </c>
      <c r="V52" s="236" t="s">
        <v>123</v>
      </c>
      <c r="W52" s="236" t="s">
        <v>123</v>
      </c>
      <c r="X52" s="208" t="e">
        <f t="shared" si="3"/>
        <v>#VALUE!</v>
      </c>
      <c r="Y52" s="240">
        <f t="shared" si="27"/>
        <v>0</v>
      </c>
      <c r="Z52" s="240">
        <f t="shared" si="27"/>
        <v>0</v>
      </c>
      <c r="AA52" s="240">
        <f t="shared" si="19"/>
        <v>0</v>
      </c>
      <c r="AB52" s="236"/>
      <c r="AC52" s="236"/>
      <c r="AD52" s="208">
        <f t="shared" si="4"/>
        <v>0</v>
      </c>
      <c r="AE52" s="236"/>
      <c r="AF52" s="236"/>
      <c r="AG52" s="208">
        <f t="shared" si="5"/>
        <v>0</v>
      </c>
      <c r="AH52" s="236"/>
      <c r="AI52" s="236"/>
      <c r="AJ52" s="208">
        <f t="shared" si="6"/>
        <v>0</v>
      </c>
      <c r="AK52" s="236"/>
      <c r="AL52" s="236"/>
      <c r="AM52" s="208">
        <f t="shared" si="7"/>
        <v>0</v>
      </c>
      <c r="AN52" s="240">
        <f t="shared" si="28"/>
        <v>0</v>
      </c>
      <c r="AO52" s="240">
        <f t="shared" si="28"/>
        <v>0</v>
      </c>
      <c r="AP52" s="208">
        <f t="shared" si="8"/>
        <v>0</v>
      </c>
      <c r="AQ52" s="236"/>
      <c r="AR52" s="236"/>
      <c r="AS52" s="208">
        <f t="shared" si="9"/>
        <v>0</v>
      </c>
      <c r="AT52" s="236"/>
      <c r="AU52" s="236"/>
      <c r="AV52" s="208">
        <f t="shared" si="10"/>
        <v>0</v>
      </c>
      <c r="AW52" s="236"/>
      <c r="AX52" s="236"/>
      <c r="AY52" s="208">
        <f t="shared" si="11"/>
        <v>0</v>
      </c>
      <c r="AZ52" s="236"/>
      <c r="BA52" s="236"/>
      <c r="BB52" s="208">
        <f t="shared" si="12"/>
        <v>0</v>
      </c>
      <c r="BC52" s="240">
        <f t="shared" si="29"/>
        <v>0</v>
      </c>
      <c r="BD52" s="240">
        <f t="shared" si="29"/>
        <v>0</v>
      </c>
      <c r="BE52" s="240">
        <f t="shared" si="22"/>
        <v>0</v>
      </c>
      <c r="BF52" s="236"/>
      <c r="BG52" s="236"/>
      <c r="BH52" s="208">
        <f t="shared" si="13"/>
        <v>0</v>
      </c>
      <c r="BI52" s="236"/>
      <c r="BJ52" s="236"/>
      <c r="BK52" s="208">
        <f t="shared" si="14"/>
        <v>0</v>
      </c>
      <c r="BL52" s="236"/>
      <c r="BM52" s="236"/>
      <c r="BN52" s="208">
        <f t="shared" si="15"/>
        <v>0</v>
      </c>
      <c r="BO52" s="217">
        <f t="shared" si="30"/>
        <v>0</v>
      </c>
      <c r="BP52" s="217">
        <f t="shared" si="30"/>
        <v>0</v>
      </c>
      <c r="BQ52" s="217">
        <f t="shared" si="24"/>
        <v>0</v>
      </c>
      <c r="BR52" s="209">
        <f t="shared" si="31"/>
        <v>0</v>
      </c>
      <c r="BS52" s="209">
        <f t="shared" si="31"/>
        <v>0</v>
      </c>
      <c r="BT52" s="209">
        <f t="shared" si="31"/>
        <v>0</v>
      </c>
      <c r="BU52" s="182">
        <f>+Y52-'GB 2023 (Hyperion)'!Y52</f>
        <v>0</v>
      </c>
      <c r="BV52" s="182">
        <f>+Z52-'GB 2023 (Hyperion)'!Z52</f>
        <v>0</v>
      </c>
      <c r="BW52" s="182">
        <f>+AA52-'GB 2023 (Hyperion)'!AA52</f>
        <v>0</v>
      </c>
      <c r="BX52" s="182">
        <f>+AN52-'GB 2023 (Hyperion)'!AN52</f>
        <v>0</v>
      </c>
      <c r="BY52" s="182">
        <f>+AO52-'GB 2023 (Hyperion)'!AO52</f>
        <v>0</v>
      </c>
      <c r="BZ52" s="182">
        <f>+AP52-'GB 2023 (Hyperion)'!AP52</f>
        <v>0</v>
      </c>
      <c r="CA52" s="182">
        <f>+BC52-'GB 2023 (Hyperion)'!BC52</f>
        <v>0</v>
      </c>
      <c r="CB52" s="182">
        <f>+BD52-'GB 2023 (Hyperion)'!BD52</f>
        <v>0</v>
      </c>
      <c r="CC52" s="182">
        <f>+BE52-'GB 2023 (Hyperion)'!BE52</f>
        <v>0</v>
      </c>
      <c r="CD52" s="182">
        <f>+BO52-'GB 2023 (Hyperion)'!BO52</f>
        <v>0</v>
      </c>
      <c r="CE52" s="182">
        <f>+BP52-'GB 2023 (Hyperion)'!BP52</f>
        <v>0</v>
      </c>
      <c r="CF52" s="182">
        <f>+BQ52-'GB 2023 (Hyperion)'!BQ52</f>
        <v>0</v>
      </c>
      <c r="CG52" s="182">
        <f t="shared" si="26"/>
        <v>0</v>
      </c>
      <c r="CH52" s="182">
        <f t="shared" si="26"/>
        <v>0</v>
      </c>
      <c r="CI52" s="182">
        <f t="shared" si="26"/>
        <v>0</v>
      </c>
      <c r="CJ52" s="96"/>
    </row>
    <row r="53" spans="1:88" s="95" customFormat="1" hidden="1" x14ac:dyDescent="0.25">
      <c r="A53" s="96" t="s">
        <v>202</v>
      </c>
      <c r="B53" s="96" t="s">
        <v>173</v>
      </c>
      <c r="C53" s="96" t="s">
        <v>203</v>
      </c>
      <c r="D53" s="96" t="s">
        <v>121</v>
      </c>
      <c r="E53" s="96"/>
      <c r="F53" s="96" t="s">
        <v>175</v>
      </c>
      <c r="G53" s="96" t="s">
        <v>176</v>
      </c>
      <c r="H53" s="96" t="s">
        <v>177</v>
      </c>
      <c r="I53" s="96">
        <v>20</v>
      </c>
      <c r="J53" s="182">
        <v>0</v>
      </c>
      <c r="K53" s="182">
        <v>0</v>
      </c>
      <c r="L53" s="182">
        <v>0</v>
      </c>
      <c r="M53" s="236"/>
      <c r="N53" s="236"/>
      <c r="O53" s="208">
        <f t="shared" si="0"/>
        <v>0</v>
      </c>
      <c r="P53" s="236"/>
      <c r="Q53" s="236"/>
      <c r="R53" s="208">
        <f t="shared" si="1"/>
        <v>0</v>
      </c>
      <c r="S53" s="236"/>
      <c r="T53" s="236"/>
      <c r="U53" s="208">
        <f t="shared" si="2"/>
        <v>0</v>
      </c>
      <c r="V53" s="236"/>
      <c r="W53" s="236"/>
      <c r="X53" s="208">
        <f t="shared" si="3"/>
        <v>0</v>
      </c>
      <c r="Y53" s="240">
        <f t="shared" si="27"/>
        <v>0</v>
      </c>
      <c r="Z53" s="240">
        <f t="shared" si="27"/>
        <v>0</v>
      </c>
      <c r="AA53" s="240">
        <f t="shared" si="19"/>
        <v>0</v>
      </c>
      <c r="AB53" s="236"/>
      <c r="AC53" s="236"/>
      <c r="AD53" s="208">
        <f t="shared" si="4"/>
        <v>0</v>
      </c>
      <c r="AE53" s="236"/>
      <c r="AF53" s="236"/>
      <c r="AG53" s="208">
        <f t="shared" si="5"/>
        <v>0</v>
      </c>
      <c r="AH53" s="236"/>
      <c r="AI53" s="236"/>
      <c r="AJ53" s="208">
        <f t="shared" si="6"/>
        <v>0</v>
      </c>
      <c r="AK53" s="236"/>
      <c r="AL53" s="236"/>
      <c r="AM53" s="208">
        <f t="shared" si="7"/>
        <v>0</v>
      </c>
      <c r="AN53" s="240">
        <f t="shared" si="28"/>
        <v>0</v>
      </c>
      <c r="AO53" s="240">
        <f t="shared" si="28"/>
        <v>0</v>
      </c>
      <c r="AP53" s="208">
        <f t="shared" si="8"/>
        <v>0</v>
      </c>
      <c r="AQ53" s="236"/>
      <c r="AR53" s="236"/>
      <c r="AS53" s="208">
        <f t="shared" si="9"/>
        <v>0</v>
      </c>
      <c r="AT53" s="236"/>
      <c r="AU53" s="236"/>
      <c r="AV53" s="208">
        <f t="shared" si="10"/>
        <v>0</v>
      </c>
      <c r="AW53" s="236"/>
      <c r="AX53" s="236"/>
      <c r="AY53" s="208">
        <f t="shared" si="11"/>
        <v>0</v>
      </c>
      <c r="AZ53" s="236"/>
      <c r="BA53" s="236"/>
      <c r="BB53" s="208">
        <f t="shared" si="12"/>
        <v>0</v>
      </c>
      <c r="BC53" s="240">
        <f t="shared" si="29"/>
        <v>0</v>
      </c>
      <c r="BD53" s="240">
        <f t="shared" si="29"/>
        <v>0</v>
      </c>
      <c r="BE53" s="240">
        <f t="shared" si="22"/>
        <v>0</v>
      </c>
      <c r="BF53" s="236"/>
      <c r="BG53" s="236"/>
      <c r="BH53" s="208">
        <f t="shared" si="13"/>
        <v>0</v>
      </c>
      <c r="BI53" s="236"/>
      <c r="BJ53" s="236"/>
      <c r="BK53" s="208">
        <f t="shared" si="14"/>
        <v>0</v>
      </c>
      <c r="BL53" s="236"/>
      <c r="BM53" s="236"/>
      <c r="BN53" s="208">
        <f t="shared" si="15"/>
        <v>0</v>
      </c>
      <c r="BO53" s="217">
        <f t="shared" si="30"/>
        <v>0</v>
      </c>
      <c r="BP53" s="217">
        <f t="shared" si="30"/>
        <v>0</v>
      </c>
      <c r="BQ53" s="217">
        <f t="shared" si="24"/>
        <v>0</v>
      </c>
      <c r="BR53" s="209">
        <f t="shared" si="31"/>
        <v>0</v>
      </c>
      <c r="BS53" s="209">
        <f t="shared" si="31"/>
        <v>0</v>
      </c>
      <c r="BT53" s="209">
        <f t="shared" si="31"/>
        <v>0</v>
      </c>
      <c r="BU53" s="182">
        <f>+Y53-'GB 2023 (Hyperion)'!Y53</f>
        <v>0</v>
      </c>
      <c r="BV53" s="182">
        <f>+Z53-'GB 2023 (Hyperion)'!Z53</f>
        <v>0</v>
      </c>
      <c r="BW53" s="182">
        <f>+AA53-'GB 2023 (Hyperion)'!AA53</f>
        <v>0</v>
      </c>
      <c r="BX53" s="182">
        <f>+AN53-'GB 2023 (Hyperion)'!AN53</f>
        <v>0</v>
      </c>
      <c r="BY53" s="182">
        <f>+AO53-'GB 2023 (Hyperion)'!AO53</f>
        <v>0</v>
      </c>
      <c r="BZ53" s="182">
        <f>+AP53-'GB 2023 (Hyperion)'!AP53</f>
        <v>0</v>
      </c>
      <c r="CA53" s="182">
        <f>+BC53-'GB 2023 (Hyperion)'!BC53</f>
        <v>0</v>
      </c>
      <c r="CB53" s="182">
        <f>+BD53-'GB 2023 (Hyperion)'!BD53</f>
        <v>0</v>
      </c>
      <c r="CC53" s="182">
        <f>+BE53-'GB 2023 (Hyperion)'!BE53</f>
        <v>0</v>
      </c>
      <c r="CD53" s="182">
        <f>+BO53-'GB 2023 (Hyperion)'!BO53</f>
        <v>0</v>
      </c>
      <c r="CE53" s="182">
        <f>+BP53-'GB 2023 (Hyperion)'!BP53</f>
        <v>0</v>
      </c>
      <c r="CF53" s="182">
        <f>+BQ53-'GB 2023 (Hyperion)'!BQ53</f>
        <v>0</v>
      </c>
      <c r="CG53" s="182">
        <f t="shared" si="26"/>
        <v>0</v>
      </c>
      <c r="CH53" s="182">
        <f t="shared" si="26"/>
        <v>0</v>
      </c>
      <c r="CI53" s="182">
        <f t="shared" si="26"/>
        <v>0</v>
      </c>
      <c r="CJ53" s="96"/>
    </row>
    <row r="54" spans="1:88" hidden="1" x14ac:dyDescent="0.25">
      <c r="A54" s="48" t="s">
        <v>190</v>
      </c>
      <c r="B54" s="48" t="s">
        <v>173</v>
      </c>
      <c r="C54" s="48" t="s">
        <v>191</v>
      </c>
      <c r="D54" s="48" t="s">
        <v>117</v>
      </c>
      <c r="F54" s="48" t="s">
        <v>193</v>
      </c>
      <c r="G54" s="48" t="s">
        <v>194</v>
      </c>
      <c r="H54" s="48" t="s">
        <v>198</v>
      </c>
      <c r="I54" s="48" t="s">
        <v>204</v>
      </c>
      <c r="J54" s="46">
        <v>2917000</v>
      </c>
      <c r="K54" s="46">
        <v>2917000</v>
      </c>
      <c r="L54" s="46">
        <v>5834000</v>
      </c>
      <c r="M54" s="277"/>
      <c r="N54" s="277"/>
      <c r="O54" s="204">
        <f t="shared" si="0"/>
        <v>0</v>
      </c>
      <c r="P54" s="277"/>
      <c r="Q54" s="277"/>
      <c r="R54" s="204">
        <f t="shared" si="1"/>
        <v>0</v>
      </c>
      <c r="S54" s="277"/>
      <c r="T54" s="277"/>
      <c r="U54" s="204">
        <f t="shared" si="2"/>
        <v>0</v>
      </c>
      <c r="V54" s="277" t="s">
        <v>123</v>
      </c>
      <c r="W54" s="277" t="s">
        <v>123</v>
      </c>
      <c r="X54" s="204" t="e">
        <f t="shared" si="3"/>
        <v>#VALUE!</v>
      </c>
      <c r="Y54" s="43">
        <f t="shared" si="27"/>
        <v>0</v>
      </c>
      <c r="Z54" s="43">
        <f t="shared" si="27"/>
        <v>0</v>
      </c>
      <c r="AA54" s="43">
        <f t="shared" si="19"/>
        <v>0</v>
      </c>
      <c r="AB54" s="277">
        <v>0</v>
      </c>
      <c r="AC54" s="277">
        <v>0</v>
      </c>
      <c r="AD54" s="204">
        <f t="shared" si="4"/>
        <v>0</v>
      </c>
      <c r="AE54" s="277">
        <v>0</v>
      </c>
      <c r="AF54" s="277">
        <v>0</v>
      </c>
      <c r="AG54" s="204">
        <f t="shared" si="5"/>
        <v>0</v>
      </c>
      <c r="AH54" s="277">
        <v>0</v>
      </c>
      <c r="AI54" s="277">
        <v>0</v>
      </c>
      <c r="AJ54" s="204">
        <f t="shared" si="6"/>
        <v>0</v>
      </c>
      <c r="AK54" s="277">
        <v>209000</v>
      </c>
      <c r="AL54" s="277">
        <v>209000</v>
      </c>
      <c r="AM54" s="204">
        <f t="shared" si="7"/>
        <v>418000</v>
      </c>
      <c r="AN54" s="43">
        <f t="shared" si="28"/>
        <v>209000</v>
      </c>
      <c r="AO54" s="43">
        <f t="shared" si="28"/>
        <v>209000</v>
      </c>
      <c r="AP54" s="204">
        <f t="shared" si="8"/>
        <v>418000</v>
      </c>
      <c r="AQ54" s="277">
        <v>625000</v>
      </c>
      <c r="AR54" s="277">
        <v>625000</v>
      </c>
      <c r="AS54" s="204">
        <f t="shared" si="9"/>
        <v>1250000</v>
      </c>
      <c r="AT54" s="277">
        <v>625000</v>
      </c>
      <c r="AU54" s="277">
        <v>625000</v>
      </c>
      <c r="AV54" s="204">
        <f t="shared" si="10"/>
        <v>1250000</v>
      </c>
      <c r="AW54" s="277">
        <v>625000</v>
      </c>
      <c r="AX54" s="277">
        <v>625000</v>
      </c>
      <c r="AY54" s="204">
        <f t="shared" si="11"/>
        <v>1250000</v>
      </c>
      <c r="AZ54" s="277"/>
      <c r="BA54" s="277"/>
      <c r="BB54" s="204">
        <f t="shared" si="12"/>
        <v>0</v>
      </c>
      <c r="BC54" s="43">
        <f t="shared" si="29"/>
        <v>1875000</v>
      </c>
      <c r="BD54" s="43">
        <f t="shared" si="29"/>
        <v>1875000</v>
      </c>
      <c r="BE54" s="43">
        <f t="shared" si="22"/>
        <v>3750000</v>
      </c>
      <c r="BF54" s="277"/>
      <c r="BG54" s="277"/>
      <c r="BH54" s="204">
        <f t="shared" si="13"/>
        <v>0</v>
      </c>
      <c r="BI54" s="277"/>
      <c r="BJ54" s="277"/>
      <c r="BK54" s="204">
        <f t="shared" si="14"/>
        <v>0</v>
      </c>
      <c r="BL54" s="277"/>
      <c r="BM54" s="277"/>
      <c r="BN54" s="204">
        <f t="shared" si="15"/>
        <v>0</v>
      </c>
      <c r="BO54" s="216">
        <f t="shared" si="30"/>
        <v>0</v>
      </c>
      <c r="BP54" s="216">
        <f t="shared" si="30"/>
        <v>0</v>
      </c>
      <c r="BQ54" s="216">
        <f t="shared" si="24"/>
        <v>0</v>
      </c>
      <c r="BR54" s="205">
        <f t="shared" si="31"/>
        <v>2084000</v>
      </c>
      <c r="BS54" s="205">
        <f t="shared" si="31"/>
        <v>2084000</v>
      </c>
      <c r="BT54" s="205">
        <f t="shared" si="31"/>
        <v>4168000</v>
      </c>
      <c r="BU54" s="46">
        <f>+Y54-'GB 2023 (Hyperion)'!Y54</f>
        <v>0</v>
      </c>
      <c r="BV54" s="46">
        <f>+Z54-'GB 2023 (Hyperion)'!Z54</f>
        <v>0</v>
      </c>
      <c r="BW54" s="46">
        <f>+AA54-'GB 2023 (Hyperion)'!AA54</f>
        <v>0</v>
      </c>
      <c r="BX54" s="46">
        <f>+AN54-'GB 2023 (Hyperion)'!AN54</f>
        <v>-833000</v>
      </c>
      <c r="BY54" s="46">
        <f>+AO54-'GB 2023 (Hyperion)'!AO54</f>
        <v>-833000</v>
      </c>
      <c r="BZ54" s="46">
        <f>+AP54-'GB 2023 (Hyperion)'!AP54</f>
        <v>-1666000</v>
      </c>
      <c r="CA54" s="46">
        <f>+BC54-'GB 2023 (Hyperion)'!BC54</f>
        <v>0</v>
      </c>
      <c r="CB54" s="46">
        <f>+BD54-'GB 2023 (Hyperion)'!BD54</f>
        <v>0</v>
      </c>
      <c r="CC54" s="46">
        <f>+BE54-'GB 2023 (Hyperion)'!BE54</f>
        <v>0</v>
      </c>
      <c r="CD54" s="46">
        <f>+BO54-'GB 2023 (Hyperion)'!BO54</f>
        <v>0</v>
      </c>
      <c r="CE54" s="46">
        <f>+BP54-'GB 2023 (Hyperion)'!BP54</f>
        <v>0</v>
      </c>
      <c r="CF54" s="46">
        <f>+BQ54-'GB 2023 (Hyperion)'!BQ54</f>
        <v>0</v>
      </c>
      <c r="CG54" s="46">
        <f t="shared" si="26"/>
        <v>-833000</v>
      </c>
      <c r="CH54" s="46">
        <f t="shared" si="26"/>
        <v>-833000</v>
      </c>
      <c r="CI54" s="46">
        <f t="shared" si="26"/>
        <v>-1666000</v>
      </c>
    </row>
    <row r="55" spans="1:88" hidden="1" x14ac:dyDescent="0.25">
      <c r="A55" s="48" t="s">
        <v>172</v>
      </c>
      <c r="B55" s="48" t="s">
        <v>173</v>
      </c>
      <c r="C55" s="48" t="s">
        <v>205</v>
      </c>
      <c r="D55" s="48" t="s">
        <v>117</v>
      </c>
      <c r="F55" s="48" t="s">
        <v>193</v>
      </c>
      <c r="H55" s="48" t="s">
        <v>195</v>
      </c>
      <c r="I55" s="48" t="s">
        <v>196</v>
      </c>
      <c r="J55" s="46">
        <v>600000</v>
      </c>
      <c r="K55" s="46">
        <v>0</v>
      </c>
      <c r="L55" s="46">
        <v>600000</v>
      </c>
      <c r="M55" s="277"/>
      <c r="N55" s="277"/>
      <c r="O55" s="204">
        <f t="shared" si="0"/>
        <v>0</v>
      </c>
      <c r="P55" s="277"/>
      <c r="Q55" s="277"/>
      <c r="R55" s="204">
        <f t="shared" si="1"/>
        <v>0</v>
      </c>
      <c r="S55" s="277"/>
      <c r="T55" s="277"/>
      <c r="U55" s="204">
        <f t="shared" si="2"/>
        <v>0</v>
      </c>
      <c r="V55" s="277" t="s">
        <v>123</v>
      </c>
      <c r="W55" s="277" t="s">
        <v>123</v>
      </c>
      <c r="X55" s="204" t="e">
        <f t="shared" si="3"/>
        <v>#VALUE!</v>
      </c>
      <c r="Y55" s="43">
        <f t="shared" si="27"/>
        <v>0</v>
      </c>
      <c r="Z55" s="43">
        <f t="shared" si="27"/>
        <v>0</v>
      </c>
      <c r="AA55" s="43">
        <f t="shared" si="19"/>
        <v>0</v>
      </c>
      <c r="AB55" s="277">
        <v>0</v>
      </c>
      <c r="AC55" s="277">
        <v>0</v>
      </c>
      <c r="AD55" s="204">
        <f t="shared" si="4"/>
        <v>0</v>
      </c>
      <c r="AE55" s="277">
        <v>0</v>
      </c>
      <c r="AF55" s="277">
        <v>0</v>
      </c>
      <c r="AG55" s="204">
        <f t="shared" si="5"/>
        <v>0</v>
      </c>
      <c r="AH55" s="277">
        <v>0</v>
      </c>
      <c r="AI55" s="277">
        <v>0</v>
      </c>
      <c r="AJ55" s="204">
        <f t="shared" si="6"/>
        <v>0</v>
      </c>
      <c r="AK55" s="277">
        <v>50000</v>
      </c>
      <c r="AL55" s="277">
        <v>0</v>
      </c>
      <c r="AM55" s="204">
        <f t="shared" si="7"/>
        <v>50000</v>
      </c>
      <c r="AN55" s="43">
        <f t="shared" si="28"/>
        <v>50000</v>
      </c>
      <c r="AO55" s="43">
        <f t="shared" si="28"/>
        <v>0</v>
      </c>
      <c r="AP55" s="204">
        <f t="shared" si="8"/>
        <v>50000</v>
      </c>
      <c r="AQ55" s="277">
        <v>275000</v>
      </c>
      <c r="AR55" s="277">
        <v>0</v>
      </c>
      <c r="AS55" s="204">
        <f t="shared" si="9"/>
        <v>275000</v>
      </c>
      <c r="AT55" s="277">
        <v>275000</v>
      </c>
      <c r="AU55" s="277">
        <v>0</v>
      </c>
      <c r="AV55" s="204">
        <f t="shared" si="10"/>
        <v>275000</v>
      </c>
      <c r="AW55" s="277">
        <v>0</v>
      </c>
      <c r="AX55" s="277">
        <v>0</v>
      </c>
      <c r="AY55" s="204">
        <f t="shared" si="11"/>
        <v>0</v>
      </c>
      <c r="AZ55" s="277"/>
      <c r="BA55" s="277"/>
      <c r="BB55" s="204">
        <f t="shared" si="12"/>
        <v>0</v>
      </c>
      <c r="BC55" s="43">
        <f t="shared" si="29"/>
        <v>550000</v>
      </c>
      <c r="BD55" s="43">
        <f t="shared" si="29"/>
        <v>0</v>
      </c>
      <c r="BE55" s="43">
        <f t="shared" si="22"/>
        <v>550000</v>
      </c>
      <c r="BF55" s="277"/>
      <c r="BG55" s="277"/>
      <c r="BH55" s="204">
        <f t="shared" si="13"/>
        <v>0</v>
      </c>
      <c r="BI55" s="277"/>
      <c r="BJ55" s="277"/>
      <c r="BK55" s="204">
        <f t="shared" si="14"/>
        <v>0</v>
      </c>
      <c r="BL55" s="277"/>
      <c r="BM55" s="277"/>
      <c r="BN55" s="204">
        <f t="shared" si="15"/>
        <v>0</v>
      </c>
      <c r="BO55" s="216">
        <f t="shared" si="30"/>
        <v>0</v>
      </c>
      <c r="BP55" s="216">
        <f t="shared" si="30"/>
        <v>0</v>
      </c>
      <c r="BQ55" s="216">
        <f t="shared" si="24"/>
        <v>0</v>
      </c>
      <c r="BR55" s="205">
        <f t="shared" si="31"/>
        <v>600000</v>
      </c>
      <c r="BS55" s="205">
        <f t="shared" si="31"/>
        <v>0</v>
      </c>
      <c r="BT55" s="205">
        <f t="shared" si="31"/>
        <v>600000</v>
      </c>
      <c r="BU55" s="46">
        <f>+Y55-'GB 2023 (Hyperion)'!Y55</f>
        <v>0</v>
      </c>
      <c r="BV55" s="46">
        <f>+Z55-'GB 2023 (Hyperion)'!Z55</f>
        <v>0</v>
      </c>
      <c r="BW55" s="46">
        <f>+AA55-'GB 2023 (Hyperion)'!AA55</f>
        <v>0</v>
      </c>
      <c r="BX55" s="46">
        <f>+AN55-'GB 2023 (Hyperion)'!AN55</f>
        <v>-550000</v>
      </c>
      <c r="BY55" s="46">
        <f>+AO55-'GB 2023 (Hyperion)'!AO55</f>
        <v>0</v>
      </c>
      <c r="BZ55" s="46">
        <f>+AP55-'GB 2023 (Hyperion)'!AP55</f>
        <v>-550000</v>
      </c>
      <c r="CA55" s="46">
        <f>+BC55-'GB 2023 (Hyperion)'!BC55</f>
        <v>550000</v>
      </c>
      <c r="CB55" s="46">
        <f>+BD55-'GB 2023 (Hyperion)'!BD55</f>
        <v>0</v>
      </c>
      <c r="CC55" s="46">
        <f>+BE55-'GB 2023 (Hyperion)'!BE55</f>
        <v>550000</v>
      </c>
      <c r="CD55" s="46">
        <f>+BO55-'GB 2023 (Hyperion)'!BO55</f>
        <v>0</v>
      </c>
      <c r="CE55" s="46">
        <f>+BP55-'GB 2023 (Hyperion)'!BP55</f>
        <v>0</v>
      </c>
      <c r="CF55" s="46">
        <f>+BQ55-'GB 2023 (Hyperion)'!BQ55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54"/>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80"/>
      <c r="AM93" s="183"/>
      <c r="AN93" s="183"/>
      <c r="AO93" s="183"/>
      <c r="AP93" s="183"/>
    </row>
    <row r="94" spans="20:88" x14ac:dyDescent="0.25">
      <c r="AJ94" s="183"/>
      <c r="AK94" s="183"/>
      <c r="AL94" s="183"/>
      <c r="AM94" s="183"/>
      <c r="AN94" s="183"/>
      <c r="AO94" s="183"/>
      <c r="AP94" s="183"/>
    </row>
    <row r="95" spans="20:88" x14ac:dyDescent="0.25">
      <c r="AJ95" s="183"/>
      <c r="AK95" s="183"/>
      <c r="AL95" s="281"/>
      <c r="AM95" s="280"/>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170 CDA"/>
      </filters>
    </filterColumn>
    <filterColumn colId="2">
      <filters>
        <filter val="Older Adult Resiliency and Recovery"/>
      </filters>
    </filterColumn>
  </autoFilter>
  <dataValidations count="1">
    <dataValidation type="whole" operator="greaterThanOrEqual" allowBlank="1" showInputMessage="1" showErrorMessage="1" sqref="BI4:BJ55 BF4:BG55 AZ4:BA54 AH17:AH18 AT50:AU54 AK17:AK18 AE4:AF15 AB4:AC15 V4:W15 M4:N55 P4:Q55 S4:T15 BL4:BM55 AT4:AT18 AH8:AH15 S17:T55 V17:W55 AQ50:AR54 AL4:AL15 AK4:AK6 AI4:AI15 AH4:AH6 AB50:AC54 AI17:AI19 AE50:AF54 AL17:AL19 AK8:AK15 AH50:AI54 AQ4:AQ18 AK50:AL54 AR4:AR19 AU4:AU19 AB17:AC48 AE17:AF48 AH20:AI48 AK20:AL48 AQ20:AR48 AT20:AU48 AW4:AX48 AW50:AX54" xr:uid="{D66818E1-5C85-4E87-A066-31E89BE40CDD}">
      <formula1>0</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302C-C1DE-4C0A-8D80-15D6A8F3D8A5}">
  <sheetPr>
    <tabColor rgb="FFFFFF00"/>
  </sheetPr>
  <dimension ref="A1:CK173"/>
  <sheetViews>
    <sheetView workbookViewId="0"/>
  </sheetViews>
  <sheetFormatPr defaultColWidth="9.14062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hidden="1" customWidth="1"/>
    <col min="8" max="8" width="40.42578125" style="169" hidden="1" customWidth="1"/>
    <col min="9" max="9" width="18.28515625" style="169" hidden="1"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9.14062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v>10852258</v>
      </c>
      <c r="AF4" s="112">
        <v>0</v>
      </c>
      <c r="AG4" s="110">
        <f>+SUM(AE4:AF4)</f>
        <v>10852258</v>
      </c>
      <c r="AH4" s="112">
        <v>10851257</v>
      </c>
      <c r="AI4" s="112">
        <v>0</v>
      </c>
      <c r="AJ4" s="110">
        <f>+SUM(AH4:AI4)</f>
        <v>10851257</v>
      </c>
      <c r="AK4" s="112">
        <v>10851257</v>
      </c>
      <c r="AL4" s="112">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v>750000</v>
      </c>
      <c r="AF5" s="112">
        <v>0</v>
      </c>
      <c r="AG5" s="110">
        <f t="shared" ref="AG5:AG55" si="9">+SUM(AE5:AF5)</f>
        <v>750000</v>
      </c>
      <c r="AH5" s="112">
        <v>500000</v>
      </c>
      <c r="AI5" s="112">
        <v>0</v>
      </c>
      <c r="AJ5" s="110">
        <f t="shared" ref="AJ5:AJ55" si="10">+SUM(AH5:AI5)</f>
        <v>500000</v>
      </c>
      <c r="AK5" s="112">
        <v>500000</v>
      </c>
      <c r="AL5" s="112">
        <v>0</v>
      </c>
      <c r="AM5" s="110">
        <f t="shared" ref="AM5:AM55"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v>3057723</v>
      </c>
      <c r="AF6" s="112">
        <v>2498277</v>
      </c>
      <c r="AG6" s="110">
        <f t="shared" si="9"/>
        <v>5556000</v>
      </c>
      <c r="AH6" s="112">
        <v>3057723</v>
      </c>
      <c r="AI6" s="112">
        <v>2498277</v>
      </c>
      <c r="AJ6" s="110">
        <f t="shared" si="10"/>
        <v>5556000</v>
      </c>
      <c r="AK6" s="112">
        <v>3057723</v>
      </c>
      <c r="AL6" s="112">
        <v>2498277</v>
      </c>
      <c r="AM6" s="110">
        <f t="shared" si="11"/>
        <v>5556000</v>
      </c>
      <c r="AN6" s="110">
        <f t="shared" si="12"/>
        <v>9173169</v>
      </c>
      <c r="AO6" s="110">
        <f t="shared" si="12"/>
        <v>7494831</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26673169</v>
      </c>
      <c r="BS6" s="110">
        <f t="shared" si="0"/>
        <v>19126831</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-826831</v>
      </c>
      <c r="CH6" s="110">
        <f t="shared" si="1"/>
        <v>826831</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v>0</v>
      </c>
      <c r="AF7" s="112">
        <v>0</v>
      </c>
      <c r="AG7" s="110">
        <f t="shared" si="9"/>
        <v>0</v>
      </c>
      <c r="AH7" s="112">
        <v>4586708</v>
      </c>
      <c r="AI7" s="112">
        <v>3746292</v>
      </c>
      <c r="AJ7" s="110">
        <f t="shared" si="10"/>
        <v>8333000</v>
      </c>
      <c r="AK7" s="112">
        <v>4586708</v>
      </c>
      <c r="AL7" s="112">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224"/>
      <c r="BA7" s="224"/>
      <c r="BB7" s="91">
        <f t="shared" si="17"/>
        <v>0</v>
      </c>
      <c r="BC7" s="110">
        <f t="shared" si="18"/>
        <v>15000000</v>
      </c>
      <c r="BD7" s="110">
        <f t="shared" si="18"/>
        <v>10001000</v>
      </c>
      <c r="BE7" s="110">
        <f t="shared" si="19"/>
        <v>25001000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-18750000</v>
      </c>
      <c r="BV7" s="110">
        <v>-12500000</v>
      </c>
      <c r="BW7" s="110">
        <v>-31250000</v>
      </c>
      <c r="BX7" s="110">
        <v>2923416</v>
      </c>
      <c r="BY7" s="110">
        <v>3325584</v>
      </c>
      <c r="BZ7" s="110">
        <v>6249000</v>
      </c>
      <c r="CA7" s="110">
        <v>15000000</v>
      </c>
      <c r="CB7" s="110">
        <v>10001000</v>
      </c>
      <c r="CC7" s="110">
        <v>25001000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v>0</v>
      </c>
      <c r="AF8" s="112">
        <v>0</v>
      </c>
      <c r="AG8" s="110">
        <f t="shared" si="9"/>
        <v>0</v>
      </c>
      <c r="AH8" s="112">
        <v>0</v>
      </c>
      <c r="AI8" s="112">
        <v>0</v>
      </c>
      <c r="AJ8" s="110">
        <f t="shared" si="10"/>
        <v>0</v>
      </c>
      <c r="AK8" s="112">
        <v>0</v>
      </c>
      <c r="AL8" s="112">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v>0</v>
      </c>
      <c r="AF9" s="112">
        <v>0</v>
      </c>
      <c r="AG9" s="110">
        <f t="shared" si="9"/>
        <v>0</v>
      </c>
      <c r="AH9" s="112">
        <v>0</v>
      </c>
      <c r="AI9" s="112">
        <v>0</v>
      </c>
      <c r="AJ9" s="110">
        <f t="shared" si="10"/>
        <v>0</v>
      </c>
      <c r="AK9" s="112">
        <v>3125000</v>
      </c>
      <c r="AL9" s="112">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224"/>
      <c r="BA9" s="224"/>
      <c r="BB9" s="91">
        <f t="shared" si="17"/>
        <v>0</v>
      </c>
      <c r="BC9" s="110">
        <f t="shared" si="18"/>
        <v>9375000</v>
      </c>
      <c r="BD9" s="110">
        <f t="shared" si="18"/>
        <v>0</v>
      </c>
      <c r="BE9" s="110">
        <f t="shared" si="19"/>
        <v>9375000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0</v>
      </c>
      <c r="BV9" s="110">
        <v>0</v>
      </c>
      <c r="BW9" s="110">
        <v>0</v>
      </c>
      <c r="BX9" s="110">
        <v>-9375000</v>
      </c>
      <c r="BY9" s="110">
        <v>0</v>
      </c>
      <c r="BZ9" s="110">
        <v>-9375000</v>
      </c>
      <c r="CA9" s="110">
        <v>9375000</v>
      </c>
      <c r="CB9" s="110">
        <v>0</v>
      </c>
      <c r="CC9" s="110">
        <v>9375000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v>10396965</v>
      </c>
      <c r="AF10" s="112">
        <v>6892368</v>
      </c>
      <c r="AG10" s="110">
        <f t="shared" si="9"/>
        <v>17289333</v>
      </c>
      <c r="AH10" s="112">
        <v>10396965</v>
      </c>
      <c r="AI10" s="112">
        <v>6892368</v>
      </c>
      <c r="AJ10" s="110">
        <f t="shared" si="10"/>
        <v>17289333</v>
      </c>
      <c r="AK10" s="112">
        <v>10396965</v>
      </c>
      <c r="AL10" s="112">
        <v>6892368</v>
      </c>
      <c r="AM10" s="110">
        <f t="shared" si="11"/>
        <v>17289333</v>
      </c>
      <c r="AN10" s="110">
        <f t="shared" si="12"/>
        <v>31190895</v>
      </c>
      <c r="AO10" s="110">
        <f t="shared" si="12"/>
        <v>20677104</v>
      </c>
      <c r="AP10" s="110">
        <f t="shared" si="13"/>
        <v>51867999</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75918895</v>
      </c>
      <c r="BS10" s="110">
        <f t="shared" si="0"/>
        <v>45181104</v>
      </c>
      <c r="BT10" s="110">
        <f t="shared" si="0"/>
        <v>121099999</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-2281105</v>
      </c>
      <c r="CH10" s="110">
        <f t="shared" si="1"/>
        <v>2281104</v>
      </c>
      <c r="CI10" s="110">
        <f t="shared" si="1"/>
        <v>-1</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v>101671097</v>
      </c>
      <c r="AF11" s="112">
        <v>83051236</v>
      </c>
      <c r="AG11" s="110">
        <f t="shared" si="9"/>
        <v>184722333</v>
      </c>
      <c r="AH11" s="112">
        <v>156813249</v>
      </c>
      <c r="AI11" s="112">
        <v>128094841</v>
      </c>
      <c r="AJ11" s="110">
        <f t="shared" si="10"/>
        <v>284908090</v>
      </c>
      <c r="AK11" s="112">
        <v>156813248</v>
      </c>
      <c r="AL11" s="112">
        <v>128094840</v>
      </c>
      <c r="AM11" s="110">
        <f t="shared" si="11"/>
        <v>284908088</v>
      </c>
      <c r="AN11" s="110">
        <f t="shared" si="12"/>
        <v>415297594</v>
      </c>
      <c r="AO11" s="110">
        <f t="shared" si="12"/>
        <v>339240917</v>
      </c>
      <c r="AP11" s="110">
        <f t="shared" si="13"/>
        <v>754538511</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925791594</v>
      </c>
      <c r="BS11" s="110">
        <f t="shared" si="0"/>
        <v>557652917</v>
      </c>
      <c r="BT11" s="110">
        <f t="shared" si="0"/>
        <v>1483444511</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82797594</v>
      </c>
      <c r="CH11" s="110">
        <f t="shared" si="1"/>
        <v>117573917</v>
      </c>
      <c r="CI11" s="110">
        <f t="shared" si="1"/>
        <v>200371511</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v>2699391</v>
      </c>
      <c r="AF12" s="112">
        <v>1516276</v>
      </c>
      <c r="AG12" s="110">
        <f t="shared" si="9"/>
        <v>4215667</v>
      </c>
      <c r="AH12" s="112">
        <v>5420891</v>
      </c>
      <c r="AI12" s="112">
        <v>3044776</v>
      </c>
      <c r="AJ12" s="110">
        <f t="shared" si="10"/>
        <v>8465667</v>
      </c>
      <c r="AK12" s="112">
        <v>5420891</v>
      </c>
      <c r="AL12" s="112">
        <v>3044776</v>
      </c>
      <c r="AM12" s="110">
        <f t="shared" si="11"/>
        <v>8465667</v>
      </c>
      <c r="AN12" s="110">
        <f t="shared" si="12"/>
        <v>13541173</v>
      </c>
      <c r="AO12" s="110">
        <f t="shared" si="12"/>
        <v>7605828</v>
      </c>
      <c r="AP12" s="110">
        <f t="shared" si="13"/>
        <v>21147001</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28591173</v>
      </c>
      <c r="BS12" s="110">
        <f t="shared" si="0"/>
        <v>13025828</v>
      </c>
      <c r="BT12" s="110">
        <f t="shared" si="0"/>
        <v>41617001</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4941173</v>
      </c>
      <c r="CH12" s="110">
        <f t="shared" si="1"/>
        <v>3558828</v>
      </c>
      <c r="CI12" s="110">
        <f t="shared" si="1"/>
        <v>8500001</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v>1426362</v>
      </c>
      <c r="AF13" s="112">
        <v>356590</v>
      </c>
      <c r="AG13" s="110">
        <f t="shared" si="9"/>
        <v>1782952</v>
      </c>
      <c r="AH13" s="112">
        <v>1826362</v>
      </c>
      <c r="AI13" s="112">
        <v>456590</v>
      </c>
      <c r="AJ13" s="110">
        <f t="shared" si="10"/>
        <v>2282952</v>
      </c>
      <c r="AK13" s="112">
        <v>1826362</v>
      </c>
      <c r="AL13" s="112">
        <v>456590</v>
      </c>
      <c r="AM13" s="110">
        <f t="shared" si="11"/>
        <v>2282952</v>
      </c>
      <c r="AN13" s="110">
        <f t="shared" si="12"/>
        <v>5800000</v>
      </c>
      <c r="AO13" s="110">
        <f t="shared" si="12"/>
        <v>1449999</v>
      </c>
      <c r="AP13" s="110">
        <f t="shared" si="13"/>
        <v>7249999</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2456429</v>
      </c>
      <c r="BT13" s="110">
        <f t="shared" si="0"/>
        <v>13504029</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-675571</v>
      </c>
      <c r="CI13" s="110">
        <f t="shared" si="1"/>
        <v>-3377971</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v>1736565</v>
      </c>
      <c r="AF14" s="112">
        <v>434141</v>
      </c>
      <c r="AG14" s="110">
        <f t="shared" si="9"/>
        <v>2170706</v>
      </c>
      <c r="AH14" s="112">
        <v>1736565</v>
      </c>
      <c r="AI14" s="112">
        <v>434141</v>
      </c>
      <c r="AJ14" s="110">
        <f t="shared" si="10"/>
        <v>2170706</v>
      </c>
      <c r="AK14" s="112">
        <v>1736567</v>
      </c>
      <c r="AL14" s="112">
        <v>434142</v>
      </c>
      <c r="AM14" s="110">
        <f t="shared" si="11"/>
        <v>2170709</v>
      </c>
      <c r="AN14" s="110">
        <f t="shared" si="12"/>
        <v>5530215</v>
      </c>
      <c r="AO14" s="110">
        <f t="shared" si="12"/>
        <v>1382553</v>
      </c>
      <c r="AP14" s="110">
        <f t="shared" si="13"/>
        <v>6912768</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6000001</v>
      </c>
      <c r="BS14" s="110">
        <f t="shared" si="0"/>
        <v>1500000</v>
      </c>
      <c r="BT14" s="110">
        <f t="shared" si="0"/>
        <v>7500001</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1</v>
      </c>
      <c r="CH14" s="110">
        <f t="shared" si="1"/>
        <v>0</v>
      </c>
      <c r="CI14" s="110">
        <f t="shared" si="1"/>
        <v>1</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v>827329</v>
      </c>
      <c r="AF15" s="112">
        <v>0</v>
      </c>
      <c r="AG15" s="110">
        <f t="shared" si="9"/>
        <v>827329</v>
      </c>
      <c r="AH15" s="112">
        <v>827329</v>
      </c>
      <c r="AI15" s="112">
        <v>0</v>
      </c>
      <c r="AJ15" s="110">
        <f t="shared" si="10"/>
        <v>827329</v>
      </c>
      <c r="AK15" s="112">
        <v>826329</v>
      </c>
      <c r="AL15" s="112">
        <v>0</v>
      </c>
      <c r="AM15" s="110">
        <f t="shared" si="11"/>
        <v>826329</v>
      </c>
      <c r="AN15" s="110">
        <f t="shared" si="12"/>
        <v>2574999</v>
      </c>
      <c r="AO15" s="110">
        <f t="shared" si="12"/>
        <v>0</v>
      </c>
      <c r="AP15" s="110">
        <f t="shared" si="13"/>
        <v>2574999</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4999999</v>
      </c>
      <c r="BS15" s="110">
        <f t="shared" si="0"/>
        <v>0</v>
      </c>
      <c r="BT15" s="110">
        <f t="shared" si="0"/>
        <v>4999999</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-1</v>
      </c>
      <c r="CH15" s="110">
        <f t="shared" si="1"/>
        <v>0</v>
      </c>
      <c r="CI15" s="110">
        <f t="shared" si="1"/>
        <v>-1</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30">
        <v>816</v>
      </c>
      <c r="AC16" s="230">
        <v>1184</v>
      </c>
      <c r="AD16" s="110">
        <f t="shared" si="8"/>
        <v>2000</v>
      </c>
      <c r="AE16" s="112">
        <v>1047923</v>
      </c>
      <c r="AF16" s="112">
        <v>1489411</v>
      </c>
      <c r="AG16" s="110">
        <f t="shared" si="9"/>
        <v>2537334</v>
      </c>
      <c r="AH16" s="112">
        <v>1047923</v>
      </c>
      <c r="AI16" s="112">
        <v>1489411</v>
      </c>
      <c r="AJ16" s="110">
        <f t="shared" si="10"/>
        <v>2537334</v>
      </c>
      <c r="AK16" s="112">
        <v>1047923</v>
      </c>
      <c r="AL16" s="112">
        <v>1489411</v>
      </c>
      <c r="AM16" s="110">
        <f t="shared" si="11"/>
        <v>2537334</v>
      </c>
      <c r="AN16" s="110">
        <f t="shared" si="12"/>
        <v>3144585</v>
      </c>
      <c r="AO16" s="110">
        <f t="shared" si="12"/>
        <v>4469417</v>
      </c>
      <c r="AP16" s="110">
        <f t="shared" si="13"/>
        <v>7614002</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121817154</v>
      </c>
      <c r="BS16" s="110">
        <f t="shared" si="0"/>
        <v>173182848</v>
      </c>
      <c r="BT16" s="110">
        <f>+SUM(BQ16,BE16,AP16,AA16)</f>
        <v>295000002</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-7392846</v>
      </c>
      <c r="CH16" s="110">
        <f t="shared" si="1"/>
        <v>7392848</v>
      </c>
      <c r="CI16" s="110">
        <f t="shared" si="1"/>
        <v>2</v>
      </c>
      <c r="CJ16" s="169" t="s">
        <v>120</v>
      </c>
    </row>
    <row r="17" spans="2:89"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v>29132312</v>
      </c>
      <c r="AF17" s="112">
        <v>0</v>
      </c>
      <c r="AG17" s="110">
        <f t="shared" si="9"/>
        <v>29132312</v>
      </c>
      <c r="AH17" s="112">
        <v>42755550</v>
      </c>
      <c r="AI17" s="112">
        <v>0</v>
      </c>
      <c r="AJ17" s="110">
        <f t="shared" si="10"/>
        <v>42755550</v>
      </c>
      <c r="AK17" s="112">
        <v>61005577</v>
      </c>
      <c r="AL17" s="112">
        <v>0</v>
      </c>
      <c r="AM17" s="110">
        <f t="shared" si="11"/>
        <v>61005577</v>
      </c>
      <c r="AN17" s="110">
        <f t="shared" si="12"/>
        <v>134628999</v>
      </c>
      <c r="AO17" s="110">
        <f t="shared" si="12"/>
        <v>0</v>
      </c>
      <c r="AP17" s="110">
        <f t="shared" si="13"/>
        <v>134628999</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288346999</v>
      </c>
      <c r="BS17" s="110">
        <f t="shared" si="0"/>
        <v>0</v>
      </c>
      <c r="BT17" s="110">
        <f t="shared" si="0"/>
        <v>288346999</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-1</v>
      </c>
      <c r="CH17" s="110">
        <f t="shared" si="1"/>
        <v>0</v>
      </c>
      <c r="CI17" s="110">
        <f t="shared" si="1"/>
        <v>-1</v>
      </c>
      <c r="CJ17" s="169" t="s">
        <v>120</v>
      </c>
    </row>
    <row r="18" spans="2:89"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v>962999</v>
      </c>
      <c r="AF18" s="112">
        <v>0</v>
      </c>
      <c r="AG18" s="110">
        <f t="shared" si="9"/>
        <v>962999</v>
      </c>
      <c r="AH18" s="112">
        <v>962999</v>
      </c>
      <c r="AI18" s="112">
        <v>0</v>
      </c>
      <c r="AJ18" s="110">
        <f t="shared" si="10"/>
        <v>962999</v>
      </c>
      <c r="AK18" s="112">
        <v>962999</v>
      </c>
      <c r="AL18" s="112">
        <v>0</v>
      </c>
      <c r="AM18" s="110">
        <f t="shared" si="11"/>
        <v>962999</v>
      </c>
      <c r="AN18" s="110">
        <f t="shared" si="12"/>
        <v>3276001</v>
      </c>
      <c r="AO18" s="110">
        <f t="shared" si="12"/>
        <v>0</v>
      </c>
      <c r="AP18" s="110">
        <f t="shared" si="13"/>
        <v>3276001</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6786001</v>
      </c>
      <c r="BS18" s="110">
        <f t="shared" si="0"/>
        <v>0</v>
      </c>
      <c r="BT18" s="110">
        <f t="shared" si="0"/>
        <v>6786001</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1</v>
      </c>
      <c r="CH18" s="110">
        <f t="shared" si="1"/>
        <v>0</v>
      </c>
      <c r="CI18" s="110">
        <f t="shared" si="1"/>
        <v>1</v>
      </c>
      <c r="CJ18" s="169" t="s">
        <v>120</v>
      </c>
    </row>
    <row r="19" spans="2:89"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v>4726000</v>
      </c>
      <c r="AF19" s="112">
        <v>0</v>
      </c>
      <c r="AG19" s="110">
        <f t="shared" si="9"/>
        <v>4726000</v>
      </c>
      <c r="AH19" s="112">
        <v>9492000</v>
      </c>
      <c r="AI19" s="112">
        <v>0</v>
      </c>
      <c r="AJ19" s="110">
        <f t="shared" si="10"/>
        <v>9492000</v>
      </c>
      <c r="AK19" s="112">
        <v>12615000</v>
      </c>
      <c r="AL19" s="112">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9"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v>1250000</v>
      </c>
      <c r="AF20" s="112">
        <v>0</v>
      </c>
      <c r="AG20" s="110">
        <f t="shared" si="9"/>
        <v>1250000</v>
      </c>
      <c r="AH20" s="112">
        <v>1250000</v>
      </c>
      <c r="AI20" s="112">
        <v>0</v>
      </c>
      <c r="AJ20" s="110">
        <f t="shared" si="10"/>
        <v>1250000</v>
      </c>
      <c r="AK20" s="112">
        <v>1250000</v>
      </c>
      <c r="AL20" s="112">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9"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v>23750000</v>
      </c>
      <c r="AF21" s="112">
        <v>0</v>
      </c>
      <c r="AG21" s="110">
        <f t="shared" si="9"/>
        <v>23750000</v>
      </c>
      <c r="AH21" s="112">
        <v>23750000</v>
      </c>
      <c r="AI21" s="112">
        <v>0</v>
      </c>
      <c r="AJ21" s="110">
        <f t="shared" si="10"/>
        <v>23750000</v>
      </c>
      <c r="AK21" s="112">
        <v>23750000</v>
      </c>
      <c r="AL21" s="112">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9"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v>635136</v>
      </c>
      <c r="AF22" s="112">
        <v>0</v>
      </c>
      <c r="AG22" s="110">
        <f t="shared" si="9"/>
        <v>635136</v>
      </c>
      <c r="AH22" s="112">
        <v>635136</v>
      </c>
      <c r="AI22" s="112">
        <v>0</v>
      </c>
      <c r="AJ22" s="110">
        <f t="shared" si="10"/>
        <v>635136</v>
      </c>
      <c r="AK22" s="112">
        <v>635137</v>
      </c>
      <c r="AL22" s="112">
        <v>0</v>
      </c>
      <c r="AM22" s="110">
        <f t="shared" si="11"/>
        <v>635137</v>
      </c>
      <c r="AN22" s="110">
        <f t="shared" si="12"/>
        <v>2499999</v>
      </c>
      <c r="AO22" s="110">
        <f t="shared" si="12"/>
        <v>0</v>
      </c>
      <c r="AP22" s="110">
        <f t="shared" si="13"/>
        <v>2499999</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4999999</v>
      </c>
      <c r="BS22" s="110">
        <f t="shared" si="25"/>
        <v>0</v>
      </c>
      <c r="BT22" s="110">
        <f t="shared" si="25"/>
        <v>4999999</v>
      </c>
      <c r="BU22" s="110">
        <v>0</v>
      </c>
      <c r="BV22" s="110">
        <v>0</v>
      </c>
      <c r="BW22" s="110">
        <v>0</v>
      </c>
      <c r="BX22" s="110">
        <v>0</v>
      </c>
      <c r="BY22" s="110">
        <v>0</v>
      </c>
      <c r="BZ22" s="110">
        <v>0</v>
      </c>
      <c r="CA22" s="110">
        <v>0</v>
      </c>
      <c r="CB22" s="110">
        <v>0</v>
      </c>
      <c r="CC22" s="110">
        <v>0</v>
      </c>
      <c r="CD22" s="110">
        <v>0</v>
      </c>
      <c r="CE22" s="110">
        <v>0</v>
      </c>
      <c r="CF22" s="110">
        <v>0</v>
      </c>
      <c r="CG22" s="110">
        <f t="shared" si="26"/>
        <v>-1</v>
      </c>
      <c r="CH22" s="110">
        <f t="shared" si="26"/>
        <v>0</v>
      </c>
      <c r="CI22" s="110">
        <f t="shared" si="26"/>
        <v>-1</v>
      </c>
      <c r="CJ22" s="169" t="s">
        <v>120</v>
      </c>
    </row>
    <row r="23" spans="2:89"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v>83000</v>
      </c>
      <c r="AF23" s="112">
        <v>0</v>
      </c>
      <c r="AG23" s="110">
        <f t="shared" si="9"/>
        <v>83000</v>
      </c>
      <c r="AH23" s="112">
        <v>83000</v>
      </c>
      <c r="AI23" s="112">
        <v>0</v>
      </c>
      <c r="AJ23" s="110">
        <f t="shared" si="10"/>
        <v>83000</v>
      </c>
      <c r="AK23" s="112">
        <v>83000</v>
      </c>
      <c r="AL23" s="112">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9"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v>900000</v>
      </c>
      <c r="AF24" s="112">
        <v>0</v>
      </c>
      <c r="AG24" s="110">
        <f t="shared" si="9"/>
        <v>900000</v>
      </c>
      <c r="AH24" s="112">
        <v>900000</v>
      </c>
      <c r="AI24" s="112">
        <v>0</v>
      </c>
      <c r="AJ24" s="110">
        <f t="shared" si="10"/>
        <v>900000</v>
      </c>
      <c r="AK24" s="112">
        <v>900000</v>
      </c>
      <c r="AL24" s="112">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9"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v>616667</v>
      </c>
      <c r="AF25" s="112">
        <v>0</v>
      </c>
      <c r="AG25" s="110">
        <f t="shared" si="9"/>
        <v>616667</v>
      </c>
      <c r="AH25" s="112">
        <v>616667</v>
      </c>
      <c r="AI25" s="112">
        <v>0</v>
      </c>
      <c r="AJ25" s="110">
        <f t="shared" si="10"/>
        <v>616667</v>
      </c>
      <c r="AK25" s="112">
        <v>616666</v>
      </c>
      <c r="AL25" s="112">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9"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v>216667</v>
      </c>
      <c r="AF26" s="112">
        <v>0</v>
      </c>
      <c r="AG26" s="110">
        <f t="shared" si="9"/>
        <v>216667</v>
      </c>
      <c r="AH26" s="112">
        <v>216667</v>
      </c>
      <c r="AI26" s="112">
        <v>0</v>
      </c>
      <c r="AJ26" s="110">
        <f t="shared" si="10"/>
        <v>216667</v>
      </c>
      <c r="AK26" s="112">
        <v>216666</v>
      </c>
      <c r="AL26" s="112">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9"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v>166667</v>
      </c>
      <c r="AF27" s="112">
        <v>0</v>
      </c>
      <c r="AG27" s="110">
        <f t="shared" si="9"/>
        <v>166667</v>
      </c>
      <c r="AH27" s="112">
        <v>166667</v>
      </c>
      <c r="AI27" s="112">
        <v>0</v>
      </c>
      <c r="AJ27" s="110">
        <f t="shared" si="10"/>
        <v>166667</v>
      </c>
      <c r="AK27" s="112">
        <v>166666</v>
      </c>
      <c r="AL27" s="112">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9"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v>10304286</v>
      </c>
      <c r="AF28" s="112">
        <v>0</v>
      </c>
      <c r="AG28" s="110">
        <f t="shared" si="9"/>
        <v>10304286</v>
      </c>
      <c r="AH28" s="112">
        <v>10304286</v>
      </c>
      <c r="AI28" s="112">
        <v>0</v>
      </c>
      <c r="AJ28" s="110">
        <f t="shared" si="10"/>
        <v>10304286</v>
      </c>
      <c r="AK28" s="112">
        <v>10304286</v>
      </c>
      <c r="AL28" s="112">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9"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v>3450000</v>
      </c>
      <c r="AF29" s="112">
        <v>0</v>
      </c>
      <c r="AG29" s="110">
        <f t="shared" si="9"/>
        <v>3450000</v>
      </c>
      <c r="AH29" s="112">
        <v>3450000</v>
      </c>
      <c r="AI29" s="112">
        <v>0</v>
      </c>
      <c r="AJ29" s="110">
        <f t="shared" si="10"/>
        <v>3450000</v>
      </c>
      <c r="AK29" s="112">
        <v>3450000</v>
      </c>
      <c r="AL29" s="112">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9"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v>2833333</v>
      </c>
      <c r="AF30" s="112">
        <v>0</v>
      </c>
      <c r="AG30" s="110">
        <f t="shared" si="9"/>
        <v>2833333</v>
      </c>
      <c r="AH30" s="112">
        <v>2833333</v>
      </c>
      <c r="AI30" s="112">
        <v>0</v>
      </c>
      <c r="AJ30" s="110">
        <f t="shared" si="10"/>
        <v>2833333</v>
      </c>
      <c r="AK30" s="112">
        <v>2833334</v>
      </c>
      <c r="AL30" s="112">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9"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v>0</v>
      </c>
      <c r="AF31" s="112">
        <v>0</v>
      </c>
      <c r="AG31" s="110">
        <f t="shared" si="9"/>
        <v>0</v>
      </c>
      <c r="AH31" s="112">
        <v>0</v>
      </c>
      <c r="AI31" s="112">
        <v>0</v>
      </c>
      <c r="AJ31" s="110">
        <f t="shared" si="10"/>
        <v>0</v>
      </c>
      <c r="AK31" s="112">
        <v>0</v>
      </c>
      <c r="AL31" s="112">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c r="CK31" s="169" t="s">
        <v>169</v>
      </c>
    </row>
    <row r="32" spans="2:89"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v>0</v>
      </c>
      <c r="AF32" s="112">
        <v>0</v>
      </c>
      <c r="AG32" s="110">
        <f t="shared" si="9"/>
        <v>0</v>
      </c>
      <c r="AH32" s="112">
        <v>0</v>
      </c>
      <c r="AI32" s="112">
        <v>0</v>
      </c>
      <c r="AJ32" s="110">
        <f t="shared" si="10"/>
        <v>0</v>
      </c>
      <c r="AK32" s="112">
        <v>0</v>
      </c>
      <c r="AL32" s="112">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c r="CK32" s="169" t="s">
        <v>169</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v>243957</v>
      </c>
      <c r="AF33" s="112">
        <v>0</v>
      </c>
      <c r="AG33" s="110">
        <f t="shared" si="9"/>
        <v>243957</v>
      </c>
      <c r="AH33" s="112">
        <v>243957</v>
      </c>
      <c r="AI33" s="112">
        <v>0</v>
      </c>
      <c r="AJ33" s="110">
        <f t="shared" si="10"/>
        <v>243957</v>
      </c>
      <c r="AK33" s="112">
        <v>243957</v>
      </c>
      <c r="AL33" s="112">
        <v>0</v>
      </c>
      <c r="AM33" s="110">
        <f t="shared" si="11"/>
        <v>243957</v>
      </c>
      <c r="AN33" s="110">
        <f t="shared" si="12"/>
        <v>749999</v>
      </c>
      <c r="AO33" s="110">
        <f t="shared" si="12"/>
        <v>0</v>
      </c>
      <c r="AP33" s="110">
        <f t="shared" si="13"/>
        <v>749999</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1499999</v>
      </c>
      <c r="BS33" s="110">
        <f t="shared" si="25"/>
        <v>0</v>
      </c>
      <c r="BT33" s="110">
        <f t="shared" si="25"/>
        <v>1499999</v>
      </c>
      <c r="BU33" s="110">
        <v>0</v>
      </c>
      <c r="BV33" s="110">
        <v>0</v>
      </c>
      <c r="BW33" s="110">
        <v>0</v>
      </c>
      <c r="BX33" s="110">
        <v>0</v>
      </c>
      <c r="BY33" s="110">
        <v>0</v>
      </c>
      <c r="BZ33" s="110">
        <v>0</v>
      </c>
      <c r="CA33" s="110">
        <v>0</v>
      </c>
      <c r="CB33" s="110">
        <v>0</v>
      </c>
      <c r="CC33" s="110">
        <v>0</v>
      </c>
      <c r="CD33" s="110">
        <v>0</v>
      </c>
      <c r="CE33" s="110">
        <v>0</v>
      </c>
      <c r="CF33" s="110">
        <v>0</v>
      </c>
      <c r="CG33" s="110">
        <f t="shared" si="26"/>
        <v>-1</v>
      </c>
      <c r="CH33" s="110">
        <f t="shared" si="26"/>
        <v>0</v>
      </c>
      <c r="CI33" s="110">
        <f t="shared" si="26"/>
        <v>-1</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v>9700000</v>
      </c>
      <c r="AF34" s="112">
        <v>0</v>
      </c>
      <c r="AG34" s="110">
        <f t="shared" si="9"/>
        <v>9700000</v>
      </c>
      <c r="AH34" s="112">
        <v>9700000</v>
      </c>
      <c r="AI34" s="112">
        <v>0</v>
      </c>
      <c r="AJ34" s="110">
        <f t="shared" si="10"/>
        <v>9700000</v>
      </c>
      <c r="AK34" s="112">
        <v>9700000</v>
      </c>
      <c r="AL34" s="112">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v>333333</v>
      </c>
      <c r="AF35" s="112">
        <v>0</v>
      </c>
      <c r="AG35" s="110">
        <f t="shared" si="9"/>
        <v>333333</v>
      </c>
      <c r="AH35" s="112">
        <v>333333</v>
      </c>
      <c r="AI35" s="112">
        <v>0</v>
      </c>
      <c r="AJ35" s="110">
        <f t="shared" si="10"/>
        <v>333333</v>
      </c>
      <c r="AK35" s="112">
        <v>333334</v>
      </c>
      <c r="AL35" s="112">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v>7600000</v>
      </c>
      <c r="AF36" s="112">
        <v>0</v>
      </c>
      <c r="AG36" s="110">
        <f t="shared" si="9"/>
        <v>7600000</v>
      </c>
      <c r="AH36" s="112">
        <v>7600000</v>
      </c>
      <c r="AI36" s="112">
        <v>0</v>
      </c>
      <c r="AJ36" s="110">
        <f t="shared" si="10"/>
        <v>7600000</v>
      </c>
      <c r="AK36" s="112">
        <v>7600000</v>
      </c>
      <c r="AL36" s="112">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v>83333</v>
      </c>
      <c r="AF37" s="112">
        <v>83333</v>
      </c>
      <c r="AG37" s="110">
        <f t="shared" si="9"/>
        <v>166666</v>
      </c>
      <c r="AH37" s="112">
        <v>20833</v>
      </c>
      <c r="AI37" s="112">
        <v>20833</v>
      </c>
      <c r="AJ37" s="110">
        <f t="shared" si="10"/>
        <v>41666</v>
      </c>
      <c r="AK37" s="112">
        <v>20833</v>
      </c>
      <c r="AL37" s="112">
        <v>20833</v>
      </c>
      <c r="AM37" s="110">
        <f t="shared" si="11"/>
        <v>41666</v>
      </c>
      <c r="AN37" s="110">
        <f t="shared" si="12"/>
        <v>124999</v>
      </c>
      <c r="AO37" s="110">
        <f t="shared" si="12"/>
        <v>124999</v>
      </c>
      <c r="AP37" s="110">
        <f t="shared" si="13"/>
        <v>249998</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124999</v>
      </c>
      <c r="BS37" s="110">
        <f t="shared" si="25"/>
        <v>124999</v>
      </c>
      <c r="BT37" s="110">
        <f t="shared" si="25"/>
        <v>249998</v>
      </c>
      <c r="BU37" s="110">
        <v>0</v>
      </c>
      <c r="BV37" s="110">
        <v>0</v>
      </c>
      <c r="BW37" s="110">
        <v>0</v>
      </c>
      <c r="BX37" s="110">
        <v>0</v>
      </c>
      <c r="BY37" s="110">
        <v>0</v>
      </c>
      <c r="BZ37" s="110">
        <v>0</v>
      </c>
      <c r="CA37" s="110">
        <v>0</v>
      </c>
      <c r="CB37" s="110">
        <v>0</v>
      </c>
      <c r="CC37" s="110">
        <v>0</v>
      </c>
      <c r="CD37" s="110">
        <v>0</v>
      </c>
      <c r="CE37" s="110">
        <v>0</v>
      </c>
      <c r="CF37" s="110">
        <v>0</v>
      </c>
      <c r="CG37" s="110">
        <f t="shared" si="26"/>
        <v>-1</v>
      </c>
      <c r="CH37" s="110">
        <f t="shared" si="26"/>
        <v>-1</v>
      </c>
      <c r="CI37" s="110">
        <f t="shared" si="26"/>
        <v>-2</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v>1922000</v>
      </c>
      <c r="AF38" s="112">
        <v>1922000</v>
      </c>
      <c r="AG38" s="110">
        <f t="shared" si="9"/>
        <v>3844000</v>
      </c>
      <c r="AH38" s="112">
        <v>1922000</v>
      </c>
      <c r="AI38" s="112">
        <v>1922000</v>
      </c>
      <c r="AJ38" s="110">
        <f t="shared" si="10"/>
        <v>3844000</v>
      </c>
      <c r="AK38" s="112">
        <v>1921000</v>
      </c>
      <c r="AL38" s="112">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v>3989402</v>
      </c>
      <c r="AF39" s="112">
        <v>0</v>
      </c>
      <c r="AG39" s="110">
        <f t="shared" si="9"/>
        <v>3989402</v>
      </c>
      <c r="AH39" s="112">
        <v>3989402</v>
      </c>
      <c r="AI39" s="112">
        <v>0</v>
      </c>
      <c r="AJ39" s="110">
        <f t="shared" si="10"/>
        <v>3989402</v>
      </c>
      <c r="AK39" s="112">
        <v>3989402</v>
      </c>
      <c r="AL39" s="112">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v>0</v>
      </c>
      <c r="AF40" s="112">
        <v>0</v>
      </c>
      <c r="AG40" s="110">
        <f t="shared" si="9"/>
        <v>0</v>
      </c>
      <c r="AH40" s="112">
        <v>0</v>
      </c>
      <c r="AI40" s="112">
        <v>0</v>
      </c>
      <c r="AJ40" s="110">
        <f t="shared" si="10"/>
        <v>0</v>
      </c>
      <c r="AK40" s="112">
        <v>0</v>
      </c>
      <c r="AL40" s="112">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v>956474</v>
      </c>
      <c r="AF42" s="112">
        <v>956474</v>
      </c>
      <c r="AG42" s="110">
        <f t="shared" si="9"/>
        <v>1912948</v>
      </c>
      <c r="AH42" s="112">
        <v>956474</v>
      </c>
      <c r="AI42" s="112">
        <v>956474</v>
      </c>
      <c r="AJ42" s="110">
        <f t="shared" si="10"/>
        <v>1912948</v>
      </c>
      <c r="AK42" s="112">
        <v>956474</v>
      </c>
      <c r="AL42" s="112">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v>0</v>
      </c>
      <c r="AF43" s="112">
        <v>0</v>
      </c>
      <c r="AG43" s="110">
        <f t="shared" si="9"/>
        <v>0</v>
      </c>
      <c r="AH43" s="112">
        <v>1500000</v>
      </c>
      <c r="AI43" s="112">
        <v>1500000</v>
      </c>
      <c r="AJ43" s="110">
        <f t="shared" si="10"/>
        <v>3000000</v>
      </c>
      <c r="AK43" s="112">
        <v>0</v>
      </c>
      <c r="AL43" s="112">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v>662354</v>
      </c>
      <c r="AF44" s="112">
        <v>0</v>
      </c>
      <c r="AG44" s="110">
        <f t="shared" si="9"/>
        <v>662354</v>
      </c>
      <c r="AH44" s="112">
        <v>662354</v>
      </c>
      <c r="AI44" s="112">
        <v>0</v>
      </c>
      <c r="AJ44" s="110">
        <f t="shared" si="10"/>
        <v>662354</v>
      </c>
      <c r="AK44" s="112">
        <v>662354</v>
      </c>
      <c r="AL44" s="112">
        <v>0</v>
      </c>
      <c r="AM44" s="110">
        <f t="shared" si="11"/>
        <v>662354</v>
      </c>
      <c r="AN44" s="110">
        <f t="shared" si="28"/>
        <v>2000001</v>
      </c>
      <c r="AO44" s="110">
        <f t="shared" si="28"/>
        <v>0</v>
      </c>
      <c r="AP44" s="110">
        <f t="shared" si="13"/>
        <v>2000001</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4000001</v>
      </c>
      <c r="BS44" s="110">
        <f t="shared" si="31"/>
        <v>0</v>
      </c>
      <c r="BT44" s="110">
        <f t="shared" si="31"/>
        <v>4000001</v>
      </c>
      <c r="BU44" s="110">
        <v>0</v>
      </c>
      <c r="BV44" s="110">
        <v>0</v>
      </c>
      <c r="BW44" s="110">
        <v>0</v>
      </c>
      <c r="BX44" s="110">
        <v>0</v>
      </c>
      <c r="BY44" s="110">
        <v>0</v>
      </c>
      <c r="BZ44" s="110">
        <v>0</v>
      </c>
      <c r="CA44" s="110">
        <v>0</v>
      </c>
      <c r="CB44" s="110">
        <v>0</v>
      </c>
      <c r="CC44" s="110">
        <v>0</v>
      </c>
      <c r="CD44" s="110">
        <v>0</v>
      </c>
      <c r="CE44" s="110">
        <v>0</v>
      </c>
      <c r="CF44" s="110">
        <v>0</v>
      </c>
      <c r="CG44" s="110">
        <f t="shared" si="26"/>
        <v>1</v>
      </c>
      <c r="CH44" s="110">
        <f t="shared" si="26"/>
        <v>0</v>
      </c>
      <c r="CI44" s="110">
        <f t="shared" si="26"/>
        <v>1</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v>0</v>
      </c>
      <c r="AF45" s="112">
        <v>0</v>
      </c>
      <c r="AG45" s="110">
        <f t="shared" si="9"/>
        <v>0</v>
      </c>
      <c r="AH45" s="112">
        <v>5365000</v>
      </c>
      <c r="AI45" s="112">
        <v>6885000</v>
      </c>
      <c r="AJ45" s="110">
        <f t="shared" si="10"/>
        <v>12250000</v>
      </c>
      <c r="AK45" s="112">
        <v>0</v>
      </c>
      <c r="AL45" s="112">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v>16634500</v>
      </c>
      <c r="AF47" s="112">
        <v>0</v>
      </c>
      <c r="AG47" s="110">
        <f t="shared" si="9"/>
        <v>16634500</v>
      </c>
      <c r="AH47" s="112">
        <v>0</v>
      </c>
      <c r="AI47" s="112">
        <v>0</v>
      </c>
      <c r="AJ47" s="110">
        <f t="shared" si="10"/>
        <v>0</v>
      </c>
      <c r="AK47" s="112">
        <v>5566000</v>
      </c>
      <c r="AL47" s="112">
        <v>0</v>
      </c>
      <c r="AM47" s="110">
        <f t="shared" si="11"/>
        <v>5566000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v>0</v>
      </c>
      <c r="AF48" s="112">
        <v>0</v>
      </c>
      <c r="AG48" s="110">
        <f t="shared" si="9"/>
        <v>0</v>
      </c>
      <c r="AH48" s="112">
        <v>0</v>
      </c>
      <c r="AI48" s="112">
        <v>0</v>
      </c>
      <c r="AJ48" s="110">
        <f t="shared" si="10"/>
        <v>0</v>
      </c>
      <c r="AK48" s="112">
        <v>0</v>
      </c>
      <c r="AL48" s="112">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v>4027399</v>
      </c>
      <c r="AF49" s="112">
        <v>5248066</v>
      </c>
      <c r="AG49" s="110">
        <f t="shared" si="9"/>
        <v>9275465</v>
      </c>
      <c r="AH49" s="112">
        <v>4783399</v>
      </c>
      <c r="AI49" s="112">
        <v>6219066</v>
      </c>
      <c r="AJ49" s="110">
        <f t="shared" si="10"/>
        <v>11002465</v>
      </c>
      <c r="AK49" s="112">
        <v>6238399</v>
      </c>
      <c r="AL49" s="112">
        <v>6490066</v>
      </c>
      <c r="AM49" s="110">
        <f t="shared" si="11"/>
        <v>12728465</v>
      </c>
      <c r="AN49" s="110">
        <f t="shared" si="28"/>
        <v>15915000</v>
      </c>
      <c r="AO49" s="110">
        <f t="shared" si="28"/>
        <v>18823001</v>
      </c>
      <c r="AP49" s="110">
        <f t="shared" si="13"/>
        <v>34738001</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43418001</v>
      </c>
      <c r="BT49" s="110">
        <f t="shared" si="31"/>
        <v>83929001</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-60800999</v>
      </c>
      <c r="CI49" s="110">
        <f t="shared" si="26"/>
        <v>-124513999</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v>84534000</v>
      </c>
      <c r="AF50" s="112">
        <v>108466000</v>
      </c>
      <c r="AG50" s="110">
        <f t="shared" si="9"/>
        <v>193000000</v>
      </c>
      <c r="AH50" s="112">
        <v>0</v>
      </c>
      <c r="AI50" s="112">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v>0</v>
      </c>
      <c r="AF52" s="112">
        <v>0</v>
      </c>
      <c r="AG52" s="97">
        <f t="shared" si="9"/>
        <v>0</v>
      </c>
      <c r="AH52" s="112">
        <v>0</v>
      </c>
      <c r="AI52" s="112">
        <v>0</v>
      </c>
      <c r="AJ52" s="97">
        <f t="shared" si="10"/>
        <v>0</v>
      </c>
      <c r="AK52" s="112">
        <v>0</v>
      </c>
      <c r="AL52" s="112">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v>0</v>
      </c>
      <c r="AF53" s="112">
        <v>0</v>
      </c>
      <c r="AG53" s="97">
        <f t="shared" si="9"/>
        <v>0</v>
      </c>
      <c r="AH53" s="112">
        <v>0</v>
      </c>
      <c r="AI53" s="112">
        <v>0</v>
      </c>
      <c r="AJ53" s="97">
        <f t="shared" si="10"/>
        <v>0</v>
      </c>
      <c r="AK53" s="112">
        <v>0</v>
      </c>
      <c r="AL53" s="112">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v>200000</v>
      </c>
      <c r="AF55" s="112">
        <v>0</v>
      </c>
      <c r="AG55" s="110">
        <f t="shared" si="9"/>
        <v>200000</v>
      </c>
      <c r="AH55" s="112">
        <v>200000</v>
      </c>
      <c r="AI55" s="112">
        <v>0</v>
      </c>
      <c r="AJ55" s="110">
        <f t="shared" si="10"/>
        <v>200000</v>
      </c>
      <c r="AK55" s="112">
        <v>200000</v>
      </c>
      <c r="AL55" s="112">
        <v>0</v>
      </c>
      <c r="AM55" s="110">
        <f t="shared" si="11"/>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2">+SUM(AZ55:BA55)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3">+BR55-J55</f>
        <v>600000</v>
      </c>
      <c r="CH55" s="110">
        <f t="shared" si="33"/>
        <v>0</v>
      </c>
      <c r="CI55" s="110">
        <f t="shared" si="33"/>
        <v>600000</v>
      </c>
      <c r="CJ55" s="169" t="s">
        <v>197</v>
      </c>
    </row>
    <row r="56" spans="1:88" x14ac:dyDescent="0.25">
      <c r="AB56" s="110"/>
      <c r="AC56" s="110"/>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V60" s="159" t="s">
        <v>208</v>
      </c>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V61" s="159" t="s">
        <v>209</v>
      </c>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4">(AB74*2)*6.2%</f>
        <v>0</v>
      </c>
      <c r="AD74" s="142">
        <f t="shared" ref="AD74:AD77" si="35">AB74+AC74</f>
        <v>0</v>
      </c>
      <c r="AE74" s="143">
        <v>0</v>
      </c>
      <c r="AF74" s="143">
        <f t="shared" ref="AF74:AF77" si="36">(AE74*2)*6.2%</f>
        <v>0</v>
      </c>
      <c r="AG74" s="143">
        <f t="shared" ref="AG74:AG77" si="37">AE74+AF74</f>
        <v>0</v>
      </c>
      <c r="AH74" s="142">
        <v>0</v>
      </c>
      <c r="AI74" s="142">
        <f t="shared" ref="AI74:AI77" si="38">(AH74*2)*6.2%</f>
        <v>0</v>
      </c>
      <c r="AJ74" s="142">
        <f t="shared" ref="AJ74:AJ77" si="39">AH74+AI74</f>
        <v>0</v>
      </c>
      <c r="AK74" s="143">
        <v>0</v>
      </c>
      <c r="AL74" s="143">
        <f t="shared" ref="AL74:AL77" si="40">(AK74*2)*6.2%</f>
        <v>0</v>
      </c>
      <c r="AM74" s="143">
        <f t="shared" ref="AM74:AM77" si="41">AK74+AL74</f>
        <v>0</v>
      </c>
      <c r="AX74" s="102"/>
    </row>
    <row r="75" spans="26:51" x14ac:dyDescent="0.25">
      <c r="Z75" s="132" t="s">
        <v>137</v>
      </c>
      <c r="AA75" s="129" t="s">
        <v>117</v>
      </c>
      <c r="AB75" s="135">
        <v>4599000</v>
      </c>
      <c r="AC75" s="135">
        <f>(AB75*2)*6.2%</f>
        <v>570276</v>
      </c>
      <c r="AD75" s="142">
        <f t="shared" si="35"/>
        <v>5169276</v>
      </c>
      <c r="AE75" s="143">
        <v>4599000</v>
      </c>
      <c r="AF75" s="143">
        <f>(AE75*2)*6.2%</f>
        <v>570276</v>
      </c>
      <c r="AG75" s="143">
        <f t="shared" si="37"/>
        <v>5169276</v>
      </c>
      <c r="AH75" s="142">
        <v>4599000</v>
      </c>
      <c r="AI75" s="142">
        <f>(AH75*2)*6.2%</f>
        <v>570276</v>
      </c>
      <c r="AJ75" s="142">
        <f t="shared" si="39"/>
        <v>5169276</v>
      </c>
      <c r="AK75" s="143">
        <v>4599000</v>
      </c>
      <c r="AL75" s="143">
        <f>(AK75*2)*6.2%</f>
        <v>570276</v>
      </c>
      <c r="AM75" s="143">
        <f t="shared" si="41"/>
        <v>5169276</v>
      </c>
    </row>
    <row r="76" spans="26:51" x14ac:dyDescent="0.25">
      <c r="Z76" s="132" t="s">
        <v>138</v>
      </c>
      <c r="AA76" s="129" t="s">
        <v>117</v>
      </c>
      <c r="AB76" s="135">
        <v>55416750</v>
      </c>
      <c r="AC76" s="135">
        <f t="shared" si="34"/>
        <v>6871677</v>
      </c>
      <c r="AD76" s="142">
        <f t="shared" si="35"/>
        <v>62288427</v>
      </c>
      <c r="AE76" s="143">
        <v>55416750</v>
      </c>
      <c r="AF76" s="143">
        <f t="shared" si="36"/>
        <v>6871677</v>
      </c>
      <c r="AG76" s="143">
        <f t="shared" si="37"/>
        <v>62288427</v>
      </c>
      <c r="AH76" s="142">
        <v>55416750</v>
      </c>
      <c r="AI76" s="142">
        <f t="shared" si="38"/>
        <v>6871677</v>
      </c>
      <c r="AJ76" s="142">
        <f t="shared" si="39"/>
        <v>62288427</v>
      </c>
      <c r="AK76" s="143">
        <v>55416750</v>
      </c>
      <c r="AL76" s="143">
        <f t="shared" si="40"/>
        <v>6871677</v>
      </c>
      <c r="AM76" s="143">
        <f t="shared" si="41"/>
        <v>62288427</v>
      </c>
    </row>
    <row r="77" spans="26:51" x14ac:dyDescent="0.25">
      <c r="Z77" s="132" t="s">
        <v>138</v>
      </c>
      <c r="AA77" s="129" t="s">
        <v>117</v>
      </c>
      <c r="AB77" s="135">
        <v>1011750</v>
      </c>
      <c r="AC77" s="135">
        <f t="shared" si="34"/>
        <v>125457</v>
      </c>
      <c r="AD77" s="142">
        <f t="shared" si="35"/>
        <v>1137207</v>
      </c>
      <c r="AE77" s="143">
        <v>1011750</v>
      </c>
      <c r="AF77" s="143">
        <f t="shared" si="36"/>
        <v>125457</v>
      </c>
      <c r="AG77" s="143">
        <f t="shared" si="37"/>
        <v>1137207</v>
      </c>
      <c r="AH77" s="142">
        <v>1011750</v>
      </c>
      <c r="AI77" s="142">
        <f t="shared" si="38"/>
        <v>125457</v>
      </c>
      <c r="AJ77" s="142">
        <f t="shared" si="39"/>
        <v>1137207</v>
      </c>
      <c r="AK77" s="143">
        <v>1011750</v>
      </c>
      <c r="AL77" s="143">
        <f t="shared" si="40"/>
        <v>125457</v>
      </c>
      <c r="AM77" s="143">
        <f t="shared" si="41"/>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 t="shared" ref="AB80:AM80" si="42">SUBTOTAL(9,AB71:AB79)</f>
        <v>62694500</v>
      </c>
      <c r="AC80" s="137">
        <f t="shared" si="42"/>
        <v>7774118</v>
      </c>
      <c r="AD80" s="137">
        <f t="shared" si="42"/>
        <v>70468618</v>
      </c>
      <c r="AE80" s="138">
        <f t="shared" si="42"/>
        <v>62694500</v>
      </c>
      <c r="AF80" s="138">
        <f t="shared" si="42"/>
        <v>7774118</v>
      </c>
      <c r="AG80" s="138">
        <f t="shared" si="42"/>
        <v>70468618</v>
      </c>
      <c r="AH80" s="137">
        <f t="shared" si="42"/>
        <v>66027500</v>
      </c>
      <c r="AI80" s="137">
        <f t="shared" si="42"/>
        <v>8187410</v>
      </c>
      <c r="AJ80" s="137">
        <f t="shared" si="42"/>
        <v>74214910</v>
      </c>
      <c r="AK80" s="138">
        <f t="shared" si="42"/>
        <v>66027500</v>
      </c>
      <c r="AL80" s="138">
        <f t="shared" si="42"/>
        <v>8187410</v>
      </c>
      <c r="AM80" s="138">
        <f t="shared" si="42"/>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2" t="s">
        <v>224</v>
      </c>
      <c r="AC85" s="362"/>
      <c r="AD85" s="362"/>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c r="AN86" s="231"/>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c r="AN87" s="158"/>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3">SUM(AB87:AB89)</f>
        <v>159080</v>
      </c>
      <c r="AC90" s="151">
        <f t="shared" si="43"/>
        <v>104587</v>
      </c>
      <c r="AD90" s="151">
        <f t="shared" si="43"/>
        <v>263667</v>
      </c>
      <c r="AH90" s="137">
        <f>SUBTOTAL(9,AH87:AH89)</f>
        <v>41435</v>
      </c>
      <c r="AI90" s="137">
        <f t="shared" ref="AI90:AM90" si="44">SUBTOTAL(9,AI87:AI89)</f>
        <v>5138</v>
      </c>
      <c r="AJ90" s="137">
        <f t="shared" si="44"/>
        <v>46573</v>
      </c>
      <c r="AK90" s="138">
        <f t="shared" si="44"/>
        <v>41435</v>
      </c>
      <c r="AL90" s="138">
        <f t="shared" si="44"/>
        <v>5138</v>
      </c>
      <c r="AM90" s="138">
        <f t="shared" si="44"/>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row r="119" spans="1:88" s="2" customFormat="1" x14ac:dyDescent="0.25">
      <c r="J119" s="6" t="s">
        <v>0</v>
      </c>
      <c r="K119" s="6"/>
      <c r="L119" s="6"/>
      <c r="M119" s="1" t="s">
        <v>1</v>
      </c>
      <c r="N119" s="1"/>
      <c r="O119" s="1"/>
      <c r="P119" s="1"/>
      <c r="Q119" s="1"/>
      <c r="R119" s="1"/>
      <c r="S119" s="1"/>
      <c r="T119" s="1"/>
      <c r="U119" s="1"/>
      <c r="V119" s="1"/>
      <c r="W119" s="1"/>
      <c r="X119" s="1"/>
      <c r="Y119" s="1"/>
      <c r="Z119" s="1"/>
      <c r="AA119" s="1"/>
      <c r="AB119" s="7" t="s">
        <v>2</v>
      </c>
      <c r="AC119" s="7"/>
      <c r="AD119" s="7"/>
      <c r="AE119" s="7"/>
      <c r="AF119" s="7"/>
      <c r="AG119" s="7"/>
      <c r="AH119" s="7"/>
      <c r="AI119" s="7"/>
      <c r="AJ119" s="7"/>
      <c r="AK119" s="7"/>
      <c r="AL119" s="7"/>
      <c r="AM119" s="7"/>
      <c r="AN119" s="7"/>
      <c r="AO119" s="7"/>
      <c r="AP119" s="7"/>
      <c r="AQ119" s="8" t="s">
        <v>3</v>
      </c>
      <c r="AR119" s="8"/>
      <c r="AS119" s="8"/>
      <c r="AT119" s="8"/>
      <c r="AU119" s="8"/>
      <c r="AV119" s="8"/>
      <c r="AW119" s="8"/>
      <c r="AX119" s="8"/>
      <c r="AY119" s="8"/>
      <c r="AZ119" s="8"/>
      <c r="BA119" s="8"/>
      <c r="BB119" s="8"/>
      <c r="BC119" s="8"/>
      <c r="BD119" s="8"/>
      <c r="BE119" s="8"/>
      <c r="BF119" s="81"/>
      <c r="BG119" s="81"/>
      <c r="BH119" s="81"/>
      <c r="BI119" s="81"/>
      <c r="BJ119" s="81"/>
      <c r="BK119" s="81"/>
      <c r="BL119" s="81"/>
      <c r="BM119" s="81"/>
      <c r="BN119" s="81"/>
      <c r="BO119" s="81"/>
      <c r="BP119" s="81"/>
      <c r="BQ119" s="81"/>
      <c r="BR119" s="10" t="s">
        <v>4</v>
      </c>
      <c r="BS119" s="10"/>
      <c r="BT119" s="10"/>
      <c r="BU119" s="11" t="s">
        <v>5</v>
      </c>
      <c r="BV119" s="11"/>
      <c r="BW119" s="11"/>
      <c r="BX119" s="11"/>
      <c r="BY119" s="11"/>
      <c r="BZ119" s="11"/>
      <c r="CA119" s="11"/>
      <c r="CB119" s="11"/>
      <c r="CC119" s="11"/>
      <c r="CD119" s="11"/>
      <c r="CE119" s="11"/>
      <c r="CF119" s="11"/>
      <c r="CG119" s="11"/>
      <c r="CH119" s="11"/>
      <c r="CI119" s="11"/>
    </row>
    <row r="120" spans="1:88" s="2" customFormat="1" x14ac:dyDescent="0.25">
      <c r="J120" s="6"/>
      <c r="K120" s="6"/>
      <c r="L120" s="6"/>
      <c r="M120" s="12" t="s">
        <v>6</v>
      </c>
      <c r="N120" s="12"/>
      <c r="O120" s="12"/>
      <c r="P120" s="13" t="s">
        <v>7</v>
      </c>
      <c r="Q120" s="13"/>
      <c r="R120" s="13"/>
      <c r="S120" s="14" t="s">
        <v>8</v>
      </c>
      <c r="T120" s="14"/>
      <c r="U120" s="14"/>
      <c r="V120" s="15" t="s">
        <v>9</v>
      </c>
      <c r="W120" s="16"/>
      <c r="X120" s="16"/>
      <c r="Y120" s="17" t="s">
        <v>10</v>
      </c>
      <c r="Z120" s="17"/>
      <c r="AA120" s="17"/>
      <c r="AB120" s="18" t="s">
        <v>11</v>
      </c>
      <c r="AC120" s="18"/>
      <c r="AD120" s="18"/>
      <c r="AE120" s="19" t="s">
        <v>12</v>
      </c>
      <c r="AF120" s="19"/>
      <c r="AG120" s="19"/>
      <c r="AH120" s="20" t="s">
        <v>13</v>
      </c>
      <c r="AI120" s="20"/>
      <c r="AJ120" s="20"/>
      <c r="AK120" s="21" t="s">
        <v>14</v>
      </c>
      <c r="AL120" s="22"/>
      <c r="AM120" s="22"/>
      <c r="AN120" s="23" t="s">
        <v>15</v>
      </c>
      <c r="AO120" s="24"/>
      <c r="AP120" s="24"/>
      <c r="AQ120" s="25" t="s">
        <v>16</v>
      </c>
      <c r="AR120" s="25"/>
      <c r="AS120" s="25"/>
      <c r="AT120" s="26" t="s">
        <v>17</v>
      </c>
      <c r="AU120" s="26"/>
      <c r="AV120" s="26"/>
      <c r="AW120" s="27" t="s">
        <v>18</v>
      </c>
      <c r="AX120" s="27"/>
      <c r="AY120" s="27"/>
      <c r="AZ120" s="92" t="s">
        <v>19</v>
      </c>
      <c r="BA120" s="93"/>
      <c r="BB120" s="93"/>
      <c r="BC120" s="30" t="s">
        <v>20</v>
      </c>
      <c r="BD120" s="31"/>
      <c r="BE120" s="31"/>
      <c r="BF120" s="82" t="s">
        <v>21</v>
      </c>
      <c r="BG120" s="82"/>
      <c r="BH120" s="82"/>
      <c r="BI120" s="83" t="s">
        <v>22</v>
      </c>
      <c r="BJ120" s="83"/>
      <c r="BK120" s="83"/>
      <c r="BL120" s="84" t="s">
        <v>23</v>
      </c>
      <c r="BM120" s="84"/>
      <c r="BN120" s="84"/>
      <c r="BO120" s="85" t="s">
        <v>24</v>
      </c>
      <c r="BP120" s="86"/>
      <c r="BQ120" s="86"/>
      <c r="BR120" s="10"/>
      <c r="BS120" s="10"/>
      <c r="BT120" s="10"/>
      <c r="BU120" s="11" t="s">
        <v>25</v>
      </c>
      <c r="BV120" s="11"/>
      <c r="BW120" s="11"/>
      <c r="BX120" s="11" t="s">
        <v>26</v>
      </c>
      <c r="BY120" s="11"/>
      <c r="BZ120" s="11"/>
      <c r="CA120" s="11" t="s">
        <v>27</v>
      </c>
      <c r="CB120" s="11"/>
      <c r="CC120" s="11"/>
      <c r="CD120" s="11" t="s">
        <v>28</v>
      </c>
      <c r="CE120" s="11"/>
      <c r="CF120" s="11"/>
      <c r="CG120" s="11" t="s">
        <v>29</v>
      </c>
      <c r="CH120" s="11"/>
      <c r="CI120" s="11"/>
    </row>
    <row r="121" spans="1:88" s="4" customFormat="1" ht="90" x14ac:dyDescent="0.25">
      <c r="A121" s="4" t="s">
        <v>30</v>
      </c>
      <c r="B121" s="4" t="s">
        <v>31</v>
      </c>
      <c r="C121" s="4" t="s">
        <v>32</v>
      </c>
      <c r="D121" s="4" t="s">
        <v>33</v>
      </c>
      <c r="E121" s="4" t="s">
        <v>34</v>
      </c>
      <c r="F121" s="4" t="s">
        <v>35</v>
      </c>
      <c r="G121" s="4" t="s">
        <v>36</v>
      </c>
      <c r="H121" s="4" t="s">
        <v>37</v>
      </c>
      <c r="I121" s="4" t="s">
        <v>38</v>
      </c>
      <c r="J121" s="4" t="s">
        <v>39</v>
      </c>
      <c r="K121" s="4" t="s">
        <v>40</v>
      </c>
      <c r="L121" s="4" t="s">
        <v>41</v>
      </c>
      <c r="M121" s="37" t="s">
        <v>42</v>
      </c>
      <c r="N121" s="37" t="s">
        <v>43</v>
      </c>
      <c r="O121" s="4" t="s">
        <v>44</v>
      </c>
      <c r="P121" s="37" t="s">
        <v>45</v>
      </c>
      <c r="Q121" s="37" t="s">
        <v>46</v>
      </c>
      <c r="R121" s="4" t="s">
        <v>47</v>
      </c>
      <c r="S121" s="37" t="s">
        <v>48</v>
      </c>
      <c r="T121" s="37" t="s">
        <v>49</v>
      </c>
      <c r="U121" s="4" t="s">
        <v>50</v>
      </c>
      <c r="V121" s="37" t="s">
        <v>51</v>
      </c>
      <c r="W121" s="37" t="s">
        <v>52</v>
      </c>
      <c r="X121" s="4" t="s">
        <v>53</v>
      </c>
      <c r="Y121" s="4" t="s">
        <v>54</v>
      </c>
      <c r="Z121" s="4" t="s">
        <v>55</v>
      </c>
      <c r="AA121" s="4" t="s">
        <v>56</v>
      </c>
      <c r="AB121" s="37" t="s">
        <v>57</v>
      </c>
      <c r="AC121" s="37" t="s">
        <v>58</v>
      </c>
      <c r="AD121" s="4" t="s">
        <v>59</v>
      </c>
      <c r="AE121" s="37" t="s">
        <v>60</v>
      </c>
      <c r="AF121" s="37" t="s">
        <v>61</v>
      </c>
      <c r="AG121" s="4" t="s">
        <v>62</v>
      </c>
      <c r="AH121" s="37" t="s">
        <v>63</v>
      </c>
      <c r="AI121" s="37" t="s">
        <v>64</v>
      </c>
      <c r="AJ121" s="4" t="s">
        <v>65</v>
      </c>
      <c r="AK121" s="37" t="s">
        <v>66</v>
      </c>
      <c r="AL121" s="37" t="s">
        <v>67</v>
      </c>
      <c r="AM121" s="4" t="s">
        <v>68</v>
      </c>
      <c r="AN121" s="4" t="s">
        <v>69</v>
      </c>
      <c r="AO121" s="4" t="s">
        <v>70</v>
      </c>
      <c r="AP121" s="4" t="s">
        <v>71</v>
      </c>
      <c r="AQ121" s="37" t="s">
        <v>72</v>
      </c>
      <c r="AR121" s="37" t="s">
        <v>73</v>
      </c>
      <c r="AS121" s="4" t="s">
        <v>74</v>
      </c>
      <c r="AT121" s="37" t="s">
        <v>75</v>
      </c>
      <c r="AU121" s="37" t="s">
        <v>76</v>
      </c>
      <c r="AV121" s="4" t="s">
        <v>77</v>
      </c>
      <c r="AW121" s="37" t="s">
        <v>78</v>
      </c>
      <c r="AX121" s="37" t="s">
        <v>79</v>
      </c>
      <c r="AY121" s="4" t="s">
        <v>77</v>
      </c>
      <c r="AZ121" s="87" t="s">
        <v>80</v>
      </c>
      <c r="BA121" s="87" t="s">
        <v>81</v>
      </c>
      <c r="BB121" s="88" t="s">
        <v>82</v>
      </c>
      <c r="BC121" s="4" t="s">
        <v>83</v>
      </c>
      <c r="BD121" s="4" t="s">
        <v>84</v>
      </c>
      <c r="BE121" s="4" t="s">
        <v>85</v>
      </c>
      <c r="BF121" s="87" t="s">
        <v>86</v>
      </c>
      <c r="BG121" s="87" t="s">
        <v>87</v>
      </c>
      <c r="BH121" s="88" t="s">
        <v>88</v>
      </c>
      <c r="BI121" s="87" t="s">
        <v>89</v>
      </c>
      <c r="BJ121" s="87" t="s">
        <v>90</v>
      </c>
      <c r="BK121" s="88" t="s">
        <v>91</v>
      </c>
      <c r="BL121" s="87" t="s">
        <v>92</v>
      </c>
      <c r="BM121" s="87" t="s">
        <v>93</v>
      </c>
      <c r="BN121" s="88" t="s">
        <v>91</v>
      </c>
      <c r="BO121" s="88" t="s">
        <v>94</v>
      </c>
      <c r="BP121" s="88" t="s">
        <v>95</v>
      </c>
      <c r="BQ121" s="88" t="s">
        <v>96</v>
      </c>
      <c r="BR121" s="4" t="s">
        <v>97</v>
      </c>
      <c r="BS121" s="4" t="s">
        <v>98</v>
      </c>
      <c r="BT121" s="4" t="s">
        <v>99</v>
      </c>
      <c r="BU121" s="4" t="s">
        <v>100</v>
      </c>
      <c r="BV121" s="4" t="s">
        <v>101</v>
      </c>
      <c r="BW121" s="4" t="s">
        <v>102</v>
      </c>
      <c r="BX121" s="4" t="s">
        <v>103</v>
      </c>
      <c r="BY121" s="4" t="s">
        <v>104</v>
      </c>
      <c r="BZ121" s="4" t="s">
        <v>105</v>
      </c>
      <c r="CA121" s="4" t="s">
        <v>106</v>
      </c>
      <c r="CB121" s="4" t="s">
        <v>107</v>
      </c>
      <c r="CC121" s="4" t="s">
        <v>108</v>
      </c>
      <c r="CD121" s="4" t="s">
        <v>109</v>
      </c>
      <c r="CE121" s="4" t="s">
        <v>110</v>
      </c>
      <c r="CF121" s="4" t="s">
        <v>111</v>
      </c>
      <c r="CG121" s="4" t="s">
        <v>112</v>
      </c>
      <c r="CH121" s="4" t="s">
        <v>113</v>
      </c>
      <c r="CI121" s="4" t="s">
        <v>114</v>
      </c>
    </row>
    <row r="122" spans="1:88" x14ac:dyDescent="0.25">
      <c r="B122" s="169" t="s">
        <v>115</v>
      </c>
      <c r="C122" s="169" t="s">
        <v>116</v>
      </c>
      <c r="D122" s="169" t="s">
        <v>117</v>
      </c>
      <c r="F122" s="169" t="s">
        <v>118</v>
      </c>
      <c r="H122" s="169" t="s">
        <v>119</v>
      </c>
      <c r="I122" s="169">
        <v>30</v>
      </c>
      <c r="J122" s="110">
        <f>+'UPDATE&gt;&gt;Jul-Dec 2022 Actuals'!J4-'CMS Q3 Update (2)'!J4</f>
        <v>0</v>
      </c>
      <c r="K122" s="110">
        <v>0</v>
      </c>
      <c r="L122" s="110">
        <v>71250000</v>
      </c>
      <c r="M122" s="38"/>
      <c r="N122" s="38"/>
      <c r="O122" s="110">
        <f>+SUM(M122:N122)</f>
        <v>0</v>
      </c>
      <c r="P122" s="39"/>
      <c r="Q122" s="39"/>
      <c r="R122" s="110">
        <f>+SUM(P122:Q122)</f>
        <v>0</v>
      </c>
      <c r="S122" s="39"/>
      <c r="T122" s="39"/>
      <c r="U122" s="110">
        <f>+SUM(S122:T122)</f>
        <v>0</v>
      </c>
      <c r="V122" s="39"/>
      <c r="W122" s="39"/>
      <c r="X122" s="110">
        <f>+SUM(V122:W122)</f>
        <v>0</v>
      </c>
      <c r="Y122" s="110">
        <f>+SUM(M122,P122,S122,V122)</f>
        <v>0</v>
      </c>
      <c r="Z122" s="110">
        <f>+SUM(N122,Q122,T122,W122)</f>
        <v>0</v>
      </c>
      <c r="AA122" s="110">
        <f>+SUM(Y122:Z122)</f>
        <v>0</v>
      </c>
      <c r="AB122" s="38">
        <v>6139455</v>
      </c>
      <c r="AC122" s="38"/>
      <c r="AD122" s="110">
        <f>+SUM(AB122:AC122)</f>
        <v>6139455</v>
      </c>
      <c r="AE122" s="112">
        <v>-2046485</v>
      </c>
      <c r="AF122" s="112">
        <v>0</v>
      </c>
      <c r="AG122" s="110">
        <f>+SUM(AE122:AF122)</f>
        <v>-2046485</v>
      </c>
      <c r="AH122" s="112">
        <v>-2046485</v>
      </c>
      <c r="AI122" s="112">
        <v>0</v>
      </c>
      <c r="AJ122" s="110">
        <f>+SUM(AH122:AI122)</f>
        <v>-2046485</v>
      </c>
      <c r="AK122" s="112">
        <v>-2046485</v>
      </c>
      <c r="AL122" s="112">
        <v>0</v>
      </c>
      <c r="AM122" s="110">
        <f>+SUM(AK122:AL122)</f>
        <v>-2046485</v>
      </c>
      <c r="AN122" s="110">
        <f>+SUM(AB122,AE122,AH122,AK122)</f>
        <v>0</v>
      </c>
      <c r="AO122" s="110">
        <f>+SUM(AC122,AF122,AI122,AL122)</f>
        <v>0</v>
      </c>
      <c r="AP122" s="110">
        <f>+SUM(AN122:AO122)</f>
        <v>0</v>
      </c>
      <c r="AQ122" s="112">
        <v>10852258</v>
      </c>
      <c r="AR122" s="39"/>
      <c r="AS122" s="110">
        <f>+SUM(AQ122:AR122)</f>
        <v>10852258</v>
      </c>
      <c r="AT122" s="112">
        <v>10852257</v>
      </c>
      <c r="AU122" s="39"/>
      <c r="AV122" s="110">
        <f>+SUM(AT122:AU122)</f>
        <v>10852257</v>
      </c>
      <c r="AW122" s="112">
        <v>10851258</v>
      </c>
      <c r="AX122" s="39"/>
      <c r="AY122" s="110">
        <f>+SUM(AW122:AX122)</f>
        <v>10851258</v>
      </c>
      <c r="AZ122" s="224"/>
      <c r="BA122" s="224"/>
      <c r="BB122" s="91">
        <f>+SUM(AZ122:BA122)</f>
        <v>0</v>
      </c>
      <c r="BC122" s="110">
        <f>+SUM(AQ122,AT122,AW122,AZ122)</f>
        <v>32555773</v>
      </c>
      <c r="BD122" s="110">
        <f>+SUM(AR122,AU122,AX122,BA122)</f>
        <v>0</v>
      </c>
      <c r="BE122" s="110">
        <f>+SUM(BC122:BD122)</f>
        <v>32555773</v>
      </c>
      <c r="BF122" s="224"/>
      <c r="BG122" s="224"/>
      <c r="BH122" s="91">
        <f>+SUM(BF122:BG122)</f>
        <v>0</v>
      </c>
      <c r="BI122" s="224"/>
      <c r="BJ122" s="224"/>
      <c r="BK122" s="91">
        <f>+SUM(BI122:BJ122)</f>
        <v>0</v>
      </c>
      <c r="BL122" s="224"/>
      <c r="BM122" s="224"/>
      <c r="BN122" s="91">
        <f>+SUM(BL122:BM122)</f>
        <v>0</v>
      </c>
      <c r="BO122" s="91">
        <f>+SUM(BF122,BI122,BL122)</f>
        <v>0</v>
      </c>
      <c r="BP122" s="91">
        <f>+SUM(BG122,BJ122,BM122)</f>
        <v>0</v>
      </c>
      <c r="BQ122" s="91">
        <f>+SUM(BO122:BP122)</f>
        <v>0</v>
      </c>
      <c r="BR122" s="110">
        <f>+SUM(BO122,BC122,AN122,Y122)</f>
        <v>32555773</v>
      </c>
      <c r="BS122" s="110">
        <f t="shared" ref="BS122:BS173" si="45">+SUM(BP122,BD122,AO122,Z122)</f>
        <v>0</v>
      </c>
      <c r="BT122" s="110">
        <f t="shared" ref="BT122:BT133" si="46">+SUM(BQ122,BE122,AP122,AA122)</f>
        <v>32555773</v>
      </c>
      <c r="BU122" s="110">
        <v>0</v>
      </c>
      <c r="BV122" s="110">
        <v>0</v>
      </c>
      <c r="BW122" s="110">
        <v>0</v>
      </c>
      <c r="BX122" s="110">
        <v>0</v>
      </c>
      <c r="BY122" s="110">
        <v>0</v>
      </c>
      <c r="BZ122" s="110">
        <v>0</v>
      </c>
      <c r="CA122" s="110">
        <v>32555773</v>
      </c>
      <c r="CB122" s="110">
        <v>0</v>
      </c>
      <c r="CC122" s="110">
        <v>32555773</v>
      </c>
      <c r="CD122" s="110">
        <v>0</v>
      </c>
      <c r="CE122" s="110">
        <v>0</v>
      </c>
      <c r="CF122" s="110">
        <v>0</v>
      </c>
      <c r="CG122" s="110">
        <f>+BR122-J122</f>
        <v>32555773</v>
      </c>
      <c r="CH122" s="110">
        <f t="shared" ref="CH122:CH173" si="47">+BS122-K122</f>
        <v>0</v>
      </c>
      <c r="CI122" s="110">
        <f t="shared" ref="CI122:CI173" si="48">+BT122-L122</f>
        <v>-38694227</v>
      </c>
      <c r="CJ122" s="169" t="s">
        <v>120</v>
      </c>
    </row>
    <row r="123" spans="1:88" x14ac:dyDescent="0.25">
      <c r="B123" s="169" t="s">
        <v>115</v>
      </c>
      <c r="C123" s="169" t="s">
        <v>116</v>
      </c>
      <c r="D123" s="169" t="s">
        <v>121</v>
      </c>
      <c r="F123" s="169" t="s">
        <v>122</v>
      </c>
      <c r="H123" s="169" t="s">
        <v>119</v>
      </c>
      <c r="I123" s="169">
        <v>30</v>
      </c>
      <c r="J123" s="110">
        <v>3750000</v>
      </c>
      <c r="K123" s="110">
        <v>0</v>
      </c>
      <c r="L123" s="110">
        <v>3750000</v>
      </c>
      <c r="M123" s="38"/>
      <c r="N123" s="38"/>
      <c r="O123" s="110">
        <f t="shared" ref="O123:O173" si="49">+SUM(M123:N123)</f>
        <v>0</v>
      </c>
      <c r="P123" s="39" t="s">
        <v>123</v>
      </c>
      <c r="Q123" s="39"/>
      <c r="R123" s="110">
        <f t="shared" ref="R123:R173" si="50">+SUM(P123:Q123)</f>
        <v>0</v>
      </c>
      <c r="S123" s="112">
        <v>145000</v>
      </c>
      <c r="T123" s="39"/>
      <c r="U123" s="110">
        <f t="shared" ref="U123:U173" si="51">+SUM(S123:T123)</f>
        <v>145000</v>
      </c>
      <c r="V123" s="112">
        <v>386000</v>
      </c>
      <c r="W123" s="39"/>
      <c r="X123" s="110">
        <f t="shared" ref="X123:X173" si="52">+SUM(V123:W123)</f>
        <v>386000</v>
      </c>
      <c r="Y123" s="110">
        <f t="shared" ref="Y123:Y173" si="53">+SUM(M123,P123,S123,V123)</f>
        <v>531000</v>
      </c>
      <c r="Z123" s="110">
        <f t="shared" ref="Z123:Z173" si="54">+SUM(N123,Q123,T123,W123)</f>
        <v>0</v>
      </c>
      <c r="AA123" s="110">
        <f t="shared" ref="AA123:AA173" si="55">+SUM(Y123:Z123)</f>
        <v>531000</v>
      </c>
      <c r="AB123" s="38">
        <v>366000</v>
      </c>
      <c r="AC123" s="38"/>
      <c r="AD123" s="110">
        <f t="shared" ref="AD123:AD173" si="56">+SUM(AB123:AC123)</f>
        <v>366000</v>
      </c>
      <c r="AE123" s="112">
        <v>-122000</v>
      </c>
      <c r="AF123" s="112">
        <v>0</v>
      </c>
      <c r="AG123" s="110">
        <f t="shared" ref="AG123:AG173" si="57">+SUM(AE123:AF123)</f>
        <v>-122000</v>
      </c>
      <c r="AH123" s="112">
        <v>-122000</v>
      </c>
      <c r="AI123" s="112">
        <v>0</v>
      </c>
      <c r="AJ123" s="110">
        <f t="shared" ref="AJ123:AJ173" si="58">+SUM(AH123:AI123)</f>
        <v>-122000</v>
      </c>
      <c r="AK123" s="112">
        <v>-122000</v>
      </c>
      <c r="AL123" s="112">
        <v>0</v>
      </c>
      <c r="AM123" s="110">
        <f t="shared" ref="AM123:AM173" si="59">+SUM(AK123:AL123)</f>
        <v>-122000</v>
      </c>
      <c r="AN123" s="110">
        <f t="shared" ref="AN123:AN173" si="60">+SUM(AB123,AE123,AH123,AK123)</f>
        <v>0</v>
      </c>
      <c r="AO123" s="110">
        <f t="shared" ref="AO123:AO173" si="61">+SUM(AC123,AF123,AI123,AL123)</f>
        <v>0</v>
      </c>
      <c r="AP123" s="110">
        <f t="shared" ref="AP123:AP173" si="62">+SUM(AN123:AO123)</f>
        <v>0</v>
      </c>
      <c r="AQ123" s="112">
        <v>500000</v>
      </c>
      <c r="AR123" s="39"/>
      <c r="AS123" s="110">
        <f t="shared" ref="AS123:AS173" si="63">+SUM(AQ123:AR123)</f>
        <v>500000</v>
      </c>
      <c r="AT123" s="112">
        <v>275000</v>
      </c>
      <c r="AU123" s="39"/>
      <c r="AV123" s="110">
        <f t="shared" ref="AV123:AV173" si="64">+SUM(AT123:AU123)</f>
        <v>275000</v>
      </c>
      <c r="AW123" s="112">
        <v>328000</v>
      </c>
      <c r="AX123" s="39"/>
      <c r="AY123" s="110">
        <f t="shared" ref="AY123:AY173" si="65">+SUM(AW123:AX123)</f>
        <v>328000</v>
      </c>
      <c r="AZ123" s="224"/>
      <c r="BA123" s="224"/>
      <c r="BB123" s="91">
        <f t="shared" ref="BB123:BB172" si="66">+SUM(AZ123:BA123)</f>
        <v>0</v>
      </c>
      <c r="BC123" s="110">
        <f t="shared" ref="BC123:BC173" si="67">+SUM(AQ123,AT123,AW123,AZ123)</f>
        <v>1103000</v>
      </c>
      <c r="BD123" s="110">
        <f t="shared" ref="BD123:BD173" si="68">+SUM(AR123,AU123,AX123,BA123)</f>
        <v>0</v>
      </c>
      <c r="BE123" s="110">
        <f t="shared" ref="BE123:BE173" si="69">+SUM(BC123:BD123)</f>
        <v>1103000</v>
      </c>
      <c r="BF123" s="224"/>
      <c r="BG123" s="224"/>
      <c r="BH123" s="91">
        <f t="shared" ref="BH123:BH173" si="70">+SUM(BF123:BG123)</f>
        <v>0</v>
      </c>
      <c r="BI123" s="224"/>
      <c r="BJ123" s="224"/>
      <c r="BK123" s="91">
        <f t="shared" ref="BK123:BK173" si="71">+SUM(BI123:BJ123)</f>
        <v>0</v>
      </c>
      <c r="BL123" s="224"/>
      <c r="BM123" s="224"/>
      <c r="BN123" s="91">
        <f t="shared" ref="BN123:BN173" si="72">+SUM(BL123:BM123)</f>
        <v>0</v>
      </c>
      <c r="BO123" s="91">
        <f t="shared" ref="BO123:BO173" si="73">+SUM(BF123,BI123,BL123)</f>
        <v>0</v>
      </c>
      <c r="BP123" s="91">
        <f t="shared" ref="BP123:BP173" si="74">+SUM(BG123,BJ123,BM123)</f>
        <v>0</v>
      </c>
      <c r="BQ123" s="91">
        <f t="shared" ref="BQ123:BQ173" si="75">+SUM(BO123:BP123)</f>
        <v>0</v>
      </c>
      <c r="BR123" s="110">
        <f t="shared" ref="BR123:BR173" si="76">+SUM(BO123,BC123,AN123,Y123)</f>
        <v>1634000</v>
      </c>
      <c r="BS123" s="110">
        <f t="shared" si="45"/>
        <v>0</v>
      </c>
      <c r="BT123" s="110">
        <f t="shared" si="46"/>
        <v>1634000</v>
      </c>
      <c r="BU123" s="110">
        <v>531000</v>
      </c>
      <c r="BV123" s="110">
        <v>0</v>
      </c>
      <c r="BW123" s="110">
        <v>531000</v>
      </c>
      <c r="BX123" s="110">
        <v>0</v>
      </c>
      <c r="BY123" s="110">
        <v>0</v>
      </c>
      <c r="BZ123" s="110">
        <v>0</v>
      </c>
      <c r="CA123" s="110">
        <v>1103000</v>
      </c>
      <c r="CB123" s="110">
        <v>0</v>
      </c>
      <c r="CC123" s="110">
        <v>1103000</v>
      </c>
      <c r="CD123" s="110">
        <v>0</v>
      </c>
      <c r="CE123" s="110">
        <v>0</v>
      </c>
      <c r="CF123" s="110">
        <v>0</v>
      </c>
      <c r="CG123" s="110">
        <f t="shared" ref="CG123:CG173" si="77">+BR123-J123</f>
        <v>-2116000</v>
      </c>
      <c r="CH123" s="110">
        <f t="shared" si="47"/>
        <v>0</v>
      </c>
      <c r="CI123" s="110">
        <f t="shared" si="48"/>
        <v>-2116000</v>
      </c>
      <c r="CJ123" s="169" t="s">
        <v>120</v>
      </c>
    </row>
    <row r="124" spans="1:88" x14ac:dyDescent="0.25">
      <c r="B124" s="169" t="s">
        <v>124</v>
      </c>
      <c r="C124" s="169" t="s">
        <v>125</v>
      </c>
      <c r="D124" s="169" t="s">
        <v>117</v>
      </c>
      <c r="F124" s="169" t="s">
        <v>126</v>
      </c>
      <c r="G124" s="169" t="s">
        <v>127</v>
      </c>
      <c r="H124" s="169" t="s">
        <v>128</v>
      </c>
      <c r="I124" s="169" t="s">
        <v>129</v>
      </c>
      <c r="J124" s="110">
        <v>27500000</v>
      </c>
      <c r="K124" s="110">
        <v>18300000</v>
      </c>
      <c r="L124" s="110">
        <v>45800000</v>
      </c>
      <c r="M124" s="38">
        <v>2500000</v>
      </c>
      <c r="N124" s="38">
        <v>1667000</v>
      </c>
      <c r="O124" s="110">
        <f t="shared" si="49"/>
        <v>4167000</v>
      </c>
      <c r="P124" s="112">
        <v>2500000</v>
      </c>
      <c r="Q124" s="112">
        <v>1667000</v>
      </c>
      <c r="R124" s="110">
        <f t="shared" si="50"/>
        <v>4167000</v>
      </c>
      <c r="S124" s="112">
        <v>2500000</v>
      </c>
      <c r="T124" s="112">
        <v>1667000</v>
      </c>
      <c r="U124" s="110">
        <f t="shared" si="51"/>
        <v>4167000</v>
      </c>
      <c r="V124" s="112">
        <v>2500000</v>
      </c>
      <c r="W124" s="112">
        <v>1666000</v>
      </c>
      <c r="X124" s="110">
        <f t="shared" si="52"/>
        <v>4166000</v>
      </c>
      <c r="Y124" s="110">
        <f t="shared" si="53"/>
        <v>10000000</v>
      </c>
      <c r="Z124" s="110">
        <f t="shared" si="54"/>
        <v>6667000</v>
      </c>
      <c r="AA124" s="110">
        <f t="shared" si="55"/>
        <v>16667000</v>
      </c>
      <c r="AB124" s="141">
        <v>0</v>
      </c>
      <c r="AC124" s="166">
        <v>0</v>
      </c>
      <c r="AD124" s="110">
        <f t="shared" si="56"/>
        <v>0</v>
      </c>
      <c r="AE124" s="112">
        <v>0</v>
      </c>
      <c r="AF124" s="112">
        <v>0</v>
      </c>
      <c r="AG124" s="110">
        <f t="shared" si="57"/>
        <v>0</v>
      </c>
      <c r="AH124" s="112">
        <v>0</v>
      </c>
      <c r="AI124" s="112">
        <v>0</v>
      </c>
      <c r="AJ124" s="110">
        <f t="shared" si="58"/>
        <v>0</v>
      </c>
      <c r="AK124" s="112">
        <v>0</v>
      </c>
      <c r="AL124" s="112">
        <v>0</v>
      </c>
      <c r="AM124" s="110">
        <f t="shared" si="59"/>
        <v>0</v>
      </c>
      <c r="AN124" s="110">
        <f t="shared" si="60"/>
        <v>0</v>
      </c>
      <c r="AO124" s="110">
        <f t="shared" si="61"/>
        <v>0</v>
      </c>
      <c r="AP124" s="110">
        <f t="shared" si="62"/>
        <v>0</v>
      </c>
      <c r="AQ124" s="112">
        <v>2500000</v>
      </c>
      <c r="AR124" s="112">
        <v>1655000</v>
      </c>
      <c r="AS124" s="110">
        <f t="shared" si="63"/>
        <v>4155000</v>
      </c>
      <c r="AT124" s="112">
        <v>2500000</v>
      </c>
      <c r="AU124" s="112">
        <v>1655000</v>
      </c>
      <c r="AV124" s="110">
        <f t="shared" si="64"/>
        <v>4155000</v>
      </c>
      <c r="AW124" s="112">
        <v>2500000</v>
      </c>
      <c r="AX124" s="112">
        <v>1655000</v>
      </c>
      <c r="AY124" s="110">
        <f t="shared" si="65"/>
        <v>4155000</v>
      </c>
      <c r="AZ124" s="224"/>
      <c r="BA124" s="224"/>
      <c r="BB124" s="91">
        <f t="shared" si="66"/>
        <v>0</v>
      </c>
      <c r="BC124" s="110">
        <f t="shared" si="67"/>
        <v>7500000</v>
      </c>
      <c r="BD124" s="110">
        <f t="shared" si="68"/>
        <v>4965000</v>
      </c>
      <c r="BE124" s="110">
        <f t="shared" si="69"/>
        <v>12465000</v>
      </c>
      <c r="BF124" s="224"/>
      <c r="BG124" s="224"/>
      <c r="BH124" s="91">
        <f t="shared" si="70"/>
        <v>0</v>
      </c>
      <c r="BI124" s="224"/>
      <c r="BJ124" s="224"/>
      <c r="BK124" s="91">
        <f t="shared" si="71"/>
        <v>0</v>
      </c>
      <c r="BL124" s="224"/>
      <c r="BM124" s="224"/>
      <c r="BN124" s="91">
        <f t="shared" si="72"/>
        <v>0</v>
      </c>
      <c r="BO124" s="91">
        <f t="shared" si="73"/>
        <v>0</v>
      </c>
      <c r="BP124" s="91">
        <f t="shared" si="74"/>
        <v>0</v>
      </c>
      <c r="BQ124" s="91">
        <f t="shared" si="75"/>
        <v>0</v>
      </c>
      <c r="BR124" s="110">
        <f t="shared" si="76"/>
        <v>17500000</v>
      </c>
      <c r="BS124" s="110">
        <f t="shared" si="45"/>
        <v>11632000</v>
      </c>
      <c r="BT124" s="110">
        <f t="shared" si="46"/>
        <v>29132000</v>
      </c>
      <c r="BU124" s="110">
        <v>10000000</v>
      </c>
      <c r="BV124" s="110">
        <v>6667000</v>
      </c>
      <c r="BW124" s="110">
        <v>16667000</v>
      </c>
      <c r="BX124" s="110">
        <v>0</v>
      </c>
      <c r="BY124" s="110">
        <v>0</v>
      </c>
      <c r="BZ124" s="110">
        <v>0</v>
      </c>
      <c r="CA124" s="110">
        <v>7500000</v>
      </c>
      <c r="CB124" s="110">
        <v>4965000</v>
      </c>
      <c r="CC124" s="110">
        <v>12465000</v>
      </c>
      <c r="CD124" s="110">
        <v>0</v>
      </c>
      <c r="CE124" s="110">
        <v>0</v>
      </c>
      <c r="CF124" s="110">
        <v>0</v>
      </c>
      <c r="CG124" s="110">
        <f t="shared" si="77"/>
        <v>-10000000</v>
      </c>
      <c r="CH124" s="110">
        <f t="shared" si="47"/>
        <v>-6668000</v>
      </c>
      <c r="CI124" s="110">
        <f t="shared" si="48"/>
        <v>-16668000</v>
      </c>
    </row>
    <row r="125" spans="1:88" x14ac:dyDescent="0.25">
      <c r="B125" s="169" t="s">
        <v>124</v>
      </c>
      <c r="C125" s="169" t="s">
        <v>130</v>
      </c>
      <c r="D125" s="169" t="s">
        <v>117</v>
      </c>
      <c r="F125" s="169" t="s">
        <v>126</v>
      </c>
      <c r="G125" s="169" t="s">
        <v>127</v>
      </c>
      <c r="H125" s="169" t="s">
        <v>131</v>
      </c>
      <c r="I125" s="169" t="s">
        <v>132</v>
      </c>
      <c r="J125" s="110">
        <v>25000000</v>
      </c>
      <c r="K125" s="110">
        <v>16667000</v>
      </c>
      <c r="L125" s="110">
        <v>41667000</v>
      </c>
      <c r="M125" s="38"/>
      <c r="N125" s="38"/>
      <c r="O125" s="110">
        <f t="shared" si="49"/>
        <v>0</v>
      </c>
      <c r="P125" s="39" t="s">
        <v>123</v>
      </c>
      <c r="Q125" s="39" t="s">
        <v>123</v>
      </c>
      <c r="R125" s="110">
        <f t="shared" si="50"/>
        <v>0</v>
      </c>
      <c r="S125" s="39"/>
      <c r="T125" s="39"/>
      <c r="U125" s="110">
        <f t="shared" si="51"/>
        <v>0</v>
      </c>
      <c r="V125" s="112"/>
      <c r="W125" s="112"/>
      <c r="X125" s="110">
        <f t="shared" si="52"/>
        <v>0</v>
      </c>
      <c r="Y125" s="110">
        <f t="shared" si="53"/>
        <v>0</v>
      </c>
      <c r="Z125" s="110">
        <f t="shared" si="54"/>
        <v>0</v>
      </c>
      <c r="AA125" s="110">
        <f t="shared" si="55"/>
        <v>0</v>
      </c>
      <c r="AB125" s="167">
        <v>0</v>
      </c>
      <c r="AC125" s="167">
        <v>0</v>
      </c>
      <c r="AD125" s="110">
        <f t="shared" si="56"/>
        <v>0</v>
      </c>
      <c r="AE125" s="112">
        <v>0</v>
      </c>
      <c r="AF125" s="112">
        <v>0</v>
      </c>
      <c r="AG125" s="110">
        <f t="shared" si="57"/>
        <v>0</v>
      </c>
      <c r="AH125" s="112">
        <v>0</v>
      </c>
      <c r="AI125" s="112">
        <v>0</v>
      </c>
      <c r="AJ125" s="110">
        <f t="shared" si="58"/>
        <v>0</v>
      </c>
      <c r="AK125" s="112">
        <v>0</v>
      </c>
      <c r="AL125" s="112">
        <v>0</v>
      </c>
      <c r="AM125" s="110">
        <f t="shared" si="59"/>
        <v>0</v>
      </c>
      <c r="AN125" s="110">
        <f t="shared" si="60"/>
        <v>0</v>
      </c>
      <c r="AO125" s="110">
        <f t="shared" si="61"/>
        <v>0</v>
      </c>
      <c r="AP125" s="110">
        <f t="shared" si="62"/>
        <v>0</v>
      </c>
      <c r="AQ125" s="112">
        <v>5000000</v>
      </c>
      <c r="AR125" s="112">
        <v>3333000</v>
      </c>
      <c r="AS125" s="110">
        <f t="shared" si="63"/>
        <v>8333000</v>
      </c>
      <c r="AT125" s="112">
        <v>5000000</v>
      </c>
      <c r="AU125" s="112">
        <v>3333000</v>
      </c>
      <c r="AV125" s="110">
        <f t="shared" si="64"/>
        <v>8333000</v>
      </c>
      <c r="AW125" s="112">
        <v>5000000</v>
      </c>
      <c r="AX125" s="112">
        <v>3335000</v>
      </c>
      <c r="AY125" s="110">
        <f t="shared" si="65"/>
        <v>8335000</v>
      </c>
      <c r="AZ125" s="224"/>
      <c r="BA125" s="224"/>
      <c r="BB125" s="91">
        <f t="shared" si="66"/>
        <v>0</v>
      </c>
      <c r="BC125" s="110">
        <f t="shared" si="67"/>
        <v>15000000</v>
      </c>
      <c r="BD125" s="110">
        <f t="shared" si="68"/>
        <v>10001000</v>
      </c>
      <c r="BE125" s="110">
        <f t="shared" si="69"/>
        <v>25001000</v>
      </c>
      <c r="BF125" s="224"/>
      <c r="BG125" s="224"/>
      <c r="BH125" s="91">
        <f t="shared" si="70"/>
        <v>0</v>
      </c>
      <c r="BI125" s="224"/>
      <c r="BJ125" s="224"/>
      <c r="BK125" s="91">
        <f t="shared" si="71"/>
        <v>0</v>
      </c>
      <c r="BL125" s="224"/>
      <c r="BM125" s="224"/>
      <c r="BN125" s="91">
        <f t="shared" si="72"/>
        <v>0</v>
      </c>
      <c r="BO125" s="91">
        <f t="shared" si="73"/>
        <v>0</v>
      </c>
      <c r="BP125" s="91">
        <f t="shared" si="74"/>
        <v>0</v>
      </c>
      <c r="BQ125" s="91">
        <f t="shared" si="75"/>
        <v>0</v>
      </c>
      <c r="BR125" s="110">
        <f t="shared" si="76"/>
        <v>15000000</v>
      </c>
      <c r="BS125" s="110">
        <f t="shared" si="45"/>
        <v>10001000</v>
      </c>
      <c r="BT125" s="110">
        <f t="shared" si="46"/>
        <v>25001000</v>
      </c>
      <c r="BU125" s="110">
        <v>0</v>
      </c>
      <c r="BV125" s="110">
        <v>0</v>
      </c>
      <c r="BW125" s="110">
        <v>0</v>
      </c>
      <c r="BX125" s="110">
        <v>0</v>
      </c>
      <c r="BY125" s="110">
        <v>0</v>
      </c>
      <c r="BZ125" s="110">
        <v>0</v>
      </c>
      <c r="CA125" s="110">
        <v>15000000</v>
      </c>
      <c r="CB125" s="110">
        <v>10001000</v>
      </c>
      <c r="CC125" s="110">
        <v>25001000</v>
      </c>
      <c r="CD125" s="110">
        <v>0</v>
      </c>
      <c r="CE125" s="110">
        <v>0</v>
      </c>
      <c r="CF125" s="110">
        <v>0</v>
      </c>
      <c r="CG125" s="110">
        <f t="shared" si="77"/>
        <v>-10000000</v>
      </c>
      <c r="CH125" s="110">
        <f t="shared" si="47"/>
        <v>-6666000</v>
      </c>
      <c r="CI125" s="110">
        <f t="shared" si="48"/>
        <v>-16666000</v>
      </c>
    </row>
    <row r="126" spans="1:88" x14ac:dyDescent="0.25">
      <c r="B126" s="169" t="s">
        <v>124</v>
      </c>
      <c r="C126" s="169" t="s">
        <v>133</v>
      </c>
      <c r="D126" s="169" t="s">
        <v>121</v>
      </c>
      <c r="F126" s="169" t="s">
        <v>134</v>
      </c>
      <c r="G126" s="169" t="s">
        <v>135</v>
      </c>
      <c r="H126" s="169" t="s">
        <v>136</v>
      </c>
      <c r="I126" s="169">
        <v>36</v>
      </c>
      <c r="J126" s="110">
        <v>0</v>
      </c>
      <c r="K126" s="110">
        <v>0</v>
      </c>
      <c r="L126" s="110">
        <v>0</v>
      </c>
      <c r="M126" s="38"/>
      <c r="N126" s="38"/>
      <c r="O126" s="110">
        <f t="shared" si="49"/>
        <v>0</v>
      </c>
      <c r="P126" s="39" t="s">
        <v>123</v>
      </c>
      <c r="Q126" s="39" t="s">
        <v>123</v>
      </c>
      <c r="R126" s="110">
        <f t="shared" si="50"/>
        <v>0</v>
      </c>
      <c r="S126" s="39"/>
      <c r="T126" s="39"/>
      <c r="U126" s="110">
        <f t="shared" si="51"/>
        <v>0</v>
      </c>
      <c r="V126" s="39"/>
      <c r="W126" s="39"/>
      <c r="X126" s="110">
        <f t="shared" si="52"/>
        <v>0</v>
      </c>
      <c r="Y126" s="110">
        <f t="shared" si="53"/>
        <v>0</v>
      </c>
      <c r="Z126" s="110">
        <f t="shared" si="54"/>
        <v>0</v>
      </c>
      <c r="AA126" s="110">
        <f t="shared" si="55"/>
        <v>0</v>
      </c>
      <c r="AB126" s="167">
        <v>0</v>
      </c>
      <c r="AC126" s="167">
        <v>0</v>
      </c>
      <c r="AD126" s="110">
        <f t="shared" si="56"/>
        <v>0</v>
      </c>
      <c r="AE126" s="112">
        <v>0</v>
      </c>
      <c r="AF126" s="112">
        <v>0</v>
      </c>
      <c r="AG126" s="110">
        <f t="shared" si="57"/>
        <v>0</v>
      </c>
      <c r="AH126" s="112">
        <v>0</v>
      </c>
      <c r="AI126" s="112">
        <v>0</v>
      </c>
      <c r="AJ126" s="110">
        <f t="shared" si="58"/>
        <v>0</v>
      </c>
      <c r="AK126" s="112">
        <v>0</v>
      </c>
      <c r="AL126" s="112">
        <v>0</v>
      </c>
      <c r="AM126" s="110">
        <f t="shared" si="59"/>
        <v>0</v>
      </c>
      <c r="AN126" s="110">
        <f t="shared" si="60"/>
        <v>0</v>
      </c>
      <c r="AO126" s="110">
        <f t="shared" si="61"/>
        <v>0</v>
      </c>
      <c r="AP126" s="110">
        <f t="shared" si="62"/>
        <v>0</v>
      </c>
      <c r="AQ126" s="39" t="s">
        <v>123</v>
      </c>
      <c r="AR126" s="39" t="s">
        <v>123</v>
      </c>
      <c r="AS126" s="110">
        <f t="shared" si="63"/>
        <v>0</v>
      </c>
      <c r="AT126" s="39" t="s">
        <v>123</v>
      </c>
      <c r="AU126" s="39" t="s">
        <v>123</v>
      </c>
      <c r="AV126" s="110">
        <f t="shared" si="64"/>
        <v>0</v>
      </c>
      <c r="AW126" s="39" t="s">
        <v>123</v>
      </c>
      <c r="AX126" s="39" t="s">
        <v>123</v>
      </c>
      <c r="AY126" s="110">
        <f t="shared" si="65"/>
        <v>0</v>
      </c>
      <c r="AZ126" s="224"/>
      <c r="BA126" s="224"/>
      <c r="BB126" s="91">
        <f t="shared" si="66"/>
        <v>0</v>
      </c>
      <c r="BC126" s="110">
        <f t="shared" si="67"/>
        <v>0</v>
      </c>
      <c r="BD126" s="110">
        <f t="shared" si="68"/>
        <v>0</v>
      </c>
      <c r="BE126" s="110">
        <f t="shared" si="69"/>
        <v>0</v>
      </c>
      <c r="BF126" s="224"/>
      <c r="BG126" s="224"/>
      <c r="BH126" s="91">
        <f t="shared" si="70"/>
        <v>0</v>
      </c>
      <c r="BI126" s="224"/>
      <c r="BJ126" s="224"/>
      <c r="BK126" s="91">
        <f t="shared" si="71"/>
        <v>0</v>
      </c>
      <c r="BL126" s="224"/>
      <c r="BM126" s="224"/>
      <c r="BN126" s="91">
        <f t="shared" si="72"/>
        <v>0</v>
      </c>
      <c r="BO126" s="91">
        <f t="shared" si="73"/>
        <v>0</v>
      </c>
      <c r="BP126" s="91">
        <f t="shared" si="74"/>
        <v>0</v>
      </c>
      <c r="BQ126" s="91">
        <f t="shared" si="75"/>
        <v>0</v>
      </c>
      <c r="BR126" s="110">
        <f t="shared" si="76"/>
        <v>0</v>
      </c>
      <c r="BS126" s="110">
        <f t="shared" si="45"/>
        <v>0</v>
      </c>
      <c r="BT126" s="110">
        <f t="shared" si="46"/>
        <v>0</v>
      </c>
      <c r="BU126" s="110">
        <v>0</v>
      </c>
      <c r="BV126" s="110">
        <v>0</v>
      </c>
      <c r="BW126" s="110">
        <v>0</v>
      </c>
      <c r="BX126" s="110">
        <v>0</v>
      </c>
      <c r="BY126" s="110">
        <v>0</v>
      </c>
      <c r="BZ126" s="110">
        <v>0</v>
      </c>
      <c r="CA126" s="110">
        <v>0</v>
      </c>
      <c r="CB126" s="110">
        <v>0</v>
      </c>
      <c r="CC126" s="110">
        <v>0</v>
      </c>
      <c r="CD126" s="110">
        <v>0</v>
      </c>
      <c r="CE126" s="110">
        <v>0</v>
      </c>
      <c r="CF126" s="110">
        <v>0</v>
      </c>
      <c r="CG126" s="110">
        <f t="shared" si="77"/>
        <v>0</v>
      </c>
      <c r="CH126" s="110">
        <f t="shared" si="47"/>
        <v>0</v>
      </c>
      <c r="CI126" s="110">
        <f t="shared" si="48"/>
        <v>0</v>
      </c>
    </row>
    <row r="127" spans="1:88" x14ac:dyDescent="0.25">
      <c r="B127" s="169" t="s">
        <v>124</v>
      </c>
      <c r="C127" s="169" t="s">
        <v>133</v>
      </c>
      <c r="D127" s="169" t="s">
        <v>121</v>
      </c>
      <c r="F127" s="169" t="s">
        <v>126</v>
      </c>
      <c r="G127" s="169" t="s">
        <v>127</v>
      </c>
      <c r="H127" s="169" t="s">
        <v>128</v>
      </c>
      <c r="I127" s="169" t="s">
        <v>129</v>
      </c>
      <c r="J127" s="110">
        <v>12500000</v>
      </c>
      <c r="K127" s="110">
        <v>0</v>
      </c>
      <c r="L127" s="110">
        <v>12500000</v>
      </c>
      <c r="M127" s="38"/>
      <c r="N127" s="38"/>
      <c r="O127" s="110">
        <f t="shared" si="49"/>
        <v>0</v>
      </c>
      <c r="P127" s="39" t="s">
        <v>123</v>
      </c>
      <c r="Q127" s="39" t="s">
        <v>123</v>
      </c>
      <c r="R127" s="110">
        <f t="shared" si="50"/>
        <v>0</v>
      </c>
      <c r="S127" s="39"/>
      <c r="T127" s="39"/>
      <c r="U127" s="110">
        <f t="shared" si="51"/>
        <v>0</v>
      </c>
      <c r="V127" s="112"/>
      <c r="W127" s="39"/>
      <c r="X127" s="110">
        <f t="shared" si="52"/>
        <v>0</v>
      </c>
      <c r="Y127" s="110">
        <f t="shared" si="53"/>
        <v>0</v>
      </c>
      <c r="Z127" s="110">
        <f t="shared" si="54"/>
        <v>0</v>
      </c>
      <c r="AA127" s="110">
        <f t="shared" si="55"/>
        <v>0</v>
      </c>
      <c r="AB127" s="167">
        <v>0</v>
      </c>
      <c r="AC127" s="167">
        <v>0</v>
      </c>
      <c r="AD127" s="110">
        <f t="shared" si="56"/>
        <v>0</v>
      </c>
      <c r="AE127" s="112">
        <v>0</v>
      </c>
      <c r="AF127" s="112">
        <v>0</v>
      </c>
      <c r="AG127" s="110">
        <f t="shared" si="57"/>
        <v>0</v>
      </c>
      <c r="AH127" s="112">
        <v>0</v>
      </c>
      <c r="AI127" s="112">
        <v>0</v>
      </c>
      <c r="AJ127" s="110">
        <f t="shared" si="58"/>
        <v>0</v>
      </c>
      <c r="AK127" s="112">
        <v>0</v>
      </c>
      <c r="AL127" s="112">
        <v>0</v>
      </c>
      <c r="AM127" s="110">
        <f t="shared" si="59"/>
        <v>0</v>
      </c>
      <c r="AN127" s="110">
        <f t="shared" si="60"/>
        <v>0</v>
      </c>
      <c r="AO127" s="110">
        <f t="shared" si="61"/>
        <v>0</v>
      </c>
      <c r="AP127" s="110">
        <f t="shared" si="62"/>
        <v>0</v>
      </c>
      <c r="AQ127" s="112">
        <v>3125000</v>
      </c>
      <c r="AR127" s="39" t="s">
        <v>123</v>
      </c>
      <c r="AS127" s="110">
        <f t="shared" si="63"/>
        <v>3125000</v>
      </c>
      <c r="AT127" s="112">
        <v>3125000</v>
      </c>
      <c r="AU127" s="112" t="s">
        <v>123</v>
      </c>
      <c r="AV127" s="110">
        <f t="shared" si="64"/>
        <v>3125000</v>
      </c>
      <c r="AW127" s="112">
        <v>3125000</v>
      </c>
      <c r="AX127" s="112" t="s">
        <v>123</v>
      </c>
      <c r="AY127" s="110">
        <f t="shared" si="65"/>
        <v>3125000</v>
      </c>
      <c r="AZ127" s="224"/>
      <c r="BA127" s="224"/>
      <c r="BB127" s="91">
        <f t="shared" si="66"/>
        <v>0</v>
      </c>
      <c r="BC127" s="110">
        <f t="shared" si="67"/>
        <v>9375000</v>
      </c>
      <c r="BD127" s="110">
        <f t="shared" si="68"/>
        <v>0</v>
      </c>
      <c r="BE127" s="110">
        <f t="shared" si="69"/>
        <v>9375000</v>
      </c>
      <c r="BF127" s="224"/>
      <c r="BG127" s="224"/>
      <c r="BH127" s="91">
        <f t="shared" si="70"/>
        <v>0</v>
      </c>
      <c r="BI127" s="224"/>
      <c r="BJ127" s="224"/>
      <c r="BK127" s="91">
        <f t="shared" si="71"/>
        <v>0</v>
      </c>
      <c r="BL127" s="224"/>
      <c r="BM127" s="224"/>
      <c r="BN127" s="91">
        <f t="shared" si="72"/>
        <v>0</v>
      </c>
      <c r="BO127" s="91">
        <f t="shared" si="73"/>
        <v>0</v>
      </c>
      <c r="BP127" s="91">
        <f t="shared" si="74"/>
        <v>0</v>
      </c>
      <c r="BQ127" s="91">
        <f t="shared" si="75"/>
        <v>0</v>
      </c>
      <c r="BR127" s="110">
        <f t="shared" si="76"/>
        <v>9375000</v>
      </c>
      <c r="BS127" s="110">
        <f t="shared" si="45"/>
        <v>0</v>
      </c>
      <c r="BT127" s="110">
        <f t="shared" si="46"/>
        <v>9375000</v>
      </c>
      <c r="BU127" s="110">
        <v>0</v>
      </c>
      <c r="BV127" s="110">
        <v>0</v>
      </c>
      <c r="BW127" s="110">
        <v>0</v>
      </c>
      <c r="BX127" s="110">
        <v>0</v>
      </c>
      <c r="BY127" s="110">
        <v>0</v>
      </c>
      <c r="BZ127" s="110">
        <v>0</v>
      </c>
      <c r="CA127" s="110">
        <v>9375000</v>
      </c>
      <c r="CB127" s="110">
        <v>0</v>
      </c>
      <c r="CC127" s="110">
        <v>9375000</v>
      </c>
      <c r="CD127" s="110">
        <v>0</v>
      </c>
      <c r="CE127" s="110">
        <v>0</v>
      </c>
      <c r="CF127" s="110">
        <v>0</v>
      </c>
      <c r="CG127" s="110">
        <f t="shared" si="77"/>
        <v>-3125000</v>
      </c>
      <c r="CH127" s="110">
        <f t="shared" si="47"/>
        <v>0</v>
      </c>
      <c r="CI127" s="110">
        <f t="shared" si="48"/>
        <v>-3125000</v>
      </c>
    </row>
    <row r="128" spans="1:88" x14ac:dyDescent="0.25">
      <c r="B128" s="169" t="s">
        <v>124</v>
      </c>
      <c r="C128" s="169" t="s">
        <v>137</v>
      </c>
      <c r="D128" s="169" t="s">
        <v>117</v>
      </c>
      <c r="F128" s="169" t="s">
        <v>126</v>
      </c>
      <c r="G128" s="169" t="s">
        <v>127</v>
      </c>
      <c r="H128" s="169" t="s">
        <v>131</v>
      </c>
      <c r="I128" s="169" t="s">
        <v>132</v>
      </c>
      <c r="J128" s="110">
        <v>78200000</v>
      </c>
      <c r="K128" s="110">
        <v>42900000</v>
      </c>
      <c r="L128" s="110">
        <v>121100000</v>
      </c>
      <c r="M128" s="38"/>
      <c r="N128" s="38"/>
      <c r="O128" s="110">
        <f t="shared" si="49"/>
        <v>0</v>
      </c>
      <c r="P128" s="38"/>
      <c r="Q128" s="38"/>
      <c r="R128" s="110">
        <f t="shared" si="50"/>
        <v>0</v>
      </c>
      <c r="S128" s="38"/>
      <c r="T128" s="38"/>
      <c r="U128" s="110">
        <f t="shared" si="51"/>
        <v>0</v>
      </c>
      <c r="V128" s="112">
        <f>19000000-1872000</f>
        <v>17128000</v>
      </c>
      <c r="W128" s="112">
        <f>10400000-996000</f>
        <v>9404000</v>
      </c>
      <c r="X128" s="110">
        <f t="shared" si="52"/>
        <v>26532000</v>
      </c>
      <c r="Y128" s="110">
        <f t="shared" si="53"/>
        <v>17128000</v>
      </c>
      <c r="Z128" s="110">
        <f t="shared" si="54"/>
        <v>9404000</v>
      </c>
      <c r="AA128" s="140">
        <f t="shared" si="55"/>
        <v>26532000</v>
      </c>
      <c r="AB128" s="141">
        <v>0</v>
      </c>
      <c r="AC128" s="166">
        <v>0</v>
      </c>
      <c r="AD128" s="110">
        <f t="shared" si="56"/>
        <v>0</v>
      </c>
      <c r="AE128" s="112">
        <v>0</v>
      </c>
      <c r="AF128" s="112">
        <v>0</v>
      </c>
      <c r="AG128" s="110">
        <f t="shared" si="57"/>
        <v>0</v>
      </c>
      <c r="AH128" s="112">
        <v>0</v>
      </c>
      <c r="AI128" s="112">
        <v>0</v>
      </c>
      <c r="AJ128" s="110">
        <f t="shared" si="58"/>
        <v>0</v>
      </c>
      <c r="AK128" s="112">
        <v>0</v>
      </c>
      <c r="AL128" s="112">
        <v>0</v>
      </c>
      <c r="AM128" s="110">
        <f t="shared" si="59"/>
        <v>0</v>
      </c>
      <c r="AN128" s="110">
        <f t="shared" si="60"/>
        <v>0</v>
      </c>
      <c r="AO128" s="110">
        <f t="shared" si="61"/>
        <v>0</v>
      </c>
      <c r="AP128" s="110">
        <f t="shared" si="62"/>
        <v>0</v>
      </c>
      <c r="AQ128" s="112">
        <v>9200000</v>
      </c>
      <c r="AR128" s="112">
        <v>5033333</v>
      </c>
      <c r="AS128" s="110">
        <f t="shared" si="63"/>
        <v>14233333</v>
      </c>
      <c r="AT128" s="112">
        <v>9200000</v>
      </c>
      <c r="AU128" s="112">
        <v>5033333</v>
      </c>
      <c r="AV128" s="110">
        <f t="shared" si="64"/>
        <v>14233333</v>
      </c>
      <c r="AW128" s="120">
        <f>9200000</f>
        <v>9200000</v>
      </c>
      <c r="AX128" s="120">
        <f>5033334</f>
        <v>5033334</v>
      </c>
      <c r="AY128" s="110">
        <f t="shared" si="65"/>
        <v>14233334</v>
      </c>
      <c r="AZ128" s="224"/>
      <c r="BA128" s="224"/>
      <c r="BB128" s="91">
        <f t="shared" si="66"/>
        <v>0</v>
      </c>
      <c r="BC128" s="110">
        <f t="shared" si="67"/>
        <v>27600000</v>
      </c>
      <c r="BD128" s="110">
        <f t="shared" si="68"/>
        <v>15100000</v>
      </c>
      <c r="BE128" s="110">
        <f t="shared" si="69"/>
        <v>42700000</v>
      </c>
      <c r="BF128" s="224"/>
      <c r="BG128" s="224"/>
      <c r="BH128" s="91">
        <f t="shared" si="70"/>
        <v>0</v>
      </c>
      <c r="BI128" s="224"/>
      <c r="BJ128" s="224"/>
      <c r="BK128" s="91">
        <f t="shared" si="71"/>
        <v>0</v>
      </c>
      <c r="BL128" s="224"/>
      <c r="BM128" s="224"/>
      <c r="BN128" s="91">
        <f t="shared" si="72"/>
        <v>0</v>
      </c>
      <c r="BO128" s="91">
        <f t="shared" si="73"/>
        <v>0</v>
      </c>
      <c r="BP128" s="91">
        <f t="shared" si="74"/>
        <v>0</v>
      </c>
      <c r="BQ128" s="91">
        <f t="shared" si="75"/>
        <v>0</v>
      </c>
      <c r="BR128" s="110">
        <f t="shared" si="76"/>
        <v>44728000</v>
      </c>
      <c r="BS128" s="110">
        <f t="shared" si="45"/>
        <v>24504000</v>
      </c>
      <c r="BT128" s="110">
        <f t="shared" si="46"/>
        <v>69232000</v>
      </c>
      <c r="BU128" s="110">
        <v>17128000</v>
      </c>
      <c r="BV128" s="110">
        <v>9404000</v>
      </c>
      <c r="BW128" s="110">
        <v>26532000</v>
      </c>
      <c r="BX128" s="110">
        <v>0</v>
      </c>
      <c r="BY128" s="110">
        <v>0</v>
      </c>
      <c r="BZ128" s="110">
        <v>0</v>
      </c>
      <c r="CA128" s="110">
        <v>27600000</v>
      </c>
      <c r="CB128" s="110">
        <v>15100000</v>
      </c>
      <c r="CC128" s="110">
        <v>42700000</v>
      </c>
      <c r="CD128" s="110">
        <v>0</v>
      </c>
      <c r="CE128" s="110">
        <v>0</v>
      </c>
      <c r="CF128" s="110">
        <v>0</v>
      </c>
      <c r="CG128" s="110">
        <f t="shared" si="77"/>
        <v>-33472000</v>
      </c>
      <c r="CH128" s="110">
        <f t="shared" si="47"/>
        <v>-18396000</v>
      </c>
      <c r="CI128" s="110">
        <f t="shared" si="48"/>
        <v>-51868000</v>
      </c>
    </row>
    <row r="129" spans="2:88" x14ac:dyDescent="0.25">
      <c r="B129" s="169" t="s">
        <v>124</v>
      </c>
      <c r="C129" s="169" t="s">
        <v>138</v>
      </c>
      <c r="D129" s="169" t="s">
        <v>117</v>
      </c>
      <c r="E129" s="169" t="s">
        <v>139</v>
      </c>
      <c r="F129" s="169" t="s">
        <v>126</v>
      </c>
      <c r="G129" s="169" t="s">
        <v>127</v>
      </c>
      <c r="H129" s="169" t="s">
        <v>131</v>
      </c>
      <c r="I129" s="169" t="s">
        <v>132</v>
      </c>
      <c r="J129" s="110">
        <v>842994000</v>
      </c>
      <c r="K129" s="110">
        <v>440079000</v>
      </c>
      <c r="L129" s="110">
        <v>1283073000</v>
      </c>
      <c r="M129" s="38"/>
      <c r="N129" s="38"/>
      <c r="O129" s="110">
        <f t="shared" si="49"/>
        <v>0</v>
      </c>
      <c r="P129" s="39" t="s">
        <v>123</v>
      </c>
      <c r="Q129" s="39" t="s">
        <v>123</v>
      </c>
      <c r="R129" s="110">
        <f t="shared" si="50"/>
        <v>0</v>
      </c>
      <c r="S129" s="39"/>
      <c r="T129" s="39"/>
      <c r="U129" s="110">
        <f t="shared" si="51"/>
        <v>0</v>
      </c>
      <c r="V129" s="112">
        <v>76250000</v>
      </c>
      <c r="W129" s="112">
        <v>50833000</v>
      </c>
      <c r="X129" s="110">
        <f t="shared" si="52"/>
        <v>127083000</v>
      </c>
      <c r="Y129" s="110">
        <f t="shared" si="53"/>
        <v>76250000</v>
      </c>
      <c r="Z129" s="110">
        <f t="shared" si="54"/>
        <v>50833000</v>
      </c>
      <c r="AA129" s="110">
        <f t="shared" si="55"/>
        <v>127083000</v>
      </c>
      <c r="AB129" s="141">
        <v>0</v>
      </c>
      <c r="AC129" s="166">
        <v>0</v>
      </c>
      <c r="AD129" s="110">
        <f t="shared" si="56"/>
        <v>0</v>
      </c>
      <c r="AE129" s="112">
        <v>0</v>
      </c>
      <c r="AF129" s="112">
        <v>0</v>
      </c>
      <c r="AG129" s="110">
        <f t="shared" si="57"/>
        <v>0</v>
      </c>
      <c r="AH129" s="112">
        <v>0</v>
      </c>
      <c r="AI129" s="112">
        <v>0</v>
      </c>
      <c r="AJ129" s="110">
        <f t="shared" si="58"/>
        <v>0</v>
      </c>
      <c r="AK129" s="112">
        <v>0</v>
      </c>
      <c r="AL129" s="112">
        <v>0</v>
      </c>
      <c r="AM129" s="110">
        <f t="shared" si="59"/>
        <v>0</v>
      </c>
      <c r="AN129" s="110">
        <f t="shared" si="60"/>
        <v>0</v>
      </c>
      <c r="AO129" s="110">
        <f t="shared" si="61"/>
        <v>0</v>
      </c>
      <c r="AP129" s="110">
        <f t="shared" si="62"/>
        <v>0</v>
      </c>
      <c r="AQ129" s="112">
        <v>144748000</v>
      </c>
      <c r="AR129" s="112">
        <v>55859667</v>
      </c>
      <c r="AS129" s="110">
        <f t="shared" si="63"/>
        <v>200607667</v>
      </c>
      <c r="AT129" s="112">
        <v>144748000</v>
      </c>
      <c r="AU129" s="112">
        <v>55859667</v>
      </c>
      <c r="AV129" s="110">
        <f t="shared" si="64"/>
        <v>200607667</v>
      </c>
      <c r="AW129" s="112">
        <v>144748000</v>
      </c>
      <c r="AX129" s="112">
        <f>55859666</f>
        <v>55859666</v>
      </c>
      <c r="AY129" s="110">
        <f t="shared" si="65"/>
        <v>200607666</v>
      </c>
      <c r="AZ129" s="224"/>
      <c r="BA129" s="224"/>
      <c r="BB129" s="91">
        <f t="shared" si="66"/>
        <v>0</v>
      </c>
      <c r="BC129" s="110">
        <f t="shared" si="67"/>
        <v>434244000</v>
      </c>
      <c r="BD129" s="110">
        <f t="shared" si="68"/>
        <v>167579000</v>
      </c>
      <c r="BE129" s="110">
        <f t="shared" si="69"/>
        <v>601823000</v>
      </c>
      <c r="BF129" s="224"/>
      <c r="BG129" s="224"/>
      <c r="BH129" s="91">
        <f t="shared" si="70"/>
        <v>0</v>
      </c>
      <c r="BI129" s="224"/>
      <c r="BJ129" s="224"/>
      <c r="BK129" s="91">
        <f t="shared" si="71"/>
        <v>0</v>
      </c>
      <c r="BL129" s="224"/>
      <c r="BM129" s="224"/>
      <c r="BN129" s="91">
        <f t="shared" si="72"/>
        <v>0</v>
      </c>
      <c r="BO129" s="91">
        <f t="shared" si="73"/>
        <v>0</v>
      </c>
      <c r="BP129" s="91">
        <f t="shared" si="74"/>
        <v>0</v>
      </c>
      <c r="BQ129" s="91">
        <f t="shared" si="75"/>
        <v>0</v>
      </c>
      <c r="BR129" s="110">
        <f t="shared" si="76"/>
        <v>510494000</v>
      </c>
      <c r="BS129" s="110">
        <f t="shared" si="45"/>
        <v>218412000</v>
      </c>
      <c r="BT129" s="110">
        <f t="shared" si="46"/>
        <v>728906000</v>
      </c>
      <c r="BU129" s="110">
        <v>76250000</v>
      </c>
      <c r="BV129" s="110">
        <v>50833000</v>
      </c>
      <c r="BW129" s="110">
        <v>127083000</v>
      </c>
      <c r="BX129" s="110">
        <v>0</v>
      </c>
      <c r="BY129" s="110">
        <v>0</v>
      </c>
      <c r="BZ129" s="110">
        <v>0</v>
      </c>
      <c r="CA129" s="110">
        <v>434244000</v>
      </c>
      <c r="CB129" s="110">
        <v>167579000</v>
      </c>
      <c r="CC129" s="110">
        <v>601823000</v>
      </c>
      <c r="CD129" s="110">
        <v>0</v>
      </c>
      <c r="CE129" s="110">
        <v>0</v>
      </c>
      <c r="CF129" s="110">
        <v>0</v>
      </c>
      <c r="CG129" s="110">
        <f t="shared" si="77"/>
        <v>-332500000</v>
      </c>
      <c r="CH129" s="110">
        <f t="shared" si="47"/>
        <v>-221667000</v>
      </c>
      <c r="CI129" s="110">
        <f t="shared" si="48"/>
        <v>-554167000</v>
      </c>
    </row>
    <row r="130" spans="2:88" x14ac:dyDescent="0.25">
      <c r="B130" s="169" t="s">
        <v>124</v>
      </c>
      <c r="C130" s="169" t="s">
        <v>138</v>
      </c>
      <c r="D130" s="169" t="s">
        <v>117</v>
      </c>
      <c r="E130" s="169" t="s">
        <v>139</v>
      </c>
      <c r="F130" s="169" t="s">
        <v>126</v>
      </c>
      <c r="G130" s="169" t="s">
        <v>127</v>
      </c>
      <c r="H130" s="169" t="s">
        <v>128</v>
      </c>
      <c r="I130" s="169" t="s">
        <v>129</v>
      </c>
      <c r="J130" s="110">
        <v>23650000</v>
      </c>
      <c r="K130" s="110">
        <v>9467000</v>
      </c>
      <c r="L130" s="110">
        <v>33117000</v>
      </c>
      <c r="M130" s="38"/>
      <c r="N130" s="38"/>
      <c r="O130" s="110">
        <f t="shared" si="49"/>
        <v>0</v>
      </c>
      <c r="P130" s="39" t="s">
        <v>123</v>
      </c>
      <c r="Q130" s="39" t="s">
        <v>123</v>
      </c>
      <c r="R130" s="110">
        <f t="shared" si="50"/>
        <v>0</v>
      </c>
      <c r="S130" s="39"/>
      <c r="T130" s="39"/>
      <c r="U130" s="110">
        <f t="shared" si="51"/>
        <v>0</v>
      </c>
      <c r="V130" s="112">
        <v>8600000</v>
      </c>
      <c r="W130" s="112">
        <v>4047000</v>
      </c>
      <c r="X130" s="110">
        <f t="shared" si="52"/>
        <v>12647000</v>
      </c>
      <c r="Y130" s="110">
        <f t="shared" si="53"/>
        <v>8600000</v>
      </c>
      <c r="Z130" s="110">
        <f t="shared" si="54"/>
        <v>4047000</v>
      </c>
      <c r="AA130" s="110">
        <f t="shared" si="55"/>
        <v>12647000</v>
      </c>
      <c r="AB130" s="141">
        <v>0</v>
      </c>
      <c r="AC130" s="166">
        <v>0</v>
      </c>
      <c r="AD130" s="110">
        <f t="shared" si="56"/>
        <v>0</v>
      </c>
      <c r="AE130" s="112">
        <v>0</v>
      </c>
      <c r="AF130" s="112">
        <v>0</v>
      </c>
      <c r="AG130" s="110">
        <f t="shared" si="57"/>
        <v>0</v>
      </c>
      <c r="AH130" s="112">
        <v>0</v>
      </c>
      <c r="AI130" s="112">
        <v>0</v>
      </c>
      <c r="AJ130" s="110">
        <f t="shared" si="58"/>
        <v>0</v>
      </c>
      <c r="AK130" s="112">
        <v>0</v>
      </c>
      <c r="AL130" s="112">
        <v>0</v>
      </c>
      <c r="AM130" s="110">
        <f t="shared" si="59"/>
        <v>0</v>
      </c>
      <c r="AN130" s="110">
        <f t="shared" si="60"/>
        <v>0</v>
      </c>
      <c r="AO130" s="110">
        <f t="shared" si="61"/>
        <v>0</v>
      </c>
      <c r="AP130" s="110">
        <f t="shared" si="62"/>
        <v>0</v>
      </c>
      <c r="AQ130" s="112">
        <v>2150000</v>
      </c>
      <c r="AR130" s="112">
        <v>457667</v>
      </c>
      <c r="AS130" s="110">
        <f t="shared" si="63"/>
        <v>2607667</v>
      </c>
      <c r="AT130" s="112">
        <v>2150000</v>
      </c>
      <c r="AU130" s="112">
        <v>457667</v>
      </c>
      <c r="AV130" s="110">
        <f t="shared" si="64"/>
        <v>2607667</v>
      </c>
      <c r="AW130" s="112">
        <v>2150000</v>
      </c>
      <c r="AX130" s="112">
        <v>457666</v>
      </c>
      <c r="AY130" s="110">
        <f t="shared" si="65"/>
        <v>2607666</v>
      </c>
      <c r="AZ130" s="224"/>
      <c r="BA130" s="224"/>
      <c r="BB130" s="91">
        <f t="shared" si="66"/>
        <v>0</v>
      </c>
      <c r="BC130" s="110">
        <f t="shared" si="67"/>
        <v>6450000</v>
      </c>
      <c r="BD130" s="110">
        <f t="shared" si="68"/>
        <v>1373000</v>
      </c>
      <c r="BE130" s="110">
        <f t="shared" si="69"/>
        <v>7823000</v>
      </c>
      <c r="BF130" s="224"/>
      <c r="BG130" s="224"/>
      <c r="BH130" s="91">
        <f t="shared" si="70"/>
        <v>0</v>
      </c>
      <c r="BI130" s="224"/>
      <c r="BJ130" s="224"/>
      <c r="BK130" s="91">
        <f t="shared" si="71"/>
        <v>0</v>
      </c>
      <c r="BL130" s="224"/>
      <c r="BM130" s="224"/>
      <c r="BN130" s="91">
        <f t="shared" si="72"/>
        <v>0</v>
      </c>
      <c r="BO130" s="91">
        <f t="shared" si="73"/>
        <v>0</v>
      </c>
      <c r="BP130" s="91">
        <f t="shared" si="74"/>
        <v>0</v>
      </c>
      <c r="BQ130" s="91">
        <f t="shared" si="75"/>
        <v>0</v>
      </c>
      <c r="BR130" s="110">
        <f t="shared" si="76"/>
        <v>15050000</v>
      </c>
      <c r="BS130" s="110">
        <f t="shared" si="45"/>
        <v>5420000</v>
      </c>
      <c r="BT130" s="110">
        <f t="shared" si="46"/>
        <v>20470000</v>
      </c>
      <c r="BU130" s="110">
        <v>8600000</v>
      </c>
      <c r="BV130" s="110">
        <v>4047000</v>
      </c>
      <c r="BW130" s="110">
        <v>12647000</v>
      </c>
      <c r="BX130" s="110">
        <v>0</v>
      </c>
      <c r="BY130" s="110">
        <v>0</v>
      </c>
      <c r="BZ130" s="110">
        <v>0</v>
      </c>
      <c r="CA130" s="110">
        <v>6450000</v>
      </c>
      <c r="CB130" s="110">
        <v>1373000</v>
      </c>
      <c r="CC130" s="110">
        <v>7823000</v>
      </c>
      <c r="CD130" s="110">
        <v>0</v>
      </c>
      <c r="CE130" s="110">
        <v>0</v>
      </c>
      <c r="CF130" s="110">
        <v>0</v>
      </c>
      <c r="CG130" s="110">
        <f t="shared" si="77"/>
        <v>-8600000</v>
      </c>
      <c r="CH130" s="110">
        <f t="shared" si="47"/>
        <v>-4047000</v>
      </c>
      <c r="CI130" s="110">
        <f t="shared" si="48"/>
        <v>-12647000</v>
      </c>
    </row>
    <row r="131" spans="2:88" x14ac:dyDescent="0.25">
      <c r="B131" s="169" t="s">
        <v>124</v>
      </c>
      <c r="C131" s="169" t="s">
        <v>138</v>
      </c>
      <c r="D131" s="169" t="s">
        <v>121</v>
      </c>
      <c r="E131" s="169" t="s">
        <v>139</v>
      </c>
      <c r="F131" s="169" t="s">
        <v>134</v>
      </c>
      <c r="G131" s="169" t="s">
        <v>135</v>
      </c>
      <c r="H131" s="169" t="s">
        <v>136</v>
      </c>
      <c r="I131" s="169">
        <v>36</v>
      </c>
      <c r="J131" s="110">
        <v>13750000</v>
      </c>
      <c r="K131" s="110">
        <v>3132000</v>
      </c>
      <c r="L131" s="110">
        <v>16882000</v>
      </c>
      <c r="M131" s="38"/>
      <c r="N131" s="38"/>
      <c r="O131" s="110">
        <f t="shared" si="49"/>
        <v>0</v>
      </c>
      <c r="P131" s="39" t="s">
        <v>123</v>
      </c>
      <c r="Q131" s="39" t="s">
        <v>123</v>
      </c>
      <c r="R131" s="110">
        <f t="shared" si="50"/>
        <v>0</v>
      </c>
      <c r="S131" s="39"/>
      <c r="T131" s="39"/>
      <c r="U131" s="110">
        <f t="shared" si="51"/>
        <v>0</v>
      </c>
      <c r="V131" s="112">
        <v>1497600</v>
      </c>
      <c r="W131" s="112">
        <v>374400</v>
      </c>
      <c r="X131" s="110">
        <f t="shared" si="52"/>
        <v>1872000</v>
      </c>
      <c r="Y131" s="110">
        <f t="shared" si="53"/>
        <v>1497600</v>
      </c>
      <c r="Z131" s="110">
        <f t="shared" si="54"/>
        <v>374400</v>
      </c>
      <c r="AA131" s="110">
        <f t="shared" si="55"/>
        <v>1872000</v>
      </c>
      <c r="AB131" s="38">
        <v>720914</v>
      </c>
      <c r="AC131" s="38">
        <v>180229</v>
      </c>
      <c r="AD131" s="110">
        <f t="shared" si="56"/>
        <v>901143</v>
      </c>
      <c r="AE131" s="112">
        <v>-240305</v>
      </c>
      <c r="AF131" s="112">
        <v>-60076</v>
      </c>
      <c r="AG131" s="110">
        <f t="shared" si="57"/>
        <v>-300381</v>
      </c>
      <c r="AH131" s="112">
        <v>-240305</v>
      </c>
      <c r="AI131" s="112">
        <v>-60076</v>
      </c>
      <c r="AJ131" s="110">
        <f t="shared" si="58"/>
        <v>-300381</v>
      </c>
      <c r="AK131" s="112">
        <v>-240305</v>
      </c>
      <c r="AL131" s="112">
        <v>-60076</v>
      </c>
      <c r="AM131" s="110">
        <f t="shared" si="59"/>
        <v>-300381</v>
      </c>
      <c r="AN131" s="110">
        <f t="shared" si="60"/>
        <v>-1</v>
      </c>
      <c r="AO131" s="110">
        <f t="shared" si="61"/>
        <v>1</v>
      </c>
      <c r="AP131" s="110">
        <f t="shared" si="62"/>
        <v>0</v>
      </c>
      <c r="AQ131" s="112">
        <v>1250000</v>
      </c>
      <c r="AR131" s="112">
        <v>210677</v>
      </c>
      <c r="AS131" s="110">
        <f t="shared" si="63"/>
        <v>1460677</v>
      </c>
      <c r="AT131" s="112">
        <v>1250000</v>
      </c>
      <c r="AU131" s="112">
        <v>210677</v>
      </c>
      <c r="AV131" s="110">
        <f t="shared" si="64"/>
        <v>1460677</v>
      </c>
      <c r="AW131" s="112">
        <v>1250000</v>
      </c>
      <c r="AX131" s="112">
        <v>210676</v>
      </c>
      <c r="AY131" s="110">
        <f t="shared" si="65"/>
        <v>1460676</v>
      </c>
      <c r="AZ131" s="224"/>
      <c r="BA131" s="224"/>
      <c r="BB131" s="91">
        <f t="shared" si="66"/>
        <v>0</v>
      </c>
      <c r="BC131" s="110">
        <f t="shared" si="67"/>
        <v>3750000</v>
      </c>
      <c r="BD131" s="110">
        <f t="shared" si="68"/>
        <v>632030</v>
      </c>
      <c r="BE131" s="110">
        <f t="shared" si="69"/>
        <v>4382030</v>
      </c>
      <c r="BF131" s="224"/>
      <c r="BG131" s="224"/>
      <c r="BH131" s="91">
        <f t="shared" si="70"/>
        <v>0</v>
      </c>
      <c r="BI131" s="224"/>
      <c r="BJ131" s="224"/>
      <c r="BK131" s="91">
        <f t="shared" si="71"/>
        <v>0</v>
      </c>
      <c r="BL131" s="224"/>
      <c r="BM131" s="224"/>
      <c r="BN131" s="91">
        <f t="shared" si="72"/>
        <v>0</v>
      </c>
      <c r="BO131" s="91">
        <f t="shared" si="73"/>
        <v>0</v>
      </c>
      <c r="BP131" s="91">
        <f t="shared" si="74"/>
        <v>0</v>
      </c>
      <c r="BQ131" s="91">
        <f t="shared" si="75"/>
        <v>0</v>
      </c>
      <c r="BR131" s="110">
        <f t="shared" si="76"/>
        <v>5247599</v>
      </c>
      <c r="BS131" s="110">
        <f t="shared" si="45"/>
        <v>1006431</v>
      </c>
      <c r="BT131" s="110">
        <f t="shared" si="46"/>
        <v>6254030</v>
      </c>
      <c r="BU131" s="110">
        <v>1497600</v>
      </c>
      <c r="BV131" s="110">
        <v>374400</v>
      </c>
      <c r="BW131" s="110">
        <v>1872000</v>
      </c>
      <c r="BX131" s="110">
        <v>0</v>
      </c>
      <c r="BY131" s="110">
        <v>0</v>
      </c>
      <c r="BZ131" s="110">
        <v>0</v>
      </c>
      <c r="CA131" s="110">
        <v>3750000</v>
      </c>
      <c r="CB131" s="110">
        <v>632030</v>
      </c>
      <c r="CC131" s="110">
        <v>4382030</v>
      </c>
      <c r="CD131" s="110">
        <v>0</v>
      </c>
      <c r="CE131" s="110">
        <v>0</v>
      </c>
      <c r="CF131" s="110">
        <v>0</v>
      </c>
      <c r="CG131" s="110">
        <f t="shared" si="77"/>
        <v>-8502401</v>
      </c>
      <c r="CH131" s="110">
        <f t="shared" si="47"/>
        <v>-2125569</v>
      </c>
      <c r="CI131" s="110">
        <f t="shared" si="48"/>
        <v>-10627970</v>
      </c>
    </row>
    <row r="132" spans="2:88" x14ac:dyDescent="0.25">
      <c r="B132" s="169" t="s">
        <v>124</v>
      </c>
      <c r="C132" s="169" t="s">
        <v>140</v>
      </c>
      <c r="D132" s="169" t="s">
        <v>121</v>
      </c>
      <c r="F132" s="169" t="s">
        <v>134</v>
      </c>
      <c r="G132" s="169" t="s">
        <v>135</v>
      </c>
      <c r="H132" s="169" t="s">
        <v>136</v>
      </c>
      <c r="I132" s="169">
        <v>36</v>
      </c>
      <c r="J132" s="110">
        <v>6000000</v>
      </c>
      <c r="K132" s="110">
        <v>1500000</v>
      </c>
      <c r="L132" s="110">
        <v>7500000</v>
      </c>
      <c r="M132" s="38"/>
      <c r="N132" s="38"/>
      <c r="O132" s="110">
        <f t="shared" si="49"/>
        <v>0</v>
      </c>
      <c r="P132" s="39" t="s">
        <v>123</v>
      </c>
      <c r="Q132" s="39" t="s">
        <v>123</v>
      </c>
      <c r="R132" s="110">
        <f t="shared" si="50"/>
        <v>0</v>
      </c>
      <c r="S132" s="39"/>
      <c r="T132" s="39"/>
      <c r="U132" s="110">
        <f t="shared" si="51"/>
        <v>0</v>
      </c>
      <c r="V132" s="112">
        <v>469786</v>
      </c>
      <c r="W132" s="112">
        <v>117447</v>
      </c>
      <c r="X132" s="110">
        <f t="shared" si="52"/>
        <v>587233</v>
      </c>
      <c r="Y132" s="110">
        <f t="shared" si="53"/>
        <v>469786</v>
      </c>
      <c r="Z132" s="110">
        <f t="shared" si="54"/>
        <v>117447</v>
      </c>
      <c r="AA132" s="110">
        <f t="shared" si="55"/>
        <v>587233</v>
      </c>
      <c r="AB132" s="38">
        <v>320518</v>
      </c>
      <c r="AC132" s="38">
        <v>80129</v>
      </c>
      <c r="AD132" s="110">
        <f t="shared" si="56"/>
        <v>400647</v>
      </c>
      <c r="AE132" s="112">
        <v>-106839</v>
      </c>
      <c r="AF132" s="112">
        <v>-26710</v>
      </c>
      <c r="AG132" s="110">
        <f t="shared" si="57"/>
        <v>-133549</v>
      </c>
      <c r="AH132" s="112">
        <v>-106839</v>
      </c>
      <c r="AI132" s="112">
        <v>-26710</v>
      </c>
      <c r="AJ132" s="110">
        <f t="shared" si="58"/>
        <v>-133549</v>
      </c>
      <c r="AK132" s="112">
        <v>-106839</v>
      </c>
      <c r="AL132" s="112">
        <v>-26710</v>
      </c>
      <c r="AM132" s="110">
        <f t="shared" si="59"/>
        <v>-133549</v>
      </c>
      <c r="AN132" s="110">
        <f t="shared" si="60"/>
        <v>1</v>
      </c>
      <c r="AO132" s="110">
        <f t="shared" si="61"/>
        <v>-1</v>
      </c>
      <c r="AP132" s="110">
        <f t="shared" si="62"/>
        <v>0</v>
      </c>
      <c r="AQ132" s="39" t="s">
        <v>123</v>
      </c>
      <c r="AR132" s="39" t="s">
        <v>123</v>
      </c>
      <c r="AS132" s="110">
        <f t="shared" si="63"/>
        <v>0</v>
      </c>
      <c r="AT132" s="39" t="s">
        <v>123</v>
      </c>
      <c r="AU132" s="39" t="s">
        <v>123</v>
      </c>
      <c r="AV132" s="110">
        <f t="shared" si="64"/>
        <v>0</v>
      </c>
      <c r="AW132" s="39" t="s">
        <v>123</v>
      </c>
      <c r="AX132" s="39" t="s">
        <v>123</v>
      </c>
      <c r="AY132" s="110">
        <f t="shared" si="65"/>
        <v>0</v>
      </c>
      <c r="AZ132" s="224"/>
      <c r="BA132" s="224"/>
      <c r="BB132" s="91">
        <f t="shared" si="66"/>
        <v>0</v>
      </c>
      <c r="BC132" s="110">
        <f t="shared" si="67"/>
        <v>0</v>
      </c>
      <c r="BD132" s="110">
        <f t="shared" si="68"/>
        <v>0</v>
      </c>
      <c r="BE132" s="110">
        <f t="shared" si="69"/>
        <v>0</v>
      </c>
      <c r="BF132" s="224"/>
      <c r="BG132" s="224"/>
      <c r="BH132" s="91">
        <f t="shared" si="70"/>
        <v>0</v>
      </c>
      <c r="BI132" s="224"/>
      <c r="BJ132" s="224"/>
      <c r="BK132" s="91">
        <f t="shared" si="71"/>
        <v>0</v>
      </c>
      <c r="BL132" s="224"/>
      <c r="BM132" s="224"/>
      <c r="BN132" s="91">
        <f t="shared" si="72"/>
        <v>0</v>
      </c>
      <c r="BO132" s="91">
        <f t="shared" si="73"/>
        <v>0</v>
      </c>
      <c r="BP132" s="91">
        <f t="shared" si="74"/>
        <v>0</v>
      </c>
      <c r="BQ132" s="91">
        <f t="shared" si="75"/>
        <v>0</v>
      </c>
      <c r="BR132" s="110">
        <f t="shared" si="76"/>
        <v>469787</v>
      </c>
      <c r="BS132" s="110">
        <f t="shared" si="45"/>
        <v>117446</v>
      </c>
      <c r="BT132" s="110">
        <f t="shared" si="46"/>
        <v>587233</v>
      </c>
      <c r="BU132" s="110">
        <v>469786</v>
      </c>
      <c r="BV132" s="110">
        <v>117447</v>
      </c>
      <c r="BW132" s="110">
        <v>587233</v>
      </c>
      <c r="BX132" s="110">
        <v>0</v>
      </c>
      <c r="BY132" s="110">
        <v>0</v>
      </c>
      <c r="BZ132" s="110">
        <v>0</v>
      </c>
      <c r="CA132" s="110">
        <v>0</v>
      </c>
      <c r="CB132" s="110">
        <v>0</v>
      </c>
      <c r="CC132" s="110">
        <v>0</v>
      </c>
      <c r="CD132" s="110">
        <v>0</v>
      </c>
      <c r="CE132" s="110">
        <v>0</v>
      </c>
      <c r="CF132" s="110">
        <v>0</v>
      </c>
      <c r="CG132" s="110">
        <f t="shared" si="77"/>
        <v>-5530213</v>
      </c>
      <c r="CH132" s="110">
        <f t="shared" si="47"/>
        <v>-1382554</v>
      </c>
      <c r="CI132" s="110">
        <f t="shared" si="48"/>
        <v>-6912767</v>
      </c>
    </row>
    <row r="133" spans="2:88" x14ac:dyDescent="0.25">
      <c r="B133" s="169" t="s">
        <v>141</v>
      </c>
      <c r="C133" s="169" t="s">
        <v>142</v>
      </c>
      <c r="D133" s="169" t="s">
        <v>121</v>
      </c>
      <c r="F133" s="169" t="s">
        <v>143</v>
      </c>
      <c r="H133" s="169" t="s">
        <v>144</v>
      </c>
      <c r="I133" s="169">
        <v>30</v>
      </c>
      <c r="J133" s="110">
        <v>5000000</v>
      </c>
      <c r="K133" s="110">
        <v>0</v>
      </c>
      <c r="L133" s="110">
        <v>5000000</v>
      </c>
      <c r="M133" s="38"/>
      <c r="N133" s="38"/>
      <c r="O133" s="110">
        <f t="shared" si="49"/>
        <v>0</v>
      </c>
      <c r="P133" s="39" t="s">
        <v>123</v>
      </c>
      <c r="Q133" s="39" t="s">
        <v>123</v>
      </c>
      <c r="R133" s="110">
        <f t="shared" si="50"/>
        <v>0</v>
      </c>
      <c r="S133" s="39"/>
      <c r="T133" s="39"/>
      <c r="U133" s="110">
        <f t="shared" si="51"/>
        <v>0</v>
      </c>
      <c r="V133" s="112">
        <v>0</v>
      </c>
      <c r="W133" s="39"/>
      <c r="X133" s="110">
        <f t="shared" si="52"/>
        <v>0</v>
      </c>
      <c r="Y133" s="110">
        <f t="shared" si="53"/>
        <v>0</v>
      </c>
      <c r="Z133" s="110">
        <f t="shared" si="54"/>
        <v>0</v>
      </c>
      <c r="AA133" s="110">
        <f t="shared" si="55"/>
        <v>0</v>
      </c>
      <c r="AB133" s="38">
        <v>94012</v>
      </c>
      <c r="AC133" s="38"/>
      <c r="AD133" s="110">
        <f t="shared" si="56"/>
        <v>94012</v>
      </c>
      <c r="AE133" s="112">
        <v>-31337</v>
      </c>
      <c r="AF133" s="112">
        <v>0</v>
      </c>
      <c r="AG133" s="110">
        <f t="shared" si="57"/>
        <v>-31337</v>
      </c>
      <c r="AH133" s="112">
        <v>-31337</v>
      </c>
      <c r="AI133" s="112">
        <v>0</v>
      </c>
      <c r="AJ133" s="110">
        <f t="shared" si="58"/>
        <v>-31337</v>
      </c>
      <c r="AK133" s="112">
        <v>-31337</v>
      </c>
      <c r="AL133" s="112">
        <v>0</v>
      </c>
      <c r="AM133" s="110">
        <f t="shared" si="59"/>
        <v>-31337</v>
      </c>
      <c r="AN133" s="110">
        <f t="shared" si="60"/>
        <v>1</v>
      </c>
      <c r="AO133" s="110">
        <f t="shared" si="61"/>
        <v>0</v>
      </c>
      <c r="AP133" s="110">
        <f t="shared" si="62"/>
        <v>1</v>
      </c>
      <c r="AQ133" s="112">
        <f>ROUNDUP(808667,-3)</f>
        <v>809000</v>
      </c>
      <c r="AR133" s="39"/>
      <c r="AS133" s="110">
        <f t="shared" si="63"/>
        <v>809000</v>
      </c>
      <c r="AT133" s="112">
        <f>ROUNDUP(808667,-3)</f>
        <v>809000</v>
      </c>
      <c r="AU133" s="39"/>
      <c r="AV133" s="110">
        <f t="shared" si="64"/>
        <v>809000</v>
      </c>
      <c r="AW133" s="112">
        <f>ROUNDDOWN(807666,-3)</f>
        <v>807000</v>
      </c>
      <c r="AX133" s="39"/>
      <c r="AY133" s="110">
        <f t="shared" si="65"/>
        <v>807000</v>
      </c>
      <c r="AZ133" s="224"/>
      <c r="BA133" s="224"/>
      <c r="BB133" s="91">
        <f t="shared" si="66"/>
        <v>0</v>
      </c>
      <c r="BC133" s="110">
        <f t="shared" si="67"/>
        <v>2425000</v>
      </c>
      <c r="BD133" s="110">
        <f t="shared" si="68"/>
        <v>0</v>
      </c>
      <c r="BE133" s="110">
        <f t="shared" si="69"/>
        <v>2425000</v>
      </c>
      <c r="BF133" s="224"/>
      <c r="BG133" s="224"/>
      <c r="BH133" s="91">
        <f t="shared" si="70"/>
        <v>0</v>
      </c>
      <c r="BI133" s="224"/>
      <c r="BJ133" s="224"/>
      <c r="BK133" s="91">
        <f t="shared" si="71"/>
        <v>0</v>
      </c>
      <c r="BL133" s="224"/>
      <c r="BM133" s="224"/>
      <c r="BN133" s="91">
        <f t="shared" si="72"/>
        <v>0</v>
      </c>
      <c r="BO133" s="91">
        <f t="shared" si="73"/>
        <v>0</v>
      </c>
      <c r="BP133" s="91">
        <f t="shared" si="74"/>
        <v>0</v>
      </c>
      <c r="BQ133" s="91">
        <f t="shared" si="75"/>
        <v>0</v>
      </c>
      <c r="BR133" s="110">
        <f t="shared" si="76"/>
        <v>2425001</v>
      </c>
      <c r="BS133" s="110">
        <f t="shared" si="45"/>
        <v>0</v>
      </c>
      <c r="BT133" s="110">
        <f t="shared" si="46"/>
        <v>2425001</v>
      </c>
      <c r="BU133" s="110">
        <v>0</v>
      </c>
      <c r="BV133" s="110">
        <v>0</v>
      </c>
      <c r="BW133" s="110">
        <v>0</v>
      </c>
      <c r="BX133" s="110">
        <v>0</v>
      </c>
      <c r="BY133" s="110">
        <v>0</v>
      </c>
      <c r="BZ133" s="110">
        <v>0</v>
      </c>
      <c r="CA133" s="110">
        <v>2425000</v>
      </c>
      <c r="CB133" s="110">
        <v>0</v>
      </c>
      <c r="CC133" s="110">
        <v>2425000</v>
      </c>
      <c r="CD133" s="110">
        <v>0</v>
      </c>
      <c r="CE133" s="110">
        <v>0</v>
      </c>
      <c r="CF133" s="110">
        <v>0</v>
      </c>
      <c r="CG133" s="110">
        <f t="shared" si="77"/>
        <v>-2574999</v>
      </c>
      <c r="CH133" s="110">
        <f t="shared" si="47"/>
        <v>0</v>
      </c>
      <c r="CI133" s="110">
        <f t="shared" si="48"/>
        <v>-2574999</v>
      </c>
      <c r="CJ133" s="169" t="s">
        <v>145</v>
      </c>
    </row>
    <row r="134" spans="2:88" x14ac:dyDescent="0.25">
      <c r="B134" s="169" t="s">
        <v>146</v>
      </c>
      <c r="C134" s="169" t="s">
        <v>147</v>
      </c>
      <c r="D134" s="169" t="s">
        <v>117</v>
      </c>
      <c r="F134" s="169" t="s">
        <v>148</v>
      </c>
      <c r="G134" s="169" t="s">
        <v>149</v>
      </c>
      <c r="H134" s="169" t="s">
        <v>150</v>
      </c>
      <c r="I134" s="169">
        <v>25.15</v>
      </c>
      <c r="J134" s="110">
        <v>129210000</v>
      </c>
      <c r="K134" s="110">
        <v>165790000</v>
      </c>
      <c r="L134" s="110">
        <v>295000000</v>
      </c>
      <c r="M134" s="38"/>
      <c r="N134" s="38"/>
      <c r="O134" s="110">
        <f t="shared" si="49"/>
        <v>0</v>
      </c>
      <c r="P134" s="39" t="s">
        <v>123</v>
      </c>
      <c r="Q134" s="39" t="s">
        <v>123</v>
      </c>
      <c r="R134" s="110">
        <f t="shared" si="50"/>
        <v>0</v>
      </c>
      <c r="S134" s="225">
        <v>118669743</v>
      </c>
      <c r="T134" s="225">
        <v>168709257</v>
      </c>
      <c r="U134" s="110">
        <f t="shared" si="51"/>
        <v>287379000</v>
      </c>
      <c r="V134" s="225">
        <v>2826</v>
      </c>
      <c r="W134" s="225">
        <v>4174</v>
      </c>
      <c r="X134" s="110">
        <f t="shared" si="52"/>
        <v>7000</v>
      </c>
      <c r="Y134" s="110">
        <f t="shared" si="53"/>
        <v>118672569</v>
      </c>
      <c r="Z134" s="110">
        <f t="shared" si="54"/>
        <v>168713431</v>
      </c>
      <c r="AA134" s="110">
        <f t="shared" si="55"/>
        <v>287386000</v>
      </c>
      <c r="AB134" s="230">
        <v>816</v>
      </c>
      <c r="AC134" s="230">
        <v>1184</v>
      </c>
      <c r="AD134" s="110">
        <f t="shared" si="56"/>
        <v>2000</v>
      </c>
      <c r="AE134" s="112">
        <v>-272</v>
      </c>
      <c r="AF134" s="112">
        <v>-395</v>
      </c>
      <c r="AG134" s="110">
        <f t="shared" si="57"/>
        <v>-667</v>
      </c>
      <c r="AH134" s="112">
        <v>-272</v>
      </c>
      <c r="AI134" s="112">
        <v>-395</v>
      </c>
      <c r="AJ134" s="110">
        <f t="shared" si="58"/>
        <v>-667</v>
      </c>
      <c r="AK134" s="112">
        <v>-272</v>
      </c>
      <c r="AL134" s="112">
        <v>-395</v>
      </c>
      <c r="AM134" s="110">
        <f t="shared" si="59"/>
        <v>-667</v>
      </c>
      <c r="AN134" s="110">
        <f t="shared" si="60"/>
        <v>0</v>
      </c>
      <c r="AO134" s="110">
        <f t="shared" si="61"/>
        <v>-1</v>
      </c>
      <c r="AP134" s="110">
        <f t="shared" si="62"/>
        <v>-1</v>
      </c>
      <c r="AQ134" s="112">
        <v>0</v>
      </c>
      <c r="AR134" s="39" t="s">
        <v>123</v>
      </c>
      <c r="AS134" s="110">
        <f t="shared" si="63"/>
        <v>0</v>
      </c>
      <c r="AT134" s="112">
        <v>0</v>
      </c>
      <c r="AU134" s="39" t="s">
        <v>123</v>
      </c>
      <c r="AV134" s="110">
        <f t="shared" si="64"/>
        <v>0</v>
      </c>
      <c r="AW134" s="112">
        <v>0</v>
      </c>
      <c r="AX134" s="39" t="s">
        <v>123</v>
      </c>
      <c r="AY134" s="110">
        <f t="shared" si="65"/>
        <v>0</v>
      </c>
      <c r="AZ134" s="224"/>
      <c r="BA134" s="224"/>
      <c r="BB134" s="91">
        <f t="shared" si="66"/>
        <v>0</v>
      </c>
      <c r="BC134" s="110">
        <f t="shared" si="67"/>
        <v>0</v>
      </c>
      <c r="BD134" s="110">
        <f t="shared" si="68"/>
        <v>0</v>
      </c>
      <c r="BE134" s="110">
        <f t="shared" si="69"/>
        <v>0</v>
      </c>
      <c r="BF134" s="224"/>
      <c r="BG134" s="224"/>
      <c r="BH134" s="91">
        <f t="shared" si="70"/>
        <v>0</v>
      </c>
      <c r="BI134" s="224"/>
      <c r="BJ134" s="224"/>
      <c r="BK134" s="91">
        <f t="shared" si="71"/>
        <v>0</v>
      </c>
      <c r="BL134" s="224"/>
      <c r="BM134" s="224"/>
      <c r="BN134" s="91">
        <f t="shared" si="72"/>
        <v>0</v>
      </c>
      <c r="BO134" s="91">
        <f t="shared" si="73"/>
        <v>0</v>
      </c>
      <c r="BP134" s="91">
        <f t="shared" si="74"/>
        <v>0</v>
      </c>
      <c r="BQ134" s="91">
        <f t="shared" si="75"/>
        <v>0</v>
      </c>
      <c r="BR134" s="110">
        <f t="shared" si="76"/>
        <v>118672569</v>
      </c>
      <c r="BS134" s="110">
        <f t="shared" si="45"/>
        <v>168713430</v>
      </c>
      <c r="BT134" s="110">
        <f>+SUM(BQ134,BE134,AP134,AA134)</f>
        <v>287385999</v>
      </c>
      <c r="BU134" s="110">
        <v>118672569</v>
      </c>
      <c r="BV134" s="110">
        <v>168713431</v>
      </c>
      <c r="BW134" s="110">
        <v>287386000</v>
      </c>
      <c r="BX134" s="110">
        <v>0</v>
      </c>
      <c r="BY134" s="110">
        <v>0</v>
      </c>
      <c r="BZ134" s="110">
        <v>0</v>
      </c>
      <c r="CA134" s="110">
        <v>0</v>
      </c>
      <c r="CB134" s="110">
        <v>0</v>
      </c>
      <c r="CC134" s="110">
        <v>0</v>
      </c>
      <c r="CD134" s="110">
        <v>0</v>
      </c>
      <c r="CE134" s="110">
        <v>0</v>
      </c>
      <c r="CF134" s="110">
        <v>0</v>
      </c>
      <c r="CG134" s="110">
        <f t="shared" si="77"/>
        <v>-10537431</v>
      </c>
      <c r="CH134" s="110">
        <f t="shared" si="47"/>
        <v>2923430</v>
      </c>
      <c r="CI134" s="110">
        <f t="shared" si="48"/>
        <v>-7614001</v>
      </c>
      <c r="CJ134" s="169" t="s">
        <v>120</v>
      </c>
    </row>
    <row r="135" spans="2:88" x14ac:dyDescent="0.25">
      <c r="B135" s="169" t="s">
        <v>146</v>
      </c>
      <c r="C135" s="169" t="s">
        <v>151</v>
      </c>
      <c r="D135" s="169" t="s">
        <v>117</v>
      </c>
      <c r="F135" s="169" t="s">
        <v>148</v>
      </c>
      <c r="G135" s="169" t="s">
        <v>149</v>
      </c>
      <c r="H135" s="169" t="s">
        <v>150</v>
      </c>
      <c r="I135" s="169">
        <v>25.15</v>
      </c>
      <c r="J135" s="110">
        <v>288347000</v>
      </c>
      <c r="K135" s="110">
        <v>0</v>
      </c>
      <c r="L135" s="110">
        <v>288347000</v>
      </c>
      <c r="M135" s="38"/>
      <c r="N135" s="38"/>
      <c r="O135" s="110">
        <f t="shared" si="49"/>
        <v>0</v>
      </c>
      <c r="P135" s="39" t="s">
        <v>123</v>
      </c>
      <c r="Q135" s="39" t="s">
        <v>123</v>
      </c>
      <c r="R135" s="110">
        <f t="shared" si="50"/>
        <v>0</v>
      </c>
      <c r="S135" s="112">
        <v>102383</v>
      </c>
      <c r="T135" s="39"/>
      <c r="U135" s="110">
        <f t="shared" si="51"/>
        <v>102383</v>
      </c>
      <c r="V135" s="112">
        <v>266617</v>
      </c>
      <c r="W135" s="39"/>
      <c r="X135" s="110">
        <f t="shared" si="52"/>
        <v>266617</v>
      </c>
      <c r="Y135" s="110">
        <f t="shared" si="53"/>
        <v>369000</v>
      </c>
      <c r="Z135" s="110">
        <f t="shared" si="54"/>
        <v>0</v>
      </c>
      <c r="AA135" s="110">
        <f t="shared" si="55"/>
        <v>369000</v>
      </c>
      <c r="AB135" s="38">
        <v>1735560</v>
      </c>
      <c r="AC135" s="38"/>
      <c r="AD135" s="110">
        <f t="shared" si="56"/>
        <v>1735560</v>
      </c>
      <c r="AE135" s="112">
        <v>-578520</v>
      </c>
      <c r="AF135" s="112">
        <v>0</v>
      </c>
      <c r="AG135" s="110">
        <f t="shared" si="57"/>
        <v>-578520</v>
      </c>
      <c r="AH135" s="112">
        <v>-578520</v>
      </c>
      <c r="AI135" s="112">
        <v>0</v>
      </c>
      <c r="AJ135" s="110">
        <f t="shared" si="58"/>
        <v>-578520</v>
      </c>
      <c r="AK135" s="112">
        <v>-578520</v>
      </c>
      <c r="AL135" s="112">
        <v>0</v>
      </c>
      <c r="AM135" s="110">
        <f t="shared" si="59"/>
        <v>-578520</v>
      </c>
      <c r="AN135" s="110">
        <f t="shared" si="60"/>
        <v>0</v>
      </c>
      <c r="AO135" s="110">
        <f t="shared" si="61"/>
        <v>0</v>
      </c>
      <c r="AP135" s="110">
        <f t="shared" si="62"/>
        <v>0</v>
      </c>
      <c r="AQ135" s="112">
        <v>51116333</v>
      </c>
      <c r="AR135" s="39" t="s">
        <v>123</v>
      </c>
      <c r="AS135" s="110">
        <f t="shared" si="63"/>
        <v>51116333</v>
      </c>
      <c r="AT135" s="112">
        <v>51116333</v>
      </c>
      <c r="AU135" s="39" t="s">
        <v>123</v>
      </c>
      <c r="AV135" s="110">
        <f t="shared" si="64"/>
        <v>51116333</v>
      </c>
      <c r="AW135" s="112">
        <v>51116334</v>
      </c>
      <c r="AX135" s="39" t="s">
        <v>123</v>
      </c>
      <c r="AY135" s="110">
        <f t="shared" si="65"/>
        <v>51116334</v>
      </c>
      <c r="AZ135" s="224"/>
      <c r="BA135" s="224"/>
      <c r="BB135" s="91">
        <f t="shared" si="66"/>
        <v>0</v>
      </c>
      <c r="BC135" s="110">
        <f t="shared" si="67"/>
        <v>153349000</v>
      </c>
      <c r="BD135" s="110">
        <f t="shared" si="68"/>
        <v>0</v>
      </c>
      <c r="BE135" s="110">
        <f t="shared" si="69"/>
        <v>153349000</v>
      </c>
      <c r="BF135" s="224"/>
      <c r="BG135" s="224"/>
      <c r="BH135" s="91">
        <f t="shared" si="70"/>
        <v>0</v>
      </c>
      <c r="BI135" s="224"/>
      <c r="BJ135" s="224"/>
      <c r="BK135" s="91">
        <f t="shared" si="71"/>
        <v>0</v>
      </c>
      <c r="BL135" s="224"/>
      <c r="BM135" s="224"/>
      <c r="BN135" s="91">
        <f t="shared" si="72"/>
        <v>0</v>
      </c>
      <c r="BO135" s="91">
        <f t="shared" si="73"/>
        <v>0</v>
      </c>
      <c r="BP135" s="91">
        <f t="shared" si="74"/>
        <v>0</v>
      </c>
      <c r="BQ135" s="91">
        <f t="shared" si="75"/>
        <v>0</v>
      </c>
      <c r="BR135" s="110">
        <f t="shared" si="76"/>
        <v>153718000</v>
      </c>
      <c r="BS135" s="110">
        <f t="shared" si="45"/>
        <v>0</v>
      </c>
      <c r="BT135" s="110">
        <f t="shared" ref="BT135:BT173" si="78">+SUM(BQ135,BE135,AP135,AA135)</f>
        <v>153718000</v>
      </c>
      <c r="BU135" s="110">
        <v>369000</v>
      </c>
      <c r="BV135" s="110">
        <v>0</v>
      </c>
      <c r="BW135" s="110">
        <v>369000</v>
      </c>
      <c r="BX135" s="110">
        <v>0</v>
      </c>
      <c r="BY135" s="110">
        <v>0</v>
      </c>
      <c r="BZ135" s="110">
        <v>0</v>
      </c>
      <c r="CA135" s="110">
        <v>153349000</v>
      </c>
      <c r="CB135" s="110">
        <v>0</v>
      </c>
      <c r="CC135" s="110">
        <v>153349000</v>
      </c>
      <c r="CD135" s="110">
        <v>0</v>
      </c>
      <c r="CE135" s="110">
        <v>0</v>
      </c>
      <c r="CF135" s="110">
        <v>0</v>
      </c>
      <c r="CG135" s="110">
        <f t="shared" si="77"/>
        <v>-134629000</v>
      </c>
      <c r="CH135" s="110">
        <f t="shared" si="47"/>
        <v>0</v>
      </c>
      <c r="CI135" s="110">
        <f t="shared" si="48"/>
        <v>-134629000</v>
      </c>
      <c r="CJ135" s="169" t="s">
        <v>120</v>
      </c>
    </row>
    <row r="136" spans="2:88" x14ac:dyDescent="0.25">
      <c r="B136" s="169" t="s">
        <v>146</v>
      </c>
      <c r="C136" s="169" t="s">
        <v>151</v>
      </c>
      <c r="D136" s="169" t="s">
        <v>121</v>
      </c>
      <c r="F136" s="169" t="s">
        <v>152</v>
      </c>
      <c r="H136" s="169" t="s">
        <v>153</v>
      </c>
      <c r="I136" s="169">
        <v>25</v>
      </c>
      <c r="J136" s="110">
        <v>6786000</v>
      </c>
      <c r="K136" s="110">
        <v>0</v>
      </c>
      <c r="L136" s="110">
        <v>6786000</v>
      </c>
      <c r="M136" s="38"/>
      <c r="N136" s="38"/>
      <c r="O136" s="110">
        <f t="shared" si="49"/>
        <v>0</v>
      </c>
      <c r="P136" s="39" t="s">
        <v>123</v>
      </c>
      <c r="Q136" s="39" t="s">
        <v>123</v>
      </c>
      <c r="R136" s="110">
        <f t="shared" si="50"/>
        <v>0</v>
      </c>
      <c r="S136" s="112">
        <v>1092</v>
      </c>
      <c r="T136" s="39"/>
      <c r="U136" s="110">
        <f t="shared" si="51"/>
        <v>1092</v>
      </c>
      <c r="V136" s="112">
        <v>226908</v>
      </c>
      <c r="W136" s="39"/>
      <c r="X136" s="110">
        <f t="shared" si="52"/>
        <v>226908</v>
      </c>
      <c r="Y136" s="110">
        <f t="shared" si="53"/>
        <v>228000</v>
      </c>
      <c r="Z136" s="110">
        <f t="shared" si="54"/>
        <v>0</v>
      </c>
      <c r="AA136" s="110">
        <f t="shared" si="55"/>
        <v>228000</v>
      </c>
      <c r="AB136" s="38">
        <v>387004</v>
      </c>
      <c r="AC136" s="38"/>
      <c r="AD136" s="110">
        <f t="shared" si="56"/>
        <v>387004</v>
      </c>
      <c r="AE136" s="112">
        <v>-129001</v>
      </c>
      <c r="AF136" s="112">
        <v>0</v>
      </c>
      <c r="AG136" s="110">
        <f t="shared" si="57"/>
        <v>-129001</v>
      </c>
      <c r="AH136" s="112">
        <v>-129001</v>
      </c>
      <c r="AI136" s="112">
        <v>0</v>
      </c>
      <c r="AJ136" s="110">
        <f t="shared" si="58"/>
        <v>-129001</v>
      </c>
      <c r="AK136" s="112">
        <v>-129001</v>
      </c>
      <c r="AL136" s="112">
        <v>0</v>
      </c>
      <c r="AM136" s="110">
        <f t="shared" si="59"/>
        <v>-129001</v>
      </c>
      <c r="AN136" s="110">
        <f t="shared" si="60"/>
        <v>1</v>
      </c>
      <c r="AO136" s="110">
        <f t="shared" si="61"/>
        <v>0</v>
      </c>
      <c r="AP136" s="110">
        <f t="shared" si="62"/>
        <v>1</v>
      </c>
      <c r="AQ136" s="112">
        <v>1094000</v>
      </c>
      <c r="AR136" s="39" t="s">
        <v>123</v>
      </c>
      <c r="AS136" s="110">
        <f t="shared" si="63"/>
        <v>1094000</v>
      </c>
      <c r="AT136" s="112">
        <v>1094000</v>
      </c>
      <c r="AU136" s="39" t="s">
        <v>123</v>
      </c>
      <c r="AV136" s="110">
        <f t="shared" si="64"/>
        <v>1094000</v>
      </c>
      <c r="AW136" s="112">
        <v>1094000</v>
      </c>
      <c r="AX136" s="39" t="s">
        <v>123</v>
      </c>
      <c r="AY136" s="110">
        <f t="shared" si="65"/>
        <v>1094000</v>
      </c>
      <c r="AZ136" s="224"/>
      <c r="BA136" s="224"/>
      <c r="BB136" s="91">
        <f t="shared" si="66"/>
        <v>0</v>
      </c>
      <c r="BC136" s="110">
        <f t="shared" si="67"/>
        <v>3282000</v>
      </c>
      <c r="BD136" s="110">
        <f t="shared" si="68"/>
        <v>0</v>
      </c>
      <c r="BE136" s="110">
        <f t="shared" si="69"/>
        <v>3282000</v>
      </c>
      <c r="BF136" s="224"/>
      <c r="BG136" s="224"/>
      <c r="BH136" s="91">
        <f t="shared" si="70"/>
        <v>0</v>
      </c>
      <c r="BI136" s="224"/>
      <c r="BJ136" s="224"/>
      <c r="BK136" s="91">
        <f t="shared" si="71"/>
        <v>0</v>
      </c>
      <c r="BL136" s="224"/>
      <c r="BM136" s="224"/>
      <c r="BN136" s="91">
        <f t="shared" si="72"/>
        <v>0</v>
      </c>
      <c r="BO136" s="91">
        <f t="shared" si="73"/>
        <v>0</v>
      </c>
      <c r="BP136" s="91">
        <f t="shared" si="74"/>
        <v>0</v>
      </c>
      <c r="BQ136" s="91">
        <f t="shared" si="75"/>
        <v>0</v>
      </c>
      <c r="BR136" s="110">
        <f t="shared" si="76"/>
        <v>3510001</v>
      </c>
      <c r="BS136" s="110">
        <f t="shared" si="45"/>
        <v>0</v>
      </c>
      <c r="BT136" s="110">
        <f t="shared" si="78"/>
        <v>3510001</v>
      </c>
      <c r="BU136" s="110">
        <v>228000</v>
      </c>
      <c r="BV136" s="110">
        <v>0</v>
      </c>
      <c r="BW136" s="110">
        <v>228000</v>
      </c>
      <c r="BX136" s="110">
        <v>0</v>
      </c>
      <c r="BY136" s="110">
        <v>0</v>
      </c>
      <c r="BZ136" s="110">
        <v>0</v>
      </c>
      <c r="CA136" s="110">
        <v>3282000</v>
      </c>
      <c r="CB136" s="110">
        <v>0</v>
      </c>
      <c r="CC136" s="110">
        <v>3282000</v>
      </c>
      <c r="CD136" s="110">
        <v>0</v>
      </c>
      <c r="CE136" s="110">
        <v>0</v>
      </c>
      <c r="CF136" s="110">
        <v>0</v>
      </c>
      <c r="CG136" s="110">
        <f t="shared" si="77"/>
        <v>-3275999</v>
      </c>
      <c r="CH136" s="110">
        <f t="shared" si="47"/>
        <v>0</v>
      </c>
      <c r="CI136" s="110">
        <f t="shared" si="48"/>
        <v>-3275999</v>
      </c>
      <c r="CJ136" s="169" t="s">
        <v>120</v>
      </c>
    </row>
    <row r="137" spans="2:88" x14ac:dyDescent="0.25">
      <c r="B137" s="169" t="s">
        <v>146</v>
      </c>
      <c r="C137" s="169" t="s">
        <v>154</v>
      </c>
      <c r="D137" s="169" t="s">
        <v>117</v>
      </c>
      <c r="E137" s="169" t="s">
        <v>139</v>
      </c>
      <c r="F137" s="169" t="s">
        <v>148</v>
      </c>
      <c r="G137" s="169" t="s">
        <v>149</v>
      </c>
      <c r="H137" s="169" t="s">
        <v>155</v>
      </c>
      <c r="I137" s="169">
        <v>25.35</v>
      </c>
      <c r="J137" s="110">
        <v>53400000</v>
      </c>
      <c r="K137" s="110">
        <v>0</v>
      </c>
      <c r="L137" s="110">
        <v>53400000</v>
      </c>
      <c r="M137" s="38"/>
      <c r="N137" s="38"/>
      <c r="O137" s="110">
        <f t="shared" si="49"/>
        <v>0</v>
      </c>
      <c r="P137" s="39" t="s">
        <v>123</v>
      </c>
      <c r="Q137" s="39" t="s">
        <v>123</v>
      </c>
      <c r="R137" s="110">
        <f t="shared" si="50"/>
        <v>0</v>
      </c>
      <c r="S137" s="39"/>
      <c r="T137" s="39"/>
      <c r="U137" s="110">
        <f t="shared" si="51"/>
        <v>0</v>
      </c>
      <c r="V137" s="39"/>
      <c r="W137" s="39"/>
      <c r="X137" s="110">
        <f t="shared" si="52"/>
        <v>0</v>
      </c>
      <c r="Y137" s="110">
        <f t="shared" si="53"/>
        <v>0</v>
      </c>
      <c r="Z137" s="110">
        <f t="shared" si="54"/>
        <v>0</v>
      </c>
      <c r="AA137" s="110">
        <f t="shared" si="55"/>
        <v>0</v>
      </c>
      <c r="AB137" s="38">
        <v>0</v>
      </c>
      <c r="AC137" s="38"/>
      <c r="AD137" s="110">
        <f t="shared" si="56"/>
        <v>0</v>
      </c>
      <c r="AE137" s="112">
        <v>0</v>
      </c>
      <c r="AF137" s="112">
        <v>0</v>
      </c>
      <c r="AG137" s="110">
        <f t="shared" si="57"/>
        <v>0</v>
      </c>
      <c r="AH137" s="112">
        <v>0</v>
      </c>
      <c r="AI137" s="112">
        <v>0</v>
      </c>
      <c r="AJ137" s="110">
        <f t="shared" si="58"/>
        <v>0</v>
      </c>
      <c r="AK137" s="112">
        <v>0</v>
      </c>
      <c r="AL137" s="112">
        <v>0</v>
      </c>
      <c r="AM137" s="110">
        <f t="shared" si="59"/>
        <v>0</v>
      </c>
      <c r="AN137" s="110">
        <f t="shared" si="60"/>
        <v>0</v>
      </c>
      <c r="AO137" s="110">
        <f t="shared" si="61"/>
        <v>0</v>
      </c>
      <c r="AP137" s="110">
        <f t="shared" si="62"/>
        <v>0</v>
      </c>
      <c r="AQ137" s="112">
        <v>17177000</v>
      </c>
      <c r="AR137" s="39" t="s">
        <v>123</v>
      </c>
      <c r="AS137" s="110">
        <f t="shared" si="63"/>
        <v>17177000</v>
      </c>
      <c r="AT137" s="112">
        <v>9390000</v>
      </c>
      <c r="AU137" s="39" t="s">
        <v>123</v>
      </c>
      <c r="AV137" s="110">
        <f t="shared" si="64"/>
        <v>9390000</v>
      </c>
      <c r="AW137" s="39" t="s">
        <v>123</v>
      </c>
      <c r="AX137" s="39" t="s">
        <v>123</v>
      </c>
      <c r="AY137" s="110">
        <f t="shared" si="65"/>
        <v>0</v>
      </c>
      <c r="AZ137" s="224"/>
      <c r="BA137" s="224"/>
      <c r="BB137" s="91">
        <f t="shared" si="66"/>
        <v>0</v>
      </c>
      <c r="BC137" s="110">
        <f t="shared" si="67"/>
        <v>26567000</v>
      </c>
      <c r="BD137" s="110">
        <f t="shared" si="68"/>
        <v>0</v>
      </c>
      <c r="BE137" s="110">
        <f t="shared" si="69"/>
        <v>26567000</v>
      </c>
      <c r="BF137" s="224"/>
      <c r="BG137" s="224"/>
      <c r="BH137" s="91">
        <f t="shared" si="70"/>
        <v>0</v>
      </c>
      <c r="BI137" s="224"/>
      <c r="BJ137" s="224"/>
      <c r="BK137" s="91">
        <f t="shared" si="71"/>
        <v>0</v>
      </c>
      <c r="BL137" s="224"/>
      <c r="BM137" s="224"/>
      <c r="BN137" s="91">
        <f t="shared" si="72"/>
        <v>0</v>
      </c>
      <c r="BO137" s="91">
        <f t="shared" si="73"/>
        <v>0</v>
      </c>
      <c r="BP137" s="91">
        <f t="shared" si="74"/>
        <v>0</v>
      </c>
      <c r="BQ137" s="91">
        <f t="shared" si="75"/>
        <v>0</v>
      </c>
      <c r="BR137" s="110">
        <f t="shared" si="76"/>
        <v>26567000</v>
      </c>
      <c r="BS137" s="110">
        <f t="shared" si="45"/>
        <v>0</v>
      </c>
      <c r="BT137" s="110">
        <f t="shared" si="78"/>
        <v>26567000</v>
      </c>
      <c r="BU137" s="110">
        <v>0</v>
      </c>
      <c r="BV137" s="110">
        <v>0</v>
      </c>
      <c r="BW137" s="110">
        <v>0</v>
      </c>
      <c r="BX137" s="110">
        <v>0</v>
      </c>
      <c r="BY137" s="110">
        <v>0</v>
      </c>
      <c r="BZ137" s="110">
        <v>0</v>
      </c>
      <c r="CA137" s="110">
        <v>26567000</v>
      </c>
      <c r="CB137" s="110">
        <v>0</v>
      </c>
      <c r="CC137" s="110">
        <v>26567000</v>
      </c>
      <c r="CD137" s="110">
        <v>0</v>
      </c>
      <c r="CE137" s="110">
        <v>0</v>
      </c>
      <c r="CF137" s="110">
        <v>0</v>
      </c>
      <c r="CG137" s="110">
        <f t="shared" si="77"/>
        <v>-26833000</v>
      </c>
      <c r="CH137" s="110">
        <f t="shared" si="47"/>
        <v>0</v>
      </c>
      <c r="CI137" s="110">
        <f t="shared" si="48"/>
        <v>-26833000</v>
      </c>
      <c r="CJ137" s="169" t="s">
        <v>120</v>
      </c>
    </row>
    <row r="138" spans="2:88" x14ac:dyDescent="0.25">
      <c r="B138" s="169" t="s">
        <v>156</v>
      </c>
      <c r="C138" s="169" t="s">
        <v>157</v>
      </c>
      <c r="D138" s="169" t="s">
        <v>121</v>
      </c>
      <c r="F138" s="169" t="s">
        <v>158</v>
      </c>
      <c r="H138" s="169" t="s">
        <v>159</v>
      </c>
      <c r="I138" s="169">
        <v>30</v>
      </c>
      <c r="J138" s="110">
        <v>7500000</v>
      </c>
      <c r="K138" s="110">
        <v>0</v>
      </c>
      <c r="L138" s="110">
        <v>7500000</v>
      </c>
      <c r="M138" s="38"/>
      <c r="N138" s="38"/>
      <c r="O138" s="110">
        <f t="shared" si="49"/>
        <v>0</v>
      </c>
      <c r="P138" s="39"/>
      <c r="Q138" s="39"/>
      <c r="R138" s="110">
        <f t="shared" si="50"/>
        <v>0</v>
      </c>
      <c r="S138" s="39"/>
      <c r="T138" s="39"/>
      <c r="U138" s="110">
        <f t="shared" si="51"/>
        <v>0</v>
      </c>
      <c r="V138" s="39"/>
      <c r="W138" s="39"/>
      <c r="X138" s="110">
        <f t="shared" si="52"/>
        <v>0</v>
      </c>
      <c r="Y138" s="110">
        <f t="shared" si="53"/>
        <v>0</v>
      </c>
      <c r="Z138" s="110">
        <f t="shared" si="54"/>
        <v>0</v>
      </c>
      <c r="AA138" s="110">
        <f t="shared" si="55"/>
        <v>0</v>
      </c>
      <c r="AB138" s="38"/>
      <c r="AC138" s="38"/>
      <c r="AD138" s="110">
        <f t="shared" si="56"/>
        <v>0</v>
      </c>
      <c r="AE138" s="112">
        <v>0</v>
      </c>
      <c r="AF138" s="112">
        <v>0</v>
      </c>
      <c r="AG138" s="110">
        <f t="shared" si="57"/>
        <v>0</v>
      </c>
      <c r="AH138" s="112">
        <v>0</v>
      </c>
      <c r="AI138" s="112">
        <v>0</v>
      </c>
      <c r="AJ138" s="110">
        <f t="shared" si="58"/>
        <v>0</v>
      </c>
      <c r="AK138" s="112">
        <v>0</v>
      </c>
      <c r="AL138" s="112">
        <v>0</v>
      </c>
      <c r="AM138" s="110">
        <f t="shared" si="59"/>
        <v>0</v>
      </c>
      <c r="AN138" s="110">
        <f t="shared" si="60"/>
        <v>0</v>
      </c>
      <c r="AO138" s="110">
        <f t="shared" si="61"/>
        <v>0</v>
      </c>
      <c r="AP138" s="110">
        <f t="shared" si="62"/>
        <v>0</v>
      </c>
      <c r="AQ138" s="112">
        <v>1250000</v>
      </c>
      <c r="AR138" s="39"/>
      <c r="AS138" s="110">
        <f t="shared" si="63"/>
        <v>1250000</v>
      </c>
      <c r="AT138" s="112">
        <v>1250000</v>
      </c>
      <c r="AU138" s="39"/>
      <c r="AV138" s="110">
        <f t="shared" si="64"/>
        <v>1250000</v>
      </c>
      <c r="AW138" s="112">
        <v>1250000</v>
      </c>
      <c r="AX138" s="39"/>
      <c r="AY138" s="110">
        <f t="shared" si="65"/>
        <v>1250000</v>
      </c>
      <c r="AZ138" s="224"/>
      <c r="BA138" s="224"/>
      <c r="BB138" s="91">
        <f t="shared" si="66"/>
        <v>0</v>
      </c>
      <c r="BC138" s="110">
        <f t="shared" si="67"/>
        <v>3750000</v>
      </c>
      <c r="BD138" s="110">
        <f t="shared" si="68"/>
        <v>0</v>
      </c>
      <c r="BE138" s="110">
        <f t="shared" si="69"/>
        <v>3750000</v>
      </c>
      <c r="BF138" s="224"/>
      <c r="BG138" s="224"/>
      <c r="BH138" s="91">
        <f t="shared" si="70"/>
        <v>0</v>
      </c>
      <c r="BI138" s="224"/>
      <c r="BJ138" s="224"/>
      <c r="BK138" s="91">
        <f t="shared" si="71"/>
        <v>0</v>
      </c>
      <c r="BL138" s="224"/>
      <c r="BM138" s="224"/>
      <c r="BN138" s="91">
        <f t="shared" si="72"/>
        <v>0</v>
      </c>
      <c r="BO138" s="91">
        <f t="shared" si="73"/>
        <v>0</v>
      </c>
      <c r="BP138" s="91">
        <f t="shared" si="74"/>
        <v>0</v>
      </c>
      <c r="BQ138" s="91">
        <f t="shared" si="75"/>
        <v>0</v>
      </c>
      <c r="BR138" s="110">
        <f t="shared" si="76"/>
        <v>3750000</v>
      </c>
      <c r="BS138" s="110">
        <f t="shared" si="45"/>
        <v>0</v>
      </c>
      <c r="BT138" s="110">
        <f t="shared" si="78"/>
        <v>3750000</v>
      </c>
      <c r="BU138" s="110">
        <v>0</v>
      </c>
      <c r="BV138" s="110">
        <v>0</v>
      </c>
      <c r="BW138" s="110">
        <v>0</v>
      </c>
      <c r="BX138" s="110">
        <v>0</v>
      </c>
      <c r="BY138" s="110">
        <v>0</v>
      </c>
      <c r="BZ138" s="110">
        <v>0</v>
      </c>
      <c r="CA138" s="110">
        <v>3750000</v>
      </c>
      <c r="CB138" s="110">
        <v>0</v>
      </c>
      <c r="CC138" s="110">
        <v>3750000</v>
      </c>
      <c r="CD138" s="110">
        <v>0</v>
      </c>
      <c r="CE138" s="110">
        <v>0</v>
      </c>
      <c r="CF138" s="110">
        <v>0</v>
      </c>
      <c r="CG138" s="110">
        <f t="shared" si="77"/>
        <v>-3750000</v>
      </c>
      <c r="CH138" s="110">
        <f t="shared" si="47"/>
        <v>0</v>
      </c>
      <c r="CI138" s="110">
        <f t="shared" si="48"/>
        <v>-3750000</v>
      </c>
      <c r="CJ138" s="169" t="s">
        <v>120</v>
      </c>
    </row>
    <row r="139" spans="2:88" x14ac:dyDescent="0.25">
      <c r="B139" s="169" t="s">
        <v>156</v>
      </c>
      <c r="C139" s="169" t="s">
        <v>157</v>
      </c>
      <c r="D139" s="169" t="s">
        <v>117</v>
      </c>
      <c r="F139" s="169" t="s">
        <v>160</v>
      </c>
      <c r="H139" s="169" t="s">
        <v>159</v>
      </c>
      <c r="I139" s="169">
        <v>30</v>
      </c>
      <c r="J139" s="110">
        <v>142500000</v>
      </c>
      <c r="K139" s="110">
        <v>0</v>
      </c>
      <c r="L139" s="110">
        <v>142500000</v>
      </c>
      <c r="M139" s="38"/>
      <c r="N139" s="38"/>
      <c r="O139" s="110">
        <f t="shared" si="49"/>
        <v>0</v>
      </c>
      <c r="P139" s="39"/>
      <c r="Q139" s="39"/>
      <c r="R139" s="110">
        <f t="shared" si="50"/>
        <v>0</v>
      </c>
      <c r="S139" s="39"/>
      <c r="T139" s="39"/>
      <c r="U139" s="110">
        <f t="shared" si="51"/>
        <v>0</v>
      </c>
      <c r="V139" s="39"/>
      <c r="W139" s="39"/>
      <c r="X139" s="110">
        <f t="shared" si="52"/>
        <v>0</v>
      </c>
      <c r="Y139" s="110">
        <f t="shared" si="53"/>
        <v>0</v>
      </c>
      <c r="Z139" s="110">
        <f t="shared" si="54"/>
        <v>0</v>
      </c>
      <c r="AA139" s="110">
        <f t="shared" si="55"/>
        <v>0</v>
      </c>
      <c r="AB139" s="38"/>
      <c r="AC139" s="38"/>
      <c r="AD139" s="110">
        <f t="shared" si="56"/>
        <v>0</v>
      </c>
      <c r="AE139" s="112">
        <v>0</v>
      </c>
      <c r="AF139" s="112">
        <v>0</v>
      </c>
      <c r="AG139" s="110">
        <f t="shared" si="57"/>
        <v>0</v>
      </c>
      <c r="AH139" s="112">
        <v>0</v>
      </c>
      <c r="AI139" s="112">
        <v>0</v>
      </c>
      <c r="AJ139" s="110">
        <f t="shared" si="58"/>
        <v>0</v>
      </c>
      <c r="AK139" s="112">
        <v>0</v>
      </c>
      <c r="AL139" s="112">
        <v>0</v>
      </c>
      <c r="AM139" s="110">
        <f t="shared" si="59"/>
        <v>0</v>
      </c>
      <c r="AN139" s="110">
        <f t="shared" si="60"/>
        <v>0</v>
      </c>
      <c r="AO139" s="110">
        <f t="shared" si="61"/>
        <v>0</v>
      </c>
      <c r="AP139" s="110">
        <f t="shared" si="62"/>
        <v>0</v>
      </c>
      <c r="AQ139" s="112">
        <v>23750000</v>
      </c>
      <c r="AR139" s="39"/>
      <c r="AS139" s="110">
        <f t="shared" si="63"/>
        <v>23750000</v>
      </c>
      <c r="AT139" s="112">
        <v>23750000</v>
      </c>
      <c r="AU139" s="39"/>
      <c r="AV139" s="110">
        <f t="shared" si="64"/>
        <v>23750000</v>
      </c>
      <c r="AW139" s="112">
        <v>23750000</v>
      </c>
      <c r="AX139" s="39"/>
      <c r="AY139" s="110">
        <f t="shared" si="65"/>
        <v>23750000</v>
      </c>
      <c r="AZ139" s="224"/>
      <c r="BA139" s="224"/>
      <c r="BB139" s="91">
        <f t="shared" si="66"/>
        <v>0</v>
      </c>
      <c r="BC139" s="110">
        <f t="shared" si="67"/>
        <v>71250000</v>
      </c>
      <c r="BD139" s="110">
        <f t="shared" si="68"/>
        <v>0</v>
      </c>
      <c r="BE139" s="110">
        <f t="shared" si="69"/>
        <v>71250000</v>
      </c>
      <c r="BF139" s="224"/>
      <c r="BG139" s="224"/>
      <c r="BH139" s="91">
        <f t="shared" si="70"/>
        <v>0</v>
      </c>
      <c r="BI139" s="224"/>
      <c r="BJ139" s="224"/>
      <c r="BK139" s="91">
        <f t="shared" si="71"/>
        <v>0</v>
      </c>
      <c r="BL139" s="224"/>
      <c r="BM139" s="224"/>
      <c r="BN139" s="91">
        <f t="shared" si="72"/>
        <v>0</v>
      </c>
      <c r="BO139" s="91">
        <f t="shared" si="73"/>
        <v>0</v>
      </c>
      <c r="BP139" s="91">
        <f t="shared" si="74"/>
        <v>0</v>
      </c>
      <c r="BQ139" s="91">
        <f t="shared" si="75"/>
        <v>0</v>
      </c>
      <c r="BR139" s="110">
        <f t="shared" si="76"/>
        <v>71250000</v>
      </c>
      <c r="BS139" s="110">
        <f t="shared" si="45"/>
        <v>0</v>
      </c>
      <c r="BT139" s="110">
        <f t="shared" si="78"/>
        <v>71250000</v>
      </c>
      <c r="BU139" s="110">
        <v>0</v>
      </c>
      <c r="BV139" s="110">
        <v>0</v>
      </c>
      <c r="BW139" s="110">
        <v>0</v>
      </c>
      <c r="BX139" s="110">
        <v>0</v>
      </c>
      <c r="BY139" s="110">
        <v>0</v>
      </c>
      <c r="BZ139" s="110">
        <v>0</v>
      </c>
      <c r="CA139" s="110">
        <v>71250000</v>
      </c>
      <c r="CB139" s="110">
        <v>0</v>
      </c>
      <c r="CC139" s="110">
        <v>71250000</v>
      </c>
      <c r="CD139" s="110">
        <v>0</v>
      </c>
      <c r="CE139" s="110">
        <v>0</v>
      </c>
      <c r="CF139" s="110">
        <v>0</v>
      </c>
      <c r="CG139" s="110">
        <f t="shared" si="77"/>
        <v>-71250000</v>
      </c>
      <c r="CH139" s="110">
        <f t="shared" si="47"/>
        <v>0</v>
      </c>
      <c r="CI139" s="110">
        <f t="shared" si="48"/>
        <v>-71250000</v>
      </c>
      <c r="CJ139" s="169" t="s">
        <v>120</v>
      </c>
    </row>
    <row r="140" spans="2:88" x14ac:dyDescent="0.25">
      <c r="B140" s="169" t="s">
        <v>156</v>
      </c>
      <c r="C140" s="169" t="s">
        <v>161</v>
      </c>
      <c r="D140" s="169" t="s">
        <v>121</v>
      </c>
      <c r="F140" s="169" t="s">
        <v>158</v>
      </c>
      <c r="H140" s="169" t="s">
        <v>159</v>
      </c>
      <c r="I140" s="169">
        <v>30</v>
      </c>
      <c r="J140" s="110">
        <v>5000000</v>
      </c>
      <c r="K140" s="110">
        <v>0</v>
      </c>
      <c r="L140" s="110">
        <v>5000000</v>
      </c>
      <c r="M140" s="38"/>
      <c r="N140" s="38"/>
      <c r="O140" s="110">
        <f t="shared" si="49"/>
        <v>0</v>
      </c>
      <c r="P140" s="39"/>
      <c r="Q140" s="39"/>
      <c r="R140" s="110">
        <f t="shared" si="50"/>
        <v>0</v>
      </c>
      <c r="S140" s="39"/>
      <c r="T140" s="39"/>
      <c r="U140" s="110">
        <f t="shared" si="51"/>
        <v>0</v>
      </c>
      <c r="V140" s="39"/>
      <c r="W140" s="39"/>
      <c r="X140" s="110">
        <f t="shared" si="52"/>
        <v>0</v>
      </c>
      <c r="Y140" s="110">
        <f t="shared" si="53"/>
        <v>0</v>
      </c>
      <c r="Z140" s="110">
        <f t="shared" si="54"/>
        <v>0</v>
      </c>
      <c r="AA140" s="110">
        <f t="shared" si="55"/>
        <v>0</v>
      </c>
      <c r="AB140" s="38">
        <v>594590</v>
      </c>
      <c r="AC140" s="38"/>
      <c r="AD140" s="110">
        <f t="shared" si="56"/>
        <v>594590</v>
      </c>
      <c r="AE140" s="112">
        <v>-198197</v>
      </c>
      <c r="AF140" s="112">
        <v>0</v>
      </c>
      <c r="AG140" s="110">
        <f t="shared" si="57"/>
        <v>-198197</v>
      </c>
      <c r="AH140" s="112">
        <v>-198197</v>
      </c>
      <c r="AI140" s="112">
        <v>0</v>
      </c>
      <c r="AJ140" s="110">
        <f t="shared" si="58"/>
        <v>-198197</v>
      </c>
      <c r="AK140" s="112">
        <v>-198197</v>
      </c>
      <c r="AL140" s="112">
        <v>0</v>
      </c>
      <c r="AM140" s="110">
        <f t="shared" si="59"/>
        <v>-198197</v>
      </c>
      <c r="AN140" s="110">
        <f t="shared" si="60"/>
        <v>-1</v>
      </c>
      <c r="AO140" s="110">
        <f t="shared" si="61"/>
        <v>0</v>
      </c>
      <c r="AP140" s="110">
        <f t="shared" si="62"/>
        <v>-1</v>
      </c>
      <c r="AQ140" s="112">
        <v>833333</v>
      </c>
      <c r="AR140" s="39"/>
      <c r="AS140" s="110">
        <f t="shared" si="63"/>
        <v>833333</v>
      </c>
      <c r="AT140" s="112">
        <v>833333</v>
      </c>
      <c r="AU140" s="39"/>
      <c r="AV140" s="110">
        <f t="shared" si="64"/>
        <v>833333</v>
      </c>
      <c r="AW140" s="112">
        <v>833334</v>
      </c>
      <c r="AX140" s="39"/>
      <c r="AY140" s="110">
        <f t="shared" si="65"/>
        <v>833334</v>
      </c>
      <c r="AZ140" s="224"/>
      <c r="BA140" s="224"/>
      <c r="BB140" s="91">
        <f t="shared" si="66"/>
        <v>0</v>
      </c>
      <c r="BC140" s="110">
        <f t="shared" si="67"/>
        <v>2500000</v>
      </c>
      <c r="BD140" s="110">
        <f t="shared" si="68"/>
        <v>0</v>
      </c>
      <c r="BE140" s="110">
        <f t="shared" si="69"/>
        <v>2500000</v>
      </c>
      <c r="BF140" s="224"/>
      <c r="BG140" s="224"/>
      <c r="BH140" s="91">
        <f t="shared" si="70"/>
        <v>0</v>
      </c>
      <c r="BI140" s="224"/>
      <c r="BJ140" s="224"/>
      <c r="BK140" s="91">
        <f t="shared" si="71"/>
        <v>0</v>
      </c>
      <c r="BL140" s="224"/>
      <c r="BM140" s="224"/>
      <c r="BN140" s="91">
        <f t="shared" si="72"/>
        <v>0</v>
      </c>
      <c r="BO140" s="91">
        <f t="shared" si="73"/>
        <v>0</v>
      </c>
      <c r="BP140" s="91">
        <f t="shared" si="74"/>
        <v>0</v>
      </c>
      <c r="BQ140" s="91">
        <f t="shared" si="75"/>
        <v>0</v>
      </c>
      <c r="BR140" s="110">
        <f t="shared" si="76"/>
        <v>2499999</v>
      </c>
      <c r="BS140" s="110">
        <f t="shared" si="45"/>
        <v>0</v>
      </c>
      <c r="BT140" s="110">
        <f t="shared" si="78"/>
        <v>2499999</v>
      </c>
      <c r="BU140" s="110">
        <v>0</v>
      </c>
      <c r="BV140" s="110">
        <v>0</v>
      </c>
      <c r="BW140" s="110">
        <v>0</v>
      </c>
      <c r="BX140" s="110">
        <v>0</v>
      </c>
      <c r="BY140" s="110">
        <v>0</v>
      </c>
      <c r="BZ140" s="110">
        <v>0</v>
      </c>
      <c r="CA140" s="110">
        <v>2500000</v>
      </c>
      <c r="CB140" s="110">
        <v>0</v>
      </c>
      <c r="CC140" s="110">
        <v>2500000</v>
      </c>
      <c r="CD140" s="110">
        <v>0</v>
      </c>
      <c r="CE140" s="110">
        <v>0</v>
      </c>
      <c r="CF140" s="110">
        <v>0</v>
      </c>
      <c r="CG140" s="110">
        <f t="shared" si="77"/>
        <v>-2500001</v>
      </c>
      <c r="CH140" s="110">
        <f t="shared" si="47"/>
        <v>0</v>
      </c>
      <c r="CI140" s="110">
        <f t="shared" si="48"/>
        <v>-2500001</v>
      </c>
      <c r="CJ140" s="169" t="s">
        <v>120</v>
      </c>
    </row>
    <row r="141" spans="2:88" x14ac:dyDescent="0.25">
      <c r="B141" s="169" t="s">
        <v>156</v>
      </c>
      <c r="C141" s="169" t="s">
        <v>162</v>
      </c>
      <c r="D141" s="169" t="s">
        <v>121</v>
      </c>
      <c r="F141" s="169" t="s">
        <v>158</v>
      </c>
      <c r="H141" s="169" t="s">
        <v>163</v>
      </c>
      <c r="I141" s="169">
        <v>40</v>
      </c>
      <c r="J141" s="110">
        <v>500000</v>
      </c>
      <c r="K141" s="110">
        <v>0</v>
      </c>
      <c r="L141" s="110">
        <v>500000</v>
      </c>
      <c r="M141" s="38"/>
      <c r="N141" s="38"/>
      <c r="O141" s="110">
        <f t="shared" si="49"/>
        <v>0</v>
      </c>
      <c r="P141" s="39"/>
      <c r="Q141" s="39"/>
      <c r="R141" s="110">
        <f t="shared" si="50"/>
        <v>0</v>
      </c>
      <c r="S141" s="39"/>
      <c r="T141" s="39"/>
      <c r="U141" s="110">
        <f t="shared" si="51"/>
        <v>0</v>
      </c>
      <c r="V141" s="39"/>
      <c r="W141" s="39"/>
      <c r="X141" s="110">
        <f t="shared" si="52"/>
        <v>0</v>
      </c>
      <c r="Y141" s="110">
        <f t="shared" si="53"/>
        <v>0</v>
      </c>
      <c r="Z141" s="110">
        <f t="shared" si="54"/>
        <v>0</v>
      </c>
      <c r="AA141" s="110">
        <f t="shared" si="55"/>
        <v>0</v>
      </c>
      <c r="AB141" s="38"/>
      <c r="AC141" s="38"/>
      <c r="AD141" s="110">
        <f t="shared" si="56"/>
        <v>0</v>
      </c>
      <c r="AE141" s="112">
        <v>0</v>
      </c>
      <c r="AF141" s="112">
        <v>0</v>
      </c>
      <c r="AG141" s="110">
        <f t="shared" si="57"/>
        <v>0</v>
      </c>
      <c r="AH141" s="112">
        <v>0</v>
      </c>
      <c r="AI141" s="112">
        <v>0</v>
      </c>
      <c r="AJ141" s="110">
        <f t="shared" si="58"/>
        <v>0</v>
      </c>
      <c r="AK141" s="112">
        <v>0</v>
      </c>
      <c r="AL141" s="112">
        <v>0</v>
      </c>
      <c r="AM141" s="110">
        <f t="shared" si="59"/>
        <v>0</v>
      </c>
      <c r="AN141" s="110">
        <f t="shared" si="60"/>
        <v>0</v>
      </c>
      <c r="AO141" s="110">
        <f t="shared" si="61"/>
        <v>0</v>
      </c>
      <c r="AP141" s="110">
        <f t="shared" si="62"/>
        <v>0</v>
      </c>
      <c r="AQ141" s="112">
        <v>84000</v>
      </c>
      <c r="AR141" s="39"/>
      <c r="AS141" s="110">
        <f t="shared" si="63"/>
        <v>84000</v>
      </c>
      <c r="AT141" s="112">
        <v>84000</v>
      </c>
      <c r="AU141" s="39"/>
      <c r="AV141" s="110">
        <f t="shared" si="64"/>
        <v>84000</v>
      </c>
      <c r="AW141" s="112">
        <v>83000</v>
      </c>
      <c r="AX141" s="39"/>
      <c r="AY141" s="110">
        <f t="shared" si="65"/>
        <v>83000</v>
      </c>
      <c r="AZ141" s="224"/>
      <c r="BA141" s="224"/>
      <c r="BB141" s="91">
        <f t="shared" si="66"/>
        <v>0</v>
      </c>
      <c r="BC141" s="110">
        <f t="shared" si="67"/>
        <v>251000</v>
      </c>
      <c r="BD141" s="110">
        <f t="shared" si="68"/>
        <v>0</v>
      </c>
      <c r="BE141" s="110">
        <f t="shared" si="69"/>
        <v>251000</v>
      </c>
      <c r="BF141" s="224"/>
      <c r="BG141" s="224"/>
      <c r="BH141" s="91">
        <f t="shared" si="70"/>
        <v>0</v>
      </c>
      <c r="BI141" s="224"/>
      <c r="BJ141" s="224"/>
      <c r="BK141" s="91">
        <f t="shared" si="71"/>
        <v>0</v>
      </c>
      <c r="BL141" s="224"/>
      <c r="BM141" s="224"/>
      <c r="BN141" s="91">
        <f t="shared" si="72"/>
        <v>0</v>
      </c>
      <c r="BO141" s="91">
        <f t="shared" si="73"/>
        <v>0</v>
      </c>
      <c r="BP141" s="91">
        <f t="shared" si="74"/>
        <v>0</v>
      </c>
      <c r="BQ141" s="91">
        <f t="shared" si="75"/>
        <v>0</v>
      </c>
      <c r="BR141" s="110">
        <f t="shared" si="76"/>
        <v>251000</v>
      </c>
      <c r="BS141" s="110">
        <f t="shared" si="45"/>
        <v>0</v>
      </c>
      <c r="BT141" s="110">
        <f t="shared" si="78"/>
        <v>251000</v>
      </c>
      <c r="BU141" s="110">
        <v>0</v>
      </c>
      <c r="BV141" s="110">
        <v>0</v>
      </c>
      <c r="BW141" s="110">
        <v>0</v>
      </c>
      <c r="BX141" s="110">
        <v>0</v>
      </c>
      <c r="BY141" s="110">
        <v>0</v>
      </c>
      <c r="BZ141" s="110">
        <v>0</v>
      </c>
      <c r="CA141" s="110">
        <v>251000</v>
      </c>
      <c r="CB141" s="110">
        <v>0</v>
      </c>
      <c r="CC141" s="110">
        <v>251000</v>
      </c>
      <c r="CD141" s="110">
        <v>0</v>
      </c>
      <c r="CE141" s="110">
        <v>0</v>
      </c>
      <c r="CF141" s="110">
        <v>0</v>
      </c>
      <c r="CG141" s="110">
        <f t="shared" si="77"/>
        <v>-249000</v>
      </c>
      <c r="CH141" s="110">
        <f t="shared" si="47"/>
        <v>0</v>
      </c>
      <c r="CI141" s="110">
        <f t="shared" si="48"/>
        <v>-249000</v>
      </c>
      <c r="CJ141" s="169" t="s">
        <v>120</v>
      </c>
    </row>
    <row r="142" spans="2:88" x14ac:dyDescent="0.25">
      <c r="B142" s="169" t="s">
        <v>156</v>
      </c>
      <c r="C142" s="169" t="s">
        <v>162</v>
      </c>
      <c r="D142" s="169" t="s">
        <v>117</v>
      </c>
      <c r="F142" s="169" t="s">
        <v>160</v>
      </c>
      <c r="H142" s="169" t="s">
        <v>163</v>
      </c>
      <c r="I142" s="169">
        <v>40</v>
      </c>
      <c r="J142" s="110">
        <v>4500000</v>
      </c>
      <c r="K142" s="110">
        <v>0</v>
      </c>
      <c r="L142" s="110">
        <v>4500000</v>
      </c>
      <c r="M142" s="38"/>
      <c r="N142" s="38"/>
      <c r="O142" s="110">
        <f t="shared" si="49"/>
        <v>0</v>
      </c>
      <c r="P142" s="39"/>
      <c r="Q142" s="39"/>
      <c r="R142" s="110">
        <f t="shared" si="50"/>
        <v>0</v>
      </c>
      <c r="S142" s="39"/>
      <c r="T142" s="39"/>
      <c r="U142" s="110">
        <f t="shared" si="51"/>
        <v>0</v>
      </c>
      <c r="V142" s="39"/>
      <c r="W142" s="39"/>
      <c r="X142" s="110">
        <f t="shared" si="52"/>
        <v>0</v>
      </c>
      <c r="Y142" s="110">
        <f t="shared" si="53"/>
        <v>0</v>
      </c>
      <c r="Z142" s="110">
        <f t="shared" si="54"/>
        <v>0</v>
      </c>
      <c r="AA142" s="110">
        <f t="shared" si="55"/>
        <v>0</v>
      </c>
      <c r="AB142" s="38"/>
      <c r="AC142" s="38"/>
      <c r="AD142" s="110">
        <f t="shared" si="56"/>
        <v>0</v>
      </c>
      <c r="AE142" s="112">
        <v>0</v>
      </c>
      <c r="AF142" s="112">
        <v>0</v>
      </c>
      <c r="AG142" s="110">
        <f t="shared" si="57"/>
        <v>0</v>
      </c>
      <c r="AH142" s="112">
        <v>0</v>
      </c>
      <c r="AI142" s="112">
        <v>0</v>
      </c>
      <c r="AJ142" s="110">
        <f t="shared" si="58"/>
        <v>0</v>
      </c>
      <c r="AK142" s="112">
        <v>0</v>
      </c>
      <c r="AL142" s="112">
        <v>0</v>
      </c>
      <c r="AM142" s="110">
        <f t="shared" si="59"/>
        <v>0</v>
      </c>
      <c r="AN142" s="110">
        <f t="shared" si="60"/>
        <v>0</v>
      </c>
      <c r="AO142" s="110">
        <f t="shared" si="61"/>
        <v>0</v>
      </c>
      <c r="AP142" s="110">
        <f t="shared" si="62"/>
        <v>0</v>
      </c>
      <c r="AQ142" s="112">
        <v>900000</v>
      </c>
      <c r="AR142" s="39"/>
      <c r="AS142" s="110">
        <f t="shared" si="63"/>
        <v>900000</v>
      </c>
      <c r="AT142" s="112">
        <v>900000</v>
      </c>
      <c r="AU142" s="39"/>
      <c r="AV142" s="110">
        <f t="shared" si="64"/>
        <v>900000</v>
      </c>
      <c r="AW142" s="39" t="s">
        <v>123</v>
      </c>
      <c r="AX142" s="39"/>
      <c r="AY142" s="110">
        <f t="shared" si="65"/>
        <v>0</v>
      </c>
      <c r="AZ142" s="224"/>
      <c r="BA142" s="224"/>
      <c r="BB142" s="91">
        <f t="shared" si="66"/>
        <v>0</v>
      </c>
      <c r="BC142" s="110">
        <f t="shared" si="67"/>
        <v>1800000</v>
      </c>
      <c r="BD142" s="110">
        <f t="shared" si="68"/>
        <v>0</v>
      </c>
      <c r="BE142" s="110">
        <f t="shared" si="69"/>
        <v>1800000</v>
      </c>
      <c r="BF142" s="224"/>
      <c r="BG142" s="224"/>
      <c r="BH142" s="91">
        <f t="shared" si="70"/>
        <v>0</v>
      </c>
      <c r="BI142" s="224"/>
      <c r="BJ142" s="224"/>
      <c r="BK142" s="91">
        <f t="shared" si="71"/>
        <v>0</v>
      </c>
      <c r="BL142" s="224"/>
      <c r="BM142" s="224"/>
      <c r="BN142" s="91">
        <f t="shared" si="72"/>
        <v>0</v>
      </c>
      <c r="BO142" s="91">
        <f t="shared" si="73"/>
        <v>0</v>
      </c>
      <c r="BP142" s="91">
        <f t="shared" si="74"/>
        <v>0</v>
      </c>
      <c r="BQ142" s="91">
        <f t="shared" si="75"/>
        <v>0</v>
      </c>
      <c r="BR142" s="110">
        <f t="shared" si="76"/>
        <v>1800000</v>
      </c>
      <c r="BS142" s="110">
        <f t="shared" si="45"/>
        <v>0</v>
      </c>
      <c r="BT142" s="110">
        <f t="shared" si="78"/>
        <v>1800000</v>
      </c>
      <c r="BU142" s="110">
        <v>0</v>
      </c>
      <c r="BV142" s="110">
        <v>0</v>
      </c>
      <c r="BW142" s="110">
        <v>0</v>
      </c>
      <c r="BX142" s="110">
        <v>0</v>
      </c>
      <c r="BY142" s="110">
        <v>0</v>
      </c>
      <c r="BZ142" s="110">
        <v>0</v>
      </c>
      <c r="CA142" s="110">
        <v>1800000</v>
      </c>
      <c r="CB142" s="110">
        <v>0</v>
      </c>
      <c r="CC142" s="110">
        <v>1800000</v>
      </c>
      <c r="CD142" s="110">
        <v>0</v>
      </c>
      <c r="CE142" s="110">
        <v>0</v>
      </c>
      <c r="CF142" s="110">
        <v>0</v>
      </c>
      <c r="CG142" s="110">
        <f t="shared" si="77"/>
        <v>-2700000</v>
      </c>
      <c r="CH142" s="110">
        <f t="shared" si="47"/>
        <v>0</v>
      </c>
      <c r="CI142" s="110">
        <f t="shared" si="48"/>
        <v>-2700000</v>
      </c>
      <c r="CJ142" s="169" t="s">
        <v>120</v>
      </c>
    </row>
    <row r="143" spans="2:88" x14ac:dyDescent="0.25">
      <c r="B143" s="169" t="s">
        <v>156</v>
      </c>
      <c r="C143" s="169" t="s">
        <v>164</v>
      </c>
      <c r="D143" s="169" t="s">
        <v>121</v>
      </c>
      <c r="E143" s="169" t="s">
        <v>165</v>
      </c>
      <c r="F143" s="169" t="s">
        <v>158</v>
      </c>
      <c r="H143" s="169" t="s">
        <v>159</v>
      </c>
      <c r="I143" s="169">
        <v>30</v>
      </c>
      <c r="J143" s="110">
        <v>3700000</v>
      </c>
      <c r="K143" s="110">
        <v>0</v>
      </c>
      <c r="L143" s="110">
        <v>3700000</v>
      </c>
      <c r="M143" s="38"/>
      <c r="N143" s="38"/>
      <c r="O143" s="110">
        <f t="shared" si="49"/>
        <v>0</v>
      </c>
      <c r="P143" s="39"/>
      <c r="Q143" s="39"/>
      <c r="R143" s="110">
        <f t="shared" si="50"/>
        <v>0</v>
      </c>
      <c r="S143" s="39"/>
      <c r="T143" s="39"/>
      <c r="U143" s="110">
        <f t="shared" si="51"/>
        <v>0</v>
      </c>
      <c r="V143" s="39"/>
      <c r="W143" s="39"/>
      <c r="X143" s="110">
        <f t="shared" si="52"/>
        <v>0</v>
      </c>
      <c r="Y143" s="110">
        <f t="shared" si="53"/>
        <v>0</v>
      </c>
      <c r="Z143" s="110">
        <f t="shared" si="54"/>
        <v>0</v>
      </c>
      <c r="AA143" s="110">
        <f t="shared" si="55"/>
        <v>0</v>
      </c>
      <c r="AB143" s="38"/>
      <c r="AC143" s="38"/>
      <c r="AD143" s="110">
        <f t="shared" si="56"/>
        <v>0</v>
      </c>
      <c r="AE143" s="112">
        <v>0</v>
      </c>
      <c r="AF143" s="112">
        <v>0</v>
      </c>
      <c r="AG143" s="110">
        <f t="shared" si="57"/>
        <v>0</v>
      </c>
      <c r="AH143" s="112">
        <v>0</v>
      </c>
      <c r="AI143" s="112">
        <v>0</v>
      </c>
      <c r="AJ143" s="110">
        <f t="shared" si="58"/>
        <v>0</v>
      </c>
      <c r="AK143" s="112">
        <v>0</v>
      </c>
      <c r="AL143" s="112">
        <v>0</v>
      </c>
      <c r="AM143" s="110">
        <f t="shared" si="59"/>
        <v>0</v>
      </c>
      <c r="AN143" s="110">
        <f t="shared" si="60"/>
        <v>0</v>
      </c>
      <c r="AO143" s="110">
        <f t="shared" si="61"/>
        <v>0</v>
      </c>
      <c r="AP143" s="110">
        <f t="shared" si="62"/>
        <v>0</v>
      </c>
      <c r="AQ143" s="112">
        <v>616667</v>
      </c>
      <c r="AR143" s="39"/>
      <c r="AS143" s="110">
        <f t="shared" si="63"/>
        <v>616667</v>
      </c>
      <c r="AT143" s="112">
        <v>616667</v>
      </c>
      <c r="AU143" s="39"/>
      <c r="AV143" s="110">
        <f t="shared" si="64"/>
        <v>616667</v>
      </c>
      <c r="AW143" s="112">
        <v>616666</v>
      </c>
      <c r="AX143" s="39"/>
      <c r="AY143" s="110">
        <f t="shared" si="65"/>
        <v>616666</v>
      </c>
      <c r="AZ143" s="224"/>
      <c r="BA143" s="224"/>
      <c r="BB143" s="91">
        <f t="shared" si="66"/>
        <v>0</v>
      </c>
      <c r="BC143" s="110">
        <f t="shared" si="67"/>
        <v>1850000</v>
      </c>
      <c r="BD143" s="110">
        <f t="shared" si="68"/>
        <v>0</v>
      </c>
      <c r="BE143" s="110">
        <f t="shared" si="69"/>
        <v>1850000</v>
      </c>
      <c r="BF143" s="224"/>
      <c r="BG143" s="224"/>
      <c r="BH143" s="91">
        <f t="shared" si="70"/>
        <v>0</v>
      </c>
      <c r="BI143" s="224"/>
      <c r="BJ143" s="224"/>
      <c r="BK143" s="91">
        <f t="shared" si="71"/>
        <v>0</v>
      </c>
      <c r="BL143" s="224"/>
      <c r="BM143" s="224"/>
      <c r="BN143" s="91">
        <f t="shared" si="72"/>
        <v>0</v>
      </c>
      <c r="BO143" s="91">
        <f t="shared" si="73"/>
        <v>0</v>
      </c>
      <c r="BP143" s="91">
        <f t="shared" si="74"/>
        <v>0</v>
      </c>
      <c r="BQ143" s="91">
        <f t="shared" si="75"/>
        <v>0</v>
      </c>
      <c r="BR143" s="110">
        <f t="shared" si="76"/>
        <v>1850000</v>
      </c>
      <c r="BS143" s="110">
        <f t="shared" si="45"/>
        <v>0</v>
      </c>
      <c r="BT143" s="110">
        <f t="shared" si="78"/>
        <v>1850000</v>
      </c>
      <c r="BU143" s="110">
        <v>0</v>
      </c>
      <c r="BV143" s="110">
        <v>0</v>
      </c>
      <c r="BW143" s="110">
        <v>0</v>
      </c>
      <c r="BX143" s="110">
        <v>0</v>
      </c>
      <c r="BY143" s="110">
        <v>0</v>
      </c>
      <c r="BZ143" s="110">
        <v>0</v>
      </c>
      <c r="CA143" s="110">
        <v>1850000</v>
      </c>
      <c r="CB143" s="110">
        <v>0</v>
      </c>
      <c r="CC143" s="110">
        <v>1850000</v>
      </c>
      <c r="CD143" s="110">
        <v>0</v>
      </c>
      <c r="CE143" s="110">
        <v>0</v>
      </c>
      <c r="CF143" s="110">
        <v>0</v>
      </c>
      <c r="CG143" s="110">
        <f t="shared" si="77"/>
        <v>-1850000</v>
      </c>
      <c r="CH143" s="110">
        <f t="shared" si="47"/>
        <v>0</v>
      </c>
      <c r="CI143" s="110">
        <f t="shared" si="48"/>
        <v>-1850000</v>
      </c>
      <c r="CJ143" s="169" t="s">
        <v>120</v>
      </c>
    </row>
    <row r="144" spans="2:88" x14ac:dyDescent="0.25">
      <c r="B144" s="169" t="s">
        <v>156</v>
      </c>
      <c r="C144" s="169" t="s">
        <v>164</v>
      </c>
      <c r="D144" s="169" t="s">
        <v>121</v>
      </c>
      <c r="E144" s="169" t="s">
        <v>165</v>
      </c>
      <c r="F144" s="169" t="s">
        <v>158</v>
      </c>
      <c r="H144" s="169" t="s">
        <v>166</v>
      </c>
      <c r="I144" s="169">
        <v>10</v>
      </c>
      <c r="J144" s="110">
        <v>1300000</v>
      </c>
      <c r="K144" s="110">
        <v>0</v>
      </c>
      <c r="L144" s="110">
        <v>1300000</v>
      </c>
      <c r="M144" s="38"/>
      <c r="N144" s="38"/>
      <c r="O144" s="110">
        <f t="shared" si="49"/>
        <v>0</v>
      </c>
      <c r="P144" s="39"/>
      <c r="Q144" s="39"/>
      <c r="R144" s="110">
        <f t="shared" si="50"/>
        <v>0</v>
      </c>
      <c r="S144" s="39"/>
      <c r="T144" s="39"/>
      <c r="U144" s="110">
        <f t="shared" si="51"/>
        <v>0</v>
      </c>
      <c r="V144" s="39"/>
      <c r="W144" s="39"/>
      <c r="X144" s="110">
        <f t="shared" si="52"/>
        <v>0</v>
      </c>
      <c r="Y144" s="110">
        <f t="shared" si="53"/>
        <v>0</v>
      </c>
      <c r="Z144" s="110">
        <f t="shared" si="54"/>
        <v>0</v>
      </c>
      <c r="AA144" s="110">
        <f t="shared" si="55"/>
        <v>0</v>
      </c>
      <c r="AB144" s="38"/>
      <c r="AC144" s="38"/>
      <c r="AD144" s="110">
        <f t="shared" si="56"/>
        <v>0</v>
      </c>
      <c r="AE144" s="112">
        <v>0</v>
      </c>
      <c r="AF144" s="112">
        <v>0</v>
      </c>
      <c r="AG144" s="110">
        <f t="shared" si="57"/>
        <v>0</v>
      </c>
      <c r="AH144" s="112">
        <v>0</v>
      </c>
      <c r="AI144" s="112">
        <v>0</v>
      </c>
      <c r="AJ144" s="110">
        <f t="shared" si="58"/>
        <v>0</v>
      </c>
      <c r="AK144" s="112">
        <v>0</v>
      </c>
      <c r="AL144" s="112">
        <v>0</v>
      </c>
      <c r="AM144" s="110">
        <f t="shared" si="59"/>
        <v>0</v>
      </c>
      <c r="AN144" s="110">
        <f t="shared" si="60"/>
        <v>0</v>
      </c>
      <c r="AO144" s="110">
        <f t="shared" si="61"/>
        <v>0</v>
      </c>
      <c r="AP144" s="110">
        <f t="shared" si="62"/>
        <v>0</v>
      </c>
      <c r="AQ144" s="112">
        <v>216667</v>
      </c>
      <c r="AR144" s="39"/>
      <c r="AS144" s="110">
        <f t="shared" si="63"/>
        <v>216667</v>
      </c>
      <c r="AT144" s="112">
        <v>216667</v>
      </c>
      <c r="AU144" s="39"/>
      <c r="AV144" s="110">
        <f t="shared" si="64"/>
        <v>216667</v>
      </c>
      <c r="AW144" s="112">
        <v>216666</v>
      </c>
      <c r="AX144" s="39"/>
      <c r="AY144" s="110">
        <f t="shared" si="65"/>
        <v>216666</v>
      </c>
      <c r="AZ144" s="224"/>
      <c r="BA144" s="224"/>
      <c r="BB144" s="91">
        <f t="shared" si="66"/>
        <v>0</v>
      </c>
      <c r="BC144" s="110">
        <f t="shared" si="67"/>
        <v>650000</v>
      </c>
      <c r="BD144" s="110">
        <f t="shared" si="68"/>
        <v>0</v>
      </c>
      <c r="BE144" s="110">
        <f t="shared" si="69"/>
        <v>650000</v>
      </c>
      <c r="BF144" s="224"/>
      <c r="BG144" s="224"/>
      <c r="BH144" s="91">
        <f t="shared" si="70"/>
        <v>0</v>
      </c>
      <c r="BI144" s="224"/>
      <c r="BJ144" s="224"/>
      <c r="BK144" s="91">
        <f t="shared" si="71"/>
        <v>0</v>
      </c>
      <c r="BL144" s="224"/>
      <c r="BM144" s="224"/>
      <c r="BN144" s="91">
        <f t="shared" si="72"/>
        <v>0</v>
      </c>
      <c r="BO144" s="91">
        <f t="shared" si="73"/>
        <v>0</v>
      </c>
      <c r="BP144" s="91">
        <f t="shared" si="74"/>
        <v>0</v>
      </c>
      <c r="BQ144" s="91">
        <f t="shared" si="75"/>
        <v>0</v>
      </c>
      <c r="BR144" s="110">
        <f t="shared" si="76"/>
        <v>650000</v>
      </c>
      <c r="BS144" s="110">
        <f t="shared" si="45"/>
        <v>0</v>
      </c>
      <c r="BT144" s="110">
        <f t="shared" si="78"/>
        <v>650000</v>
      </c>
      <c r="BU144" s="110">
        <v>0</v>
      </c>
      <c r="BV144" s="110">
        <v>0</v>
      </c>
      <c r="BW144" s="110">
        <v>0</v>
      </c>
      <c r="BX144" s="110">
        <v>0</v>
      </c>
      <c r="BY144" s="110">
        <v>0</v>
      </c>
      <c r="BZ144" s="110">
        <v>0</v>
      </c>
      <c r="CA144" s="110">
        <v>650000</v>
      </c>
      <c r="CB144" s="110">
        <v>0</v>
      </c>
      <c r="CC144" s="110">
        <v>650000</v>
      </c>
      <c r="CD144" s="110">
        <v>0</v>
      </c>
      <c r="CE144" s="110">
        <v>0</v>
      </c>
      <c r="CF144" s="110">
        <v>0</v>
      </c>
      <c r="CG144" s="110">
        <f t="shared" si="77"/>
        <v>-650000</v>
      </c>
      <c r="CH144" s="110">
        <f t="shared" si="47"/>
        <v>0</v>
      </c>
      <c r="CI144" s="110">
        <f t="shared" si="48"/>
        <v>-650000</v>
      </c>
      <c r="CJ144" s="169" t="s">
        <v>120</v>
      </c>
    </row>
    <row r="145" spans="1:89" x14ac:dyDescent="0.25">
      <c r="B145" s="169" t="s">
        <v>156</v>
      </c>
      <c r="C145" s="169" t="s">
        <v>164</v>
      </c>
      <c r="D145" s="169" t="s">
        <v>121</v>
      </c>
      <c r="E145" s="169" t="s">
        <v>165</v>
      </c>
      <c r="F145" s="169" t="s">
        <v>158</v>
      </c>
      <c r="H145" s="169" t="s">
        <v>167</v>
      </c>
      <c r="I145" s="169">
        <v>20</v>
      </c>
      <c r="J145" s="110">
        <v>1000000</v>
      </c>
      <c r="K145" s="110">
        <v>0</v>
      </c>
      <c r="L145" s="110">
        <v>1000000</v>
      </c>
      <c r="M145" s="38"/>
      <c r="N145" s="38"/>
      <c r="O145" s="110">
        <f t="shared" si="49"/>
        <v>0</v>
      </c>
      <c r="P145" s="39"/>
      <c r="Q145" s="39"/>
      <c r="R145" s="110">
        <f t="shared" si="50"/>
        <v>0</v>
      </c>
      <c r="S145" s="39"/>
      <c r="T145" s="39"/>
      <c r="U145" s="110">
        <f t="shared" si="51"/>
        <v>0</v>
      </c>
      <c r="V145" s="39"/>
      <c r="W145" s="39"/>
      <c r="X145" s="110">
        <f t="shared" si="52"/>
        <v>0</v>
      </c>
      <c r="Y145" s="110">
        <f t="shared" si="53"/>
        <v>0</v>
      </c>
      <c r="Z145" s="110">
        <f t="shared" si="54"/>
        <v>0</v>
      </c>
      <c r="AA145" s="110">
        <f t="shared" si="55"/>
        <v>0</v>
      </c>
      <c r="AB145" s="38"/>
      <c r="AC145" s="38"/>
      <c r="AD145" s="110">
        <f t="shared" si="56"/>
        <v>0</v>
      </c>
      <c r="AE145" s="112">
        <v>0</v>
      </c>
      <c r="AF145" s="112">
        <v>0</v>
      </c>
      <c r="AG145" s="110">
        <f t="shared" si="57"/>
        <v>0</v>
      </c>
      <c r="AH145" s="112">
        <v>0</v>
      </c>
      <c r="AI145" s="112">
        <v>0</v>
      </c>
      <c r="AJ145" s="110">
        <f t="shared" si="58"/>
        <v>0</v>
      </c>
      <c r="AK145" s="112">
        <v>0</v>
      </c>
      <c r="AL145" s="112">
        <v>0</v>
      </c>
      <c r="AM145" s="110">
        <f t="shared" si="59"/>
        <v>0</v>
      </c>
      <c r="AN145" s="110">
        <f t="shared" si="60"/>
        <v>0</v>
      </c>
      <c r="AO145" s="110">
        <f t="shared" si="61"/>
        <v>0</v>
      </c>
      <c r="AP145" s="110">
        <f t="shared" si="62"/>
        <v>0</v>
      </c>
      <c r="AQ145" s="112">
        <v>166667</v>
      </c>
      <c r="AR145" s="39"/>
      <c r="AS145" s="110">
        <f t="shared" si="63"/>
        <v>166667</v>
      </c>
      <c r="AT145" s="112">
        <v>166667</v>
      </c>
      <c r="AU145" s="39"/>
      <c r="AV145" s="110">
        <f t="shared" si="64"/>
        <v>166667</v>
      </c>
      <c r="AW145" s="112">
        <v>166666</v>
      </c>
      <c r="AX145" s="39"/>
      <c r="AY145" s="110">
        <f t="shared" si="65"/>
        <v>166666</v>
      </c>
      <c r="AZ145" s="224"/>
      <c r="BA145" s="224"/>
      <c r="BB145" s="91">
        <f t="shared" si="66"/>
        <v>0</v>
      </c>
      <c r="BC145" s="110">
        <f t="shared" si="67"/>
        <v>500000</v>
      </c>
      <c r="BD145" s="110">
        <f t="shared" si="68"/>
        <v>0</v>
      </c>
      <c r="BE145" s="110">
        <f t="shared" si="69"/>
        <v>500000</v>
      </c>
      <c r="BF145" s="224"/>
      <c r="BG145" s="224"/>
      <c r="BH145" s="91">
        <f t="shared" si="70"/>
        <v>0</v>
      </c>
      <c r="BI145" s="224"/>
      <c r="BJ145" s="224"/>
      <c r="BK145" s="91">
        <f t="shared" si="71"/>
        <v>0</v>
      </c>
      <c r="BL145" s="224"/>
      <c r="BM145" s="224"/>
      <c r="BN145" s="91">
        <f t="shared" si="72"/>
        <v>0</v>
      </c>
      <c r="BO145" s="91">
        <f t="shared" si="73"/>
        <v>0</v>
      </c>
      <c r="BP145" s="91">
        <f t="shared" si="74"/>
        <v>0</v>
      </c>
      <c r="BQ145" s="91">
        <f t="shared" si="75"/>
        <v>0</v>
      </c>
      <c r="BR145" s="110">
        <f t="shared" si="76"/>
        <v>500000</v>
      </c>
      <c r="BS145" s="110">
        <f t="shared" si="45"/>
        <v>0</v>
      </c>
      <c r="BT145" s="110">
        <f t="shared" si="78"/>
        <v>500000</v>
      </c>
      <c r="BU145" s="110">
        <v>0</v>
      </c>
      <c r="BV145" s="110">
        <v>0</v>
      </c>
      <c r="BW145" s="110">
        <v>0</v>
      </c>
      <c r="BX145" s="110">
        <v>0</v>
      </c>
      <c r="BY145" s="110">
        <v>0</v>
      </c>
      <c r="BZ145" s="110">
        <v>0</v>
      </c>
      <c r="CA145" s="110">
        <v>500000</v>
      </c>
      <c r="CB145" s="110">
        <v>0</v>
      </c>
      <c r="CC145" s="110">
        <v>500000</v>
      </c>
      <c r="CD145" s="110">
        <v>0</v>
      </c>
      <c r="CE145" s="110">
        <v>0</v>
      </c>
      <c r="CF145" s="110">
        <v>0</v>
      </c>
      <c r="CG145" s="110">
        <f t="shared" si="77"/>
        <v>-500000</v>
      </c>
      <c r="CH145" s="110">
        <f t="shared" si="47"/>
        <v>0</v>
      </c>
      <c r="CI145" s="110">
        <f t="shared" si="48"/>
        <v>-500000</v>
      </c>
      <c r="CJ145" s="169" t="s">
        <v>120</v>
      </c>
    </row>
    <row r="146" spans="1:89" x14ac:dyDescent="0.25">
      <c r="B146" s="169" t="s">
        <v>156</v>
      </c>
      <c r="C146" s="169" t="s">
        <v>164</v>
      </c>
      <c r="D146" s="169" t="s">
        <v>117</v>
      </c>
      <c r="E146" s="169" t="s">
        <v>165</v>
      </c>
      <c r="F146" s="169" t="s">
        <v>160</v>
      </c>
      <c r="H146" s="169" t="s">
        <v>159</v>
      </c>
      <c r="I146" s="169">
        <v>30</v>
      </c>
      <c r="J146" s="110">
        <v>62300000</v>
      </c>
      <c r="K146" s="110">
        <v>0</v>
      </c>
      <c r="L146" s="110">
        <v>62300000</v>
      </c>
      <c r="M146" s="38"/>
      <c r="N146" s="38"/>
      <c r="O146" s="110">
        <f t="shared" si="49"/>
        <v>0</v>
      </c>
      <c r="P146" s="39"/>
      <c r="Q146" s="39"/>
      <c r="R146" s="110">
        <f t="shared" si="50"/>
        <v>0</v>
      </c>
      <c r="S146" s="112">
        <v>474286</v>
      </c>
      <c r="T146" s="39"/>
      <c r="U146" s="110">
        <f t="shared" si="51"/>
        <v>474286</v>
      </c>
      <c r="V146" s="39"/>
      <c r="W146" s="39"/>
      <c r="X146" s="110">
        <f t="shared" si="52"/>
        <v>0</v>
      </c>
      <c r="Y146" s="110">
        <f t="shared" si="53"/>
        <v>474286</v>
      </c>
      <c r="Z146" s="110">
        <f t="shared" si="54"/>
        <v>0</v>
      </c>
      <c r="AA146" s="110">
        <f t="shared" si="55"/>
        <v>474286</v>
      </c>
      <c r="AB146" s="38"/>
      <c r="AC146" s="38"/>
      <c r="AD146" s="110">
        <f t="shared" si="56"/>
        <v>0</v>
      </c>
      <c r="AE146" s="112">
        <v>0</v>
      </c>
      <c r="AF146" s="112">
        <v>0</v>
      </c>
      <c r="AG146" s="110">
        <f t="shared" si="57"/>
        <v>0</v>
      </c>
      <c r="AH146" s="112">
        <v>0</v>
      </c>
      <c r="AI146" s="112">
        <v>0</v>
      </c>
      <c r="AJ146" s="110">
        <f t="shared" si="58"/>
        <v>0</v>
      </c>
      <c r="AK146" s="112">
        <v>0</v>
      </c>
      <c r="AL146" s="112">
        <v>0</v>
      </c>
      <c r="AM146" s="110">
        <f t="shared" si="59"/>
        <v>0</v>
      </c>
      <c r="AN146" s="110">
        <f t="shared" si="60"/>
        <v>0</v>
      </c>
      <c r="AO146" s="110">
        <f t="shared" si="61"/>
        <v>0</v>
      </c>
      <c r="AP146" s="110">
        <f t="shared" si="62"/>
        <v>0</v>
      </c>
      <c r="AQ146" s="112">
        <v>10304286</v>
      </c>
      <c r="AR146" s="39"/>
      <c r="AS146" s="110">
        <f t="shared" si="63"/>
        <v>10304286</v>
      </c>
      <c r="AT146" s="112">
        <v>10304286</v>
      </c>
      <c r="AU146" s="39"/>
      <c r="AV146" s="110">
        <f t="shared" si="64"/>
        <v>10304286</v>
      </c>
      <c r="AW146" s="112">
        <v>10304284</v>
      </c>
      <c r="AX146" s="39"/>
      <c r="AY146" s="110">
        <f t="shared" si="65"/>
        <v>10304284</v>
      </c>
      <c r="AZ146" s="224"/>
      <c r="BA146" s="224"/>
      <c r="BB146" s="91">
        <f t="shared" si="66"/>
        <v>0</v>
      </c>
      <c r="BC146" s="110">
        <f t="shared" si="67"/>
        <v>30912856</v>
      </c>
      <c r="BD146" s="110">
        <f t="shared" si="68"/>
        <v>0</v>
      </c>
      <c r="BE146" s="110">
        <f t="shared" si="69"/>
        <v>30912856</v>
      </c>
      <c r="BF146" s="224"/>
      <c r="BG146" s="224"/>
      <c r="BH146" s="91">
        <f t="shared" si="70"/>
        <v>0</v>
      </c>
      <c r="BI146" s="224"/>
      <c r="BJ146" s="224"/>
      <c r="BK146" s="91">
        <f t="shared" si="71"/>
        <v>0</v>
      </c>
      <c r="BL146" s="224"/>
      <c r="BM146" s="224"/>
      <c r="BN146" s="91">
        <f t="shared" si="72"/>
        <v>0</v>
      </c>
      <c r="BO146" s="91">
        <f t="shared" si="73"/>
        <v>0</v>
      </c>
      <c r="BP146" s="91">
        <f t="shared" si="74"/>
        <v>0</v>
      </c>
      <c r="BQ146" s="91">
        <f t="shared" si="75"/>
        <v>0</v>
      </c>
      <c r="BR146" s="110">
        <f t="shared" si="76"/>
        <v>31387142</v>
      </c>
      <c r="BS146" s="110">
        <f t="shared" si="45"/>
        <v>0</v>
      </c>
      <c r="BT146" s="110">
        <f t="shared" si="78"/>
        <v>31387142</v>
      </c>
      <c r="BU146" s="110">
        <v>474286</v>
      </c>
      <c r="BV146" s="110">
        <v>0</v>
      </c>
      <c r="BW146" s="110">
        <v>474286</v>
      </c>
      <c r="BX146" s="110">
        <v>0</v>
      </c>
      <c r="BY146" s="110">
        <v>0</v>
      </c>
      <c r="BZ146" s="110">
        <v>0</v>
      </c>
      <c r="CA146" s="110">
        <v>30912856</v>
      </c>
      <c r="CB146" s="110">
        <v>0</v>
      </c>
      <c r="CC146" s="110">
        <v>30912856</v>
      </c>
      <c r="CD146" s="110">
        <v>0</v>
      </c>
      <c r="CE146" s="110">
        <v>0</v>
      </c>
      <c r="CF146" s="110">
        <v>0</v>
      </c>
      <c r="CG146" s="110">
        <f t="shared" si="77"/>
        <v>-30912858</v>
      </c>
      <c r="CH146" s="110">
        <f t="shared" si="47"/>
        <v>0</v>
      </c>
      <c r="CI146" s="110">
        <f t="shared" si="48"/>
        <v>-30912858</v>
      </c>
      <c r="CJ146" s="169" t="s">
        <v>120</v>
      </c>
    </row>
    <row r="147" spans="1:89" x14ac:dyDescent="0.25">
      <c r="B147" s="169" t="s">
        <v>156</v>
      </c>
      <c r="C147" s="169" t="s">
        <v>164</v>
      </c>
      <c r="D147" s="169" t="s">
        <v>117</v>
      </c>
      <c r="E147" s="169" t="s">
        <v>165</v>
      </c>
      <c r="F147" s="169" t="s">
        <v>160</v>
      </c>
      <c r="H147" s="169" t="s">
        <v>166</v>
      </c>
      <c r="I147" s="169">
        <v>10</v>
      </c>
      <c r="J147" s="110">
        <v>20700000</v>
      </c>
      <c r="K147" s="110">
        <v>0</v>
      </c>
      <c r="L147" s="110">
        <v>20700000</v>
      </c>
      <c r="M147" s="38"/>
      <c r="N147" s="38"/>
      <c r="O147" s="110">
        <f t="shared" si="49"/>
        <v>0</v>
      </c>
      <c r="P147" s="39"/>
      <c r="Q147" s="39"/>
      <c r="R147" s="110">
        <f t="shared" si="50"/>
        <v>0</v>
      </c>
      <c r="S147" s="39"/>
      <c r="T147" s="39"/>
      <c r="U147" s="110">
        <f t="shared" si="51"/>
        <v>0</v>
      </c>
      <c r="V147" s="39"/>
      <c r="W147" s="39"/>
      <c r="X147" s="110">
        <f t="shared" si="52"/>
        <v>0</v>
      </c>
      <c r="Y147" s="110">
        <f t="shared" si="53"/>
        <v>0</v>
      </c>
      <c r="Z147" s="110">
        <f t="shared" si="54"/>
        <v>0</v>
      </c>
      <c r="AA147" s="110">
        <f t="shared" si="55"/>
        <v>0</v>
      </c>
      <c r="AB147" s="38"/>
      <c r="AC147" s="38"/>
      <c r="AD147" s="110">
        <f t="shared" si="56"/>
        <v>0</v>
      </c>
      <c r="AE147" s="112">
        <v>0</v>
      </c>
      <c r="AF147" s="112">
        <v>0</v>
      </c>
      <c r="AG147" s="110">
        <f t="shared" si="57"/>
        <v>0</v>
      </c>
      <c r="AH147" s="112">
        <v>0</v>
      </c>
      <c r="AI147" s="112">
        <v>0</v>
      </c>
      <c r="AJ147" s="110">
        <f t="shared" si="58"/>
        <v>0</v>
      </c>
      <c r="AK147" s="112">
        <v>0</v>
      </c>
      <c r="AL147" s="112">
        <v>0</v>
      </c>
      <c r="AM147" s="110">
        <f t="shared" si="59"/>
        <v>0</v>
      </c>
      <c r="AN147" s="110">
        <f t="shared" si="60"/>
        <v>0</v>
      </c>
      <c r="AO147" s="110">
        <f t="shared" si="61"/>
        <v>0</v>
      </c>
      <c r="AP147" s="110">
        <f t="shared" si="62"/>
        <v>0</v>
      </c>
      <c r="AQ147" s="112">
        <v>3450000</v>
      </c>
      <c r="AR147" s="39"/>
      <c r="AS147" s="110">
        <f t="shared" si="63"/>
        <v>3450000</v>
      </c>
      <c r="AT147" s="112">
        <v>3450000</v>
      </c>
      <c r="AU147" s="39"/>
      <c r="AV147" s="110">
        <f t="shared" si="64"/>
        <v>3450000</v>
      </c>
      <c r="AW147" s="112">
        <v>3450000</v>
      </c>
      <c r="AX147" s="39"/>
      <c r="AY147" s="110">
        <f t="shared" si="65"/>
        <v>3450000</v>
      </c>
      <c r="AZ147" s="224"/>
      <c r="BA147" s="224"/>
      <c r="BB147" s="91">
        <f t="shared" si="66"/>
        <v>0</v>
      </c>
      <c r="BC147" s="110">
        <f t="shared" si="67"/>
        <v>10350000</v>
      </c>
      <c r="BD147" s="110">
        <f t="shared" si="68"/>
        <v>0</v>
      </c>
      <c r="BE147" s="110">
        <f t="shared" si="69"/>
        <v>10350000</v>
      </c>
      <c r="BF147" s="224"/>
      <c r="BG147" s="224"/>
      <c r="BH147" s="91">
        <f t="shared" si="70"/>
        <v>0</v>
      </c>
      <c r="BI147" s="224"/>
      <c r="BJ147" s="224"/>
      <c r="BK147" s="91">
        <f t="shared" si="71"/>
        <v>0</v>
      </c>
      <c r="BL147" s="224"/>
      <c r="BM147" s="224"/>
      <c r="BN147" s="91">
        <f t="shared" si="72"/>
        <v>0</v>
      </c>
      <c r="BO147" s="91">
        <f t="shared" si="73"/>
        <v>0</v>
      </c>
      <c r="BP147" s="91">
        <f t="shared" si="74"/>
        <v>0</v>
      </c>
      <c r="BQ147" s="91">
        <f t="shared" si="75"/>
        <v>0</v>
      </c>
      <c r="BR147" s="110">
        <f t="shared" si="76"/>
        <v>10350000</v>
      </c>
      <c r="BS147" s="110">
        <f t="shared" si="45"/>
        <v>0</v>
      </c>
      <c r="BT147" s="110">
        <f t="shared" si="78"/>
        <v>10350000</v>
      </c>
      <c r="BU147" s="110">
        <v>0</v>
      </c>
      <c r="BV147" s="110">
        <v>0</v>
      </c>
      <c r="BW147" s="110">
        <v>0</v>
      </c>
      <c r="BX147" s="110">
        <v>0</v>
      </c>
      <c r="BY147" s="110">
        <v>0</v>
      </c>
      <c r="BZ147" s="110">
        <v>0</v>
      </c>
      <c r="CA147" s="110">
        <v>10350000</v>
      </c>
      <c r="CB147" s="110">
        <v>0</v>
      </c>
      <c r="CC147" s="110">
        <v>10350000</v>
      </c>
      <c r="CD147" s="110">
        <v>0</v>
      </c>
      <c r="CE147" s="110">
        <v>0</v>
      </c>
      <c r="CF147" s="110">
        <v>0</v>
      </c>
      <c r="CG147" s="110">
        <f t="shared" si="77"/>
        <v>-10350000</v>
      </c>
      <c r="CH147" s="110">
        <f t="shared" si="47"/>
        <v>0</v>
      </c>
      <c r="CI147" s="110">
        <f t="shared" si="48"/>
        <v>-10350000</v>
      </c>
      <c r="CJ147" s="169" t="s">
        <v>120</v>
      </c>
    </row>
    <row r="148" spans="1:89" x14ac:dyDescent="0.25">
      <c r="B148" s="169" t="s">
        <v>156</v>
      </c>
      <c r="C148" s="169" t="s">
        <v>164</v>
      </c>
      <c r="D148" s="169" t="s">
        <v>117</v>
      </c>
      <c r="E148" s="169" t="s">
        <v>165</v>
      </c>
      <c r="F148" s="169" t="s">
        <v>160</v>
      </c>
      <c r="H148" s="169" t="s">
        <v>167</v>
      </c>
      <c r="I148" s="169">
        <v>20</v>
      </c>
      <c r="J148" s="110">
        <v>17000000</v>
      </c>
      <c r="K148" s="110">
        <v>0</v>
      </c>
      <c r="L148" s="110">
        <v>17000000</v>
      </c>
      <c r="M148" s="38"/>
      <c r="N148" s="38"/>
      <c r="O148" s="110">
        <f t="shared" si="49"/>
        <v>0</v>
      </c>
      <c r="P148" s="39"/>
      <c r="Q148" s="39"/>
      <c r="R148" s="110">
        <f t="shared" si="50"/>
        <v>0</v>
      </c>
      <c r="S148" s="39"/>
      <c r="T148" s="39"/>
      <c r="U148" s="110">
        <f t="shared" si="51"/>
        <v>0</v>
      </c>
      <c r="V148" s="39"/>
      <c r="W148" s="39"/>
      <c r="X148" s="110">
        <f t="shared" si="52"/>
        <v>0</v>
      </c>
      <c r="Y148" s="110">
        <f t="shared" si="53"/>
        <v>0</v>
      </c>
      <c r="Z148" s="110">
        <f t="shared" si="54"/>
        <v>0</v>
      </c>
      <c r="AA148" s="110">
        <f t="shared" si="55"/>
        <v>0</v>
      </c>
      <c r="AB148" s="38"/>
      <c r="AC148" s="38"/>
      <c r="AD148" s="110">
        <f t="shared" si="56"/>
        <v>0</v>
      </c>
      <c r="AE148" s="112">
        <v>0</v>
      </c>
      <c r="AF148" s="112">
        <v>0</v>
      </c>
      <c r="AG148" s="110">
        <f t="shared" si="57"/>
        <v>0</v>
      </c>
      <c r="AH148" s="112">
        <v>0</v>
      </c>
      <c r="AI148" s="112">
        <v>0</v>
      </c>
      <c r="AJ148" s="110">
        <f t="shared" si="58"/>
        <v>0</v>
      </c>
      <c r="AK148" s="112">
        <v>0</v>
      </c>
      <c r="AL148" s="112">
        <v>0</v>
      </c>
      <c r="AM148" s="110">
        <f t="shared" si="59"/>
        <v>0</v>
      </c>
      <c r="AN148" s="110">
        <f t="shared" si="60"/>
        <v>0</v>
      </c>
      <c r="AO148" s="110">
        <f t="shared" si="61"/>
        <v>0</v>
      </c>
      <c r="AP148" s="110">
        <f t="shared" si="62"/>
        <v>0</v>
      </c>
      <c r="AQ148" s="112">
        <v>2833333</v>
      </c>
      <c r="AR148" s="39"/>
      <c r="AS148" s="110">
        <f t="shared" si="63"/>
        <v>2833333</v>
      </c>
      <c r="AT148" s="112">
        <v>2833333</v>
      </c>
      <c r="AU148" s="39"/>
      <c r="AV148" s="110">
        <f t="shared" si="64"/>
        <v>2833333</v>
      </c>
      <c r="AW148" s="112">
        <v>2833334</v>
      </c>
      <c r="AX148" s="39"/>
      <c r="AY148" s="110">
        <f t="shared" si="65"/>
        <v>2833334</v>
      </c>
      <c r="AZ148" s="224"/>
      <c r="BA148" s="224"/>
      <c r="BB148" s="91">
        <f t="shared" si="66"/>
        <v>0</v>
      </c>
      <c r="BC148" s="110">
        <f t="shared" si="67"/>
        <v>8500000</v>
      </c>
      <c r="BD148" s="110">
        <f t="shared" si="68"/>
        <v>0</v>
      </c>
      <c r="BE148" s="110">
        <f t="shared" si="69"/>
        <v>8500000</v>
      </c>
      <c r="BF148" s="224"/>
      <c r="BG148" s="224"/>
      <c r="BH148" s="91">
        <f t="shared" si="70"/>
        <v>0</v>
      </c>
      <c r="BI148" s="224"/>
      <c r="BJ148" s="224"/>
      <c r="BK148" s="91">
        <f t="shared" si="71"/>
        <v>0</v>
      </c>
      <c r="BL148" s="224"/>
      <c r="BM148" s="224"/>
      <c r="BN148" s="91">
        <f t="shared" si="72"/>
        <v>0</v>
      </c>
      <c r="BO148" s="91">
        <f t="shared" si="73"/>
        <v>0</v>
      </c>
      <c r="BP148" s="91">
        <f t="shared" si="74"/>
        <v>0</v>
      </c>
      <c r="BQ148" s="91">
        <f t="shared" si="75"/>
        <v>0</v>
      </c>
      <c r="BR148" s="110">
        <f t="shared" si="76"/>
        <v>8500000</v>
      </c>
      <c r="BS148" s="110">
        <f t="shared" si="45"/>
        <v>0</v>
      </c>
      <c r="BT148" s="110">
        <f t="shared" si="78"/>
        <v>8500000</v>
      </c>
      <c r="BU148" s="110">
        <v>0</v>
      </c>
      <c r="BV148" s="110">
        <v>0</v>
      </c>
      <c r="BW148" s="110">
        <v>0</v>
      </c>
      <c r="BX148" s="110">
        <v>0</v>
      </c>
      <c r="BY148" s="110">
        <v>0</v>
      </c>
      <c r="BZ148" s="110">
        <v>0</v>
      </c>
      <c r="CA148" s="110">
        <v>8500000</v>
      </c>
      <c r="CB148" s="110">
        <v>0</v>
      </c>
      <c r="CC148" s="110">
        <v>8500000</v>
      </c>
      <c r="CD148" s="110">
        <v>0</v>
      </c>
      <c r="CE148" s="110">
        <v>0</v>
      </c>
      <c r="CF148" s="110">
        <v>0</v>
      </c>
      <c r="CG148" s="110">
        <f t="shared" si="77"/>
        <v>-8500000</v>
      </c>
      <c r="CH148" s="110">
        <f t="shared" si="47"/>
        <v>0</v>
      </c>
      <c r="CI148" s="110">
        <f t="shared" si="48"/>
        <v>-8500000</v>
      </c>
      <c r="CJ148" s="169" t="s">
        <v>120</v>
      </c>
    </row>
    <row r="149" spans="1:89" x14ac:dyDescent="0.25">
      <c r="B149" s="169" t="s">
        <v>156</v>
      </c>
      <c r="C149" s="169" t="s">
        <v>168</v>
      </c>
      <c r="D149" s="169" t="s">
        <v>121</v>
      </c>
      <c r="F149" s="169" t="s">
        <v>158</v>
      </c>
      <c r="H149" s="169" t="s">
        <v>159</v>
      </c>
      <c r="I149" s="169">
        <v>30</v>
      </c>
      <c r="J149" s="110">
        <v>2955000</v>
      </c>
      <c r="K149" s="110">
        <v>0</v>
      </c>
      <c r="L149" s="110">
        <v>2955000</v>
      </c>
      <c r="M149" s="38"/>
      <c r="N149" s="38"/>
      <c r="O149" s="110">
        <f t="shared" si="49"/>
        <v>0</v>
      </c>
      <c r="P149" s="39"/>
      <c r="Q149" s="39"/>
      <c r="R149" s="110">
        <f t="shared" si="50"/>
        <v>0</v>
      </c>
      <c r="S149" s="39"/>
      <c r="T149" s="39"/>
      <c r="U149" s="110">
        <f t="shared" si="51"/>
        <v>0</v>
      </c>
      <c r="V149" s="39"/>
      <c r="W149" s="39"/>
      <c r="X149" s="110">
        <f t="shared" si="52"/>
        <v>0</v>
      </c>
      <c r="Y149" s="110">
        <f t="shared" si="53"/>
        <v>0</v>
      </c>
      <c r="Z149" s="110">
        <f t="shared" si="54"/>
        <v>0</v>
      </c>
      <c r="AA149" s="110">
        <f t="shared" si="55"/>
        <v>0</v>
      </c>
      <c r="AB149" s="38"/>
      <c r="AC149" s="38"/>
      <c r="AD149" s="110">
        <f t="shared" si="56"/>
        <v>0</v>
      </c>
      <c r="AE149" s="112">
        <v>0</v>
      </c>
      <c r="AF149" s="112">
        <v>0</v>
      </c>
      <c r="AG149" s="110">
        <f t="shared" si="57"/>
        <v>0</v>
      </c>
      <c r="AH149" s="112">
        <v>0</v>
      </c>
      <c r="AI149" s="112">
        <v>0</v>
      </c>
      <c r="AJ149" s="110">
        <f t="shared" si="58"/>
        <v>0</v>
      </c>
      <c r="AK149" s="112">
        <v>0</v>
      </c>
      <c r="AL149" s="112">
        <v>0</v>
      </c>
      <c r="AM149" s="110">
        <f t="shared" si="59"/>
        <v>0</v>
      </c>
      <c r="AN149" s="110">
        <f t="shared" si="60"/>
        <v>0</v>
      </c>
      <c r="AO149" s="110">
        <f t="shared" si="61"/>
        <v>0</v>
      </c>
      <c r="AP149" s="110">
        <f t="shared" si="62"/>
        <v>0</v>
      </c>
      <c r="AQ149" s="112">
        <v>0</v>
      </c>
      <c r="AR149" s="39"/>
      <c r="AS149" s="110">
        <f t="shared" si="63"/>
        <v>0</v>
      </c>
      <c r="AT149" s="112">
        <v>0</v>
      </c>
      <c r="AU149" s="39"/>
      <c r="AV149" s="110">
        <f t="shared" si="64"/>
        <v>0</v>
      </c>
      <c r="AW149" s="112">
        <v>0</v>
      </c>
      <c r="AX149" s="39"/>
      <c r="AY149" s="110">
        <f t="shared" si="65"/>
        <v>0</v>
      </c>
      <c r="AZ149" s="224"/>
      <c r="BA149" s="224"/>
      <c r="BB149" s="91">
        <f t="shared" si="66"/>
        <v>0</v>
      </c>
      <c r="BC149" s="110">
        <f t="shared" si="67"/>
        <v>0</v>
      </c>
      <c r="BD149" s="110">
        <f t="shared" si="68"/>
        <v>0</v>
      </c>
      <c r="BE149" s="110">
        <f t="shared" si="69"/>
        <v>0</v>
      </c>
      <c r="BF149" s="224"/>
      <c r="BG149" s="224"/>
      <c r="BH149" s="91">
        <f t="shared" si="70"/>
        <v>0</v>
      </c>
      <c r="BI149" s="224"/>
      <c r="BJ149" s="224"/>
      <c r="BK149" s="91">
        <f t="shared" si="71"/>
        <v>0</v>
      </c>
      <c r="BL149" s="224"/>
      <c r="BM149" s="224"/>
      <c r="BN149" s="91">
        <f t="shared" si="72"/>
        <v>0</v>
      </c>
      <c r="BO149" s="91">
        <f t="shared" si="73"/>
        <v>0</v>
      </c>
      <c r="BP149" s="91">
        <f t="shared" si="74"/>
        <v>0</v>
      </c>
      <c r="BQ149" s="91">
        <f t="shared" si="75"/>
        <v>0</v>
      </c>
      <c r="BR149" s="110">
        <f t="shared" si="76"/>
        <v>0</v>
      </c>
      <c r="BS149" s="110">
        <f t="shared" si="45"/>
        <v>0</v>
      </c>
      <c r="BT149" s="110">
        <f t="shared" si="78"/>
        <v>0</v>
      </c>
      <c r="BU149" s="110">
        <v>0</v>
      </c>
      <c r="BV149" s="110">
        <v>0</v>
      </c>
      <c r="BW149" s="110">
        <v>0</v>
      </c>
      <c r="BX149" s="110">
        <v>0</v>
      </c>
      <c r="BY149" s="110">
        <v>0</v>
      </c>
      <c r="BZ149" s="110">
        <v>0</v>
      </c>
      <c r="CA149" s="110">
        <v>0</v>
      </c>
      <c r="CB149" s="110">
        <v>0</v>
      </c>
      <c r="CC149" s="110">
        <v>0</v>
      </c>
      <c r="CD149" s="110">
        <v>0</v>
      </c>
      <c r="CE149" s="110">
        <v>0</v>
      </c>
      <c r="CF149" s="110">
        <v>0</v>
      </c>
      <c r="CG149" s="110">
        <f t="shared" si="77"/>
        <v>-2955000</v>
      </c>
      <c r="CH149" s="110">
        <f t="shared" si="47"/>
        <v>0</v>
      </c>
      <c r="CI149" s="110">
        <f t="shared" si="48"/>
        <v>-2955000</v>
      </c>
      <c r="CJ149" s="169" t="s">
        <v>120</v>
      </c>
      <c r="CK149" s="169" t="s">
        <v>169</v>
      </c>
    </row>
    <row r="150" spans="1:89" x14ac:dyDescent="0.25">
      <c r="B150" s="169" t="s">
        <v>156</v>
      </c>
      <c r="C150" s="169" t="s">
        <v>168</v>
      </c>
      <c r="D150" s="169" t="s">
        <v>117</v>
      </c>
      <c r="F150" s="169" t="s">
        <v>160</v>
      </c>
      <c r="H150" s="169" t="s">
        <v>159</v>
      </c>
      <c r="I150" s="169">
        <v>30</v>
      </c>
      <c r="J150" s="110">
        <v>6045000</v>
      </c>
      <c r="K150" s="110">
        <v>0</v>
      </c>
      <c r="L150" s="110">
        <v>6045000</v>
      </c>
      <c r="M150" s="38"/>
      <c r="N150" s="38"/>
      <c r="O150" s="110">
        <f t="shared" si="49"/>
        <v>0</v>
      </c>
      <c r="P150" s="39"/>
      <c r="Q150" s="39"/>
      <c r="R150" s="110">
        <f t="shared" si="50"/>
        <v>0</v>
      </c>
      <c r="S150" s="39"/>
      <c r="T150" s="39"/>
      <c r="U150" s="110">
        <f t="shared" si="51"/>
        <v>0</v>
      </c>
      <c r="V150" s="39"/>
      <c r="W150" s="39"/>
      <c r="X150" s="110">
        <f t="shared" si="52"/>
        <v>0</v>
      </c>
      <c r="Y150" s="110">
        <f t="shared" si="53"/>
        <v>0</v>
      </c>
      <c r="Z150" s="110">
        <f t="shared" si="54"/>
        <v>0</v>
      </c>
      <c r="AA150" s="110">
        <f t="shared" si="55"/>
        <v>0</v>
      </c>
      <c r="AB150" s="38"/>
      <c r="AC150" s="38"/>
      <c r="AD150" s="110">
        <f t="shared" si="56"/>
        <v>0</v>
      </c>
      <c r="AE150" s="112">
        <v>0</v>
      </c>
      <c r="AF150" s="112">
        <v>0</v>
      </c>
      <c r="AG150" s="110">
        <f t="shared" si="57"/>
        <v>0</v>
      </c>
      <c r="AH150" s="112">
        <v>0</v>
      </c>
      <c r="AI150" s="112">
        <v>0</v>
      </c>
      <c r="AJ150" s="110">
        <f t="shared" si="58"/>
        <v>0</v>
      </c>
      <c r="AK150" s="112">
        <v>0</v>
      </c>
      <c r="AL150" s="112">
        <v>0</v>
      </c>
      <c r="AM150" s="110">
        <f t="shared" si="59"/>
        <v>0</v>
      </c>
      <c r="AN150" s="110">
        <f t="shared" si="60"/>
        <v>0</v>
      </c>
      <c r="AO150" s="110">
        <f t="shared" si="61"/>
        <v>0</v>
      </c>
      <c r="AP150" s="110">
        <f t="shared" si="62"/>
        <v>0</v>
      </c>
      <c r="AQ150" s="112">
        <v>0</v>
      </c>
      <c r="AR150" s="39"/>
      <c r="AS150" s="110">
        <f t="shared" si="63"/>
        <v>0</v>
      </c>
      <c r="AT150" s="112">
        <v>0</v>
      </c>
      <c r="AU150" s="39"/>
      <c r="AV150" s="110">
        <f t="shared" si="64"/>
        <v>0</v>
      </c>
      <c r="AW150" s="112">
        <v>0</v>
      </c>
      <c r="AX150" s="39"/>
      <c r="AY150" s="110">
        <f t="shared" si="65"/>
        <v>0</v>
      </c>
      <c r="AZ150" s="224"/>
      <c r="BA150" s="224"/>
      <c r="BB150" s="91">
        <f t="shared" si="66"/>
        <v>0</v>
      </c>
      <c r="BC150" s="110">
        <f t="shared" si="67"/>
        <v>0</v>
      </c>
      <c r="BD150" s="110">
        <f t="shared" si="68"/>
        <v>0</v>
      </c>
      <c r="BE150" s="110">
        <f t="shared" si="69"/>
        <v>0</v>
      </c>
      <c r="BF150" s="224"/>
      <c r="BG150" s="224"/>
      <c r="BH150" s="91">
        <f t="shared" si="70"/>
        <v>0</v>
      </c>
      <c r="BI150" s="224"/>
      <c r="BJ150" s="224"/>
      <c r="BK150" s="91">
        <f t="shared" si="71"/>
        <v>0</v>
      </c>
      <c r="BL150" s="224"/>
      <c r="BM150" s="224"/>
      <c r="BN150" s="91">
        <f t="shared" si="72"/>
        <v>0</v>
      </c>
      <c r="BO150" s="91">
        <f t="shared" si="73"/>
        <v>0</v>
      </c>
      <c r="BP150" s="91">
        <f t="shared" si="74"/>
        <v>0</v>
      </c>
      <c r="BQ150" s="91">
        <f t="shared" si="75"/>
        <v>0</v>
      </c>
      <c r="BR150" s="110">
        <f t="shared" si="76"/>
        <v>0</v>
      </c>
      <c r="BS150" s="110">
        <f t="shared" si="45"/>
        <v>0</v>
      </c>
      <c r="BT150" s="110">
        <f t="shared" si="78"/>
        <v>0</v>
      </c>
      <c r="BU150" s="110">
        <v>0</v>
      </c>
      <c r="BV150" s="110">
        <v>0</v>
      </c>
      <c r="BW150" s="110">
        <v>0</v>
      </c>
      <c r="BX150" s="110">
        <v>0</v>
      </c>
      <c r="BY150" s="110">
        <v>0</v>
      </c>
      <c r="BZ150" s="110">
        <v>0</v>
      </c>
      <c r="CA150" s="110">
        <v>0</v>
      </c>
      <c r="CB150" s="110">
        <v>0</v>
      </c>
      <c r="CC150" s="110">
        <v>0</v>
      </c>
      <c r="CD150" s="110">
        <v>0</v>
      </c>
      <c r="CE150" s="110">
        <v>0</v>
      </c>
      <c r="CF150" s="110">
        <v>0</v>
      </c>
      <c r="CG150" s="110">
        <f t="shared" si="77"/>
        <v>-6045000</v>
      </c>
      <c r="CH150" s="110">
        <f t="shared" si="47"/>
        <v>0</v>
      </c>
      <c r="CI150" s="110">
        <f t="shared" si="48"/>
        <v>-6045000</v>
      </c>
      <c r="CJ150" s="169" t="s">
        <v>120</v>
      </c>
      <c r="CK150" s="169" t="s">
        <v>169</v>
      </c>
    </row>
    <row r="151" spans="1:89" x14ac:dyDescent="0.25">
      <c r="B151" s="169" t="s">
        <v>156</v>
      </c>
      <c r="C151" s="169" t="s">
        <v>170</v>
      </c>
      <c r="D151" s="169" t="s">
        <v>121</v>
      </c>
      <c r="E151" s="169" t="s">
        <v>165</v>
      </c>
      <c r="F151" s="169" t="s">
        <v>158</v>
      </c>
      <c r="H151" s="169" t="s">
        <v>159</v>
      </c>
      <c r="I151" s="169">
        <v>30</v>
      </c>
      <c r="J151" s="110">
        <v>1500000</v>
      </c>
      <c r="K151" s="110">
        <v>0</v>
      </c>
      <c r="L151" s="110">
        <v>1500000</v>
      </c>
      <c r="M151" s="38"/>
      <c r="N151" s="38"/>
      <c r="O151" s="110">
        <f t="shared" si="49"/>
        <v>0</v>
      </c>
      <c r="P151" s="39"/>
      <c r="Q151" s="39"/>
      <c r="R151" s="110">
        <f t="shared" si="50"/>
        <v>0</v>
      </c>
      <c r="S151" s="39"/>
      <c r="T151" s="39"/>
      <c r="U151" s="110">
        <f t="shared" si="51"/>
        <v>0</v>
      </c>
      <c r="V151" s="39"/>
      <c r="W151" s="39"/>
      <c r="X151" s="110">
        <f t="shared" si="52"/>
        <v>0</v>
      </c>
      <c r="Y151" s="110">
        <f t="shared" si="53"/>
        <v>0</v>
      </c>
      <c r="Z151" s="110">
        <f t="shared" si="54"/>
        <v>0</v>
      </c>
      <c r="AA151" s="110">
        <f t="shared" si="55"/>
        <v>0</v>
      </c>
      <c r="AB151" s="38">
        <v>18128</v>
      </c>
      <c r="AC151" s="38"/>
      <c r="AD151" s="110">
        <f t="shared" si="56"/>
        <v>18128</v>
      </c>
      <c r="AE151" s="112">
        <v>-6043</v>
      </c>
      <c r="AF151" s="112">
        <v>0</v>
      </c>
      <c r="AG151" s="110">
        <f t="shared" si="57"/>
        <v>-6043</v>
      </c>
      <c r="AH151" s="112">
        <v>-6043</v>
      </c>
      <c r="AI151" s="112">
        <v>0</v>
      </c>
      <c r="AJ151" s="110">
        <f t="shared" si="58"/>
        <v>-6043</v>
      </c>
      <c r="AK151" s="112">
        <v>-6043</v>
      </c>
      <c r="AL151" s="112">
        <v>0</v>
      </c>
      <c r="AM151" s="110">
        <f t="shared" si="59"/>
        <v>-6043</v>
      </c>
      <c r="AN151" s="110">
        <f t="shared" si="60"/>
        <v>-1</v>
      </c>
      <c r="AO151" s="110">
        <f t="shared" si="61"/>
        <v>0</v>
      </c>
      <c r="AP151" s="110">
        <f t="shared" si="62"/>
        <v>-1</v>
      </c>
      <c r="AQ151" s="112">
        <v>250000</v>
      </c>
      <c r="AR151" s="39"/>
      <c r="AS151" s="110">
        <f t="shared" si="63"/>
        <v>250000</v>
      </c>
      <c r="AT151" s="112">
        <v>250000</v>
      </c>
      <c r="AU151" s="39"/>
      <c r="AV151" s="110">
        <f t="shared" si="64"/>
        <v>250000</v>
      </c>
      <c r="AW151" s="112">
        <v>250000</v>
      </c>
      <c r="AX151" s="39"/>
      <c r="AY151" s="110">
        <f t="shared" si="65"/>
        <v>250000</v>
      </c>
      <c r="AZ151" s="224"/>
      <c r="BA151" s="224"/>
      <c r="BB151" s="91">
        <f t="shared" si="66"/>
        <v>0</v>
      </c>
      <c r="BC151" s="110">
        <f t="shared" si="67"/>
        <v>750000</v>
      </c>
      <c r="BD151" s="110">
        <f t="shared" si="68"/>
        <v>0</v>
      </c>
      <c r="BE151" s="110">
        <f t="shared" si="69"/>
        <v>750000</v>
      </c>
      <c r="BF151" s="224"/>
      <c r="BG151" s="224"/>
      <c r="BH151" s="91">
        <f t="shared" si="70"/>
        <v>0</v>
      </c>
      <c r="BI151" s="224"/>
      <c r="BJ151" s="224"/>
      <c r="BK151" s="91">
        <f t="shared" si="71"/>
        <v>0</v>
      </c>
      <c r="BL151" s="224"/>
      <c r="BM151" s="224"/>
      <c r="BN151" s="91">
        <f t="shared" si="72"/>
        <v>0</v>
      </c>
      <c r="BO151" s="91">
        <f t="shared" si="73"/>
        <v>0</v>
      </c>
      <c r="BP151" s="91">
        <f t="shared" si="74"/>
        <v>0</v>
      </c>
      <c r="BQ151" s="91">
        <f t="shared" si="75"/>
        <v>0</v>
      </c>
      <c r="BR151" s="110">
        <f t="shared" si="76"/>
        <v>749999</v>
      </c>
      <c r="BS151" s="110">
        <f t="shared" si="45"/>
        <v>0</v>
      </c>
      <c r="BT151" s="110">
        <f t="shared" si="78"/>
        <v>749999</v>
      </c>
      <c r="BU151" s="110">
        <v>0</v>
      </c>
      <c r="BV151" s="110">
        <v>0</v>
      </c>
      <c r="BW151" s="110">
        <v>0</v>
      </c>
      <c r="BX151" s="110">
        <v>0</v>
      </c>
      <c r="BY151" s="110">
        <v>0</v>
      </c>
      <c r="BZ151" s="110">
        <v>0</v>
      </c>
      <c r="CA151" s="110">
        <v>750000</v>
      </c>
      <c r="CB151" s="110">
        <v>0</v>
      </c>
      <c r="CC151" s="110">
        <v>750000</v>
      </c>
      <c r="CD151" s="110">
        <v>0</v>
      </c>
      <c r="CE151" s="110">
        <v>0</v>
      </c>
      <c r="CF151" s="110">
        <v>0</v>
      </c>
      <c r="CG151" s="110">
        <f t="shared" si="77"/>
        <v>-750001</v>
      </c>
      <c r="CH151" s="110">
        <f t="shared" si="47"/>
        <v>0</v>
      </c>
      <c r="CI151" s="110">
        <f t="shared" si="48"/>
        <v>-750001</v>
      </c>
      <c r="CJ151" s="169" t="s">
        <v>120</v>
      </c>
    </row>
    <row r="152" spans="1:89" x14ac:dyDescent="0.25">
      <c r="B152" s="169" t="s">
        <v>156</v>
      </c>
      <c r="C152" s="169" t="s">
        <v>170</v>
      </c>
      <c r="D152" s="169" t="s">
        <v>117</v>
      </c>
      <c r="E152" s="169" t="s">
        <v>165</v>
      </c>
      <c r="F152" s="169" t="s">
        <v>160</v>
      </c>
      <c r="H152" s="169" t="s">
        <v>159</v>
      </c>
      <c r="I152" s="169">
        <v>30</v>
      </c>
      <c r="J152" s="110">
        <v>48500000</v>
      </c>
      <c r="K152" s="110">
        <v>0</v>
      </c>
      <c r="L152" s="110">
        <v>48500000</v>
      </c>
      <c r="M152" s="38"/>
      <c r="N152" s="38"/>
      <c r="O152" s="110">
        <f t="shared" si="49"/>
        <v>0</v>
      </c>
      <c r="P152" s="39"/>
      <c r="Q152" s="39"/>
      <c r="R152" s="110">
        <f t="shared" si="50"/>
        <v>0</v>
      </c>
      <c r="S152" s="39"/>
      <c r="T152" s="39"/>
      <c r="U152" s="110">
        <f t="shared" si="51"/>
        <v>0</v>
      </c>
      <c r="V152" s="39"/>
      <c r="W152" s="39"/>
      <c r="X152" s="110">
        <f t="shared" si="52"/>
        <v>0</v>
      </c>
      <c r="Y152" s="110">
        <f t="shared" si="53"/>
        <v>0</v>
      </c>
      <c r="Z152" s="110">
        <f t="shared" si="54"/>
        <v>0</v>
      </c>
      <c r="AA152" s="110">
        <f t="shared" si="55"/>
        <v>0</v>
      </c>
      <c r="AB152" s="38"/>
      <c r="AC152" s="38"/>
      <c r="AD152" s="110">
        <f t="shared" si="56"/>
        <v>0</v>
      </c>
      <c r="AE152" s="112">
        <v>0</v>
      </c>
      <c r="AF152" s="112">
        <v>0</v>
      </c>
      <c r="AG152" s="110">
        <f t="shared" si="57"/>
        <v>0</v>
      </c>
      <c r="AH152" s="112">
        <v>0</v>
      </c>
      <c r="AI152" s="112">
        <v>0</v>
      </c>
      <c r="AJ152" s="110">
        <f t="shared" si="58"/>
        <v>0</v>
      </c>
      <c r="AK152" s="112">
        <v>0</v>
      </c>
      <c r="AL152" s="112">
        <v>0</v>
      </c>
      <c r="AM152" s="110">
        <f t="shared" si="59"/>
        <v>0</v>
      </c>
      <c r="AN152" s="110">
        <f t="shared" si="60"/>
        <v>0</v>
      </c>
      <c r="AO152" s="110">
        <f t="shared" si="61"/>
        <v>0</v>
      </c>
      <c r="AP152" s="110">
        <f t="shared" si="62"/>
        <v>0</v>
      </c>
      <c r="AQ152" s="112">
        <v>9700000</v>
      </c>
      <c r="AR152" s="39"/>
      <c r="AS152" s="110">
        <f t="shared" si="63"/>
        <v>9700000</v>
      </c>
      <c r="AT152" s="112">
        <v>9700000</v>
      </c>
      <c r="AU152" s="39"/>
      <c r="AV152" s="110">
        <f t="shared" si="64"/>
        <v>9700000</v>
      </c>
      <c r="AW152" s="39"/>
      <c r="AX152" s="39"/>
      <c r="AY152" s="110">
        <f t="shared" si="65"/>
        <v>0</v>
      </c>
      <c r="AZ152" s="224"/>
      <c r="BA152" s="224"/>
      <c r="BB152" s="91">
        <f t="shared" si="66"/>
        <v>0</v>
      </c>
      <c r="BC152" s="110">
        <f t="shared" si="67"/>
        <v>19400000</v>
      </c>
      <c r="BD152" s="110">
        <f t="shared" si="68"/>
        <v>0</v>
      </c>
      <c r="BE152" s="110">
        <f t="shared" si="69"/>
        <v>19400000</v>
      </c>
      <c r="BF152" s="224"/>
      <c r="BG152" s="224"/>
      <c r="BH152" s="91">
        <f t="shared" si="70"/>
        <v>0</v>
      </c>
      <c r="BI152" s="224"/>
      <c r="BJ152" s="224"/>
      <c r="BK152" s="91">
        <f t="shared" si="71"/>
        <v>0</v>
      </c>
      <c r="BL152" s="224"/>
      <c r="BM152" s="224"/>
      <c r="BN152" s="91">
        <f t="shared" si="72"/>
        <v>0</v>
      </c>
      <c r="BO152" s="91">
        <f t="shared" si="73"/>
        <v>0</v>
      </c>
      <c r="BP152" s="91">
        <f t="shared" si="74"/>
        <v>0</v>
      </c>
      <c r="BQ152" s="91">
        <f t="shared" si="75"/>
        <v>0</v>
      </c>
      <c r="BR152" s="110">
        <f t="shared" si="76"/>
        <v>19400000</v>
      </c>
      <c r="BS152" s="110">
        <f t="shared" si="45"/>
        <v>0</v>
      </c>
      <c r="BT152" s="110">
        <f t="shared" si="78"/>
        <v>19400000</v>
      </c>
      <c r="BU152" s="110">
        <v>0</v>
      </c>
      <c r="BV152" s="110">
        <v>0</v>
      </c>
      <c r="BW152" s="110">
        <v>0</v>
      </c>
      <c r="BX152" s="110">
        <v>0</v>
      </c>
      <c r="BY152" s="110">
        <v>0</v>
      </c>
      <c r="BZ152" s="110">
        <v>0</v>
      </c>
      <c r="CA152" s="110">
        <v>19400000</v>
      </c>
      <c r="CB152" s="110">
        <v>0</v>
      </c>
      <c r="CC152" s="110">
        <v>19400000</v>
      </c>
      <c r="CD152" s="110">
        <v>0</v>
      </c>
      <c r="CE152" s="110">
        <v>0</v>
      </c>
      <c r="CF152" s="110">
        <v>0</v>
      </c>
      <c r="CG152" s="110">
        <f t="shared" si="77"/>
        <v>-29100000</v>
      </c>
      <c r="CH152" s="110">
        <f t="shared" si="47"/>
        <v>0</v>
      </c>
      <c r="CI152" s="110">
        <f t="shared" si="48"/>
        <v>-29100000</v>
      </c>
      <c r="CJ152" s="169" t="s">
        <v>120</v>
      </c>
    </row>
    <row r="153" spans="1:89" x14ac:dyDescent="0.25">
      <c r="B153" s="169" t="s">
        <v>156</v>
      </c>
      <c r="C153" s="169" t="s">
        <v>171</v>
      </c>
      <c r="D153" s="169" t="s">
        <v>121</v>
      </c>
      <c r="E153" s="169" t="s">
        <v>165</v>
      </c>
      <c r="F153" s="169" t="s">
        <v>158</v>
      </c>
      <c r="H153" s="169" t="s">
        <v>166</v>
      </c>
      <c r="I153" s="169">
        <v>10</v>
      </c>
      <c r="J153" s="110">
        <v>2000000</v>
      </c>
      <c r="K153" s="110">
        <v>0</v>
      </c>
      <c r="L153" s="110">
        <v>2000000</v>
      </c>
      <c r="M153" s="38"/>
      <c r="N153" s="38"/>
      <c r="O153" s="110">
        <f t="shared" si="49"/>
        <v>0</v>
      </c>
      <c r="P153" s="39"/>
      <c r="Q153" s="39"/>
      <c r="R153" s="110">
        <f t="shared" si="50"/>
        <v>0</v>
      </c>
      <c r="S153" s="39"/>
      <c r="T153" s="39"/>
      <c r="U153" s="110">
        <f t="shared" si="51"/>
        <v>0</v>
      </c>
      <c r="V153" s="39"/>
      <c r="W153" s="39"/>
      <c r="X153" s="110">
        <f t="shared" si="52"/>
        <v>0</v>
      </c>
      <c r="Y153" s="110">
        <f t="shared" si="53"/>
        <v>0</v>
      </c>
      <c r="Z153" s="110">
        <f t="shared" si="54"/>
        <v>0</v>
      </c>
      <c r="AA153" s="110">
        <f t="shared" si="55"/>
        <v>0</v>
      </c>
      <c r="AB153" s="38"/>
      <c r="AC153" s="38"/>
      <c r="AD153" s="110">
        <f t="shared" si="56"/>
        <v>0</v>
      </c>
      <c r="AE153" s="112">
        <v>0</v>
      </c>
      <c r="AF153" s="112">
        <v>0</v>
      </c>
      <c r="AG153" s="110">
        <f t="shared" si="57"/>
        <v>0</v>
      </c>
      <c r="AH153" s="112">
        <v>0</v>
      </c>
      <c r="AI153" s="112">
        <v>0</v>
      </c>
      <c r="AJ153" s="110">
        <f t="shared" si="58"/>
        <v>0</v>
      </c>
      <c r="AK153" s="112">
        <v>0</v>
      </c>
      <c r="AL153" s="112">
        <v>0</v>
      </c>
      <c r="AM153" s="110">
        <f t="shared" si="59"/>
        <v>0</v>
      </c>
      <c r="AN153" s="110">
        <f t="shared" si="60"/>
        <v>0</v>
      </c>
      <c r="AO153" s="110">
        <f t="shared" si="61"/>
        <v>0</v>
      </c>
      <c r="AP153" s="110">
        <f t="shared" si="62"/>
        <v>0</v>
      </c>
      <c r="AQ153" s="112">
        <v>333333</v>
      </c>
      <c r="AR153" s="39"/>
      <c r="AS153" s="110">
        <f t="shared" si="63"/>
        <v>333333</v>
      </c>
      <c r="AT153" s="112">
        <v>333333</v>
      </c>
      <c r="AU153" s="39"/>
      <c r="AV153" s="110">
        <f t="shared" si="64"/>
        <v>333333</v>
      </c>
      <c r="AW153" s="112">
        <v>333334</v>
      </c>
      <c r="AX153" s="39"/>
      <c r="AY153" s="110">
        <f t="shared" si="65"/>
        <v>333334</v>
      </c>
      <c r="AZ153" s="224"/>
      <c r="BA153" s="224"/>
      <c r="BB153" s="91">
        <f t="shared" si="66"/>
        <v>0</v>
      </c>
      <c r="BC153" s="110">
        <f t="shared" si="67"/>
        <v>1000000</v>
      </c>
      <c r="BD153" s="110">
        <f t="shared" si="68"/>
        <v>0</v>
      </c>
      <c r="BE153" s="110">
        <f t="shared" si="69"/>
        <v>1000000</v>
      </c>
      <c r="BF153" s="224"/>
      <c r="BG153" s="224"/>
      <c r="BH153" s="91">
        <f t="shared" si="70"/>
        <v>0</v>
      </c>
      <c r="BI153" s="224"/>
      <c r="BJ153" s="224"/>
      <c r="BK153" s="91">
        <f t="shared" si="71"/>
        <v>0</v>
      </c>
      <c r="BL153" s="224"/>
      <c r="BM153" s="224"/>
      <c r="BN153" s="91">
        <f t="shared" si="72"/>
        <v>0</v>
      </c>
      <c r="BO153" s="91">
        <f t="shared" si="73"/>
        <v>0</v>
      </c>
      <c r="BP153" s="91">
        <f t="shared" si="74"/>
        <v>0</v>
      </c>
      <c r="BQ153" s="91">
        <f t="shared" si="75"/>
        <v>0</v>
      </c>
      <c r="BR153" s="110">
        <f t="shared" si="76"/>
        <v>1000000</v>
      </c>
      <c r="BS153" s="110">
        <f t="shared" si="45"/>
        <v>0</v>
      </c>
      <c r="BT153" s="110">
        <f t="shared" si="78"/>
        <v>1000000</v>
      </c>
      <c r="BU153" s="110">
        <v>0</v>
      </c>
      <c r="BV153" s="110">
        <v>0</v>
      </c>
      <c r="BW153" s="110">
        <v>0</v>
      </c>
      <c r="BX153" s="110">
        <v>0</v>
      </c>
      <c r="BY153" s="110">
        <v>0</v>
      </c>
      <c r="BZ153" s="110">
        <v>0</v>
      </c>
      <c r="CA153" s="110">
        <v>1000000</v>
      </c>
      <c r="CB153" s="110">
        <v>0</v>
      </c>
      <c r="CC153" s="110">
        <v>1000000</v>
      </c>
      <c r="CD153" s="110">
        <v>0</v>
      </c>
      <c r="CE153" s="110">
        <v>0</v>
      </c>
      <c r="CF153" s="110">
        <v>0</v>
      </c>
      <c r="CG153" s="110">
        <f t="shared" si="77"/>
        <v>-1000000</v>
      </c>
      <c r="CH153" s="110">
        <f t="shared" si="47"/>
        <v>0</v>
      </c>
      <c r="CI153" s="110">
        <f t="shared" si="48"/>
        <v>-1000000</v>
      </c>
      <c r="CJ153" s="169" t="s">
        <v>120</v>
      </c>
    </row>
    <row r="154" spans="1:89" x14ac:dyDescent="0.25">
      <c r="B154" s="169" t="s">
        <v>156</v>
      </c>
      <c r="C154" s="169" t="s">
        <v>171</v>
      </c>
      <c r="D154" s="169" t="s">
        <v>117</v>
      </c>
      <c r="E154" s="169" t="s">
        <v>165</v>
      </c>
      <c r="F154" s="169" t="s">
        <v>160</v>
      </c>
      <c r="H154" s="169" t="s">
        <v>166</v>
      </c>
      <c r="I154" s="169">
        <v>10</v>
      </c>
      <c r="J154" s="110">
        <v>38000000</v>
      </c>
      <c r="K154" s="110">
        <v>0</v>
      </c>
      <c r="L154" s="110">
        <v>38000000</v>
      </c>
      <c r="M154" s="38"/>
      <c r="N154" s="38"/>
      <c r="O154" s="110">
        <f t="shared" si="49"/>
        <v>0</v>
      </c>
      <c r="P154" s="39"/>
      <c r="Q154" s="39"/>
      <c r="R154" s="110">
        <f t="shared" si="50"/>
        <v>0</v>
      </c>
      <c r="S154" s="39"/>
      <c r="T154" s="39"/>
      <c r="U154" s="110">
        <f t="shared" si="51"/>
        <v>0</v>
      </c>
      <c r="V154" s="39"/>
      <c r="W154" s="39"/>
      <c r="X154" s="110">
        <f t="shared" si="52"/>
        <v>0</v>
      </c>
      <c r="Y154" s="110">
        <f t="shared" si="53"/>
        <v>0</v>
      </c>
      <c r="Z154" s="110">
        <f t="shared" si="54"/>
        <v>0</v>
      </c>
      <c r="AA154" s="110">
        <f t="shared" si="55"/>
        <v>0</v>
      </c>
      <c r="AB154" s="38"/>
      <c r="AC154" s="38"/>
      <c r="AD154" s="110">
        <f t="shared" si="56"/>
        <v>0</v>
      </c>
      <c r="AE154" s="112">
        <v>0</v>
      </c>
      <c r="AF154" s="112">
        <v>0</v>
      </c>
      <c r="AG154" s="110">
        <f t="shared" si="57"/>
        <v>0</v>
      </c>
      <c r="AH154" s="112">
        <v>0</v>
      </c>
      <c r="AI154" s="112">
        <v>0</v>
      </c>
      <c r="AJ154" s="110">
        <f t="shared" si="58"/>
        <v>0</v>
      </c>
      <c r="AK154" s="112">
        <v>0</v>
      </c>
      <c r="AL154" s="112">
        <v>0</v>
      </c>
      <c r="AM154" s="110">
        <f t="shared" si="59"/>
        <v>0</v>
      </c>
      <c r="AN154" s="110">
        <f t="shared" si="60"/>
        <v>0</v>
      </c>
      <c r="AO154" s="110">
        <f t="shared" si="61"/>
        <v>0</v>
      </c>
      <c r="AP154" s="110">
        <f t="shared" si="62"/>
        <v>0</v>
      </c>
      <c r="AQ154" s="112">
        <v>7600000</v>
      </c>
      <c r="AR154" s="39"/>
      <c r="AS154" s="110">
        <f t="shared" si="63"/>
        <v>7600000</v>
      </c>
      <c r="AT154" s="112">
        <v>7600000</v>
      </c>
      <c r="AU154" s="39"/>
      <c r="AV154" s="110">
        <f t="shared" si="64"/>
        <v>7600000</v>
      </c>
      <c r="AW154" s="39" t="s">
        <v>123</v>
      </c>
      <c r="AX154" s="39"/>
      <c r="AY154" s="110">
        <f t="shared" si="65"/>
        <v>0</v>
      </c>
      <c r="AZ154" s="224"/>
      <c r="BA154" s="224"/>
      <c r="BB154" s="91">
        <f t="shared" si="66"/>
        <v>0</v>
      </c>
      <c r="BC154" s="110">
        <f t="shared" si="67"/>
        <v>15200000</v>
      </c>
      <c r="BD154" s="110">
        <f t="shared" si="68"/>
        <v>0</v>
      </c>
      <c r="BE154" s="110">
        <f t="shared" si="69"/>
        <v>15200000</v>
      </c>
      <c r="BF154" s="224"/>
      <c r="BG154" s="224"/>
      <c r="BH154" s="91">
        <f t="shared" si="70"/>
        <v>0</v>
      </c>
      <c r="BI154" s="224"/>
      <c r="BJ154" s="224"/>
      <c r="BK154" s="91">
        <f t="shared" si="71"/>
        <v>0</v>
      </c>
      <c r="BL154" s="224"/>
      <c r="BM154" s="224"/>
      <c r="BN154" s="91">
        <f t="shared" si="72"/>
        <v>0</v>
      </c>
      <c r="BO154" s="91">
        <f t="shared" si="73"/>
        <v>0</v>
      </c>
      <c r="BP154" s="91">
        <f t="shared" si="74"/>
        <v>0</v>
      </c>
      <c r="BQ154" s="91">
        <f t="shared" si="75"/>
        <v>0</v>
      </c>
      <c r="BR154" s="110">
        <f t="shared" si="76"/>
        <v>15200000</v>
      </c>
      <c r="BS154" s="110">
        <f t="shared" si="45"/>
        <v>0</v>
      </c>
      <c r="BT154" s="110">
        <f t="shared" si="78"/>
        <v>15200000</v>
      </c>
      <c r="BU154" s="110">
        <v>0</v>
      </c>
      <c r="BV154" s="110">
        <v>0</v>
      </c>
      <c r="BW154" s="110">
        <v>0</v>
      </c>
      <c r="BX154" s="110">
        <v>0</v>
      </c>
      <c r="BY154" s="110">
        <v>0</v>
      </c>
      <c r="BZ154" s="110">
        <v>0</v>
      </c>
      <c r="CA154" s="110">
        <v>15200000</v>
      </c>
      <c r="CB154" s="110">
        <v>0</v>
      </c>
      <c r="CC154" s="110">
        <v>15200000</v>
      </c>
      <c r="CD154" s="110">
        <v>0</v>
      </c>
      <c r="CE154" s="110">
        <v>0</v>
      </c>
      <c r="CF154" s="110">
        <v>0</v>
      </c>
      <c r="CG154" s="110">
        <f t="shared" si="77"/>
        <v>-22800000</v>
      </c>
      <c r="CH154" s="110">
        <f t="shared" si="47"/>
        <v>0</v>
      </c>
      <c r="CI154" s="110">
        <f t="shared" si="48"/>
        <v>-22800000</v>
      </c>
      <c r="CJ154" s="169" t="s">
        <v>120</v>
      </c>
    </row>
    <row r="155" spans="1:89" x14ac:dyDescent="0.25">
      <c r="A155" s="169" t="s">
        <v>172</v>
      </c>
      <c r="B155" s="169" t="s">
        <v>173</v>
      </c>
      <c r="C155" s="169" t="s">
        <v>174</v>
      </c>
      <c r="D155" s="169" t="s">
        <v>121</v>
      </c>
      <c r="F155" s="169" t="s">
        <v>175</v>
      </c>
      <c r="G155" s="169" t="s">
        <v>176</v>
      </c>
      <c r="H155" s="169" t="s">
        <v>177</v>
      </c>
      <c r="I155" s="169">
        <v>20</v>
      </c>
      <c r="J155" s="110">
        <v>125000</v>
      </c>
      <c r="K155" s="110">
        <v>125000</v>
      </c>
      <c r="L155" s="110">
        <v>250000</v>
      </c>
      <c r="M155" s="38"/>
      <c r="N155" s="38"/>
      <c r="O155" s="110">
        <f t="shared" si="49"/>
        <v>0</v>
      </c>
      <c r="P155" s="39" t="s">
        <v>123</v>
      </c>
      <c r="Q155" s="39" t="s">
        <v>123</v>
      </c>
      <c r="R155" s="110">
        <f t="shared" si="50"/>
        <v>0</v>
      </c>
      <c r="S155" s="39"/>
      <c r="T155" s="39"/>
      <c r="U155" s="110">
        <f t="shared" si="51"/>
        <v>0</v>
      </c>
      <c r="V155" s="39"/>
      <c r="W155" s="39"/>
      <c r="X155" s="110">
        <f t="shared" si="52"/>
        <v>0</v>
      </c>
      <c r="Y155" s="110">
        <f t="shared" si="53"/>
        <v>0</v>
      </c>
      <c r="Z155" s="110">
        <f t="shared" si="54"/>
        <v>0</v>
      </c>
      <c r="AA155" s="110">
        <f t="shared" si="55"/>
        <v>0</v>
      </c>
      <c r="AB155" s="38">
        <v>0</v>
      </c>
      <c r="AC155" s="38">
        <v>0</v>
      </c>
      <c r="AD155" s="110">
        <f t="shared" si="56"/>
        <v>0</v>
      </c>
      <c r="AE155" s="112">
        <v>0</v>
      </c>
      <c r="AF155" s="112">
        <v>0</v>
      </c>
      <c r="AG155" s="110">
        <f t="shared" si="57"/>
        <v>0</v>
      </c>
      <c r="AH155" s="112">
        <v>0</v>
      </c>
      <c r="AI155" s="112">
        <v>0</v>
      </c>
      <c r="AJ155" s="110">
        <f t="shared" si="58"/>
        <v>0</v>
      </c>
      <c r="AK155" s="112">
        <v>0</v>
      </c>
      <c r="AL155" s="112">
        <v>0</v>
      </c>
      <c r="AM155" s="110">
        <f t="shared" si="59"/>
        <v>0</v>
      </c>
      <c r="AN155" s="110">
        <f t="shared" si="60"/>
        <v>0</v>
      </c>
      <c r="AO155" s="110">
        <f t="shared" si="61"/>
        <v>0</v>
      </c>
      <c r="AP155" s="110">
        <f t="shared" si="62"/>
        <v>0</v>
      </c>
      <c r="AQ155" s="39" t="s">
        <v>123</v>
      </c>
      <c r="AR155" s="39" t="s">
        <v>123</v>
      </c>
      <c r="AS155" s="110">
        <f t="shared" si="63"/>
        <v>0</v>
      </c>
      <c r="AT155" s="39" t="s">
        <v>123</v>
      </c>
      <c r="AU155" s="39" t="s">
        <v>123</v>
      </c>
      <c r="AV155" s="110">
        <f t="shared" si="64"/>
        <v>0</v>
      </c>
      <c r="AW155" s="39" t="s">
        <v>123</v>
      </c>
      <c r="AX155" s="39" t="s">
        <v>123</v>
      </c>
      <c r="AY155" s="110">
        <f t="shared" si="65"/>
        <v>0</v>
      </c>
      <c r="AZ155" s="224"/>
      <c r="BA155" s="224"/>
      <c r="BB155" s="91">
        <f t="shared" si="66"/>
        <v>0</v>
      </c>
      <c r="BC155" s="110">
        <f t="shared" si="67"/>
        <v>0</v>
      </c>
      <c r="BD155" s="110">
        <f t="shared" si="68"/>
        <v>0</v>
      </c>
      <c r="BE155" s="110">
        <f t="shared" si="69"/>
        <v>0</v>
      </c>
      <c r="BF155" s="224"/>
      <c r="BG155" s="224"/>
      <c r="BH155" s="91">
        <f t="shared" si="70"/>
        <v>0</v>
      </c>
      <c r="BI155" s="224"/>
      <c r="BJ155" s="224"/>
      <c r="BK155" s="91">
        <f t="shared" si="71"/>
        <v>0</v>
      </c>
      <c r="BL155" s="224"/>
      <c r="BM155" s="224"/>
      <c r="BN155" s="91">
        <f t="shared" si="72"/>
        <v>0</v>
      </c>
      <c r="BO155" s="91">
        <f t="shared" si="73"/>
        <v>0</v>
      </c>
      <c r="BP155" s="91">
        <f t="shared" si="74"/>
        <v>0</v>
      </c>
      <c r="BQ155" s="91">
        <f t="shared" si="75"/>
        <v>0</v>
      </c>
      <c r="BR155" s="110">
        <f t="shared" si="76"/>
        <v>0</v>
      </c>
      <c r="BS155" s="110">
        <f t="shared" si="45"/>
        <v>0</v>
      </c>
      <c r="BT155" s="110">
        <f t="shared" si="78"/>
        <v>0</v>
      </c>
      <c r="BU155" s="110">
        <v>0</v>
      </c>
      <c r="BV155" s="110">
        <v>0</v>
      </c>
      <c r="BW155" s="110">
        <v>0</v>
      </c>
      <c r="BX155" s="110">
        <v>0</v>
      </c>
      <c r="BY155" s="110">
        <v>0</v>
      </c>
      <c r="BZ155" s="110">
        <v>0</v>
      </c>
      <c r="CA155" s="110">
        <v>0</v>
      </c>
      <c r="CB155" s="110">
        <v>0</v>
      </c>
      <c r="CC155" s="110">
        <v>0</v>
      </c>
      <c r="CD155" s="110">
        <v>0</v>
      </c>
      <c r="CE155" s="110">
        <v>0</v>
      </c>
      <c r="CF155" s="110">
        <v>0</v>
      </c>
      <c r="CG155" s="110">
        <f t="shared" si="77"/>
        <v>-125000</v>
      </c>
      <c r="CH155" s="110">
        <f t="shared" si="47"/>
        <v>-125000</v>
      </c>
      <c r="CI155" s="110">
        <f t="shared" si="48"/>
        <v>-250000</v>
      </c>
      <c r="CJ155" s="169" t="s">
        <v>178</v>
      </c>
    </row>
    <row r="156" spans="1:89" x14ac:dyDescent="0.25">
      <c r="A156" s="169" t="s">
        <v>179</v>
      </c>
      <c r="B156" s="169" t="s">
        <v>173</v>
      </c>
      <c r="C156" s="169" t="s">
        <v>180</v>
      </c>
      <c r="D156" s="169" t="s">
        <v>121</v>
      </c>
      <c r="F156" s="169" t="s">
        <v>175</v>
      </c>
      <c r="G156" s="169" t="s">
        <v>176</v>
      </c>
      <c r="H156" s="169" t="s">
        <v>177</v>
      </c>
      <c r="I156" s="169">
        <v>20</v>
      </c>
      <c r="J156" s="110">
        <v>5765000</v>
      </c>
      <c r="K156" s="110">
        <v>5765000</v>
      </c>
      <c r="L156" s="110">
        <v>11530000</v>
      </c>
      <c r="M156" s="38">
        <v>0</v>
      </c>
      <c r="N156" s="38">
        <v>0</v>
      </c>
      <c r="O156" s="110">
        <f t="shared" si="49"/>
        <v>0</v>
      </c>
      <c r="P156" s="39">
        <v>0</v>
      </c>
      <c r="Q156" s="39">
        <v>0</v>
      </c>
      <c r="R156" s="110">
        <f t="shared" si="50"/>
        <v>0</v>
      </c>
      <c r="S156" s="112">
        <v>0</v>
      </c>
      <c r="T156" s="112">
        <v>0</v>
      </c>
      <c r="U156" s="110">
        <f t="shared" si="51"/>
        <v>0</v>
      </c>
      <c r="V156" s="112">
        <v>0</v>
      </c>
      <c r="W156" s="112">
        <v>0</v>
      </c>
      <c r="X156" s="110">
        <f t="shared" si="52"/>
        <v>0</v>
      </c>
      <c r="Y156" s="110">
        <f t="shared" si="53"/>
        <v>0</v>
      </c>
      <c r="Z156" s="110">
        <f t="shared" si="54"/>
        <v>0</v>
      </c>
      <c r="AA156" s="110">
        <f t="shared" si="55"/>
        <v>0</v>
      </c>
      <c r="AB156" s="38">
        <v>0</v>
      </c>
      <c r="AC156" s="38">
        <v>0</v>
      </c>
      <c r="AD156" s="110">
        <f t="shared" si="56"/>
        <v>0</v>
      </c>
      <c r="AE156" s="112">
        <v>0</v>
      </c>
      <c r="AF156" s="112">
        <v>0</v>
      </c>
      <c r="AG156" s="110">
        <f t="shared" si="57"/>
        <v>0</v>
      </c>
      <c r="AH156" s="112">
        <v>0</v>
      </c>
      <c r="AI156" s="112">
        <v>0</v>
      </c>
      <c r="AJ156" s="110">
        <f t="shared" si="58"/>
        <v>0</v>
      </c>
      <c r="AK156" s="112">
        <v>0</v>
      </c>
      <c r="AL156" s="112">
        <v>0</v>
      </c>
      <c r="AM156" s="110">
        <f t="shared" si="59"/>
        <v>0</v>
      </c>
      <c r="AN156" s="110">
        <f t="shared" si="60"/>
        <v>0</v>
      </c>
      <c r="AO156" s="110">
        <f t="shared" si="61"/>
        <v>0</v>
      </c>
      <c r="AP156" s="110">
        <f t="shared" si="62"/>
        <v>0</v>
      </c>
      <c r="AQ156" s="39"/>
      <c r="AR156" s="39"/>
      <c r="AS156" s="110">
        <f t="shared" si="63"/>
        <v>0</v>
      </c>
      <c r="AT156" s="39"/>
      <c r="AU156" s="39"/>
      <c r="AV156" s="110">
        <f t="shared" si="64"/>
        <v>0</v>
      </c>
      <c r="AW156" s="39"/>
      <c r="AX156" s="39"/>
      <c r="AY156" s="110">
        <f t="shared" si="65"/>
        <v>0</v>
      </c>
      <c r="AZ156" s="224"/>
      <c r="BA156" s="224"/>
      <c r="BB156" s="91">
        <f t="shared" si="66"/>
        <v>0</v>
      </c>
      <c r="BC156" s="110">
        <f t="shared" si="67"/>
        <v>0</v>
      </c>
      <c r="BD156" s="110">
        <f t="shared" si="68"/>
        <v>0</v>
      </c>
      <c r="BE156" s="110">
        <f t="shared" si="69"/>
        <v>0</v>
      </c>
      <c r="BF156" s="224"/>
      <c r="BG156" s="224"/>
      <c r="BH156" s="91">
        <f t="shared" si="70"/>
        <v>0</v>
      </c>
      <c r="BI156" s="224"/>
      <c r="BJ156" s="224"/>
      <c r="BK156" s="91">
        <f t="shared" si="71"/>
        <v>0</v>
      </c>
      <c r="BL156" s="224"/>
      <c r="BM156" s="224"/>
      <c r="BN156" s="91">
        <f t="shared" si="72"/>
        <v>0</v>
      </c>
      <c r="BO156" s="91">
        <f t="shared" si="73"/>
        <v>0</v>
      </c>
      <c r="BP156" s="91">
        <f t="shared" si="74"/>
        <v>0</v>
      </c>
      <c r="BQ156" s="91">
        <f t="shared" si="75"/>
        <v>0</v>
      </c>
      <c r="BR156" s="110">
        <f t="shared" si="76"/>
        <v>0</v>
      </c>
      <c r="BS156" s="110">
        <f t="shared" si="45"/>
        <v>0</v>
      </c>
      <c r="BT156" s="110">
        <f t="shared" si="78"/>
        <v>0</v>
      </c>
      <c r="BU156" s="110">
        <v>0</v>
      </c>
      <c r="BV156" s="110">
        <v>0</v>
      </c>
      <c r="BW156" s="110">
        <v>0</v>
      </c>
      <c r="BX156" s="110">
        <v>0</v>
      </c>
      <c r="BY156" s="110">
        <v>0</v>
      </c>
      <c r="BZ156" s="110">
        <v>0</v>
      </c>
      <c r="CA156" s="110">
        <v>0</v>
      </c>
      <c r="CB156" s="110">
        <v>0</v>
      </c>
      <c r="CC156" s="110">
        <v>0</v>
      </c>
      <c r="CD156" s="110">
        <v>0</v>
      </c>
      <c r="CE156" s="110">
        <v>0</v>
      </c>
      <c r="CF156" s="110">
        <v>0</v>
      </c>
      <c r="CG156" s="110">
        <f t="shared" si="77"/>
        <v>-5765000</v>
      </c>
      <c r="CH156" s="110">
        <f t="shared" si="47"/>
        <v>-5765000</v>
      </c>
      <c r="CI156" s="110">
        <f t="shared" si="48"/>
        <v>-11530000</v>
      </c>
      <c r="CJ156" s="169" t="s">
        <v>181</v>
      </c>
    </row>
    <row r="157" spans="1:89" x14ac:dyDescent="0.25">
      <c r="A157" s="169" t="s">
        <v>182</v>
      </c>
      <c r="B157" s="169" t="s">
        <v>173</v>
      </c>
      <c r="C157" s="169" t="s">
        <v>183</v>
      </c>
      <c r="D157" s="169" t="s">
        <v>121</v>
      </c>
      <c r="F157" s="169" t="s">
        <v>175</v>
      </c>
      <c r="G157" s="169" t="s">
        <v>176</v>
      </c>
      <c r="H157" s="169" t="s">
        <v>177</v>
      </c>
      <c r="I157" s="169">
        <v>20</v>
      </c>
      <c r="J157" s="110">
        <v>25000000</v>
      </c>
      <c r="K157" s="110">
        <v>0</v>
      </c>
      <c r="L157" s="110">
        <v>25000000</v>
      </c>
      <c r="M157" s="38"/>
      <c r="N157" s="38"/>
      <c r="O157" s="110">
        <f t="shared" si="49"/>
        <v>0</v>
      </c>
      <c r="P157" s="39" t="s">
        <v>123</v>
      </c>
      <c r="Q157" s="39" t="s">
        <v>123</v>
      </c>
      <c r="R157" s="110">
        <f t="shared" si="50"/>
        <v>0</v>
      </c>
      <c r="S157" s="39"/>
      <c r="T157" s="39"/>
      <c r="U157" s="110">
        <f t="shared" si="51"/>
        <v>0</v>
      </c>
      <c r="V157" s="112">
        <v>2248000</v>
      </c>
      <c r="W157" s="39"/>
      <c r="X157" s="110">
        <f t="shared" si="52"/>
        <v>2248000</v>
      </c>
      <c r="Y157" s="110">
        <f t="shared" si="53"/>
        <v>2248000</v>
      </c>
      <c r="Z157" s="110">
        <f t="shared" si="54"/>
        <v>0</v>
      </c>
      <c r="AA157" s="110">
        <f t="shared" si="55"/>
        <v>2248000</v>
      </c>
      <c r="AB157" s="38">
        <v>851794</v>
      </c>
      <c r="AC157" s="38"/>
      <c r="AD157" s="110">
        <f t="shared" si="56"/>
        <v>851794</v>
      </c>
      <c r="AE157" s="112">
        <v>-283931</v>
      </c>
      <c r="AF157" s="112">
        <v>0</v>
      </c>
      <c r="AG157" s="110">
        <f t="shared" si="57"/>
        <v>-283931</v>
      </c>
      <c r="AH157" s="112">
        <v>-283931</v>
      </c>
      <c r="AI157" s="112">
        <v>0</v>
      </c>
      <c r="AJ157" s="110">
        <f t="shared" si="58"/>
        <v>-283931</v>
      </c>
      <c r="AK157" s="112">
        <v>-283931</v>
      </c>
      <c r="AL157" s="112">
        <v>0</v>
      </c>
      <c r="AM157" s="110">
        <f t="shared" si="59"/>
        <v>-283931</v>
      </c>
      <c r="AN157" s="110">
        <f t="shared" si="60"/>
        <v>1</v>
      </c>
      <c r="AO157" s="110">
        <f t="shared" si="61"/>
        <v>0</v>
      </c>
      <c r="AP157" s="110">
        <f t="shared" si="62"/>
        <v>1</v>
      </c>
      <c r="AQ157" s="112">
        <v>3310667</v>
      </c>
      <c r="AR157" s="39"/>
      <c r="AS157" s="110">
        <f t="shared" si="63"/>
        <v>3310667</v>
      </c>
      <c r="AT157" s="112">
        <v>3310667</v>
      </c>
      <c r="AU157" s="39"/>
      <c r="AV157" s="110">
        <f t="shared" si="64"/>
        <v>3310667</v>
      </c>
      <c r="AW157" s="112">
        <v>3310666</v>
      </c>
      <c r="AX157" s="39"/>
      <c r="AY157" s="110">
        <f t="shared" si="65"/>
        <v>3310666</v>
      </c>
      <c r="AZ157" s="224"/>
      <c r="BA157" s="224"/>
      <c r="BB157" s="91">
        <f t="shared" si="66"/>
        <v>0</v>
      </c>
      <c r="BC157" s="110">
        <f t="shared" si="67"/>
        <v>9932000</v>
      </c>
      <c r="BD157" s="110">
        <f t="shared" si="68"/>
        <v>0</v>
      </c>
      <c r="BE157" s="110">
        <f t="shared" si="69"/>
        <v>9932000</v>
      </c>
      <c r="BF157" s="224"/>
      <c r="BG157" s="224"/>
      <c r="BH157" s="91">
        <f t="shared" si="70"/>
        <v>0</v>
      </c>
      <c r="BI157" s="224"/>
      <c r="BJ157" s="224"/>
      <c r="BK157" s="91">
        <f t="shared" si="71"/>
        <v>0</v>
      </c>
      <c r="BL157" s="224"/>
      <c r="BM157" s="224"/>
      <c r="BN157" s="91">
        <f t="shared" si="72"/>
        <v>0</v>
      </c>
      <c r="BO157" s="91">
        <f t="shared" si="73"/>
        <v>0</v>
      </c>
      <c r="BP157" s="91">
        <f t="shared" si="74"/>
        <v>0</v>
      </c>
      <c r="BQ157" s="91">
        <f t="shared" si="75"/>
        <v>0</v>
      </c>
      <c r="BR157" s="110">
        <f t="shared" si="76"/>
        <v>12180001</v>
      </c>
      <c r="BS157" s="110">
        <f t="shared" si="45"/>
        <v>0</v>
      </c>
      <c r="BT157" s="110">
        <f t="shared" si="78"/>
        <v>12180001</v>
      </c>
      <c r="BU157" s="110">
        <v>2248000</v>
      </c>
      <c r="BV157" s="110">
        <v>0</v>
      </c>
      <c r="BW157" s="110">
        <v>2248000</v>
      </c>
      <c r="BX157" s="110">
        <v>0</v>
      </c>
      <c r="BY157" s="110">
        <v>0</v>
      </c>
      <c r="BZ157" s="110">
        <v>0</v>
      </c>
      <c r="CA157" s="110">
        <v>9932000</v>
      </c>
      <c r="CB157" s="110">
        <v>0</v>
      </c>
      <c r="CC157" s="110">
        <v>9932000</v>
      </c>
      <c r="CD157" s="110">
        <v>0</v>
      </c>
      <c r="CE157" s="110">
        <v>0</v>
      </c>
      <c r="CF157" s="110">
        <v>0</v>
      </c>
      <c r="CG157" s="110">
        <f t="shared" si="77"/>
        <v>-12819999</v>
      </c>
      <c r="CH157" s="110">
        <f t="shared" si="47"/>
        <v>0</v>
      </c>
      <c r="CI157" s="110">
        <f t="shared" si="48"/>
        <v>-12819999</v>
      </c>
    </row>
    <row r="158" spans="1:89" x14ac:dyDescent="0.25">
      <c r="A158" s="95" t="s">
        <v>184</v>
      </c>
      <c r="B158" s="95" t="s">
        <v>173</v>
      </c>
      <c r="C158" s="95" t="s">
        <v>185</v>
      </c>
      <c r="D158" s="95" t="s">
        <v>121</v>
      </c>
      <c r="F158" s="169" t="s">
        <v>175</v>
      </c>
      <c r="G158" s="169" t="s">
        <v>176</v>
      </c>
      <c r="H158" s="169" t="s">
        <v>177</v>
      </c>
      <c r="I158" s="169">
        <v>20</v>
      </c>
      <c r="J158" s="110">
        <v>0</v>
      </c>
      <c r="K158" s="110">
        <v>0</v>
      </c>
      <c r="L158" s="110">
        <v>0</v>
      </c>
      <c r="M158" s="38"/>
      <c r="N158" s="38"/>
      <c r="O158" s="110">
        <f t="shared" si="49"/>
        <v>0</v>
      </c>
      <c r="P158" s="39" t="s">
        <v>123</v>
      </c>
      <c r="Q158" s="39" t="s">
        <v>123</v>
      </c>
      <c r="R158" s="110">
        <f t="shared" si="50"/>
        <v>0</v>
      </c>
      <c r="S158" s="39"/>
      <c r="T158" s="39"/>
      <c r="U158" s="110">
        <f t="shared" si="51"/>
        <v>0</v>
      </c>
      <c r="V158" s="39"/>
      <c r="W158" s="39"/>
      <c r="X158" s="110">
        <f t="shared" si="52"/>
        <v>0</v>
      </c>
      <c r="Y158" s="97">
        <f t="shared" si="53"/>
        <v>0</v>
      </c>
      <c r="Z158" s="97">
        <f t="shared" si="54"/>
        <v>0</v>
      </c>
      <c r="AA158" s="97">
        <f t="shared" si="55"/>
        <v>0</v>
      </c>
      <c r="AB158" s="38"/>
      <c r="AC158" s="38"/>
      <c r="AD158" s="110">
        <f t="shared" si="56"/>
        <v>0</v>
      </c>
      <c r="AE158" s="112">
        <v>0</v>
      </c>
      <c r="AF158" s="112">
        <v>0</v>
      </c>
      <c r="AG158" s="110">
        <f t="shared" si="57"/>
        <v>0</v>
      </c>
      <c r="AH158" s="112">
        <v>0</v>
      </c>
      <c r="AI158" s="112">
        <v>0</v>
      </c>
      <c r="AJ158" s="110">
        <f t="shared" si="58"/>
        <v>0</v>
      </c>
      <c r="AK158" s="112">
        <v>0</v>
      </c>
      <c r="AL158" s="112">
        <v>0</v>
      </c>
      <c r="AM158" s="110">
        <f t="shared" si="59"/>
        <v>0</v>
      </c>
      <c r="AN158" s="97">
        <f t="shared" si="60"/>
        <v>0</v>
      </c>
      <c r="AO158" s="97">
        <f t="shared" si="61"/>
        <v>0</v>
      </c>
      <c r="AP158" s="97">
        <f t="shared" si="62"/>
        <v>0</v>
      </c>
      <c r="AQ158" s="39" t="s">
        <v>123</v>
      </c>
      <c r="AR158" s="39" t="s">
        <v>123</v>
      </c>
      <c r="AS158" s="110">
        <f t="shared" si="63"/>
        <v>0</v>
      </c>
      <c r="AT158" s="39" t="s">
        <v>123</v>
      </c>
      <c r="AU158" s="39" t="s">
        <v>123</v>
      </c>
      <c r="AV158" s="110">
        <f t="shared" si="64"/>
        <v>0</v>
      </c>
      <c r="AW158" s="39" t="s">
        <v>123</v>
      </c>
      <c r="AX158" s="39" t="s">
        <v>123</v>
      </c>
      <c r="AY158" s="110">
        <f t="shared" si="65"/>
        <v>0</v>
      </c>
      <c r="AZ158" s="224"/>
      <c r="BA158" s="224"/>
      <c r="BB158" s="91">
        <f t="shared" si="66"/>
        <v>0</v>
      </c>
      <c r="BC158" s="97">
        <f t="shared" si="67"/>
        <v>0</v>
      </c>
      <c r="BD158" s="97">
        <f t="shared" si="68"/>
        <v>0</v>
      </c>
      <c r="BE158" s="97">
        <f t="shared" si="69"/>
        <v>0</v>
      </c>
      <c r="BF158" s="224"/>
      <c r="BG158" s="224"/>
      <c r="BH158" s="91">
        <f t="shared" si="70"/>
        <v>0</v>
      </c>
      <c r="BI158" s="224"/>
      <c r="BJ158" s="224"/>
      <c r="BK158" s="91">
        <f t="shared" si="71"/>
        <v>0</v>
      </c>
      <c r="BL158" s="224"/>
      <c r="BM158" s="224"/>
      <c r="BN158" s="91">
        <f t="shared" si="72"/>
        <v>0</v>
      </c>
      <c r="BO158" s="107">
        <f t="shared" si="73"/>
        <v>0</v>
      </c>
      <c r="BP158" s="107">
        <f t="shared" si="74"/>
        <v>0</v>
      </c>
      <c r="BQ158" s="107">
        <f t="shared" si="75"/>
        <v>0</v>
      </c>
      <c r="BR158" s="97">
        <f t="shared" si="76"/>
        <v>0</v>
      </c>
      <c r="BS158" s="97">
        <f t="shared" si="45"/>
        <v>0</v>
      </c>
      <c r="BT158" s="97">
        <f t="shared" si="78"/>
        <v>0</v>
      </c>
      <c r="BU158" s="97">
        <v>0</v>
      </c>
      <c r="BV158" s="97">
        <v>0</v>
      </c>
      <c r="BW158" s="97">
        <v>0</v>
      </c>
      <c r="BX158" s="97">
        <v>0</v>
      </c>
      <c r="BY158" s="97">
        <v>0</v>
      </c>
      <c r="BZ158" s="97">
        <v>0</v>
      </c>
      <c r="CA158" s="97">
        <v>0</v>
      </c>
      <c r="CB158" s="97">
        <v>0</v>
      </c>
      <c r="CC158" s="97">
        <v>0</v>
      </c>
      <c r="CD158" s="97">
        <v>0</v>
      </c>
      <c r="CE158" s="97">
        <v>0</v>
      </c>
      <c r="CF158" s="97">
        <v>0</v>
      </c>
      <c r="CG158" s="97">
        <f t="shared" si="77"/>
        <v>0</v>
      </c>
      <c r="CH158" s="97">
        <f t="shared" si="47"/>
        <v>0</v>
      </c>
      <c r="CI158" s="97">
        <f t="shared" si="48"/>
        <v>0</v>
      </c>
      <c r="CJ158" s="95"/>
    </row>
    <row r="159" spans="1:89" x14ac:dyDescent="0.25">
      <c r="A159" s="169" t="s">
        <v>172</v>
      </c>
      <c r="B159" s="169" t="s">
        <v>173</v>
      </c>
      <c r="C159" s="169" t="s">
        <v>186</v>
      </c>
      <c r="D159" s="169" t="s">
        <v>121</v>
      </c>
      <c r="F159" s="169" t="s">
        <v>175</v>
      </c>
      <c r="G159" s="169" t="s">
        <v>176</v>
      </c>
      <c r="H159" s="169" t="s">
        <v>177</v>
      </c>
      <c r="I159" s="169">
        <v>20</v>
      </c>
      <c r="J159" s="110">
        <v>2699000</v>
      </c>
      <c r="K159" s="110">
        <v>5479000</v>
      </c>
      <c r="L159" s="110">
        <v>8178000</v>
      </c>
      <c r="M159" s="38"/>
      <c r="N159" s="38"/>
      <c r="O159" s="110">
        <f t="shared" si="49"/>
        <v>0</v>
      </c>
      <c r="P159" s="39" t="s">
        <v>123</v>
      </c>
      <c r="Q159" s="39" t="s">
        <v>123</v>
      </c>
      <c r="R159" s="110">
        <f t="shared" si="50"/>
        <v>0</v>
      </c>
      <c r="S159" s="39"/>
      <c r="T159" s="39"/>
      <c r="U159" s="110">
        <f t="shared" si="51"/>
        <v>0</v>
      </c>
      <c r="V159" s="112">
        <v>337000</v>
      </c>
      <c r="W159" s="112">
        <v>685000</v>
      </c>
      <c r="X159" s="110">
        <f t="shared" si="52"/>
        <v>1022000</v>
      </c>
      <c r="Y159" s="110">
        <f t="shared" si="53"/>
        <v>337000</v>
      </c>
      <c r="Z159" s="110">
        <f t="shared" si="54"/>
        <v>685000</v>
      </c>
      <c r="AA159" s="110">
        <f t="shared" si="55"/>
        <v>1022000</v>
      </c>
      <c r="AB159" s="38">
        <v>337000</v>
      </c>
      <c r="AC159" s="38">
        <v>685000</v>
      </c>
      <c r="AD159" s="110">
        <f t="shared" si="56"/>
        <v>1022000</v>
      </c>
      <c r="AE159" s="112">
        <v>-112333</v>
      </c>
      <c r="AF159" s="112">
        <v>-228333</v>
      </c>
      <c r="AG159" s="110">
        <f t="shared" si="57"/>
        <v>-340666</v>
      </c>
      <c r="AH159" s="112">
        <v>-112333</v>
      </c>
      <c r="AI159" s="112">
        <v>-228333</v>
      </c>
      <c r="AJ159" s="110">
        <f t="shared" si="58"/>
        <v>-340666</v>
      </c>
      <c r="AK159" s="112">
        <v>-112333</v>
      </c>
      <c r="AL159" s="112">
        <v>-228333</v>
      </c>
      <c r="AM159" s="110">
        <f t="shared" si="59"/>
        <v>-340666</v>
      </c>
      <c r="AN159" s="110">
        <f t="shared" si="60"/>
        <v>1</v>
      </c>
      <c r="AO159" s="110">
        <f t="shared" si="61"/>
        <v>1</v>
      </c>
      <c r="AP159" s="110">
        <f t="shared" si="62"/>
        <v>2</v>
      </c>
      <c r="AQ159" s="112">
        <v>338000</v>
      </c>
      <c r="AR159" s="112">
        <v>685000</v>
      </c>
      <c r="AS159" s="110">
        <f t="shared" si="63"/>
        <v>1023000</v>
      </c>
      <c r="AT159" s="112">
        <v>338000</v>
      </c>
      <c r="AU159" s="112">
        <v>685000</v>
      </c>
      <c r="AV159" s="110">
        <f t="shared" si="64"/>
        <v>1023000</v>
      </c>
      <c r="AW159" s="112">
        <v>338000</v>
      </c>
      <c r="AX159" s="112">
        <v>684000</v>
      </c>
      <c r="AY159" s="110">
        <f t="shared" si="65"/>
        <v>1022000</v>
      </c>
      <c r="AZ159" s="224"/>
      <c r="BA159" s="224"/>
      <c r="BB159" s="91">
        <f t="shared" si="66"/>
        <v>0</v>
      </c>
      <c r="BC159" s="110">
        <f t="shared" si="67"/>
        <v>1014000</v>
      </c>
      <c r="BD159" s="110">
        <f t="shared" si="68"/>
        <v>2054000</v>
      </c>
      <c r="BE159" s="110">
        <f t="shared" si="69"/>
        <v>3068000</v>
      </c>
      <c r="BF159" s="224"/>
      <c r="BG159" s="224"/>
      <c r="BH159" s="91">
        <f t="shared" si="70"/>
        <v>0</v>
      </c>
      <c r="BI159" s="224"/>
      <c r="BJ159" s="224"/>
      <c r="BK159" s="91">
        <f t="shared" si="71"/>
        <v>0</v>
      </c>
      <c r="BL159" s="224"/>
      <c r="BM159" s="224"/>
      <c r="BN159" s="91">
        <f t="shared" si="72"/>
        <v>0</v>
      </c>
      <c r="BO159" s="91">
        <f t="shared" si="73"/>
        <v>0</v>
      </c>
      <c r="BP159" s="91">
        <f t="shared" si="74"/>
        <v>0</v>
      </c>
      <c r="BQ159" s="91">
        <f t="shared" si="75"/>
        <v>0</v>
      </c>
      <c r="BR159" s="110">
        <f t="shared" si="76"/>
        <v>1351001</v>
      </c>
      <c r="BS159" s="110">
        <f t="shared" si="45"/>
        <v>2739001</v>
      </c>
      <c r="BT159" s="110">
        <f t="shared" si="78"/>
        <v>4090002</v>
      </c>
      <c r="BU159" s="110">
        <v>337000</v>
      </c>
      <c r="BV159" s="110">
        <v>685000</v>
      </c>
      <c r="BW159" s="110">
        <v>1022000</v>
      </c>
      <c r="BX159" s="110">
        <v>0</v>
      </c>
      <c r="BY159" s="110">
        <v>0</v>
      </c>
      <c r="BZ159" s="110">
        <v>0</v>
      </c>
      <c r="CA159" s="110">
        <v>1014000</v>
      </c>
      <c r="CB159" s="110">
        <v>2054000</v>
      </c>
      <c r="CC159" s="110">
        <v>3068000</v>
      </c>
      <c r="CD159" s="110">
        <v>0</v>
      </c>
      <c r="CE159" s="110">
        <v>0</v>
      </c>
      <c r="CF159" s="110">
        <v>0</v>
      </c>
      <c r="CG159" s="110">
        <f t="shared" si="77"/>
        <v>-1347999</v>
      </c>
      <c r="CH159" s="110">
        <f t="shared" si="47"/>
        <v>-2739999</v>
      </c>
      <c r="CI159" s="110">
        <f t="shared" si="48"/>
        <v>-4087998</v>
      </c>
      <c r="CJ159" s="169" t="s">
        <v>178</v>
      </c>
    </row>
    <row r="160" spans="1:89" x14ac:dyDescent="0.25">
      <c r="A160" s="169" t="s">
        <v>187</v>
      </c>
      <c r="B160" s="169" t="s">
        <v>173</v>
      </c>
      <c r="C160" s="169" t="s">
        <v>188</v>
      </c>
      <c r="D160" s="169" t="s">
        <v>121</v>
      </c>
      <c r="F160" s="169" t="s">
        <v>175</v>
      </c>
      <c r="G160" s="169" t="s">
        <v>176</v>
      </c>
      <c r="H160" s="169" t="s">
        <v>177</v>
      </c>
      <c r="I160" s="169">
        <v>20</v>
      </c>
      <c r="J160" s="110">
        <v>5810000</v>
      </c>
      <c r="K160" s="110">
        <v>5810000</v>
      </c>
      <c r="L160" s="110">
        <v>11620000</v>
      </c>
      <c r="M160" s="38"/>
      <c r="N160" s="38"/>
      <c r="O160" s="110">
        <f t="shared" si="49"/>
        <v>0</v>
      </c>
      <c r="P160" s="39" t="s">
        <v>123</v>
      </c>
      <c r="Q160" s="39" t="s">
        <v>123</v>
      </c>
      <c r="R160" s="110">
        <f t="shared" si="50"/>
        <v>0</v>
      </c>
      <c r="S160" s="39"/>
      <c r="T160" s="39"/>
      <c r="U160" s="110">
        <f t="shared" si="51"/>
        <v>0</v>
      </c>
      <c r="V160" s="112">
        <v>214000</v>
      </c>
      <c r="W160" s="112">
        <v>214000</v>
      </c>
      <c r="X160" s="110">
        <f t="shared" si="52"/>
        <v>428000</v>
      </c>
      <c r="Y160" s="110">
        <f t="shared" si="53"/>
        <v>214000</v>
      </c>
      <c r="Z160" s="110">
        <f t="shared" si="54"/>
        <v>214000</v>
      </c>
      <c r="AA160" s="110">
        <f t="shared" si="55"/>
        <v>428000</v>
      </c>
      <c r="AB160" s="38">
        <v>121578</v>
      </c>
      <c r="AC160" s="38">
        <v>121578</v>
      </c>
      <c r="AD160" s="110">
        <f t="shared" si="56"/>
        <v>243156</v>
      </c>
      <c r="AE160" s="112">
        <v>-40526</v>
      </c>
      <c r="AF160" s="112">
        <v>-40526</v>
      </c>
      <c r="AG160" s="110">
        <f t="shared" si="57"/>
        <v>-81052</v>
      </c>
      <c r="AH160" s="112">
        <v>-40526</v>
      </c>
      <c r="AI160" s="112">
        <v>-40526</v>
      </c>
      <c r="AJ160" s="110">
        <f t="shared" si="58"/>
        <v>-81052</v>
      </c>
      <c r="AK160" s="112">
        <v>-40526</v>
      </c>
      <c r="AL160" s="112">
        <v>-40526</v>
      </c>
      <c r="AM160" s="110">
        <f t="shared" si="59"/>
        <v>-81052</v>
      </c>
      <c r="AN160" s="110">
        <f t="shared" si="60"/>
        <v>0</v>
      </c>
      <c r="AO160" s="110">
        <f t="shared" si="61"/>
        <v>0</v>
      </c>
      <c r="AP160" s="110">
        <f t="shared" si="62"/>
        <v>0</v>
      </c>
      <c r="AQ160" s="112">
        <v>868375</v>
      </c>
      <c r="AR160" s="112">
        <v>868375</v>
      </c>
      <c r="AS160" s="110">
        <f t="shared" si="63"/>
        <v>1736750</v>
      </c>
      <c r="AT160" s="112">
        <v>868375</v>
      </c>
      <c r="AU160" s="112">
        <v>868375</v>
      </c>
      <c r="AV160" s="110">
        <f t="shared" si="64"/>
        <v>1736750</v>
      </c>
      <c r="AW160" s="112">
        <v>868250</v>
      </c>
      <c r="AX160" s="112">
        <v>868250</v>
      </c>
      <c r="AY160" s="110">
        <f t="shared" si="65"/>
        <v>1736500</v>
      </c>
      <c r="AZ160" s="224"/>
      <c r="BA160" s="224"/>
      <c r="BB160" s="91">
        <f t="shared" si="66"/>
        <v>0</v>
      </c>
      <c r="BC160" s="110">
        <f t="shared" si="67"/>
        <v>2605000</v>
      </c>
      <c r="BD160" s="110">
        <f t="shared" si="68"/>
        <v>2605000</v>
      </c>
      <c r="BE160" s="110">
        <f t="shared" si="69"/>
        <v>5210000</v>
      </c>
      <c r="BF160" s="224"/>
      <c r="BG160" s="224"/>
      <c r="BH160" s="91">
        <f t="shared" si="70"/>
        <v>0</v>
      </c>
      <c r="BI160" s="224"/>
      <c r="BJ160" s="224"/>
      <c r="BK160" s="91">
        <f t="shared" si="71"/>
        <v>0</v>
      </c>
      <c r="BL160" s="224"/>
      <c r="BM160" s="224"/>
      <c r="BN160" s="91">
        <f t="shared" si="72"/>
        <v>0</v>
      </c>
      <c r="BO160" s="91">
        <f t="shared" si="73"/>
        <v>0</v>
      </c>
      <c r="BP160" s="91">
        <f t="shared" si="74"/>
        <v>0</v>
      </c>
      <c r="BQ160" s="91">
        <f t="shared" si="75"/>
        <v>0</v>
      </c>
      <c r="BR160" s="110">
        <f t="shared" si="76"/>
        <v>2819000</v>
      </c>
      <c r="BS160" s="110">
        <f t="shared" si="45"/>
        <v>2819000</v>
      </c>
      <c r="BT160" s="110">
        <f t="shared" si="78"/>
        <v>5638000</v>
      </c>
      <c r="BU160" s="110">
        <v>214000</v>
      </c>
      <c r="BV160" s="110">
        <v>214000</v>
      </c>
      <c r="BW160" s="110">
        <v>428000</v>
      </c>
      <c r="BX160" s="110">
        <v>0</v>
      </c>
      <c r="BY160" s="110">
        <v>0</v>
      </c>
      <c r="BZ160" s="110">
        <v>0</v>
      </c>
      <c r="CA160" s="110">
        <v>2605000</v>
      </c>
      <c r="CB160" s="110">
        <v>2605000</v>
      </c>
      <c r="CC160" s="110">
        <v>5210000</v>
      </c>
      <c r="CD160" s="110">
        <v>0</v>
      </c>
      <c r="CE160" s="110">
        <v>0</v>
      </c>
      <c r="CF160" s="110">
        <v>0</v>
      </c>
      <c r="CG160" s="110">
        <f t="shared" si="77"/>
        <v>-2991000</v>
      </c>
      <c r="CH160" s="110">
        <f t="shared" si="47"/>
        <v>-2991000</v>
      </c>
      <c r="CI160" s="110">
        <f t="shared" si="48"/>
        <v>-5982000</v>
      </c>
      <c r="CJ160" s="169" t="s">
        <v>189</v>
      </c>
    </row>
    <row r="161" spans="1:88" x14ac:dyDescent="0.25">
      <c r="A161" s="169" t="s">
        <v>190</v>
      </c>
      <c r="B161" s="169" t="s">
        <v>173</v>
      </c>
      <c r="C161" s="169" t="s">
        <v>191</v>
      </c>
      <c r="D161" s="169" t="s">
        <v>121</v>
      </c>
      <c r="F161" s="169" t="s">
        <v>175</v>
      </c>
      <c r="G161" s="169" t="s">
        <v>176</v>
      </c>
      <c r="H161" s="169" t="s">
        <v>177</v>
      </c>
      <c r="I161" s="169">
        <v>20</v>
      </c>
      <c r="J161" s="110">
        <v>1401000</v>
      </c>
      <c r="K161" s="110">
        <v>1401000</v>
      </c>
      <c r="L161" s="110">
        <v>2802000</v>
      </c>
      <c r="M161" s="38"/>
      <c r="N161" s="38"/>
      <c r="O161" s="110">
        <f t="shared" si="49"/>
        <v>0</v>
      </c>
      <c r="P161" s="39" t="s">
        <v>123</v>
      </c>
      <c r="Q161" s="39" t="s">
        <v>123</v>
      </c>
      <c r="R161" s="110">
        <f t="shared" si="50"/>
        <v>0</v>
      </c>
      <c r="S161" s="39"/>
      <c r="T161" s="39"/>
      <c r="U161" s="110">
        <f t="shared" si="51"/>
        <v>0</v>
      </c>
      <c r="V161" s="112"/>
      <c r="W161" s="112"/>
      <c r="X161" s="110">
        <f t="shared" si="52"/>
        <v>0</v>
      </c>
      <c r="Y161" s="110">
        <f t="shared" si="53"/>
        <v>0</v>
      </c>
      <c r="Z161" s="110">
        <f t="shared" si="54"/>
        <v>0</v>
      </c>
      <c r="AA161" s="110">
        <f t="shared" si="55"/>
        <v>0</v>
      </c>
      <c r="AB161" s="38">
        <v>0</v>
      </c>
      <c r="AC161" s="38">
        <v>0</v>
      </c>
      <c r="AD161" s="110">
        <f t="shared" si="56"/>
        <v>0</v>
      </c>
      <c r="AE161" s="112">
        <v>0</v>
      </c>
      <c r="AF161" s="112">
        <v>0</v>
      </c>
      <c r="AG161" s="110">
        <f t="shared" si="57"/>
        <v>0</v>
      </c>
      <c r="AH161" s="112">
        <v>0</v>
      </c>
      <c r="AI161" s="112">
        <v>0</v>
      </c>
      <c r="AJ161" s="110">
        <f t="shared" si="58"/>
        <v>0</v>
      </c>
      <c r="AK161" s="112">
        <v>0</v>
      </c>
      <c r="AL161" s="112">
        <v>0</v>
      </c>
      <c r="AM161" s="110">
        <f t="shared" si="59"/>
        <v>0</v>
      </c>
      <c r="AN161" s="110">
        <f t="shared" si="60"/>
        <v>0</v>
      </c>
      <c r="AO161" s="110">
        <f t="shared" si="61"/>
        <v>0</v>
      </c>
      <c r="AP161" s="110">
        <f t="shared" si="62"/>
        <v>0</v>
      </c>
      <c r="AQ161" s="112"/>
      <c r="AR161" s="112"/>
      <c r="AS161" s="110">
        <f t="shared" si="63"/>
        <v>0</v>
      </c>
      <c r="AT161" s="112"/>
      <c r="AU161" s="112"/>
      <c r="AV161" s="110">
        <f t="shared" si="64"/>
        <v>0</v>
      </c>
      <c r="AW161" s="112"/>
      <c r="AX161" s="112"/>
      <c r="AY161" s="110">
        <f t="shared" si="65"/>
        <v>0</v>
      </c>
      <c r="AZ161" s="224"/>
      <c r="BA161" s="224"/>
      <c r="BB161" s="91">
        <f t="shared" si="66"/>
        <v>0</v>
      </c>
      <c r="BC161" s="110">
        <f t="shared" si="67"/>
        <v>0</v>
      </c>
      <c r="BD161" s="110">
        <f t="shared" si="68"/>
        <v>0</v>
      </c>
      <c r="BE161" s="110">
        <f t="shared" si="69"/>
        <v>0</v>
      </c>
      <c r="BF161" s="224"/>
      <c r="BG161" s="224"/>
      <c r="BH161" s="91">
        <f t="shared" si="70"/>
        <v>0</v>
      </c>
      <c r="BI161" s="224"/>
      <c r="BJ161" s="224"/>
      <c r="BK161" s="91">
        <f t="shared" si="71"/>
        <v>0</v>
      </c>
      <c r="BL161" s="224"/>
      <c r="BM161" s="224"/>
      <c r="BN161" s="91">
        <f t="shared" si="72"/>
        <v>0</v>
      </c>
      <c r="BO161" s="91">
        <f t="shared" si="73"/>
        <v>0</v>
      </c>
      <c r="BP161" s="91">
        <f t="shared" si="74"/>
        <v>0</v>
      </c>
      <c r="BQ161" s="91">
        <f t="shared" si="75"/>
        <v>0</v>
      </c>
      <c r="BR161" s="110">
        <f t="shared" si="76"/>
        <v>0</v>
      </c>
      <c r="BS161" s="110">
        <f t="shared" si="45"/>
        <v>0</v>
      </c>
      <c r="BT161" s="110">
        <f t="shared" si="78"/>
        <v>0</v>
      </c>
      <c r="BU161" s="110">
        <v>0</v>
      </c>
      <c r="BV161" s="110">
        <v>0</v>
      </c>
      <c r="BW161" s="110">
        <v>0</v>
      </c>
      <c r="BX161" s="110">
        <v>0</v>
      </c>
      <c r="BY161" s="110">
        <v>0</v>
      </c>
      <c r="BZ161" s="110">
        <v>0</v>
      </c>
      <c r="CA161" s="110">
        <v>0</v>
      </c>
      <c r="CB161" s="110">
        <v>0</v>
      </c>
      <c r="CC161" s="110">
        <v>0</v>
      </c>
      <c r="CD161" s="110">
        <v>0</v>
      </c>
      <c r="CE161" s="110">
        <v>0</v>
      </c>
      <c r="CF161" s="110">
        <v>0</v>
      </c>
      <c r="CG161" s="110">
        <f t="shared" si="77"/>
        <v>-1401000</v>
      </c>
      <c r="CH161" s="110">
        <f t="shared" si="47"/>
        <v>-1401000</v>
      </c>
      <c r="CI161" s="110">
        <f t="shared" si="48"/>
        <v>-2802000</v>
      </c>
      <c r="CJ161" s="169" t="s">
        <v>178</v>
      </c>
    </row>
    <row r="162" spans="1:88" x14ac:dyDescent="0.25">
      <c r="A162" s="169" t="s">
        <v>182</v>
      </c>
      <c r="B162" s="169" t="s">
        <v>173</v>
      </c>
      <c r="C162" s="169" t="s">
        <v>192</v>
      </c>
      <c r="D162" s="169" t="s">
        <v>121</v>
      </c>
      <c r="F162" s="169" t="s">
        <v>175</v>
      </c>
      <c r="G162" s="169" t="s">
        <v>176</v>
      </c>
      <c r="H162" s="169" t="s">
        <v>177</v>
      </c>
      <c r="I162" s="169">
        <v>20</v>
      </c>
      <c r="J162" s="110">
        <v>4000000</v>
      </c>
      <c r="K162" s="110">
        <v>0</v>
      </c>
      <c r="L162" s="110">
        <v>4000000</v>
      </c>
      <c r="M162" s="38"/>
      <c r="N162" s="38"/>
      <c r="O162" s="110">
        <f t="shared" si="49"/>
        <v>0</v>
      </c>
      <c r="P162" s="39" t="s">
        <v>123</v>
      </c>
      <c r="Q162" s="39" t="s">
        <v>123</v>
      </c>
      <c r="R162" s="110">
        <f t="shared" si="50"/>
        <v>0</v>
      </c>
      <c r="S162" s="39"/>
      <c r="T162" s="39"/>
      <c r="U162" s="110">
        <f t="shared" si="51"/>
        <v>0</v>
      </c>
      <c r="V162" s="112">
        <v>500000</v>
      </c>
      <c r="W162" s="39"/>
      <c r="X162" s="110">
        <f t="shared" si="52"/>
        <v>500000</v>
      </c>
      <c r="Y162" s="110">
        <f t="shared" si="53"/>
        <v>500000</v>
      </c>
      <c r="Z162" s="110">
        <f t="shared" si="54"/>
        <v>0</v>
      </c>
      <c r="AA162" s="110">
        <f t="shared" si="55"/>
        <v>500000</v>
      </c>
      <c r="AB162" s="38">
        <v>12939</v>
      </c>
      <c r="AC162" s="38"/>
      <c r="AD162" s="110">
        <f t="shared" si="56"/>
        <v>12939</v>
      </c>
      <c r="AE162" s="112">
        <v>-4313</v>
      </c>
      <c r="AF162" s="112">
        <v>0</v>
      </c>
      <c r="AG162" s="110">
        <f t="shared" si="57"/>
        <v>-4313</v>
      </c>
      <c r="AH162" s="112">
        <v>-4313</v>
      </c>
      <c r="AI162" s="112">
        <v>0</v>
      </c>
      <c r="AJ162" s="110">
        <f t="shared" si="58"/>
        <v>-4313</v>
      </c>
      <c r="AK162" s="112">
        <v>-4313</v>
      </c>
      <c r="AL162" s="112">
        <v>0</v>
      </c>
      <c r="AM162" s="110">
        <f t="shared" si="59"/>
        <v>-4313</v>
      </c>
      <c r="AN162" s="110">
        <f t="shared" si="60"/>
        <v>0</v>
      </c>
      <c r="AO162" s="110">
        <f t="shared" si="61"/>
        <v>0</v>
      </c>
      <c r="AP162" s="110">
        <f t="shared" si="62"/>
        <v>0</v>
      </c>
      <c r="AQ162" s="112">
        <v>500000</v>
      </c>
      <c r="AR162" s="39" t="s">
        <v>123</v>
      </c>
      <c r="AS162" s="110">
        <f t="shared" si="63"/>
        <v>500000</v>
      </c>
      <c r="AT162" s="112">
        <v>500000</v>
      </c>
      <c r="AU162" s="39" t="s">
        <v>123</v>
      </c>
      <c r="AV162" s="110">
        <f t="shared" si="64"/>
        <v>500000</v>
      </c>
      <c r="AW162" s="112">
        <v>500000</v>
      </c>
      <c r="AX162" s="39" t="s">
        <v>123</v>
      </c>
      <c r="AY162" s="110">
        <f t="shared" si="65"/>
        <v>500000</v>
      </c>
      <c r="AZ162" s="224"/>
      <c r="BA162" s="224"/>
      <c r="BB162" s="91">
        <f t="shared" si="66"/>
        <v>0</v>
      </c>
      <c r="BC162" s="110">
        <f t="shared" si="67"/>
        <v>1500000</v>
      </c>
      <c r="BD162" s="110">
        <f t="shared" si="68"/>
        <v>0</v>
      </c>
      <c r="BE162" s="110">
        <f t="shared" si="69"/>
        <v>1500000</v>
      </c>
      <c r="BF162" s="224"/>
      <c r="BG162" s="224"/>
      <c r="BH162" s="91">
        <f t="shared" si="70"/>
        <v>0</v>
      </c>
      <c r="BI162" s="224"/>
      <c r="BJ162" s="224"/>
      <c r="BK162" s="91">
        <f t="shared" si="71"/>
        <v>0</v>
      </c>
      <c r="BL162" s="224"/>
      <c r="BM162" s="224"/>
      <c r="BN162" s="91">
        <f t="shared" si="72"/>
        <v>0</v>
      </c>
      <c r="BO162" s="91">
        <f t="shared" si="73"/>
        <v>0</v>
      </c>
      <c r="BP162" s="91">
        <f t="shared" si="74"/>
        <v>0</v>
      </c>
      <c r="BQ162" s="91">
        <f t="shared" si="75"/>
        <v>0</v>
      </c>
      <c r="BR162" s="110">
        <f t="shared" si="76"/>
        <v>2000000</v>
      </c>
      <c r="BS162" s="110">
        <f t="shared" si="45"/>
        <v>0</v>
      </c>
      <c r="BT162" s="110">
        <f t="shared" si="78"/>
        <v>2000000</v>
      </c>
      <c r="BU162" s="110">
        <v>500000</v>
      </c>
      <c r="BV162" s="110">
        <v>0</v>
      </c>
      <c r="BW162" s="110">
        <v>500000</v>
      </c>
      <c r="BX162" s="110">
        <v>0</v>
      </c>
      <c r="BY162" s="110">
        <v>0</v>
      </c>
      <c r="BZ162" s="110">
        <v>0</v>
      </c>
      <c r="CA162" s="110">
        <v>1500000</v>
      </c>
      <c r="CB162" s="110">
        <v>0</v>
      </c>
      <c r="CC162" s="110">
        <v>1500000</v>
      </c>
      <c r="CD162" s="110">
        <v>0</v>
      </c>
      <c r="CE162" s="110">
        <v>0</v>
      </c>
      <c r="CF162" s="110">
        <v>0</v>
      </c>
      <c r="CG162" s="110">
        <f t="shared" si="77"/>
        <v>-2000000</v>
      </c>
      <c r="CH162" s="110">
        <f t="shared" si="47"/>
        <v>0</v>
      </c>
      <c r="CI162" s="110">
        <f t="shared" si="48"/>
        <v>-2000000</v>
      </c>
    </row>
    <row r="163" spans="1:88" x14ac:dyDescent="0.25">
      <c r="A163" s="169" t="s">
        <v>172</v>
      </c>
      <c r="B163" s="169" t="s">
        <v>173</v>
      </c>
      <c r="C163" s="169" t="s">
        <v>174</v>
      </c>
      <c r="D163" s="169" t="s">
        <v>117</v>
      </c>
      <c r="F163" s="169" t="s">
        <v>193</v>
      </c>
      <c r="G163" s="169" t="s">
        <v>194</v>
      </c>
      <c r="H163" s="169" t="s">
        <v>195</v>
      </c>
      <c r="I163" s="169" t="s">
        <v>196</v>
      </c>
      <c r="J163" s="110">
        <v>6125000</v>
      </c>
      <c r="K163" s="110">
        <v>6125000</v>
      </c>
      <c r="L163" s="110">
        <v>12250000</v>
      </c>
      <c r="M163" s="38"/>
      <c r="N163" s="38"/>
      <c r="O163" s="110">
        <f t="shared" si="49"/>
        <v>0</v>
      </c>
      <c r="P163" s="39" t="s">
        <v>123</v>
      </c>
      <c r="Q163" s="39" t="s">
        <v>123</v>
      </c>
      <c r="R163" s="110">
        <f t="shared" si="50"/>
        <v>0</v>
      </c>
      <c r="S163" s="39"/>
      <c r="T163" s="39"/>
      <c r="U163" s="110">
        <f t="shared" si="51"/>
        <v>0</v>
      </c>
      <c r="V163" s="39"/>
      <c r="W163" s="39"/>
      <c r="X163" s="110">
        <f t="shared" si="52"/>
        <v>0</v>
      </c>
      <c r="Y163" s="110">
        <f t="shared" si="53"/>
        <v>0</v>
      </c>
      <c r="Z163" s="110">
        <f t="shared" si="54"/>
        <v>0</v>
      </c>
      <c r="AA163" s="110">
        <f t="shared" si="55"/>
        <v>0</v>
      </c>
      <c r="AB163" s="38">
        <v>0</v>
      </c>
      <c r="AC163" s="38">
        <v>0</v>
      </c>
      <c r="AD163" s="110">
        <f t="shared" si="56"/>
        <v>0</v>
      </c>
      <c r="AE163" s="112">
        <v>0</v>
      </c>
      <c r="AF163" s="112">
        <v>0</v>
      </c>
      <c r="AG163" s="110">
        <f t="shared" si="57"/>
        <v>0</v>
      </c>
      <c r="AH163" s="112">
        <v>0</v>
      </c>
      <c r="AI163" s="112">
        <v>0</v>
      </c>
      <c r="AJ163" s="110">
        <f t="shared" si="58"/>
        <v>0</v>
      </c>
      <c r="AK163" s="112">
        <v>0</v>
      </c>
      <c r="AL163" s="112">
        <v>0</v>
      </c>
      <c r="AM163" s="110">
        <f t="shared" si="59"/>
        <v>0</v>
      </c>
      <c r="AN163" s="110">
        <f t="shared" si="60"/>
        <v>0</v>
      </c>
      <c r="AO163" s="110">
        <f t="shared" si="61"/>
        <v>0</v>
      </c>
      <c r="AP163" s="110">
        <f t="shared" si="62"/>
        <v>0</v>
      </c>
      <c r="AQ163" s="39">
        <v>0</v>
      </c>
      <c r="AR163" s="39">
        <v>0</v>
      </c>
      <c r="AS163" s="110">
        <f t="shared" si="63"/>
        <v>0</v>
      </c>
      <c r="AT163" s="39">
        <v>0</v>
      </c>
      <c r="AU163" s="39">
        <v>0</v>
      </c>
      <c r="AV163" s="110">
        <f t="shared" si="64"/>
        <v>0</v>
      </c>
      <c r="AW163" s="39">
        <v>0</v>
      </c>
      <c r="AX163" s="39">
        <v>0</v>
      </c>
      <c r="AY163" s="110">
        <f t="shared" si="65"/>
        <v>0</v>
      </c>
      <c r="AZ163" s="224"/>
      <c r="BA163" s="224"/>
      <c r="BB163" s="91">
        <f t="shared" si="66"/>
        <v>0</v>
      </c>
      <c r="BC163" s="110">
        <f t="shared" si="67"/>
        <v>0</v>
      </c>
      <c r="BD163" s="110">
        <f t="shared" si="68"/>
        <v>0</v>
      </c>
      <c r="BE163" s="110">
        <f t="shared" si="69"/>
        <v>0</v>
      </c>
      <c r="BF163" s="224"/>
      <c r="BG163" s="224"/>
      <c r="BH163" s="91">
        <f t="shared" si="70"/>
        <v>0</v>
      </c>
      <c r="BI163" s="224"/>
      <c r="BJ163" s="224"/>
      <c r="BK163" s="91">
        <f t="shared" si="71"/>
        <v>0</v>
      </c>
      <c r="BL163" s="224"/>
      <c r="BM163" s="224"/>
      <c r="BN163" s="91">
        <f t="shared" si="72"/>
        <v>0</v>
      </c>
      <c r="BO163" s="91">
        <f t="shared" si="73"/>
        <v>0</v>
      </c>
      <c r="BP163" s="91">
        <f t="shared" si="74"/>
        <v>0</v>
      </c>
      <c r="BQ163" s="91">
        <f t="shared" si="75"/>
        <v>0</v>
      </c>
      <c r="BR163" s="110">
        <f t="shared" si="76"/>
        <v>0</v>
      </c>
      <c r="BS163" s="110">
        <f t="shared" si="45"/>
        <v>0</v>
      </c>
      <c r="BT163" s="110">
        <f t="shared" si="78"/>
        <v>0</v>
      </c>
      <c r="BU163" s="110">
        <v>0</v>
      </c>
      <c r="BV163" s="110">
        <v>0</v>
      </c>
      <c r="BW163" s="110">
        <v>0</v>
      </c>
      <c r="BX163" s="110">
        <v>0</v>
      </c>
      <c r="BY163" s="110">
        <v>0</v>
      </c>
      <c r="BZ163" s="110">
        <v>0</v>
      </c>
      <c r="CA163" s="110">
        <v>0</v>
      </c>
      <c r="CB163" s="110">
        <v>0</v>
      </c>
      <c r="CC163" s="110">
        <v>0</v>
      </c>
      <c r="CD163" s="110">
        <v>0</v>
      </c>
      <c r="CE163" s="110">
        <v>0</v>
      </c>
      <c r="CF163" s="110">
        <v>0</v>
      </c>
      <c r="CG163" s="110">
        <f t="shared" si="77"/>
        <v>-6125000</v>
      </c>
      <c r="CH163" s="110">
        <f t="shared" si="47"/>
        <v>-6125000</v>
      </c>
      <c r="CI163" s="110">
        <f t="shared" si="48"/>
        <v>-12250000</v>
      </c>
      <c r="CJ163" s="169" t="s">
        <v>197</v>
      </c>
    </row>
    <row r="164" spans="1:88" x14ac:dyDescent="0.25">
      <c r="A164" s="169" t="s">
        <v>179</v>
      </c>
      <c r="B164" s="169" t="s">
        <v>173</v>
      </c>
      <c r="C164" s="169" t="s">
        <v>180</v>
      </c>
      <c r="D164" s="169" t="s">
        <v>117</v>
      </c>
      <c r="F164" s="169" t="s">
        <v>193</v>
      </c>
      <c r="G164" s="169" t="s">
        <v>194</v>
      </c>
      <c r="H164" s="169" t="s">
        <v>198</v>
      </c>
      <c r="I164" s="169" t="s">
        <v>196</v>
      </c>
      <c r="J164" s="110">
        <v>44235000</v>
      </c>
      <c r="K164" s="110">
        <v>44235000</v>
      </c>
      <c r="L164" s="110">
        <v>88470000</v>
      </c>
      <c r="M164" s="38">
        <v>0</v>
      </c>
      <c r="N164" s="38">
        <v>0</v>
      </c>
      <c r="O164" s="110">
        <f t="shared" si="49"/>
        <v>0</v>
      </c>
      <c r="P164" s="39">
        <v>0</v>
      </c>
      <c r="Q164" s="39">
        <v>0</v>
      </c>
      <c r="R164" s="110">
        <f t="shared" si="50"/>
        <v>0</v>
      </c>
      <c r="S164" s="112">
        <v>0</v>
      </c>
      <c r="T164" s="112">
        <v>0</v>
      </c>
      <c r="U164" s="110">
        <f t="shared" si="51"/>
        <v>0</v>
      </c>
      <c r="V164" s="112">
        <v>0</v>
      </c>
      <c r="W164" s="112">
        <v>0</v>
      </c>
      <c r="X164" s="110">
        <f t="shared" si="52"/>
        <v>0</v>
      </c>
      <c r="Y164" s="110">
        <f t="shared" si="53"/>
        <v>0</v>
      </c>
      <c r="Z164" s="110">
        <f t="shared" si="54"/>
        <v>0</v>
      </c>
      <c r="AA164" s="110">
        <f t="shared" si="55"/>
        <v>0</v>
      </c>
      <c r="AB164" s="38">
        <v>0</v>
      </c>
      <c r="AC164" s="38">
        <v>0</v>
      </c>
      <c r="AD164" s="110">
        <f t="shared" si="56"/>
        <v>0</v>
      </c>
      <c r="AE164" s="112">
        <v>0</v>
      </c>
      <c r="AF164" s="112">
        <v>0</v>
      </c>
      <c r="AG164" s="110">
        <f t="shared" si="57"/>
        <v>0</v>
      </c>
      <c r="AH164" s="112">
        <v>0</v>
      </c>
      <c r="AI164" s="112">
        <v>0</v>
      </c>
      <c r="AJ164" s="110">
        <f t="shared" si="58"/>
        <v>0</v>
      </c>
      <c r="AK164" s="112">
        <v>0</v>
      </c>
      <c r="AL164" s="112">
        <v>0</v>
      </c>
      <c r="AM164" s="110">
        <f t="shared" si="59"/>
        <v>0</v>
      </c>
      <c r="AN164" s="110">
        <f t="shared" si="60"/>
        <v>0</v>
      </c>
      <c r="AO164" s="110">
        <f t="shared" si="61"/>
        <v>0</v>
      </c>
      <c r="AP164" s="110">
        <f t="shared" si="62"/>
        <v>0</v>
      </c>
      <c r="AQ164" s="39">
        <v>0</v>
      </c>
      <c r="AR164" s="39">
        <v>0</v>
      </c>
      <c r="AS164" s="110">
        <f t="shared" si="63"/>
        <v>0</v>
      </c>
      <c r="AT164" s="39">
        <v>0</v>
      </c>
      <c r="AU164" s="39">
        <v>0</v>
      </c>
      <c r="AV164" s="110">
        <f t="shared" si="64"/>
        <v>0</v>
      </c>
      <c r="AW164" s="39">
        <v>0</v>
      </c>
      <c r="AX164" s="39">
        <v>0</v>
      </c>
      <c r="AY164" s="110">
        <f t="shared" si="65"/>
        <v>0</v>
      </c>
      <c r="AZ164" s="224"/>
      <c r="BA164" s="224"/>
      <c r="BB164" s="91">
        <f t="shared" si="66"/>
        <v>0</v>
      </c>
      <c r="BC164" s="110">
        <f t="shared" si="67"/>
        <v>0</v>
      </c>
      <c r="BD164" s="110">
        <f t="shared" si="68"/>
        <v>0</v>
      </c>
      <c r="BE164" s="110">
        <f t="shared" si="69"/>
        <v>0</v>
      </c>
      <c r="BF164" s="224"/>
      <c r="BG164" s="224"/>
      <c r="BH164" s="91">
        <f t="shared" si="70"/>
        <v>0</v>
      </c>
      <c r="BI164" s="224"/>
      <c r="BJ164" s="224"/>
      <c r="BK164" s="91">
        <f t="shared" si="71"/>
        <v>0</v>
      </c>
      <c r="BL164" s="224"/>
      <c r="BM164" s="224"/>
      <c r="BN164" s="91">
        <f t="shared" si="72"/>
        <v>0</v>
      </c>
      <c r="BO164" s="91">
        <f t="shared" si="73"/>
        <v>0</v>
      </c>
      <c r="BP164" s="91">
        <f t="shared" si="74"/>
        <v>0</v>
      </c>
      <c r="BQ164" s="91">
        <f t="shared" si="75"/>
        <v>0</v>
      </c>
      <c r="BR164" s="110">
        <f t="shared" si="76"/>
        <v>0</v>
      </c>
      <c r="BS164" s="110">
        <f t="shared" si="45"/>
        <v>0</v>
      </c>
      <c r="BT164" s="110">
        <f t="shared" si="78"/>
        <v>0</v>
      </c>
      <c r="BU164" s="110">
        <v>0</v>
      </c>
      <c r="BV164" s="110">
        <v>0</v>
      </c>
      <c r="BW164" s="110">
        <v>0</v>
      </c>
      <c r="BX164" s="110">
        <v>0</v>
      </c>
      <c r="BY164" s="110">
        <v>0</v>
      </c>
      <c r="BZ164" s="110">
        <v>0</v>
      </c>
      <c r="CA164" s="110">
        <v>0</v>
      </c>
      <c r="CB164" s="110">
        <v>0</v>
      </c>
      <c r="CC164" s="110">
        <v>0</v>
      </c>
      <c r="CD164" s="110">
        <v>0</v>
      </c>
      <c r="CE164" s="110">
        <v>0</v>
      </c>
      <c r="CF164" s="110">
        <v>0</v>
      </c>
      <c r="CG164" s="110">
        <f t="shared" si="77"/>
        <v>-44235000</v>
      </c>
      <c r="CH164" s="110">
        <f t="shared" si="47"/>
        <v>-44235000</v>
      </c>
      <c r="CI164" s="110">
        <f t="shared" si="48"/>
        <v>-88470000</v>
      </c>
      <c r="CJ164" s="169" t="s">
        <v>197</v>
      </c>
    </row>
    <row r="165" spans="1:88" x14ac:dyDescent="0.25">
      <c r="A165" s="169" t="s">
        <v>199</v>
      </c>
      <c r="B165" s="169" t="s">
        <v>173</v>
      </c>
      <c r="C165" s="169" t="s">
        <v>200</v>
      </c>
      <c r="D165" s="169" t="s">
        <v>117</v>
      </c>
      <c r="F165" s="169" t="s">
        <v>193</v>
      </c>
      <c r="G165" s="169" t="s">
        <v>194</v>
      </c>
      <c r="H165" s="169" t="s">
        <v>195</v>
      </c>
      <c r="I165" s="169" t="s">
        <v>196</v>
      </c>
      <c r="J165" s="110">
        <v>40000000</v>
      </c>
      <c r="K165" s="110">
        <v>0</v>
      </c>
      <c r="L165" s="110">
        <v>40000000</v>
      </c>
      <c r="M165" s="38"/>
      <c r="N165" s="38"/>
      <c r="O165" s="110">
        <f t="shared" si="49"/>
        <v>0</v>
      </c>
      <c r="P165" s="39" t="s">
        <v>123</v>
      </c>
      <c r="Q165" s="39" t="s">
        <v>123</v>
      </c>
      <c r="R165" s="110">
        <f t="shared" si="50"/>
        <v>0</v>
      </c>
      <c r="S165" s="39"/>
      <c r="T165" s="39"/>
      <c r="U165" s="110">
        <f t="shared" si="51"/>
        <v>0</v>
      </c>
      <c r="V165" s="112">
        <f>ROUND(9052769,-3)</f>
        <v>9053000</v>
      </c>
      <c r="W165" s="39"/>
      <c r="X165" s="110">
        <f t="shared" si="52"/>
        <v>9053000</v>
      </c>
      <c r="Y165" s="110">
        <f t="shared" si="53"/>
        <v>9053000</v>
      </c>
      <c r="Z165" s="110">
        <f t="shared" si="54"/>
        <v>0</v>
      </c>
      <c r="AA165" s="110">
        <f t="shared" si="55"/>
        <v>9053000</v>
      </c>
      <c r="AB165" s="38">
        <v>7450500</v>
      </c>
      <c r="AC165" s="38"/>
      <c r="AD165" s="110">
        <f t="shared" si="56"/>
        <v>7450500</v>
      </c>
      <c r="AE165" s="112">
        <v>-2483500</v>
      </c>
      <c r="AF165" s="112">
        <v>0</v>
      </c>
      <c r="AG165" s="110">
        <f t="shared" si="57"/>
        <v>-2483500</v>
      </c>
      <c r="AH165" s="112">
        <v>-682000</v>
      </c>
      <c r="AI165" s="112">
        <v>0</v>
      </c>
      <c r="AJ165" s="110">
        <f t="shared" si="58"/>
        <v>-682000</v>
      </c>
      <c r="AK165" s="112">
        <v>-4285000</v>
      </c>
      <c r="AL165" s="112">
        <v>0</v>
      </c>
      <c r="AM165" s="110">
        <f t="shared" si="59"/>
        <v>-4285000</v>
      </c>
      <c r="AN165" s="110">
        <f t="shared" si="60"/>
        <v>0</v>
      </c>
      <c r="AO165" s="110">
        <f t="shared" si="61"/>
        <v>0</v>
      </c>
      <c r="AP165" s="110">
        <f t="shared" si="62"/>
        <v>0</v>
      </c>
      <c r="AQ165" s="112">
        <v>475000</v>
      </c>
      <c r="AR165" s="39" t="s">
        <v>123</v>
      </c>
      <c r="AS165" s="110">
        <f t="shared" si="63"/>
        <v>475000</v>
      </c>
      <c r="AT165" s="94">
        <f>ROUNDUP(219433,-3)</f>
        <v>220000</v>
      </c>
      <c r="AU165" s="39" t="s">
        <v>123</v>
      </c>
      <c r="AV165" s="110">
        <f t="shared" si="64"/>
        <v>220000</v>
      </c>
      <c r="AW165" s="94">
        <f>ROUND(601109,-3)</f>
        <v>601000</v>
      </c>
      <c r="AX165" s="39" t="s">
        <v>123</v>
      </c>
      <c r="AY165" s="110">
        <f t="shared" si="65"/>
        <v>601000</v>
      </c>
      <c r="AZ165" s="224"/>
      <c r="BA165" s="224"/>
      <c r="BB165" s="91">
        <f t="shared" si="66"/>
        <v>0</v>
      </c>
      <c r="BC165" s="110">
        <f t="shared" si="67"/>
        <v>1296000</v>
      </c>
      <c r="BD165" s="110">
        <f t="shared" si="68"/>
        <v>0</v>
      </c>
      <c r="BE165" s="110">
        <f t="shared" si="69"/>
        <v>1296000</v>
      </c>
      <c r="BF165" s="224"/>
      <c r="BG165" s="224"/>
      <c r="BH165" s="91">
        <f t="shared" si="70"/>
        <v>0</v>
      </c>
      <c r="BI165" s="224"/>
      <c r="BJ165" s="224"/>
      <c r="BK165" s="91">
        <f t="shared" si="71"/>
        <v>0</v>
      </c>
      <c r="BL165" s="224"/>
      <c r="BM165" s="224"/>
      <c r="BN165" s="91">
        <f t="shared" si="72"/>
        <v>0</v>
      </c>
      <c r="BO165" s="91">
        <f t="shared" si="73"/>
        <v>0</v>
      </c>
      <c r="BP165" s="91">
        <f t="shared" si="74"/>
        <v>0</v>
      </c>
      <c r="BQ165" s="91">
        <f t="shared" si="75"/>
        <v>0</v>
      </c>
      <c r="BR165" s="110">
        <f t="shared" si="76"/>
        <v>10349000</v>
      </c>
      <c r="BS165" s="110">
        <f t="shared" si="45"/>
        <v>0</v>
      </c>
      <c r="BT165" s="110">
        <f t="shared" si="78"/>
        <v>10349000</v>
      </c>
      <c r="BU165" s="110">
        <v>9053000</v>
      </c>
      <c r="BV165" s="110">
        <v>0</v>
      </c>
      <c r="BW165" s="110">
        <v>9053000</v>
      </c>
      <c r="BX165" s="110">
        <v>0</v>
      </c>
      <c r="BY165" s="110">
        <v>0</v>
      </c>
      <c r="BZ165" s="110">
        <v>0</v>
      </c>
      <c r="CA165" s="110">
        <v>1296000</v>
      </c>
      <c r="CB165" s="110">
        <v>0</v>
      </c>
      <c r="CC165" s="110">
        <v>1296000</v>
      </c>
      <c r="CD165" s="110">
        <v>0</v>
      </c>
      <c r="CE165" s="110">
        <v>0</v>
      </c>
      <c r="CF165" s="110">
        <v>0</v>
      </c>
      <c r="CG165" s="110">
        <f t="shared" si="77"/>
        <v>-29651000</v>
      </c>
      <c r="CH165" s="110">
        <f t="shared" si="47"/>
        <v>0</v>
      </c>
      <c r="CI165" s="110">
        <f t="shared" si="48"/>
        <v>-29651000</v>
      </c>
      <c r="CJ165" s="169" t="s">
        <v>197</v>
      </c>
    </row>
    <row r="166" spans="1:88" x14ac:dyDescent="0.25">
      <c r="A166" s="95" t="s">
        <v>184</v>
      </c>
      <c r="B166" s="95" t="s">
        <v>173</v>
      </c>
      <c r="C166" s="95" t="s">
        <v>185</v>
      </c>
      <c r="D166" s="95" t="s">
        <v>117</v>
      </c>
      <c r="F166" s="169" t="s">
        <v>193</v>
      </c>
      <c r="G166" s="169" t="s">
        <v>194</v>
      </c>
      <c r="H166" s="95" t="s">
        <v>195</v>
      </c>
      <c r="I166" s="169" t="s">
        <v>196</v>
      </c>
      <c r="J166" s="110">
        <v>0</v>
      </c>
      <c r="K166" s="110">
        <v>0</v>
      </c>
      <c r="L166" s="110">
        <v>0</v>
      </c>
      <c r="M166" s="38"/>
      <c r="N166" s="38"/>
      <c r="O166" s="110">
        <f t="shared" si="49"/>
        <v>0</v>
      </c>
      <c r="P166" s="39" t="s">
        <v>123</v>
      </c>
      <c r="Q166" s="39" t="s">
        <v>123</v>
      </c>
      <c r="R166" s="110">
        <f t="shared" si="50"/>
        <v>0</v>
      </c>
      <c r="S166" s="39"/>
      <c r="T166" s="39"/>
      <c r="U166" s="110">
        <f t="shared" si="51"/>
        <v>0</v>
      </c>
      <c r="V166" s="39"/>
      <c r="W166" s="39"/>
      <c r="X166" s="110">
        <f t="shared" si="52"/>
        <v>0</v>
      </c>
      <c r="Y166" s="110">
        <f t="shared" si="53"/>
        <v>0</v>
      </c>
      <c r="Z166" s="110">
        <f t="shared" si="54"/>
        <v>0</v>
      </c>
      <c r="AA166" s="110">
        <f t="shared" si="55"/>
        <v>0</v>
      </c>
      <c r="AB166" s="38"/>
      <c r="AC166" s="38"/>
      <c r="AD166" s="110">
        <f t="shared" si="56"/>
        <v>0</v>
      </c>
      <c r="AE166" s="112">
        <v>0</v>
      </c>
      <c r="AF166" s="112">
        <v>0</v>
      </c>
      <c r="AG166" s="110">
        <f t="shared" si="57"/>
        <v>0</v>
      </c>
      <c r="AH166" s="112">
        <v>0</v>
      </c>
      <c r="AI166" s="112">
        <v>0</v>
      </c>
      <c r="AJ166" s="110">
        <f t="shared" si="58"/>
        <v>0</v>
      </c>
      <c r="AK166" s="112">
        <v>0</v>
      </c>
      <c r="AL166" s="112">
        <v>0</v>
      </c>
      <c r="AM166" s="110">
        <f t="shared" si="59"/>
        <v>0</v>
      </c>
      <c r="AN166" s="97">
        <f t="shared" si="60"/>
        <v>0</v>
      </c>
      <c r="AO166" s="97">
        <f t="shared" si="61"/>
        <v>0</v>
      </c>
      <c r="AP166" s="97">
        <f t="shared" si="62"/>
        <v>0</v>
      </c>
      <c r="AQ166" s="39" t="s">
        <v>123</v>
      </c>
      <c r="AR166" s="39" t="s">
        <v>123</v>
      </c>
      <c r="AS166" s="110">
        <f t="shared" si="63"/>
        <v>0</v>
      </c>
      <c r="AT166" s="39" t="s">
        <v>123</v>
      </c>
      <c r="AU166" s="39" t="s">
        <v>123</v>
      </c>
      <c r="AV166" s="110">
        <f t="shared" si="64"/>
        <v>0</v>
      </c>
      <c r="AW166" s="39" t="s">
        <v>123</v>
      </c>
      <c r="AX166" s="39" t="s">
        <v>123</v>
      </c>
      <c r="AY166" s="110">
        <f t="shared" si="65"/>
        <v>0</v>
      </c>
      <c r="AZ166" s="224"/>
      <c r="BA166" s="224"/>
      <c r="BB166" s="91">
        <f t="shared" si="66"/>
        <v>0</v>
      </c>
      <c r="BC166" s="97">
        <f t="shared" si="67"/>
        <v>0</v>
      </c>
      <c r="BD166" s="97">
        <f t="shared" si="68"/>
        <v>0</v>
      </c>
      <c r="BE166" s="97">
        <f t="shared" si="69"/>
        <v>0</v>
      </c>
      <c r="BF166" s="224"/>
      <c r="BG166" s="224"/>
      <c r="BH166" s="91">
        <f t="shared" si="70"/>
        <v>0</v>
      </c>
      <c r="BI166" s="224"/>
      <c r="BJ166" s="224"/>
      <c r="BK166" s="91">
        <f t="shared" si="71"/>
        <v>0</v>
      </c>
      <c r="BL166" s="224"/>
      <c r="BM166" s="224"/>
      <c r="BN166" s="91">
        <f t="shared" si="72"/>
        <v>0</v>
      </c>
      <c r="BO166" s="91">
        <f t="shared" si="73"/>
        <v>0</v>
      </c>
      <c r="BP166" s="91">
        <f t="shared" si="74"/>
        <v>0</v>
      </c>
      <c r="BQ166" s="91">
        <f t="shared" si="75"/>
        <v>0</v>
      </c>
      <c r="BR166" s="97">
        <f t="shared" si="76"/>
        <v>0</v>
      </c>
      <c r="BS166" s="97">
        <f t="shared" si="45"/>
        <v>0</v>
      </c>
      <c r="BT166" s="97">
        <f t="shared" si="78"/>
        <v>0</v>
      </c>
      <c r="BU166" s="97">
        <v>0</v>
      </c>
      <c r="BV166" s="97">
        <v>0</v>
      </c>
      <c r="BW166" s="97">
        <v>0</v>
      </c>
      <c r="BX166" s="97">
        <v>0</v>
      </c>
      <c r="BY166" s="97">
        <v>0</v>
      </c>
      <c r="BZ166" s="97">
        <v>0</v>
      </c>
      <c r="CA166" s="97">
        <v>0</v>
      </c>
      <c r="CB166" s="97">
        <v>0</v>
      </c>
      <c r="CC166" s="97">
        <v>0</v>
      </c>
      <c r="CD166" s="97">
        <v>0</v>
      </c>
      <c r="CE166" s="97">
        <v>0</v>
      </c>
      <c r="CF166" s="97">
        <v>0</v>
      </c>
      <c r="CG166" s="97">
        <f t="shared" si="77"/>
        <v>0</v>
      </c>
      <c r="CH166" s="97">
        <f t="shared" si="47"/>
        <v>0</v>
      </c>
      <c r="CI166" s="97">
        <f t="shared" si="48"/>
        <v>0</v>
      </c>
    </row>
    <row r="167" spans="1:88" x14ac:dyDescent="0.25">
      <c r="A167" s="169" t="s">
        <v>172</v>
      </c>
      <c r="B167" s="169" t="s">
        <v>173</v>
      </c>
      <c r="C167" s="169" t="s">
        <v>186</v>
      </c>
      <c r="D167" s="169" t="s">
        <v>117</v>
      </c>
      <c r="F167" s="169" t="s">
        <v>193</v>
      </c>
      <c r="G167" s="169" t="s">
        <v>194</v>
      </c>
      <c r="H167" s="169" t="s">
        <v>195</v>
      </c>
      <c r="I167" s="169" t="s">
        <v>196</v>
      </c>
      <c r="J167" s="110">
        <v>104224000</v>
      </c>
      <c r="K167" s="110">
        <v>104219000</v>
      </c>
      <c r="L167" s="110">
        <v>208443000</v>
      </c>
      <c r="M167" s="112">
        <v>951000</v>
      </c>
      <c r="N167" s="112">
        <v>951000</v>
      </c>
      <c r="O167" s="110">
        <f t="shared" si="49"/>
        <v>1902000</v>
      </c>
      <c r="P167" s="112">
        <v>2323000</v>
      </c>
      <c r="Q167" s="112">
        <v>2323000</v>
      </c>
      <c r="R167" s="110">
        <f t="shared" si="50"/>
        <v>4646000</v>
      </c>
      <c r="S167" s="112">
        <v>5242000</v>
      </c>
      <c r="T167" s="112">
        <v>5242000</v>
      </c>
      <c r="U167" s="110">
        <f t="shared" si="51"/>
        <v>10484000</v>
      </c>
      <c r="V167" s="112">
        <v>3737000</v>
      </c>
      <c r="W167" s="112">
        <v>3737000</v>
      </c>
      <c r="X167" s="110">
        <f t="shared" si="52"/>
        <v>7474000</v>
      </c>
      <c r="Y167" s="110">
        <f t="shared" si="53"/>
        <v>12253000</v>
      </c>
      <c r="Z167" s="110">
        <f t="shared" si="54"/>
        <v>12253000</v>
      </c>
      <c r="AA167" s="110">
        <f t="shared" si="55"/>
        <v>24506000</v>
      </c>
      <c r="AB167" s="38">
        <v>865803</v>
      </c>
      <c r="AC167" s="38">
        <v>865803</v>
      </c>
      <c r="AD167" s="110">
        <f t="shared" si="56"/>
        <v>1731606</v>
      </c>
      <c r="AE167" s="112">
        <v>-288601</v>
      </c>
      <c r="AF167" s="112">
        <v>-288601</v>
      </c>
      <c r="AG167" s="110">
        <f t="shared" si="57"/>
        <v>-577202</v>
      </c>
      <c r="AH167" s="112">
        <v>-288601</v>
      </c>
      <c r="AI167" s="112">
        <v>-288601</v>
      </c>
      <c r="AJ167" s="110">
        <f t="shared" si="58"/>
        <v>-577202</v>
      </c>
      <c r="AK167" s="112">
        <v>-288601</v>
      </c>
      <c r="AL167" s="112">
        <v>-288601</v>
      </c>
      <c r="AM167" s="110">
        <f t="shared" si="59"/>
        <v>-577202</v>
      </c>
      <c r="AN167" s="110">
        <f t="shared" si="60"/>
        <v>0</v>
      </c>
      <c r="AO167" s="110">
        <f t="shared" si="61"/>
        <v>0</v>
      </c>
      <c r="AP167" s="110">
        <f t="shared" si="62"/>
        <v>0</v>
      </c>
      <c r="AQ167" s="112">
        <v>3632000</v>
      </c>
      <c r="AR167" s="112">
        <v>3632000</v>
      </c>
      <c r="AS167" s="110">
        <f t="shared" si="63"/>
        <v>7264000</v>
      </c>
      <c r="AT167" s="112">
        <v>4114000</v>
      </c>
      <c r="AU167" s="112">
        <v>4114000</v>
      </c>
      <c r="AV167" s="110">
        <f t="shared" si="64"/>
        <v>8228000</v>
      </c>
      <c r="AW167" s="112">
        <v>4597000</v>
      </c>
      <c r="AX167" s="112">
        <v>4596000</v>
      </c>
      <c r="AY167" s="110">
        <f t="shared" si="65"/>
        <v>9193000</v>
      </c>
      <c r="AZ167" s="224"/>
      <c r="BA167" s="224"/>
      <c r="BB167" s="91">
        <f t="shared" si="66"/>
        <v>0</v>
      </c>
      <c r="BC167" s="110">
        <f t="shared" si="67"/>
        <v>12343000</v>
      </c>
      <c r="BD167" s="110">
        <f t="shared" si="68"/>
        <v>12342000</v>
      </c>
      <c r="BE167" s="110">
        <f t="shared" si="69"/>
        <v>24685000</v>
      </c>
      <c r="BF167" s="224"/>
      <c r="BG167" s="224"/>
      <c r="BH167" s="91">
        <f t="shared" si="70"/>
        <v>0</v>
      </c>
      <c r="BI167" s="224"/>
      <c r="BJ167" s="224"/>
      <c r="BK167" s="91">
        <f t="shared" si="71"/>
        <v>0</v>
      </c>
      <c r="BL167" s="224"/>
      <c r="BM167" s="224"/>
      <c r="BN167" s="91">
        <f t="shared" si="72"/>
        <v>0</v>
      </c>
      <c r="BO167" s="91">
        <f t="shared" si="73"/>
        <v>0</v>
      </c>
      <c r="BP167" s="91">
        <f t="shared" si="74"/>
        <v>0</v>
      </c>
      <c r="BQ167" s="91">
        <f t="shared" si="75"/>
        <v>0</v>
      </c>
      <c r="BR167" s="110">
        <f t="shared" si="76"/>
        <v>24596000</v>
      </c>
      <c r="BS167" s="110">
        <f t="shared" si="45"/>
        <v>24595000</v>
      </c>
      <c r="BT167" s="110">
        <f t="shared" si="78"/>
        <v>49191000</v>
      </c>
      <c r="BU167" s="110">
        <v>12253000</v>
      </c>
      <c r="BV167" s="110">
        <v>12253000</v>
      </c>
      <c r="BW167" s="110">
        <v>24506000</v>
      </c>
      <c r="BX167" s="110">
        <v>0</v>
      </c>
      <c r="BY167" s="110">
        <v>0</v>
      </c>
      <c r="BZ167" s="110">
        <v>0</v>
      </c>
      <c r="CA167" s="110">
        <v>12343000</v>
      </c>
      <c r="CB167" s="110">
        <v>12342000</v>
      </c>
      <c r="CC167" s="110">
        <v>24685000</v>
      </c>
      <c r="CD167" s="110">
        <v>0</v>
      </c>
      <c r="CE167" s="110">
        <v>0</v>
      </c>
      <c r="CF167" s="110">
        <v>0</v>
      </c>
      <c r="CG167" s="110">
        <f t="shared" si="77"/>
        <v>-79628000</v>
      </c>
      <c r="CH167" s="110">
        <f t="shared" si="47"/>
        <v>-79624000</v>
      </c>
      <c r="CI167" s="110">
        <f t="shared" si="48"/>
        <v>-159252000</v>
      </c>
      <c r="CJ167" s="169" t="s">
        <v>201</v>
      </c>
    </row>
    <row r="168" spans="1:88" x14ac:dyDescent="0.25">
      <c r="A168" s="169" t="s">
        <v>187</v>
      </c>
      <c r="B168" s="169" t="s">
        <v>173</v>
      </c>
      <c r="C168" s="169" t="s">
        <v>188</v>
      </c>
      <c r="D168" s="169" t="s">
        <v>117</v>
      </c>
      <c r="F168" s="169" t="s">
        <v>193</v>
      </c>
      <c r="G168" s="169" t="s">
        <v>194</v>
      </c>
      <c r="H168" s="169" t="s">
        <v>195</v>
      </c>
      <c r="I168" s="169" t="s">
        <v>196</v>
      </c>
      <c r="J168" s="110">
        <v>644190000</v>
      </c>
      <c r="K168" s="110">
        <v>644190000</v>
      </c>
      <c r="L168" s="110">
        <v>1288380000</v>
      </c>
      <c r="M168" s="38">
        <v>0</v>
      </c>
      <c r="N168" s="38">
        <v>0</v>
      </c>
      <c r="O168" s="110">
        <f t="shared" si="49"/>
        <v>0</v>
      </c>
      <c r="P168" s="39">
        <v>0</v>
      </c>
      <c r="Q168" s="39">
        <v>0</v>
      </c>
      <c r="R168" s="110">
        <f t="shared" si="50"/>
        <v>0</v>
      </c>
      <c r="S168" s="39">
        <v>0</v>
      </c>
      <c r="T168" s="39">
        <v>0</v>
      </c>
      <c r="U168" s="110">
        <f t="shared" si="51"/>
        <v>0</v>
      </c>
      <c r="V168" s="39">
        <v>0</v>
      </c>
      <c r="W168" s="39">
        <v>0</v>
      </c>
      <c r="X168" s="110">
        <f t="shared" si="52"/>
        <v>0</v>
      </c>
      <c r="Y168" s="110">
        <f t="shared" si="53"/>
        <v>0</v>
      </c>
      <c r="Z168" s="110">
        <f t="shared" si="54"/>
        <v>0</v>
      </c>
      <c r="AA168" s="110">
        <f t="shared" si="55"/>
        <v>0</v>
      </c>
      <c r="AB168" s="38">
        <v>0</v>
      </c>
      <c r="AC168" s="38">
        <v>0</v>
      </c>
      <c r="AD168" s="110">
        <f t="shared" si="56"/>
        <v>0</v>
      </c>
      <c r="AE168" s="112">
        <v>0</v>
      </c>
      <c r="AF168" s="112">
        <v>0</v>
      </c>
      <c r="AG168" s="110">
        <f t="shared" si="57"/>
        <v>0</v>
      </c>
      <c r="AH168" s="112">
        <v>0</v>
      </c>
      <c r="AI168" s="112">
        <v>0</v>
      </c>
      <c r="AJ168" s="110">
        <f t="shared" si="58"/>
        <v>0</v>
      </c>
      <c r="AK168" s="112">
        <v>0</v>
      </c>
      <c r="AL168" s="112">
        <v>0</v>
      </c>
      <c r="AM168" s="110">
        <f t="shared" si="59"/>
        <v>0</v>
      </c>
      <c r="AN168" s="110">
        <f t="shared" si="60"/>
        <v>0</v>
      </c>
      <c r="AO168" s="110">
        <f t="shared" si="61"/>
        <v>0</v>
      </c>
      <c r="AP168" s="110">
        <f t="shared" si="62"/>
        <v>0</v>
      </c>
      <c r="AQ168" s="39">
        <v>0</v>
      </c>
      <c r="AR168" s="39">
        <v>0</v>
      </c>
      <c r="AS168" s="110">
        <f t="shared" si="63"/>
        <v>0</v>
      </c>
      <c r="AT168" s="39">
        <v>0</v>
      </c>
      <c r="AU168" s="39">
        <v>0</v>
      </c>
      <c r="AV168" s="110">
        <f t="shared" si="64"/>
        <v>0</v>
      </c>
      <c r="AW168" s="112">
        <v>314014000</v>
      </c>
      <c r="AX168" s="112">
        <f>322000000+7986000</f>
        <v>329986000</v>
      </c>
      <c r="AY168" s="110">
        <f t="shared" si="65"/>
        <v>644000000</v>
      </c>
      <c r="AZ168" s="224"/>
      <c r="BA168" s="224"/>
      <c r="BB168" s="91">
        <f t="shared" si="66"/>
        <v>0</v>
      </c>
      <c r="BC168" s="110">
        <f t="shared" si="67"/>
        <v>314014000</v>
      </c>
      <c r="BD168" s="110">
        <f t="shared" si="68"/>
        <v>329986000</v>
      </c>
      <c r="BE168" s="110">
        <f t="shared" si="69"/>
        <v>644000000</v>
      </c>
      <c r="BF168" s="224"/>
      <c r="BG168" s="224"/>
      <c r="BH168" s="91">
        <f t="shared" si="70"/>
        <v>0</v>
      </c>
      <c r="BI168" s="224"/>
      <c r="BJ168" s="224"/>
      <c r="BK168" s="91">
        <f t="shared" si="71"/>
        <v>0</v>
      </c>
      <c r="BL168" s="224"/>
      <c r="BM168" s="224"/>
      <c r="BN168" s="91">
        <f t="shared" si="72"/>
        <v>0</v>
      </c>
      <c r="BO168" s="91">
        <f t="shared" si="73"/>
        <v>0</v>
      </c>
      <c r="BP168" s="91">
        <f t="shared" si="74"/>
        <v>0</v>
      </c>
      <c r="BQ168" s="91">
        <f t="shared" si="75"/>
        <v>0</v>
      </c>
      <c r="BR168" s="110">
        <f t="shared" si="76"/>
        <v>314014000</v>
      </c>
      <c r="BS168" s="110">
        <f t="shared" si="45"/>
        <v>329986000</v>
      </c>
      <c r="BT168" s="110">
        <f t="shared" si="78"/>
        <v>644000000</v>
      </c>
      <c r="BU168" s="110">
        <v>0</v>
      </c>
      <c r="BV168" s="110">
        <v>0</v>
      </c>
      <c r="BW168" s="110">
        <v>0</v>
      </c>
      <c r="BX168" s="110">
        <v>0</v>
      </c>
      <c r="BY168" s="110">
        <v>0</v>
      </c>
      <c r="BZ168" s="110">
        <v>0</v>
      </c>
      <c r="CA168" s="110">
        <v>314014000</v>
      </c>
      <c r="CB168" s="110">
        <v>329986000</v>
      </c>
      <c r="CC168" s="110">
        <v>644000000</v>
      </c>
      <c r="CD168" s="110">
        <v>0</v>
      </c>
      <c r="CE168" s="110">
        <v>0</v>
      </c>
      <c r="CF168" s="110">
        <v>0</v>
      </c>
      <c r="CG168" s="110">
        <f t="shared" si="77"/>
        <v>-330176000</v>
      </c>
      <c r="CH168" s="110">
        <f t="shared" si="47"/>
        <v>-314204000</v>
      </c>
      <c r="CI168" s="110">
        <f t="shared" si="48"/>
        <v>-644380000</v>
      </c>
      <c r="CJ168" s="169" t="s">
        <v>201</v>
      </c>
    </row>
    <row r="169" spans="1:88" ht="14.1" customHeight="1" x14ac:dyDescent="0.25">
      <c r="A169" s="169" t="s">
        <v>190</v>
      </c>
      <c r="B169" s="169" t="s">
        <v>173</v>
      </c>
      <c r="C169" s="169" t="s">
        <v>191</v>
      </c>
      <c r="D169" s="169" t="s">
        <v>117</v>
      </c>
      <c r="F169" s="169" t="s">
        <v>193</v>
      </c>
      <c r="G169" s="169" t="s">
        <v>194</v>
      </c>
      <c r="H169" s="169" t="s">
        <v>195</v>
      </c>
      <c r="I169" s="169" t="s">
        <v>196</v>
      </c>
      <c r="J169" s="110">
        <v>21260000</v>
      </c>
      <c r="K169" s="110">
        <v>43195000</v>
      </c>
      <c r="L169" s="110">
        <v>64455000</v>
      </c>
      <c r="M169" s="38">
        <v>0</v>
      </c>
      <c r="N169" s="38"/>
      <c r="O169" s="110">
        <f t="shared" si="49"/>
        <v>0</v>
      </c>
      <c r="P169" s="39" t="s">
        <v>123</v>
      </c>
      <c r="Q169" s="39" t="s">
        <v>123</v>
      </c>
      <c r="R169" s="110">
        <f t="shared" si="50"/>
        <v>0</v>
      </c>
      <c r="S169" s="39" t="s">
        <v>123</v>
      </c>
      <c r="T169" s="39" t="s">
        <v>123</v>
      </c>
      <c r="U169" s="110">
        <f t="shared" si="51"/>
        <v>0</v>
      </c>
      <c r="V169" s="112">
        <v>3535000</v>
      </c>
      <c r="W169" s="39"/>
      <c r="X169" s="110">
        <f t="shared" si="52"/>
        <v>3535000</v>
      </c>
      <c r="Y169" s="110">
        <f t="shared" si="53"/>
        <v>3535000</v>
      </c>
      <c r="Z169" s="110">
        <f t="shared" si="54"/>
        <v>0</v>
      </c>
      <c r="AA169" s="110">
        <f t="shared" si="55"/>
        <v>3535000</v>
      </c>
      <c r="AB169" s="38">
        <v>0</v>
      </c>
      <c r="AC169" s="38">
        <v>0</v>
      </c>
      <c r="AD169" s="110">
        <f t="shared" si="56"/>
        <v>0</v>
      </c>
      <c r="AE169" s="112">
        <v>0</v>
      </c>
      <c r="AF169" s="112">
        <v>0</v>
      </c>
      <c r="AG169" s="110">
        <f t="shared" si="57"/>
        <v>0</v>
      </c>
      <c r="AH169" s="112">
        <v>0</v>
      </c>
      <c r="AI169" s="112">
        <v>0</v>
      </c>
      <c r="AJ169" s="110">
        <f t="shared" si="58"/>
        <v>0</v>
      </c>
      <c r="AK169" s="112">
        <v>0</v>
      </c>
      <c r="AL169" s="112">
        <v>0</v>
      </c>
      <c r="AM169" s="110">
        <f t="shared" si="59"/>
        <v>0</v>
      </c>
      <c r="AN169" s="110">
        <f t="shared" si="60"/>
        <v>0</v>
      </c>
      <c r="AO169" s="110">
        <f t="shared" si="61"/>
        <v>0</v>
      </c>
      <c r="AP169" s="110">
        <f t="shared" si="62"/>
        <v>0</v>
      </c>
      <c r="AQ169" s="112">
        <v>2150000</v>
      </c>
      <c r="AR169" s="112">
        <v>7170000</v>
      </c>
      <c r="AS169" s="110">
        <f t="shared" si="63"/>
        <v>9320000</v>
      </c>
      <c r="AT169" s="112">
        <v>2149000</v>
      </c>
      <c r="AU169" s="112">
        <v>7170000</v>
      </c>
      <c r="AV169" s="110">
        <f t="shared" si="64"/>
        <v>9319000</v>
      </c>
      <c r="AW169" s="112">
        <v>2149000</v>
      </c>
      <c r="AX169" s="112">
        <v>7170000</v>
      </c>
      <c r="AY169" s="110">
        <f t="shared" si="65"/>
        <v>9319000</v>
      </c>
      <c r="AZ169" s="224"/>
      <c r="BA169" s="224"/>
      <c r="BB169" s="91">
        <f t="shared" si="66"/>
        <v>0</v>
      </c>
      <c r="BC169" s="110">
        <f t="shared" si="67"/>
        <v>6448000</v>
      </c>
      <c r="BD169" s="110">
        <f t="shared" si="68"/>
        <v>21510000</v>
      </c>
      <c r="BE169" s="110">
        <f t="shared" si="69"/>
        <v>27958000</v>
      </c>
      <c r="BF169" s="224"/>
      <c r="BG169" s="224"/>
      <c r="BH169" s="91">
        <f t="shared" si="70"/>
        <v>0</v>
      </c>
      <c r="BI169" s="224"/>
      <c r="BJ169" s="224"/>
      <c r="BK169" s="91">
        <f t="shared" si="71"/>
        <v>0</v>
      </c>
      <c r="BL169" s="224"/>
      <c r="BM169" s="224"/>
      <c r="BN169" s="91">
        <f t="shared" si="72"/>
        <v>0</v>
      </c>
      <c r="BO169" s="91">
        <f t="shared" si="73"/>
        <v>0</v>
      </c>
      <c r="BP169" s="91">
        <f t="shared" si="74"/>
        <v>0</v>
      </c>
      <c r="BQ169" s="91">
        <f t="shared" si="75"/>
        <v>0</v>
      </c>
      <c r="BR169" s="110">
        <f t="shared" si="76"/>
        <v>9983000</v>
      </c>
      <c r="BS169" s="110">
        <f t="shared" si="45"/>
        <v>21510000</v>
      </c>
      <c r="BT169" s="110">
        <f t="shared" si="78"/>
        <v>31493000</v>
      </c>
      <c r="BU169" s="110">
        <v>3535000</v>
      </c>
      <c r="BV169" s="110">
        <v>0</v>
      </c>
      <c r="BW169" s="110">
        <v>3535000</v>
      </c>
      <c r="BX169" s="110">
        <v>0</v>
      </c>
      <c r="BY169" s="110">
        <v>0</v>
      </c>
      <c r="BZ169" s="110">
        <v>0</v>
      </c>
      <c r="CA169" s="110">
        <v>6448000</v>
      </c>
      <c r="CB169" s="110">
        <v>21510000</v>
      </c>
      <c r="CC169" s="110">
        <v>27958000</v>
      </c>
      <c r="CD169" s="110">
        <v>0</v>
      </c>
      <c r="CE169" s="110">
        <v>0</v>
      </c>
      <c r="CF169" s="110">
        <v>0</v>
      </c>
      <c r="CG169" s="110">
        <f t="shared" si="77"/>
        <v>-11277000</v>
      </c>
      <c r="CH169" s="110">
        <f t="shared" si="47"/>
        <v>-21685000</v>
      </c>
      <c r="CI169" s="110">
        <f t="shared" si="48"/>
        <v>-32962000</v>
      </c>
      <c r="CJ169" s="169" t="s">
        <v>197</v>
      </c>
    </row>
    <row r="170" spans="1:88" x14ac:dyDescent="0.25">
      <c r="A170" s="95" t="s">
        <v>202</v>
      </c>
      <c r="B170" s="95" t="s">
        <v>173</v>
      </c>
      <c r="C170" s="95" t="s">
        <v>203</v>
      </c>
      <c r="D170" s="95" t="s">
        <v>117</v>
      </c>
      <c r="E170" s="95"/>
      <c r="F170" s="95" t="s">
        <v>193</v>
      </c>
      <c r="G170" s="95" t="s">
        <v>194</v>
      </c>
      <c r="H170" s="95" t="s">
        <v>195</v>
      </c>
      <c r="I170" s="95" t="s">
        <v>196</v>
      </c>
      <c r="J170" s="97">
        <v>0</v>
      </c>
      <c r="K170" s="97">
        <v>0</v>
      </c>
      <c r="L170" s="97">
        <v>0</v>
      </c>
      <c r="M170" s="104"/>
      <c r="N170" s="104"/>
      <c r="O170" s="97">
        <f t="shared" si="49"/>
        <v>0</v>
      </c>
      <c r="P170" s="105" t="s">
        <v>123</v>
      </c>
      <c r="Q170" s="105" t="s">
        <v>123</v>
      </c>
      <c r="R170" s="97">
        <f t="shared" si="50"/>
        <v>0</v>
      </c>
      <c r="S170" s="105" t="s">
        <v>123</v>
      </c>
      <c r="T170" s="105" t="s">
        <v>123</v>
      </c>
      <c r="U170" s="97">
        <f t="shared" si="51"/>
        <v>0</v>
      </c>
      <c r="V170" s="105" t="s">
        <v>123</v>
      </c>
      <c r="W170" s="105" t="s">
        <v>123</v>
      </c>
      <c r="X170" s="97">
        <f t="shared" si="52"/>
        <v>0</v>
      </c>
      <c r="Y170" s="97">
        <f t="shared" si="53"/>
        <v>0</v>
      </c>
      <c r="Z170" s="97">
        <f t="shared" si="54"/>
        <v>0</v>
      </c>
      <c r="AA170" s="97">
        <f t="shared" si="55"/>
        <v>0</v>
      </c>
      <c r="AB170" s="104"/>
      <c r="AC170" s="104"/>
      <c r="AD170" s="97">
        <f t="shared" si="56"/>
        <v>0</v>
      </c>
      <c r="AE170" s="112">
        <v>0</v>
      </c>
      <c r="AF170" s="112">
        <v>0</v>
      </c>
      <c r="AG170" s="97">
        <f t="shared" si="57"/>
        <v>0</v>
      </c>
      <c r="AH170" s="112">
        <v>0</v>
      </c>
      <c r="AI170" s="112">
        <v>0</v>
      </c>
      <c r="AJ170" s="97">
        <f t="shared" si="58"/>
        <v>0</v>
      </c>
      <c r="AK170" s="112">
        <v>0</v>
      </c>
      <c r="AL170" s="112">
        <v>0</v>
      </c>
      <c r="AM170" s="97">
        <f t="shared" si="59"/>
        <v>0</v>
      </c>
      <c r="AN170" s="97">
        <f t="shared" si="60"/>
        <v>0</v>
      </c>
      <c r="AO170" s="97">
        <f t="shared" si="61"/>
        <v>0</v>
      </c>
      <c r="AP170" s="97">
        <f t="shared" si="62"/>
        <v>0</v>
      </c>
      <c r="AQ170" s="105" t="s">
        <v>123</v>
      </c>
      <c r="AR170" s="105" t="s">
        <v>123</v>
      </c>
      <c r="AS170" s="97">
        <f t="shared" si="63"/>
        <v>0</v>
      </c>
      <c r="AT170" s="105" t="s">
        <v>123</v>
      </c>
      <c r="AU170" s="105" t="s">
        <v>123</v>
      </c>
      <c r="AV170" s="97">
        <f t="shared" si="64"/>
        <v>0</v>
      </c>
      <c r="AW170" s="105" t="s">
        <v>123</v>
      </c>
      <c r="AX170" s="105" t="s">
        <v>123</v>
      </c>
      <c r="AY170" s="97">
        <f t="shared" si="65"/>
        <v>0</v>
      </c>
      <c r="AZ170" s="226"/>
      <c r="BA170" s="226"/>
      <c r="BB170" s="107">
        <f t="shared" si="66"/>
        <v>0</v>
      </c>
      <c r="BC170" s="97">
        <f t="shared" si="67"/>
        <v>0</v>
      </c>
      <c r="BD170" s="97">
        <f t="shared" si="68"/>
        <v>0</v>
      </c>
      <c r="BE170" s="97">
        <f t="shared" si="69"/>
        <v>0</v>
      </c>
      <c r="BF170" s="226"/>
      <c r="BG170" s="226"/>
      <c r="BH170" s="107">
        <f t="shared" si="70"/>
        <v>0</v>
      </c>
      <c r="BI170" s="226"/>
      <c r="BJ170" s="226"/>
      <c r="BK170" s="107">
        <f t="shared" si="71"/>
        <v>0</v>
      </c>
      <c r="BL170" s="226"/>
      <c r="BM170" s="226"/>
      <c r="BN170" s="107">
        <f t="shared" si="72"/>
        <v>0</v>
      </c>
      <c r="BO170" s="107">
        <f t="shared" si="73"/>
        <v>0</v>
      </c>
      <c r="BP170" s="107">
        <f t="shared" si="74"/>
        <v>0</v>
      </c>
      <c r="BQ170" s="107">
        <f t="shared" si="75"/>
        <v>0</v>
      </c>
      <c r="BR170" s="97">
        <f t="shared" si="76"/>
        <v>0</v>
      </c>
      <c r="BS170" s="97">
        <f t="shared" si="45"/>
        <v>0</v>
      </c>
      <c r="BT170" s="97">
        <f t="shared" si="78"/>
        <v>0</v>
      </c>
      <c r="BU170" s="97">
        <v>0</v>
      </c>
      <c r="BV170" s="97">
        <v>0</v>
      </c>
      <c r="BW170" s="97">
        <v>0</v>
      </c>
      <c r="BX170" s="97">
        <v>0</v>
      </c>
      <c r="BY170" s="97">
        <v>0</v>
      </c>
      <c r="BZ170" s="97">
        <v>0</v>
      </c>
      <c r="CA170" s="97">
        <v>0</v>
      </c>
      <c r="CB170" s="97">
        <v>0</v>
      </c>
      <c r="CC170" s="97">
        <v>0</v>
      </c>
      <c r="CD170" s="97">
        <v>0</v>
      </c>
      <c r="CE170" s="97">
        <v>0</v>
      </c>
      <c r="CF170" s="97">
        <v>0</v>
      </c>
      <c r="CG170" s="97">
        <f t="shared" si="77"/>
        <v>0</v>
      </c>
      <c r="CH170" s="97">
        <f t="shared" si="47"/>
        <v>0</v>
      </c>
      <c r="CI170" s="97">
        <f t="shared" si="48"/>
        <v>0</v>
      </c>
    </row>
    <row r="171" spans="1:88" x14ac:dyDescent="0.25">
      <c r="A171" s="95" t="s">
        <v>202</v>
      </c>
      <c r="B171" s="95" t="s">
        <v>173</v>
      </c>
      <c r="C171" s="95" t="s">
        <v>203</v>
      </c>
      <c r="D171" s="95" t="s">
        <v>121</v>
      </c>
      <c r="E171" s="95"/>
      <c r="F171" s="95" t="s">
        <v>175</v>
      </c>
      <c r="G171" s="95" t="s">
        <v>176</v>
      </c>
      <c r="H171" s="95" t="s">
        <v>177</v>
      </c>
      <c r="I171" s="95">
        <v>20</v>
      </c>
      <c r="J171" s="97">
        <v>0</v>
      </c>
      <c r="K171" s="97">
        <v>0</v>
      </c>
      <c r="L171" s="97">
        <v>0</v>
      </c>
      <c r="M171" s="104"/>
      <c r="N171" s="104"/>
      <c r="O171" s="97">
        <f t="shared" si="49"/>
        <v>0</v>
      </c>
      <c r="P171" s="105"/>
      <c r="Q171" s="105"/>
      <c r="R171" s="97">
        <f t="shared" si="50"/>
        <v>0</v>
      </c>
      <c r="S171" s="105"/>
      <c r="T171" s="105"/>
      <c r="U171" s="97">
        <f t="shared" si="51"/>
        <v>0</v>
      </c>
      <c r="V171" s="105"/>
      <c r="W171" s="105"/>
      <c r="X171" s="97">
        <f t="shared" si="52"/>
        <v>0</v>
      </c>
      <c r="Y171" s="97">
        <f t="shared" si="53"/>
        <v>0</v>
      </c>
      <c r="Z171" s="97">
        <f t="shared" si="54"/>
        <v>0</v>
      </c>
      <c r="AA171" s="97">
        <f t="shared" si="55"/>
        <v>0</v>
      </c>
      <c r="AB171" s="104"/>
      <c r="AC171" s="104"/>
      <c r="AD171" s="97">
        <f t="shared" si="56"/>
        <v>0</v>
      </c>
      <c r="AE171" s="112">
        <v>0</v>
      </c>
      <c r="AF171" s="112">
        <v>0</v>
      </c>
      <c r="AG171" s="97">
        <f t="shared" si="57"/>
        <v>0</v>
      </c>
      <c r="AH171" s="112">
        <v>0</v>
      </c>
      <c r="AI171" s="112">
        <v>0</v>
      </c>
      <c r="AJ171" s="97">
        <f t="shared" si="58"/>
        <v>0</v>
      </c>
      <c r="AK171" s="112">
        <v>0</v>
      </c>
      <c r="AL171" s="112">
        <v>0</v>
      </c>
      <c r="AM171" s="97">
        <f t="shared" si="59"/>
        <v>0</v>
      </c>
      <c r="AN171" s="97">
        <f t="shared" si="60"/>
        <v>0</v>
      </c>
      <c r="AO171" s="97">
        <f t="shared" si="61"/>
        <v>0</v>
      </c>
      <c r="AP171" s="97">
        <f t="shared" si="62"/>
        <v>0</v>
      </c>
      <c r="AQ171" s="105"/>
      <c r="AR171" s="105"/>
      <c r="AS171" s="97">
        <f t="shared" si="63"/>
        <v>0</v>
      </c>
      <c r="AT171" s="105"/>
      <c r="AU171" s="105"/>
      <c r="AV171" s="97">
        <f t="shared" si="64"/>
        <v>0</v>
      </c>
      <c r="AW171" s="105"/>
      <c r="AX171" s="105"/>
      <c r="AY171" s="97">
        <f t="shared" si="65"/>
        <v>0</v>
      </c>
      <c r="AZ171" s="226"/>
      <c r="BA171" s="226"/>
      <c r="BB171" s="107">
        <f t="shared" si="66"/>
        <v>0</v>
      </c>
      <c r="BC171" s="97">
        <f t="shared" si="67"/>
        <v>0</v>
      </c>
      <c r="BD171" s="97">
        <f t="shared" si="68"/>
        <v>0</v>
      </c>
      <c r="BE171" s="97">
        <f t="shared" si="69"/>
        <v>0</v>
      </c>
      <c r="BF171" s="226"/>
      <c r="BG171" s="226"/>
      <c r="BH171" s="107">
        <f t="shared" si="70"/>
        <v>0</v>
      </c>
      <c r="BI171" s="226"/>
      <c r="BJ171" s="226"/>
      <c r="BK171" s="107">
        <f t="shared" si="71"/>
        <v>0</v>
      </c>
      <c r="BL171" s="226"/>
      <c r="BM171" s="226"/>
      <c r="BN171" s="107">
        <f t="shared" si="72"/>
        <v>0</v>
      </c>
      <c r="BO171" s="107">
        <f t="shared" si="73"/>
        <v>0</v>
      </c>
      <c r="BP171" s="107">
        <f t="shared" si="74"/>
        <v>0</v>
      </c>
      <c r="BQ171" s="107">
        <f t="shared" si="75"/>
        <v>0</v>
      </c>
      <c r="BR171" s="97">
        <f t="shared" si="76"/>
        <v>0</v>
      </c>
      <c r="BS171" s="97">
        <f t="shared" si="45"/>
        <v>0</v>
      </c>
      <c r="BT171" s="97">
        <f t="shared" si="78"/>
        <v>0</v>
      </c>
      <c r="BU171" s="97">
        <v>0</v>
      </c>
      <c r="BV171" s="97">
        <v>0</v>
      </c>
      <c r="BW171" s="97">
        <v>0</v>
      </c>
      <c r="BX171" s="97">
        <v>0</v>
      </c>
      <c r="BY171" s="97">
        <v>0</v>
      </c>
      <c r="BZ171" s="97">
        <v>0</v>
      </c>
      <c r="CA171" s="97">
        <v>0</v>
      </c>
      <c r="CB171" s="97">
        <v>0</v>
      </c>
      <c r="CC171" s="97">
        <v>0</v>
      </c>
      <c r="CD171" s="97">
        <v>0</v>
      </c>
      <c r="CE171" s="97">
        <v>0</v>
      </c>
      <c r="CF171" s="97">
        <v>0</v>
      </c>
      <c r="CG171" s="97">
        <f t="shared" si="77"/>
        <v>0</v>
      </c>
      <c r="CH171" s="97">
        <f t="shared" si="47"/>
        <v>0</v>
      </c>
      <c r="CI171" s="97">
        <f t="shared" si="48"/>
        <v>0</v>
      </c>
    </row>
    <row r="172" spans="1:88" x14ac:dyDescent="0.25">
      <c r="A172" s="169" t="s">
        <v>190</v>
      </c>
      <c r="B172" s="169" t="s">
        <v>173</v>
      </c>
      <c r="C172" s="169" t="s">
        <v>191</v>
      </c>
      <c r="D172" s="169" t="s">
        <v>117</v>
      </c>
      <c r="F172" s="169" t="s">
        <v>193</v>
      </c>
      <c r="G172" s="169" t="s">
        <v>194</v>
      </c>
      <c r="H172" s="169" t="s">
        <v>198</v>
      </c>
      <c r="I172" s="169" t="s">
        <v>204</v>
      </c>
      <c r="J172" s="110">
        <v>9003000</v>
      </c>
      <c r="K172" s="110">
        <v>9003000</v>
      </c>
      <c r="L172" s="110">
        <v>18006000</v>
      </c>
      <c r="M172" s="38"/>
      <c r="N172" s="38"/>
      <c r="O172" s="110">
        <f t="shared" si="49"/>
        <v>0</v>
      </c>
      <c r="P172" s="39" t="s">
        <v>123</v>
      </c>
      <c r="Q172" s="39" t="s">
        <v>123</v>
      </c>
      <c r="R172" s="110">
        <f t="shared" si="50"/>
        <v>0</v>
      </c>
      <c r="S172" s="39" t="s">
        <v>123</v>
      </c>
      <c r="T172" s="39" t="s">
        <v>123</v>
      </c>
      <c r="U172" s="110">
        <f t="shared" si="51"/>
        <v>0</v>
      </c>
      <c r="V172" s="39" t="s">
        <v>123</v>
      </c>
      <c r="W172" s="39" t="s">
        <v>123</v>
      </c>
      <c r="X172" s="110">
        <f t="shared" si="52"/>
        <v>0</v>
      </c>
      <c r="Y172" s="110">
        <f t="shared" si="53"/>
        <v>0</v>
      </c>
      <c r="Z172" s="110">
        <f t="shared" si="54"/>
        <v>0</v>
      </c>
      <c r="AA172" s="110">
        <f t="shared" si="55"/>
        <v>0</v>
      </c>
      <c r="AB172" s="38">
        <v>0</v>
      </c>
      <c r="AC172" s="38">
        <v>0</v>
      </c>
      <c r="AD172" s="110">
        <f t="shared" si="56"/>
        <v>0</v>
      </c>
      <c r="AE172" s="112">
        <v>0</v>
      </c>
      <c r="AF172" s="112">
        <v>0</v>
      </c>
      <c r="AG172" s="110">
        <f t="shared" si="57"/>
        <v>0</v>
      </c>
      <c r="AH172" s="112">
        <v>0</v>
      </c>
      <c r="AI172" s="112">
        <v>0</v>
      </c>
      <c r="AJ172" s="110">
        <f t="shared" si="58"/>
        <v>0</v>
      </c>
      <c r="AK172" s="112">
        <v>0</v>
      </c>
      <c r="AL172" s="112">
        <v>0</v>
      </c>
      <c r="AM172" s="110">
        <f t="shared" si="59"/>
        <v>0</v>
      </c>
      <c r="AN172" s="110">
        <f t="shared" si="60"/>
        <v>0</v>
      </c>
      <c r="AO172" s="110">
        <f t="shared" si="61"/>
        <v>0</v>
      </c>
      <c r="AP172" s="110">
        <f t="shared" si="62"/>
        <v>0</v>
      </c>
      <c r="AQ172" s="112">
        <v>625000</v>
      </c>
      <c r="AR172" s="112">
        <v>625000</v>
      </c>
      <c r="AS172" s="110">
        <f t="shared" si="63"/>
        <v>1250000</v>
      </c>
      <c r="AT172" s="112">
        <v>625000</v>
      </c>
      <c r="AU172" s="112">
        <v>625000</v>
      </c>
      <c r="AV172" s="110">
        <f t="shared" si="64"/>
        <v>1250000</v>
      </c>
      <c r="AW172" s="112">
        <v>625000</v>
      </c>
      <c r="AX172" s="112">
        <v>625000</v>
      </c>
      <c r="AY172" s="110">
        <f t="shared" si="65"/>
        <v>1250000</v>
      </c>
      <c r="AZ172" s="224"/>
      <c r="BA172" s="224"/>
      <c r="BB172" s="91">
        <f t="shared" si="66"/>
        <v>0</v>
      </c>
      <c r="BC172" s="110">
        <f t="shared" si="67"/>
        <v>1875000</v>
      </c>
      <c r="BD172" s="110">
        <f t="shared" si="68"/>
        <v>1875000</v>
      </c>
      <c r="BE172" s="110">
        <f t="shared" si="69"/>
        <v>3750000</v>
      </c>
      <c r="BF172" s="224"/>
      <c r="BG172" s="224"/>
      <c r="BH172" s="91">
        <f t="shared" si="70"/>
        <v>0</v>
      </c>
      <c r="BI172" s="224"/>
      <c r="BJ172" s="224"/>
      <c r="BK172" s="91">
        <f t="shared" si="71"/>
        <v>0</v>
      </c>
      <c r="BL172" s="224"/>
      <c r="BM172" s="224"/>
      <c r="BN172" s="91">
        <f t="shared" si="72"/>
        <v>0</v>
      </c>
      <c r="BO172" s="91">
        <f t="shared" si="73"/>
        <v>0</v>
      </c>
      <c r="BP172" s="91">
        <f t="shared" si="74"/>
        <v>0</v>
      </c>
      <c r="BQ172" s="91">
        <f t="shared" si="75"/>
        <v>0</v>
      </c>
      <c r="BR172" s="110">
        <f t="shared" si="76"/>
        <v>1875000</v>
      </c>
      <c r="BS172" s="110">
        <f t="shared" si="45"/>
        <v>1875000</v>
      </c>
      <c r="BT172" s="110">
        <f t="shared" si="78"/>
        <v>3750000</v>
      </c>
      <c r="BU172" s="110">
        <v>0</v>
      </c>
      <c r="BV172" s="110">
        <v>0</v>
      </c>
      <c r="BW172" s="110">
        <v>0</v>
      </c>
      <c r="BX172" s="110">
        <v>0</v>
      </c>
      <c r="BY172" s="110">
        <v>0</v>
      </c>
      <c r="BZ172" s="110">
        <v>0</v>
      </c>
      <c r="CA172" s="110">
        <v>1875000</v>
      </c>
      <c r="CB172" s="110">
        <v>1875000</v>
      </c>
      <c r="CC172" s="110">
        <v>3750000</v>
      </c>
      <c r="CD172" s="110">
        <v>0</v>
      </c>
      <c r="CE172" s="110">
        <v>0</v>
      </c>
      <c r="CF172" s="110">
        <v>0</v>
      </c>
      <c r="CG172" s="110">
        <f t="shared" si="77"/>
        <v>-7128000</v>
      </c>
      <c r="CH172" s="110">
        <f t="shared" si="47"/>
        <v>-7128000</v>
      </c>
      <c r="CI172" s="110">
        <f t="shared" si="48"/>
        <v>-14256000</v>
      </c>
      <c r="CJ172" s="169" t="s">
        <v>197</v>
      </c>
    </row>
    <row r="173" spans="1:88" x14ac:dyDescent="0.25">
      <c r="A173" s="169" t="s">
        <v>172</v>
      </c>
      <c r="B173" s="169" t="s">
        <v>173</v>
      </c>
      <c r="C173" s="169" t="s">
        <v>205</v>
      </c>
      <c r="D173" s="169" t="s">
        <v>117</v>
      </c>
      <c r="F173" s="169" t="s">
        <v>193</v>
      </c>
      <c r="H173" s="169" t="s">
        <v>195</v>
      </c>
      <c r="I173" s="169" t="s">
        <v>196</v>
      </c>
      <c r="J173" s="110">
        <v>0</v>
      </c>
      <c r="K173" s="110">
        <v>0</v>
      </c>
      <c r="L173" s="110">
        <v>0</v>
      </c>
      <c r="M173" s="38"/>
      <c r="N173" s="38"/>
      <c r="O173" s="110">
        <f t="shared" si="49"/>
        <v>0</v>
      </c>
      <c r="P173" s="39" t="s">
        <v>123</v>
      </c>
      <c r="Q173" s="39" t="s">
        <v>123</v>
      </c>
      <c r="R173" s="110">
        <f t="shared" si="50"/>
        <v>0</v>
      </c>
      <c r="S173" s="39" t="s">
        <v>123</v>
      </c>
      <c r="T173" s="39" t="s">
        <v>123</v>
      </c>
      <c r="U173" s="110">
        <f t="shared" si="51"/>
        <v>0</v>
      </c>
      <c r="V173" s="39" t="s">
        <v>123</v>
      </c>
      <c r="W173" s="39" t="s">
        <v>123</v>
      </c>
      <c r="X173" s="110">
        <f t="shared" si="52"/>
        <v>0</v>
      </c>
      <c r="Y173" s="110">
        <f t="shared" si="53"/>
        <v>0</v>
      </c>
      <c r="Z173" s="110">
        <f t="shared" si="54"/>
        <v>0</v>
      </c>
      <c r="AA173" s="110">
        <f t="shared" si="55"/>
        <v>0</v>
      </c>
      <c r="AB173" s="38">
        <v>0</v>
      </c>
      <c r="AC173" s="38">
        <v>0</v>
      </c>
      <c r="AD173" s="110">
        <f t="shared" si="56"/>
        <v>0</v>
      </c>
      <c r="AE173" s="112">
        <v>0</v>
      </c>
      <c r="AF173" s="112">
        <v>0</v>
      </c>
      <c r="AG173" s="110">
        <f t="shared" si="57"/>
        <v>0</v>
      </c>
      <c r="AH173" s="112">
        <v>0</v>
      </c>
      <c r="AI173" s="112">
        <v>0</v>
      </c>
      <c r="AJ173" s="110">
        <f t="shared" si="58"/>
        <v>0</v>
      </c>
      <c r="AK173" s="112">
        <v>0</v>
      </c>
      <c r="AL173" s="112">
        <v>0</v>
      </c>
      <c r="AM173" s="110">
        <f t="shared" si="59"/>
        <v>0</v>
      </c>
      <c r="AN173" s="110">
        <f t="shared" si="60"/>
        <v>0</v>
      </c>
      <c r="AO173" s="110">
        <f t="shared" si="61"/>
        <v>0</v>
      </c>
      <c r="AP173" s="110">
        <f t="shared" si="62"/>
        <v>0</v>
      </c>
      <c r="AQ173" s="112">
        <v>0</v>
      </c>
      <c r="AR173" s="112">
        <v>0</v>
      </c>
      <c r="AS173" s="110">
        <f t="shared" si="63"/>
        <v>0</v>
      </c>
      <c r="AT173" s="112">
        <v>0</v>
      </c>
      <c r="AU173" s="112">
        <v>0</v>
      </c>
      <c r="AV173" s="110">
        <f t="shared" si="64"/>
        <v>0</v>
      </c>
      <c r="AW173" s="112">
        <v>0</v>
      </c>
      <c r="AX173" s="112">
        <v>0</v>
      </c>
      <c r="AY173" s="110">
        <f t="shared" si="65"/>
        <v>0</v>
      </c>
      <c r="AZ173" s="224"/>
      <c r="BA173" s="224"/>
      <c r="BB173" s="91">
        <f t="shared" ref="BB173" si="79">+SUM(AZ173:BA173)</f>
        <v>0</v>
      </c>
      <c r="BC173" s="110">
        <f t="shared" si="67"/>
        <v>0</v>
      </c>
      <c r="BD173" s="110">
        <f t="shared" si="68"/>
        <v>0</v>
      </c>
      <c r="BE173" s="110">
        <f t="shared" si="69"/>
        <v>0</v>
      </c>
      <c r="BF173" s="224"/>
      <c r="BG173" s="224"/>
      <c r="BH173" s="91">
        <f t="shared" si="70"/>
        <v>0</v>
      </c>
      <c r="BI173" s="224"/>
      <c r="BJ173" s="224"/>
      <c r="BK173" s="91">
        <f t="shared" si="71"/>
        <v>0</v>
      </c>
      <c r="BL173" s="224"/>
      <c r="BM173" s="224"/>
      <c r="BN173" s="91">
        <f t="shared" si="72"/>
        <v>0</v>
      </c>
      <c r="BO173" s="91">
        <f t="shared" si="73"/>
        <v>0</v>
      </c>
      <c r="BP173" s="91">
        <f t="shared" si="74"/>
        <v>0</v>
      </c>
      <c r="BQ173" s="91">
        <f t="shared" si="75"/>
        <v>0</v>
      </c>
      <c r="BR173" s="110">
        <f t="shared" si="76"/>
        <v>0</v>
      </c>
      <c r="BS173" s="110">
        <f t="shared" si="45"/>
        <v>0</v>
      </c>
      <c r="BT173" s="110">
        <f t="shared" si="78"/>
        <v>0</v>
      </c>
      <c r="BU173" s="110">
        <v>0</v>
      </c>
      <c r="BV173" s="110">
        <v>0</v>
      </c>
      <c r="BW173" s="110">
        <v>0</v>
      </c>
      <c r="BX173" s="110">
        <v>0</v>
      </c>
      <c r="BY173" s="110">
        <v>0</v>
      </c>
      <c r="BZ173" s="110">
        <v>0</v>
      </c>
      <c r="CA173" s="110">
        <v>0</v>
      </c>
      <c r="CB173" s="110">
        <v>0</v>
      </c>
      <c r="CC173" s="110">
        <v>0</v>
      </c>
      <c r="CD173" s="110">
        <v>0</v>
      </c>
      <c r="CE173" s="110">
        <v>0</v>
      </c>
      <c r="CF173" s="110">
        <v>0</v>
      </c>
      <c r="CG173" s="110">
        <f t="shared" si="77"/>
        <v>0</v>
      </c>
      <c r="CH173" s="110">
        <f t="shared" si="47"/>
        <v>0</v>
      </c>
      <c r="CI173" s="110">
        <f t="shared" si="48"/>
        <v>0</v>
      </c>
      <c r="CJ173" s="169" t="s">
        <v>197</v>
      </c>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BL122:BM173 AZ122:BA172 BF122:BG173 BI122:BJ173 S135:T173 M122:N173 AB135:AC172 V135:W173 AH122:AI173 P122:Q173 S122:T133 V122:W133 AE122:AF173 AB122:AC133 AK122:AL173 AT122:AU172 AQ122:AR172 AW122:AX172" xr:uid="{2D1D12C2-E047-46FF-BDD9-6188702D2E9A}">
      <formula1>0</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D3C4-0ED1-4A3A-909B-7A9FA2897F15}">
  <dimension ref="A1:CJ96"/>
  <sheetViews>
    <sheetView workbookViewId="0"/>
  </sheetViews>
  <sheetFormatPr defaultColWidth="8.710937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customWidth="1"/>
    <col min="8" max="8" width="40.42578125" style="169" customWidth="1"/>
    <col min="9" max="9" width="18.28515625" style="169"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8.710937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9"/>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9"/>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26673168</v>
      </c>
      <c r="BS6" s="110">
        <f t="shared" si="0"/>
        <v>19126832</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-826832</v>
      </c>
      <c r="CH6" s="110">
        <f t="shared" si="1"/>
        <v>826832</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v>25000000</v>
      </c>
      <c r="W7" s="112">
        <v>16667000</v>
      </c>
      <c r="X7" s="110">
        <f t="shared" si="5"/>
        <v>41667000</v>
      </c>
      <c r="Y7" s="110">
        <f t="shared" si="6"/>
        <v>25000000</v>
      </c>
      <c r="Z7" s="110">
        <f t="shared" si="6"/>
        <v>16667000</v>
      </c>
      <c r="AA7" s="110">
        <f t="shared" si="7"/>
        <v>41667000</v>
      </c>
      <c r="AB7" s="120"/>
      <c r="AC7" s="120"/>
      <c r="AD7" s="110">
        <f t="shared" si="8"/>
        <v>0</v>
      </c>
      <c r="AE7" s="120"/>
      <c r="AF7" s="120"/>
      <c r="AG7" s="110">
        <f t="shared" si="9"/>
        <v>0</v>
      </c>
      <c r="AH7" s="141">
        <v>-413292</v>
      </c>
      <c r="AI7" s="118">
        <v>413292</v>
      </c>
      <c r="AJ7" s="110">
        <f t="shared" si="10"/>
        <v>0</v>
      </c>
      <c r="AK7" s="141">
        <v>-413292</v>
      </c>
      <c r="AL7" s="118">
        <v>413292</v>
      </c>
      <c r="AM7" s="110">
        <f t="shared" si="11"/>
        <v>0</v>
      </c>
      <c r="AN7" s="110">
        <f t="shared" si="12"/>
        <v>-826584</v>
      </c>
      <c r="AO7" s="110">
        <f t="shared" si="12"/>
        <v>826584</v>
      </c>
      <c r="AP7" s="110">
        <f t="shared" si="13"/>
        <v>0</v>
      </c>
      <c r="AQ7" s="112"/>
      <c r="AR7" s="112"/>
      <c r="AS7" s="110">
        <f t="shared" si="14"/>
        <v>0</v>
      </c>
      <c r="AT7" s="112"/>
      <c r="AU7" s="112"/>
      <c r="AV7" s="110">
        <f t="shared" si="15"/>
        <v>0</v>
      </c>
      <c r="AW7" s="112"/>
      <c r="AX7" s="112"/>
      <c r="AY7" s="110">
        <f t="shared" si="16"/>
        <v>0</v>
      </c>
      <c r="AZ7" s="224"/>
      <c r="BA7" s="224"/>
      <c r="BB7" s="91">
        <f t="shared" si="17"/>
        <v>0</v>
      </c>
      <c r="BC7" s="110">
        <f t="shared" si="18"/>
        <v>0</v>
      </c>
      <c r="BD7" s="110">
        <f t="shared" si="18"/>
        <v>0</v>
      </c>
      <c r="BE7" s="110">
        <f t="shared" si="19"/>
        <v>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6250000</v>
      </c>
      <c r="BV7" s="110">
        <v>4167000</v>
      </c>
      <c r="BW7" s="110">
        <v>10417000</v>
      </c>
      <c r="BX7" s="110">
        <v>-7076584</v>
      </c>
      <c r="BY7" s="110">
        <v>-3340416</v>
      </c>
      <c r="BZ7" s="110">
        <v>-10417000</v>
      </c>
      <c r="CA7" s="110">
        <v>0</v>
      </c>
      <c r="CB7" s="110">
        <v>0</v>
      </c>
      <c r="CC7" s="110">
        <v>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t="s">
        <v>123</v>
      </c>
      <c r="AC8" s="126"/>
      <c r="AD8" s="110">
        <f t="shared" si="8"/>
        <v>0</v>
      </c>
      <c r="AE8" s="126" t="s">
        <v>123</v>
      </c>
      <c r="AF8" s="126"/>
      <c r="AG8" s="110">
        <f t="shared" si="9"/>
        <v>0</v>
      </c>
      <c r="AH8" s="126" t="s">
        <v>123</v>
      </c>
      <c r="AI8" s="126"/>
      <c r="AJ8" s="110">
        <f t="shared" si="10"/>
        <v>0</v>
      </c>
      <c r="AK8" s="39" t="s">
        <v>123</v>
      </c>
      <c r="AL8" s="39"/>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v>12500000</v>
      </c>
      <c r="W9" s="39"/>
      <c r="X9" s="110">
        <f t="shared" si="5"/>
        <v>12500000</v>
      </c>
      <c r="Y9" s="110">
        <f t="shared" si="6"/>
        <v>12500000</v>
      </c>
      <c r="Z9" s="110">
        <f t="shared" si="6"/>
        <v>0</v>
      </c>
      <c r="AA9" s="110">
        <f t="shared" si="7"/>
        <v>12500000</v>
      </c>
      <c r="AB9" s="120"/>
      <c r="AC9" s="126"/>
      <c r="AD9" s="110">
        <f t="shared" si="8"/>
        <v>0</v>
      </c>
      <c r="AE9" s="120"/>
      <c r="AF9" s="126"/>
      <c r="AG9" s="110">
        <f t="shared" si="9"/>
        <v>0</v>
      </c>
      <c r="AH9" s="126" t="s">
        <v>123</v>
      </c>
      <c r="AI9" s="126"/>
      <c r="AJ9" s="110">
        <f t="shared" si="10"/>
        <v>0</v>
      </c>
      <c r="AK9" s="112"/>
      <c r="AL9" s="39"/>
      <c r="AM9" s="110">
        <f t="shared" si="11"/>
        <v>0</v>
      </c>
      <c r="AN9" s="110">
        <f t="shared" si="12"/>
        <v>0</v>
      </c>
      <c r="AO9" s="110">
        <f t="shared" si="12"/>
        <v>0</v>
      </c>
      <c r="AP9" s="110">
        <f t="shared" si="13"/>
        <v>0</v>
      </c>
      <c r="AQ9" s="112"/>
      <c r="AR9" s="39" t="s">
        <v>123</v>
      </c>
      <c r="AS9" s="110">
        <f t="shared" si="14"/>
        <v>0</v>
      </c>
      <c r="AT9" s="112"/>
      <c r="AU9" s="112" t="s">
        <v>123</v>
      </c>
      <c r="AV9" s="110">
        <f t="shared" si="15"/>
        <v>0</v>
      </c>
      <c r="AW9" s="112"/>
      <c r="AX9" s="112" t="s">
        <v>123</v>
      </c>
      <c r="AY9" s="110">
        <f t="shared" si="16"/>
        <v>0</v>
      </c>
      <c r="AZ9" s="224"/>
      <c r="BA9" s="224"/>
      <c r="BB9" s="91">
        <f t="shared" si="17"/>
        <v>0</v>
      </c>
      <c r="BC9" s="110">
        <f t="shared" si="18"/>
        <v>0</v>
      </c>
      <c r="BD9" s="110">
        <f t="shared" si="18"/>
        <v>0</v>
      </c>
      <c r="BE9" s="110">
        <f t="shared" si="19"/>
        <v>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12500000</v>
      </c>
      <c r="BV9" s="110">
        <v>0</v>
      </c>
      <c r="BW9" s="110">
        <v>12500000</v>
      </c>
      <c r="BX9" s="110">
        <v>-12500000</v>
      </c>
      <c r="BY9" s="110">
        <v>0</v>
      </c>
      <c r="BZ9" s="110">
        <v>-12500000</v>
      </c>
      <c r="CA9" s="110">
        <v>0</v>
      </c>
      <c r="CB9" s="110">
        <v>0</v>
      </c>
      <c r="CC9" s="110">
        <v>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75918896</v>
      </c>
      <c r="BS10" s="110">
        <f t="shared" si="0"/>
        <v>45181104</v>
      </c>
      <c r="BT10" s="110">
        <f t="shared" si="0"/>
        <v>121100000</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-2281104</v>
      </c>
      <c r="CH10" s="110">
        <f t="shared" si="1"/>
        <v>2281104</v>
      </c>
      <c r="CI10" s="110">
        <f t="shared" si="1"/>
        <v>0</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925791595</v>
      </c>
      <c r="BS11" s="110">
        <f t="shared" si="0"/>
        <v>557652917</v>
      </c>
      <c r="BT11" s="110">
        <f t="shared" si="0"/>
        <v>1483444512</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82797595</v>
      </c>
      <c r="CH11" s="110">
        <f t="shared" si="1"/>
        <v>117573917</v>
      </c>
      <c r="CI11" s="110">
        <f t="shared" si="1"/>
        <v>200371512</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28591172</v>
      </c>
      <c r="BS12" s="110">
        <f t="shared" si="0"/>
        <v>13025828</v>
      </c>
      <c r="BT12" s="110">
        <f t="shared" si="0"/>
        <v>41617000</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4941172</v>
      </c>
      <c r="CH12" s="110">
        <f t="shared" si="1"/>
        <v>3558828</v>
      </c>
      <c r="CI12" s="110">
        <f t="shared" si="1"/>
        <v>8500000</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2456430</v>
      </c>
      <c r="BT13" s="110">
        <f t="shared" si="0"/>
        <v>13504030</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-675570</v>
      </c>
      <c r="CI13" s="110">
        <f t="shared" si="1"/>
        <v>-3377970</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6000000</v>
      </c>
      <c r="BS14" s="110">
        <f t="shared" si="0"/>
        <v>1500000</v>
      </c>
      <c r="BT14" s="110">
        <f t="shared" si="0"/>
        <v>7500000</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0</v>
      </c>
      <c r="CH14" s="110">
        <f t="shared" si="1"/>
        <v>0</v>
      </c>
      <c r="CI14" s="110">
        <f t="shared" si="1"/>
        <v>0</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t="s">
        <v>123</v>
      </c>
      <c r="AD15" s="110">
        <f t="shared" si="8"/>
        <v>644000</v>
      </c>
      <c r="AE15" s="112">
        <v>644000</v>
      </c>
      <c r="AF15" s="39" t="s">
        <v>123</v>
      </c>
      <c r="AG15" s="110">
        <f t="shared" si="9"/>
        <v>644000</v>
      </c>
      <c r="AH15" s="112">
        <v>644000</v>
      </c>
      <c r="AI15" s="39" t="s">
        <v>123</v>
      </c>
      <c r="AJ15" s="110">
        <f t="shared" si="10"/>
        <v>644000</v>
      </c>
      <c r="AK15" s="112">
        <v>643000</v>
      </c>
      <c r="AL15" s="39"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5000000</v>
      </c>
      <c r="BS15" s="110">
        <f t="shared" si="0"/>
        <v>0</v>
      </c>
      <c r="BT15" s="110">
        <f t="shared" si="0"/>
        <v>5000000</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0</v>
      </c>
      <c r="CH15" s="110">
        <f t="shared" si="1"/>
        <v>0</v>
      </c>
      <c r="CI15" s="110">
        <f t="shared" si="1"/>
        <v>0</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25">
        <v>786146</v>
      </c>
      <c r="AC16" s="225">
        <v>1117354</v>
      </c>
      <c r="AD16" s="110">
        <f t="shared" si="8"/>
        <v>1903500</v>
      </c>
      <c r="AE16" s="225">
        <v>786146</v>
      </c>
      <c r="AF16" s="225">
        <v>1117354</v>
      </c>
      <c r="AG16" s="110">
        <f t="shared" si="9"/>
        <v>1903500</v>
      </c>
      <c r="AH16" s="225">
        <v>786146</v>
      </c>
      <c r="AI16" s="225">
        <v>1117354</v>
      </c>
      <c r="AJ16" s="110">
        <f t="shared" si="10"/>
        <v>1903500</v>
      </c>
      <c r="AK16" s="225">
        <v>786146</v>
      </c>
      <c r="AL16" s="225">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121817153</v>
      </c>
      <c r="BS16" s="110">
        <f t="shared" si="0"/>
        <v>173182847</v>
      </c>
      <c r="BT16" s="110">
        <f>+SUM(BQ16,BE16,AP16,AA16)</f>
        <v>295000000</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-7392847</v>
      </c>
      <c r="CH16" s="110">
        <f t="shared" si="1"/>
        <v>7392847</v>
      </c>
      <c r="CI16" s="110">
        <f t="shared" si="1"/>
        <v>0</v>
      </c>
      <c r="CJ16" s="169" t="s">
        <v>120</v>
      </c>
    </row>
    <row r="17" spans="2:88"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9"/>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288347000</v>
      </c>
      <c r="BS17" s="110">
        <f t="shared" si="0"/>
        <v>0</v>
      </c>
      <c r="BT17" s="110">
        <f t="shared" si="0"/>
        <v>288347000</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0</v>
      </c>
      <c r="CH17" s="110">
        <f t="shared" si="1"/>
        <v>0</v>
      </c>
      <c r="CI17" s="110">
        <f t="shared" si="1"/>
        <v>0</v>
      </c>
      <c r="CJ17" s="169" t="s">
        <v>120</v>
      </c>
    </row>
    <row r="18" spans="2:88"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9"/>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6786000</v>
      </c>
      <c r="BS18" s="110">
        <f t="shared" si="0"/>
        <v>0</v>
      </c>
      <c r="BT18" s="110">
        <f t="shared" si="0"/>
        <v>6786000</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0</v>
      </c>
      <c r="CH18" s="110">
        <f t="shared" si="1"/>
        <v>0</v>
      </c>
      <c r="CI18" s="110">
        <f t="shared" si="1"/>
        <v>0</v>
      </c>
      <c r="CJ18" s="169" t="s">
        <v>120</v>
      </c>
    </row>
    <row r="19" spans="2:88"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t="s">
        <v>123</v>
      </c>
      <c r="AD19" s="110">
        <f t="shared" si="8"/>
        <v>0</v>
      </c>
      <c r="AE19" s="112">
        <v>4726000</v>
      </c>
      <c r="AF19" s="39" t="s">
        <v>123</v>
      </c>
      <c r="AG19" s="110">
        <f t="shared" si="9"/>
        <v>4726000</v>
      </c>
      <c r="AH19" s="112">
        <v>9492000</v>
      </c>
      <c r="AI19" s="39" t="s">
        <v>123</v>
      </c>
      <c r="AJ19" s="110">
        <f t="shared" si="10"/>
        <v>9492000</v>
      </c>
      <c r="AK19" s="112">
        <v>12615000</v>
      </c>
      <c r="AL19" s="39"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8"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9"/>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8"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9"/>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8"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9"/>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5000000</v>
      </c>
      <c r="BS22" s="110">
        <f t="shared" si="25"/>
        <v>0</v>
      </c>
      <c r="BT22" s="110">
        <f t="shared" si="25"/>
        <v>5000000</v>
      </c>
      <c r="BU22" s="110">
        <v>0</v>
      </c>
      <c r="BV22" s="110">
        <v>0</v>
      </c>
      <c r="BW22" s="110">
        <v>0</v>
      </c>
      <c r="BX22" s="110">
        <v>0</v>
      </c>
      <c r="BY22" s="110">
        <v>0</v>
      </c>
      <c r="BZ22" s="110">
        <v>0</v>
      </c>
      <c r="CA22" s="110">
        <v>0</v>
      </c>
      <c r="CB22" s="110">
        <v>0</v>
      </c>
      <c r="CC22" s="110">
        <v>0</v>
      </c>
      <c r="CD22" s="110">
        <v>0</v>
      </c>
      <c r="CE22" s="110">
        <v>0</v>
      </c>
      <c r="CF22" s="110">
        <v>0</v>
      </c>
      <c r="CG22" s="110">
        <f t="shared" si="26"/>
        <v>0</v>
      </c>
      <c r="CH22" s="110">
        <f t="shared" si="26"/>
        <v>0</v>
      </c>
      <c r="CI22" s="110">
        <f t="shared" si="26"/>
        <v>0</v>
      </c>
      <c r="CJ22" s="169" t="s">
        <v>120</v>
      </c>
    </row>
    <row r="23" spans="2:88"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9"/>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8"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9"/>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8"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9"/>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8"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9"/>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8"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9"/>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8"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9"/>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8"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9"/>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8"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9"/>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8"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9"/>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row>
    <row r="32" spans="2:88"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9"/>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9"/>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1500000</v>
      </c>
      <c r="BS33" s="110">
        <f t="shared" si="25"/>
        <v>0</v>
      </c>
      <c r="BT33" s="110">
        <f t="shared" si="25"/>
        <v>1500000</v>
      </c>
      <c r="BU33" s="110">
        <v>0</v>
      </c>
      <c r="BV33" s="110">
        <v>0</v>
      </c>
      <c r="BW33" s="110">
        <v>0</v>
      </c>
      <c r="BX33" s="110">
        <v>0</v>
      </c>
      <c r="BY33" s="110">
        <v>0</v>
      </c>
      <c r="BZ33" s="110">
        <v>0</v>
      </c>
      <c r="CA33" s="110">
        <v>0</v>
      </c>
      <c r="CB33" s="110">
        <v>0</v>
      </c>
      <c r="CC33" s="110">
        <v>0</v>
      </c>
      <c r="CD33" s="110">
        <v>0</v>
      </c>
      <c r="CE33" s="110">
        <v>0</v>
      </c>
      <c r="CF33" s="110">
        <v>0</v>
      </c>
      <c r="CG33" s="110">
        <f t="shared" si="26"/>
        <v>0</v>
      </c>
      <c r="CH33" s="110">
        <f t="shared" si="26"/>
        <v>0</v>
      </c>
      <c r="CI33" s="110">
        <f t="shared" si="26"/>
        <v>0</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9"/>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9"/>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9"/>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t="s">
        <v>123</v>
      </c>
      <c r="AI37" s="39" t="s">
        <v>123</v>
      </c>
      <c r="AJ37" s="110">
        <f t="shared" si="10"/>
        <v>0</v>
      </c>
      <c r="AK37" s="39" t="s">
        <v>123</v>
      </c>
      <c r="AL37" s="39"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125000</v>
      </c>
      <c r="BS37" s="110">
        <f t="shared" si="25"/>
        <v>125000</v>
      </c>
      <c r="BT37" s="110">
        <f t="shared" si="25"/>
        <v>250000</v>
      </c>
      <c r="BU37" s="110">
        <v>0</v>
      </c>
      <c r="BV37" s="110">
        <v>0</v>
      </c>
      <c r="BW37" s="110">
        <v>0</v>
      </c>
      <c r="BX37" s="110">
        <v>0</v>
      </c>
      <c r="BY37" s="110">
        <v>0</v>
      </c>
      <c r="BZ37" s="110">
        <v>0</v>
      </c>
      <c r="CA37" s="110">
        <v>0</v>
      </c>
      <c r="CB37" s="110">
        <v>0</v>
      </c>
      <c r="CC37" s="110">
        <v>0</v>
      </c>
      <c r="CD37" s="110">
        <v>0</v>
      </c>
      <c r="CE37" s="110">
        <v>0</v>
      </c>
      <c r="CF37" s="110">
        <v>0</v>
      </c>
      <c r="CG37" s="110">
        <f t="shared" si="26"/>
        <v>0</v>
      </c>
      <c r="CH37" s="110">
        <f t="shared" si="26"/>
        <v>0</v>
      </c>
      <c r="CI37" s="110">
        <f t="shared" si="26"/>
        <v>0</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t="s">
        <v>123</v>
      </c>
      <c r="AD39" s="110">
        <f t="shared" si="8"/>
        <v>3205000</v>
      </c>
      <c r="AE39" s="112">
        <v>3205000</v>
      </c>
      <c r="AF39" s="39"/>
      <c r="AG39" s="110">
        <f t="shared" si="9"/>
        <v>3205000</v>
      </c>
      <c r="AH39" s="112">
        <v>3205000</v>
      </c>
      <c r="AI39" s="39"/>
      <c r="AJ39" s="110">
        <f t="shared" si="10"/>
        <v>3205000</v>
      </c>
      <c r="AK39" s="112">
        <v>3205000</v>
      </c>
      <c r="AL39" s="39"/>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t="s">
        <v>123</v>
      </c>
      <c r="AC40" s="39" t="s">
        <v>123</v>
      </c>
      <c r="AD40" s="110">
        <f t="shared" si="8"/>
        <v>0</v>
      </c>
      <c r="AE40" s="39" t="s">
        <v>123</v>
      </c>
      <c r="AF40" s="39" t="s">
        <v>123</v>
      </c>
      <c r="AG40" s="110">
        <f t="shared" si="9"/>
        <v>0</v>
      </c>
      <c r="AH40" s="39" t="s">
        <v>123</v>
      </c>
      <c r="AI40" s="39" t="s">
        <v>123</v>
      </c>
      <c r="AJ40" s="110">
        <f t="shared" si="10"/>
        <v>0</v>
      </c>
      <c r="AK40" s="39" t="s">
        <v>123</v>
      </c>
      <c r="AL40" s="39"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112"/>
      <c r="AL43" s="112"/>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112">
        <v>500000</v>
      </c>
      <c r="AC44" s="39" t="s">
        <v>123</v>
      </c>
      <c r="AD44" s="110">
        <f t="shared" si="8"/>
        <v>500000</v>
      </c>
      <c r="AE44" s="112">
        <v>500000</v>
      </c>
      <c r="AF44" s="39" t="s">
        <v>123</v>
      </c>
      <c r="AG44" s="110">
        <f t="shared" si="9"/>
        <v>500000</v>
      </c>
      <c r="AH44" s="112">
        <v>500000</v>
      </c>
      <c r="AI44" s="39" t="s">
        <v>123</v>
      </c>
      <c r="AJ44" s="110">
        <f t="shared" si="10"/>
        <v>500000</v>
      </c>
      <c r="AK44" s="112">
        <v>500000</v>
      </c>
      <c r="AL44" s="39" t="s">
        <v>123</v>
      </c>
      <c r="AM44" s="110">
        <f t="shared" si="11"/>
        <v>500000</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4000000</v>
      </c>
      <c r="BS44" s="110">
        <f t="shared" si="31"/>
        <v>0</v>
      </c>
      <c r="BT44" s="110">
        <f t="shared" si="31"/>
        <v>4000000</v>
      </c>
      <c r="BU44" s="110">
        <v>0</v>
      </c>
      <c r="BV44" s="110">
        <v>0</v>
      </c>
      <c r="BW44" s="110">
        <v>0</v>
      </c>
      <c r="BX44" s="110">
        <v>0</v>
      </c>
      <c r="BY44" s="110">
        <v>0</v>
      </c>
      <c r="BZ44" s="110">
        <v>0</v>
      </c>
      <c r="CA44" s="110">
        <v>0</v>
      </c>
      <c r="CB44" s="110">
        <v>0</v>
      </c>
      <c r="CC44" s="110">
        <v>0</v>
      </c>
      <c r="CD44" s="110">
        <v>0</v>
      </c>
      <c r="CE44" s="110">
        <v>0</v>
      </c>
      <c r="CF44" s="110">
        <v>0</v>
      </c>
      <c r="CG44" s="110">
        <f t="shared" si="26"/>
        <v>0</v>
      </c>
      <c r="CH44" s="110">
        <f t="shared" si="26"/>
        <v>0</v>
      </c>
      <c r="CI44" s="110">
        <f t="shared" si="26"/>
        <v>0</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112"/>
      <c r="AC47" s="39"/>
      <c r="AD47" s="110">
        <f t="shared" si="8"/>
        <v>0</v>
      </c>
      <c r="AE47" s="112">
        <v>19118000</v>
      </c>
      <c r="AF47" s="39"/>
      <c r="AG47" s="110">
        <f t="shared" si="9"/>
        <v>19118000</v>
      </c>
      <c r="AH47" s="112">
        <v>682000</v>
      </c>
      <c r="AI47" s="39" t="s">
        <v>123</v>
      </c>
      <c r="AJ47" s="110">
        <f t="shared" si="10"/>
        <v>682000</v>
      </c>
      <c r="AK47" s="112">
        <v>9851000</v>
      </c>
      <c r="AL47" s="39" t="s">
        <v>123</v>
      </c>
      <c r="AM47" s="110">
        <f t="shared" si="11"/>
        <v>9851000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9" t="s">
        <v>123</v>
      </c>
      <c r="AC48" s="39" t="s">
        <v>123</v>
      </c>
      <c r="AD48" s="110">
        <f t="shared" si="8"/>
        <v>0</v>
      </c>
      <c r="AE48" s="39" t="s">
        <v>123</v>
      </c>
      <c r="AF48" s="39" t="s">
        <v>123</v>
      </c>
      <c r="AG48" s="110">
        <f t="shared" si="9"/>
        <v>0</v>
      </c>
      <c r="AH48" s="39" t="s">
        <v>123</v>
      </c>
      <c r="AI48" s="39" t="s">
        <v>123</v>
      </c>
      <c r="AJ48" s="110">
        <f t="shared" si="10"/>
        <v>0</v>
      </c>
      <c r="AK48" s="39" t="s">
        <v>123</v>
      </c>
      <c r="AL48" s="39" t="s">
        <v>123</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43418000</v>
      </c>
      <c r="BT49" s="110">
        <f t="shared" si="31"/>
        <v>83929000</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-60801000</v>
      </c>
      <c r="CI49" s="110">
        <f t="shared" si="26"/>
        <v>-124514000</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5" t="s">
        <v>123</v>
      </c>
      <c r="AC52" s="105" t="s">
        <v>123</v>
      </c>
      <c r="AD52" s="97">
        <f t="shared" si="8"/>
        <v>0</v>
      </c>
      <c r="AE52" s="105" t="s">
        <v>123</v>
      </c>
      <c r="AF52" s="105" t="s">
        <v>123</v>
      </c>
      <c r="AG52" s="97">
        <f t="shared" si="9"/>
        <v>0</v>
      </c>
      <c r="AH52" s="105" t="s">
        <v>123</v>
      </c>
      <c r="AI52" s="105" t="s">
        <v>123</v>
      </c>
      <c r="AJ52" s="97">
        <f t="shared" si="10"/>
        <v>0</v>
      </c>
      <c r="AK52" s="105" t="s">
        <v>123</v>
      </c>
      <c r="AL52" s="105" t="s">
        <v>123</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5"/>
      <c r="AC53" s="105"/>
      <c r="AD53" s="97">
        <f t="shared" si="8"/>
        <v>0</v>
      </c>
      <c r="AE53" s="105"/>
      <c r="AF53" s="105"/>
      <c r="AG53" s="97">
        <f t="shared" si="9"/>
        <v>0</v>
      </c>
      <c r="AH53" s="105"/>
      <c r="AI53" s="105"/>
      <c r="AJ53" s="97">
        <f t="shared" si="10"/>
        <v>0</v>
      </c>
      <c r="AK53" s="105"/>
      <c r="AL53" s="105"/>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32">+SUM(AK55:AL55)</f>
        <v>180000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3">+SUM(AZ55:BA55)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4">+BR55-J55</f>
        <v>600000</v>
      </c>
      <c r="CH55" s="110">
        <f t="shared" si="34"/>
        <v>0</v>
      </c>
      <c r="CI55" s="110">
        <f t="shared" si="34"/>
        <v>600000</v>
      </c>
      <c r="CJ55" s="169" t="s">
        <v>197</v>
      </c>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X74" s="102"/>
    </row>
    <row r="75" spans="26:51" x14ac:dyDescent="0.25">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row>
    <row r="76" spans="26:51" x14ac:dyDescent="0.25">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row>
    <row r="77" spans="26:51" x14ac:dyDescent="0.25">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SUBTOTAL(9,AB71:AB79)</f>
        <v>62694500</v>
      </c>
      <c r="AC80" s="137">
        <f t="shared" ref="AC80:AM80" si="43">SUBTOTAL(9,AC71:AC79)</f>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2" t="s">
        <v>224</v>
      </c>
      <c r="AC85" s="362"/>
      <c r="AD85" s="362"/>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4">SUM(AB87:AB89)</f>
        <v>159080</v>
      </c>
      <c r="AC90" s="151">
        <f t="shared" si="44"/>
        <v>104587</v>
      </c>
      <c r="AD90" s="151">
        <f t="shared" si="44"/>
        <v>263667</v>
      </c>
      <c r="AH90" s="137">
        <f>SUBTOTAL(9,AH87:AH89)</f>
        <v>41435</v>
      </c>
      <c r="AI90" s="137">
        <f t="shared" ref="AI90:AM90" si="45">SUBTOTAL(9,AI87:AI89)</f>
        <v>5138</v>
      </c>
      <c r="AJ90" s="137">
        <f t="shared" si="45"/>
        <v>46573</v>
      </c>
      <c r="AK90" s="138">
        <f t="shared" si="45"/>
        <v>41435</v>
      </c>
      <c r="AL90" s="138">
        <f t="shared" si="45"/>
        <v>5138</v>
      </c>
      <c r="AM90" s="138">
        <f t="shared" si="45"/>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400A26A2-AC52-4A88-99E3-F1CBB735E8C1}">
      <formula1>0</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FDDCC-FCD8-4018-BAB6-D74FD3128DC8}">
  <sheetPr>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x14ac:dyDescent="0.25">
      <c r="B4" s="48" t="s">
        <v>115</v>
      </c>
      <c r="C4" s="48" t="s">
        <v>116</v>
      </c>
      <c r="D4" s="48" t="s">
        <v>117</v>
      </c>
      <c r="F4" s="48" t="s">
        <v>118</v>
      </c>
      <c r="H4" s="48" t="s">
        <v>119</v>
      </c>
      <c r="I4" s="48">
        <v>30</v>
      </c>
      <c r="J4" s="46">
        <f>+'UPDATE&gt;&gt;Jul2022-Mar2023 Actuals'!J4-'UPDATE&gt;&gt;Jul-Dec 2022 Actuals'!J4</f>
        <v>0</v>
      </c>
      <c r="K4" s="46">
        <f>+'UPDATE&gt;&gt;Jul2022-Mar2023 Actuals'!K4-'UPDATE&gt;&gt;Jul-Dec 2022 Actuals'!K4</f>
        <v>0</v>
      </c>
      <c r="L4" s="46">
        <f>+'UPDATE&gt;&gt;Jul2022-Mar2023 Actuals'!L4-'UPDATE&gt;&gt;Jul-Dec 2022 Actuals'!L4</f>
        <v>0</v>
      </c>
      <c r="M4" s="46">
        <f>+'UPDATE&gt;&gt;Jul2022-Mar2023 Actuals'!M4-'UPDATE&gt;&gt;Jul-Dec 2022 Actuals'!M4</f>
        <v>0</v>
      </c>
      <c r="N4" s="46">
        <f>+'UPDATE&gt;&gt;Jul2022-Mar2023 Actuals'!N4-'UPDATE&gt;&gt;Jul-Dec 2022 Actuals'!N4</f>
        <v>0</v>
      </c>
      <c r="O4" s="46">
        <f>+'UPDATE&gt;&gt;Jul2022-Mar2023 Actuals'!O4-'UPDATE&gt;&gt;Jul-Dec 2022 Actuals'!O4</f>
        <v>0</v>
      </c>
      <c r="P4" s="46">
        <f>+'UPDATE&gt;&gt;Jul2022-Mar2023 Actuals'!P4-'UPDATE&gt;&gt;Jul-Dec 2022 Actuals'!P4</f>
        <v>0</v>
      </c>
      <c r="Q4" s="46">
        <f>+'UPDATE&gt;&gt;Jul2022-Mar2023 Actuals'!Q4-'UPDATE&gt;&gt;Jul-Dec 2022 Actuals'!Q4</f>
        <v>0</v>
      </c>
      <c r="R4" s="46">
        <f>+'UPDATE&gt;&gt;Jul2022-Mar2023 Actuals'!R4-'UPDATE&gt;&gt;Jul-Dec 2022 Actuals'!R4</f>
        <v>0</v>
      </c>
      <c r="S4" s="46">
        <f>+'UPDATE&gt;&gt;Jul2022-Mar2023 Actuals'!S4-'UPDATE&gt;&gt;Jul-Dec 2022 Actuals'!S4</f>
        <v>0</v>
      </c>
      <c r="T4" s="46">
        <f>+'UPDATE&gt;&gt;Jul2022-Mar2023 Actuals'!T4-'UPDATE&gt;&gt;Jul-Dec 2022 Actuals'!T4</f>
        <v>0</v>
      </c>
      <c r="U4" s="46">
        <f>+'UPDATE&gt;&gt;Jul2022-Mar2023 Actuals'!U4-'UPDATE&gt;&gt;Jul-Dec 2022 Actuals'!U4</f>
        <v>0</v>
      </c>
      <c r="V4" s="46">
        <f>+'UPDATE&gt;&gt;Jul2022-Mar2023 Actuals'!V4-'UPDATE&gt;&gt;Jul-Dec 2022 Actuals'!V4</f>
        <v>0</v>
      </c>
      <c r="W4" s="46">
        <f>+'UPDATE&gt;&gt;Jul2022-Mar2023 Actuals'!W4-'UPDATE&gt;&gt;Jul-Dec 2022 Actuals'!W4</f>
        <v>0</v>
      </c>
      <c r="X4" s="46">
        <f>+'UPDATE&gt;&gt;Jul2022-Mar2023 Actuals'!X4-'UPDATE&gt;&gt;Jul-Dec 2022 Actuals'!X4</f>
        <v>0</v>
      </c>
      <c r="Y4" s="46">
        <f>+'UPDATE&gt;&gt;Jul2022-Mar2023 Actuals'!Y4-'UPDATE&gt;&gt;Jul-Dec 2022 Actuals'!Y4</f>
        <v>0</v>
      </c>
      <c r="Z4" s="46">
        <f>+'UPDATE&gt;&gt;Jul2022-Mar2023 Actuals'!Z4-'UPDATE&gt;&gt;Jul-Dec 2022 Actuals'!Z4</f>
        <v>0</v>
      </c>
      <c r="AA4" s="46">
        <f>+'UPDATE&gt;&gt;Jul2022-Mar2023 Actuals'!AA4-'UPDATE&gt;&gt;Jul-Dec 2022 Actuals'!AA4</f>
        <v>0</v>
      </c>
      <c r="AB4" s="46">
        <f>+'UPDATE&gt;&gt;Jul2022-Mar2023 Actuals'!AB4-'UPDATE&gt;&gt;Jul-Dec 2022 Actuals'!AB4</f>
        <v>0</v>
      </c>
      <c r="AC4" s="46">
        <f>+'UPDATE&gt;&gt;Jul2022-Mar2023 Actuals'!AC4-'UPDATE&gt;&gt;Jul-Dec 2022 Actuals'!AC4</f>
        <v>0</v>
      </c>
      <c r="AD4" s="46">
        <f>+'UPDATE&gt;&gt;Jul2022-Mar2023 Actuals'!AD4-'UPDATE&gt;&gt;Jul-Dec 2022 Actuals'!AD4</f>
        <v>0</v>
      </c>
      <c r="AE4" s="46">
        <f>+'UPDATE&gt;&gt;Jul2022-Mar2023 Actuals'!AE4-'UPDATE&gt;&gt;Jul-Dec 2022 Actuals'!AE4</f>
        <v>-6644000</v>
      </c>
      <c r="AF4" s="46">
        <f>+'UPDATE&gt;&gt;Jul2022-Mar2023 Actuals'!AF4-'UPDATE&gt;&gt;Jul-Dec 2022 Actuals'!AF4</f>
        <v>0</v>
      </c>
      <c r="AG4" s="46">
        <f>+'UPDATE&gt;&gt;Jul2022-Mar2023 Actuals'!AG4-'UPDATE&gt;&gt;Jul-Dec 2022 Actuals'!AG4</f>
        <v>-6644000</v>
      </c>
      <c r="AH4" s="46">
        <f>+'UPDATE&gt;&gt;Jul2022-Mar2023 Actuals'!AH4-'UPDATE&gt;&gt;Jul-Dec 2022 Actuals'!AH4</f>
        <v>-10852000</v>
      </c>
      <c r="AI4" s="46">
        <f>+'UPDATE&gt;&gt;Jul2022-Mar2023 Actuals'!AI4-'UPDATE&gt;&gt;Jul-Dec 2022 Actuals'!AI4</f>
        <v>0</v>
      </c>
      <c r="AJ4" s="46">
        <f>+'UPDATE&gt;&gt;Jul2022-Mar2023 Actuals'!AJ4-'UPDATE&gt;&gt;Jul-Dec 2022 Actuals'!AJ4</f>
        <v>-10852000</v>
      </c>
      <c r="AK4" s="46">
        <f>+'UPDATE&gt;&gt;Jul2022-Mar2023 Actuals'!AK4-'UPDATE&gt;&gt;Jul-Dec 2022 Actuals'!AK4</f>
        <v>7532000</v>
      </c>
      <c r="AL4" s="46">
        <f>+'UPDATE&gt;&gt;Jul2022-Mar2023 Actuals'!AL4-'UPDATE&gt;&gt;Jul-Dec 2022 Actuals'!AL4</f>
        <v>0</v>
      </c>
      <c r="AM4" s="46">
        <f>+'UPDATE&gt;&gt;Jul2022-Mar2023 Actuals'!AM4-'UPDATE&gt;&gt;Jul-Dec 2022 Actuals'!AM4</f>
        <v>7532000</v>
      </c>
      <c r="AN4" s="46">
        <f>+'UPDATE&gt;&gt;Jul2022-Mar2023 Actuals'!AN4-'UPDATE&gt;&gt;Jul-Dec 2022 Actuals'!AN4</f>
        <v>-9964000</v>
      </c>
      <c r="AO4" s="46">
        <f>+'UPDATE&gt;&gt;Jul2022-Mar2023 Actuals'!AO4-'UPDATE&gt;&gt;Jul-Dec 2022 Actuals'!AO4</f>
        <v>0</v>
      </c>
      <c r="AP4" s="46">
        <f>+'UPDATE&gt;&gt;Jul2022-Mar2023 Actuals'!AP4-'UPDATE&gt;&gt;Jul-Dec 2022 Actuals'!AP4</f>
        <v>-9964000</v>
      </c>
      <c r="AQ4" s="46">
        <f>+'UPDATE&gt;&gt;Jul2022-Mar2023 Actuals'!AQ4-'UPDATE&gt;&gt;Jul-Dec 2022 Actuals'!AQ4</f>
        <v>3322000</v>
      </c>
      <c r="AR4" s="46">
        <f>+'UPDATE&gt;&gt;Jul2022-Mar2023 Actuals'!AR4-'UPDATE&gt;&gt;Jul-Dec 2022 Actuals'!AR4</f>
        <v>0</v>
      </c>
      <c r="AS4" s="46">
        <f>+'UPDATE&gt;&gt;Jul2022-Mar2023 Actuals'!AS4-'UPDATE&gt;&gt;Jul-Dec 2022 Actuals'!AS4</f>
        <v>3322000</v>
      </c>
      <c r="AT4" s="46">
        <f>+'UPDATE&gt;&gt;Jul2022-Mar2023 Actuals'!AT4-'UPDATE&gt;&gt;Jul-Dec 2022 Actuals'!AT4</f>
        <v>3321000</v>
      </c>
      <c r="AU4" s="46">
        <f>+'UPDATE&gt;&gt;Jul2022-Mar2023 Actuals'!AU4-'UPDATE&gt;&gt;Jul-Dec 2022 Actuals'!AU4</f>
        <v>0</v>
      </c>
      <c r="AV4" s="46">
        <f>+'UPDATE&gt;&gt;Jul2022-Mar2023 Actuals'!AV4-'UPDATE&gt;&gt;Jul-Dec 2022 Actuals'!AV4</f>
        <v>3321000</v>
      </c>
      <c r="AW4" s="46">
        <f>+'UPDATE&gt;&gt;Jul2022-Mar2023 Actuals'!AW4-'UPDATE&gt;&gt;Jul-Dec 2022 Actuals'!AW4</f>
        <v>3322000</v>
      </c>
      <c r="AX4" s="46">
        <f>+'UPDATE&gt;&gt;Jul2022-Mar2023 Actuals'!AX4-'UPDATE&gt;&gt;Jul-Dec 2022 Actuals'!AX4</f>
        <v>0</v>
      </c>
      <c r="AY4" s="46">
        <f>+'UPDATE&gt;&gt;Jul2022-Mar2023 Actuals'!AY4-'UPDATE&gt;&gt;Jul-Dec 2022 Actuals'!AY4</f>
        <v>3322000</v>
      </c>
      <c r="AZ4" s="46">
        <f>+'UPDATE&gt;&gt;Jul2022-Mar2023 Actuals'!AZ4-'UPDATE&gt;&gt;Jul-Dec 2022 Actuals'!AZ4</f>
        <v>0</v>
      </c>
      <c r="BA4" s="46">
        <f>+'UPDATE&gt;&gt;Jul2022-Mar2023 Actuals'!BA4-'UPDATE&gt;&gt;Jul-Dec 2022 Actuals'!BA4</f>
        <v>0</v>
      </c>
      <c r="BB4" s="46">
        <f>+'UPDATE&gt;&gt;Jul2022-Mar2023 Actuals'!BB4-'UPDATE&gt;&gt;Jul-Dec 2022 Actuals'!BB4</f>
        <v>0</v>
      </c>
      <c r="BC4" s="46">
        <f>+'UPDATE&gt;&gt;Jul2022-Mar2023 Actuals'!BC4-'UPDATE&gt;&gt;Jul-Dec 2022 Actuals'!BC4</f>
        <v>9965000</v>
      </c>
      <c r="BD4" s="46">
        <f>+'UPDATE&gt;&gt;Jul2022-Mar2023 Actuals'!BD4-'UPDATE&gt;&gt;Jul-Dec 2022 Actuals'!BD4</f>
        <v>0</v>
      </c>
      <c r="BE4" s="46">
        <f>+'UPDATE&gt;&gt;Jul2022-Mar2023 Actuals'!BE4-'UPDATE&gt;&gt;Jul-Dec 2022 Actuals'!BE4</f>
        <v>9965000</v>
      </c>
      <c r="BF4" s="46">
        <f>+'UPDATE&gt;&gt;Jul2022-Mar2023 Actuals'!BF4-'UPDATE&gt;&gt;Jul-Dec 2022 Actuals'!BF4</f>
        <v>0</v>
      </c>
      <c r="BG4" s="46">
        <f>+'UPDATE&gt;&gt;Jul2022-Mar2023 Actuals'!BG4-'UPDATE&gt;&gt;Jul-Dec 2022 Actuals'!BG4</f>
        <v>0</v>
      </c>
      <c r="BH4" s="46">
        <f>+'UPDATE&gt;&gt;Jul2022-Mar2023 Actuals'!BH4-'UPDATE&gt;&gt;Jul-Dec 2022 Actuals'!BH4</f>
        <v>0</v>
      </c>
      <c r="BI4" s="46">
        <f>+'UPDATE&gt;&gt;Jul2022-Mar2023 Actuals'!BI4-'UPDATE&gt;&gt;Jul-Dec 2022 Actuals'!BI4</f>
        <v>0</v>
      </c>
      <c r="BJ4" s="46">
        <f>+'UPDATE&gt;&gt;Jul2022-Mar2023 Actuals'!BJ4-'UPDATE&gt;&gt;Jul-Dec 2022 Actuals'!BJ4</f>
        <v>0</v>
      </c>
      <c r="BK4" s="46">
        <f>+'UPDATE&gt;&gt;Jul2022-Mar2023 Actuals'!BK4-'UPDATE&gt;&gt;Jul-Dec 2022 Actuals'!BK4</f>
        <v>0</v>
      </c>
      <c r="BL4" s="46">
        <f>+'UPDATE&gt;&gt;Jul2022-Mar2023 Actuals'!BL4-'UPDATE&gt;&gt;Jul-Dec 2022 Actuals'!BL4</f>
        <v>0</v>
      </c>
      <c r="BM4" s="46">
        <f>+'UPDATE&gt;&gt;Jul2022-Mar2023 Actuals'!BM4-'UPDATE&gt;&gt;Jul-Dec 2022 Actuals'!BM4</f>
        <v>0</v>
      </c>
      <c r="BN4" s="46">
        <f>+'UPDATE&gt;&gt;Jul2022-Mar2023 Actuals'!BN4-'UPDATE&gt;&gt;Jul-Dec 2022 Actuals'!BN4</f>
        <v>0</v>
      </c>
      <c r="BO4" s="46">
        <f>+'UPDATE&gt;&gt;Jul2022-Mar2023 Actuals'!BO4-'UPDATE&gt;&gt;Jul-Dec 2022 Actuals'!BO4</f>
        <v>0</v>
      </c>
      <c r="BP4" s="46">
        <f>+'UPDATE&gt;&gt;Jul2022-Mar2023 Actuals'!BP4-'UPDATE&gt;&gt;Jul-Dec 2022 Actuals'!BP4</f>
        <v>0</v>
      </c>
      <c r="BQ4" s="46">
        <f>+'UPDATE&gt;&gt;Jul2022-Mar2023 Actuals'!BQ4-'UPDATE&gt;&gt;Jul-Dec 2022 Actuals'!BQ4</f>
        <v>0</v>
      </c>
      <c r="BR4" s="46">
        <f>+'UPDATE&gt;&gt;Jul2022-Mar2023 Actuals'!BR4-'UPDATE&gt;&gt;Jul-Dec 2022 Actuals'!BR4</f>
        <v>1000</v>
      </c>
      <c r="BS4" s="46">
        <f>+'UPDATE&gt;&gt;Jul2022-Mar2023 Actuals'!BS4-'UPDATE&gt;&gt;Jul-Dec 2022 Actuals'!BS4</f>
        <v>0</v>
      </c>
      <c r="BT4" s="46">
        <f>+'UPDATE&gt;&gt;Jul2022-Mar2023 Actuals'!BT4-'UPDATE&gt;&gt;Jul-Dec 2022 Actuals'!BT4</f>
        <v>1000</v>
      </c>
      <c r="BU4" s="46">
        <f>+'UPDATE&gt;&gt;Jul2022-Mar2023 Actuals'!BU4-'UPDATE&gt;&gt;Jul-Dec 2022 Actuals'!BU4</f>
        <v>0</v>
      </c>
      <c r="BV4" s="46">
        <f>+'UPDATE&gt;&gt;Jul2022-Mar2023 Actuals'!BV4-'UPDATE&gt;&gt;Jul-Dec 2022 Actuals'!BV4</f>
        <v>0</v>
      </c>
      <c r="BW4" s="46">
        <f>+'UPDATE&gt;&gt;Jul2022-Mar2023 Actuals'!BW4-'UPDATE&gt;&gt;Jul-Dec 2022 Actuals'!BW4</f>
        <v>0</v>
      </c>
      <c r="BX4" s="46">
        <f>+'UPDATE&gt;&gt;Jul2022-Mar2023 Actuals'!BX4-'UPDATE&gt;&gt;Jul-Dec 2022 Actuals'!BX4</f>
        <v>227</v>
      </c>
      <c r="BY4" s="46">
        <f>+'UPDATE&gt;&gt;Jul2022-Mar2023 Actuals'!BY4-'UPDATE&gt;&gt;Jul-Dec 2022 Actuals'!BY4</f>
        <v>0</v>
      </c>
      <c r="BZ4" s="46">
        <f>+'UPDATE&gt;&gt;Jul2022-Mar2023 Actuals'!BZ4-'UPDATE&gt;&gt;Jul-Dec 2022 Actuals'!BZ4</f>
        <v>227</v>
      </c>
      <c r="CA4" s="46">
        <f>+'UPDATE&gt;&gt;Jul2022-Mar2023 Actuals'!CA4-'UPDATE&gt;&gt;Jul-Dec 2022 Actuals'!CA4</f>
        <v>773</v>
      </c>
      <c r="CB4" s="46">
        <f>+'UPDATE&gt;&gt;Jul2022-Mar2023 Actuals'!CB4-'UPDATE&gt;&gt;Jul-Dec 2022 Actuals'!CB4</f>
        <v>0</v>
      </c>
      <c r="CC4" s="46">
        <f>+'UPDATE&gt;&gt;Jul2022-Mar2023 Actuals'!CC4-'UPDATE&gt;&gt;Jul-Dec 2022 Actuals'!CC4</f>
        <v>773</v>
      </c>
      <c r="CD4" s="46">
        <f>+'UPDATE&gt;&gt;Jul2022-Mar2023 Actuals'!CD4-'UPDATE&gt;&gt;Jul-Dec 2022 Actuals'!CD4</f>
        <v>0</v>
      </c>
      <c r="CE4" s="46">
        <f>+'UPDATE&gt;&gt;Jul2022-Mar2023 Actuals'!CE4-'UPDATE&gt;&gt;Jul-Dec 2022 Actuals'!CE4</f>
        <v>0</v>
      </c>
      <c r="CF4" s="46">
        <f>+'UPDATE&gt;&gt;Jul2022-Mar2023 Actuals'!CF4-'UPDATE&gt;&gt;Jul-Dec 2022 Actuals'!CF4</f>
        <v>0</v>
      </c>
      <c r="CG4" s="46">
        <f>+'UPDATE&gt;&gt;Jul2022-Mar2023 Actuals'!CG4-'UPDATE&gt;&gt;Jul-Dec 2022 Actuals'!CG4</f>
        <v>1000</v>
      </c>
      <c r="CH4" s="46">
        <f>+'UPDATE&gt;&gt;Jul2022-Mar2023 Actuals'!CH4-'UPDATE&gt;&gt;Jul-Dec 2022 Actuals'!CH4</f>
        <v>0</v>
      </c>
      <c r="CI4" s="46">
        <f>+'UPDATE&gt;&gt;Jul2022-Mar2023 Actuals'!CI4-'UPDATE&gt;&gt;Jul-Dec 2022 Actuals'!CI4</f>
        <v>1000</v>
      </c>
    </row>
    <row r="5" spans="1:88" x14ac:dyDescent="0.25">
      <c r="B5" s="48" t="s">
        <v>115</v>
      </c>
      <c r="C5" s="48" t="s">
        <v>116</v>
      </c>
      <c r="D5" s="48" t="s">
        <v>121</v>
      </c>
      <c r="F5" s="48" t="s">
        <v>122</v>
      </c>
      <c r="H5" s="48" t="s">
        <v>119</v>
      </c>
      <c r="I5" s="48">
        <v>30</v>
      </c>
      <c r="J5" s="46">
        <f>+'UPDATE&gt;&gt;Jul2022-Mar2023 Actuals'!J5-'UPDATE&gt;&gt;Jul-Dec 2022 Actuals'!J5</f>
        <v>0</v>
      </c>
      <c r="K5" s="46">
        <f>+'UPDATE&gt;&gt;Jul2022-Mar2023 Actuals'!K5-'UPDATE&gt;&gt;Jul-Dec 2022 Actuals'!K5</f>
        <v>0</v>
      </c>
      <c r="L5" s="46">
        <f>+'UPDATE&gt;&gt;Jul2022-Mar2023 Actuals'!L5-'UPDATE&gt;&gt;Jul-Dec 2022 Actuals'!L5</f>
        <v>0</v>
      </c>
      <c r="M5" s="46">
        <f>+'UPDATE&gt;&gt;Jul2022-Mar2023 Actuals'!M5-'UPDATE&gt;&gt;Jul-Dec 2022 Actuals'!M5</f>
        <v>0</v>
      </c>
      <c r="N5" s="46">
        <f>+'UPDATE&gt;&gt;Jul2022-Mar2023 Actuals'!N5-'UPDATE&gt;&gt;Jul-Dec 2022 Actuals'!N5</f>
        <v>0</v>
      </c>
      <c r="O5" s="46">
        <f>+'UPDATE&gt;&gt;Jul2022-Mar2023 Actuals'!O5-'UPDATE&gt;&gt;Jul-Dec 2022 Actuals'!O5</f>
        <v>0</v>
      </c>
      <c r="P5" s="46">
        <f>+'UPDATE&gt;&gt;Jul2022-Mar2023 Actuals'!P5-'UPDATE&gt;&gt;Jul-Dec 2022 Actuals'!P5</f>
        <v>260000</v>
      </c>
      <c r="Q5" s="46">
        <f>+'UPDATE&gt;&gt;Jul2022-Mar2023 Actuals'!Q5-'UPDATE&gt;&gt;Jul-Dec 2022 Actuals'!Q5</f>
        <v>0</v>
      </c>
      <c r="R5" s="46">
        <f>+'UPDATE&gt;&gt;Jul2022-Mar2023 Actuals'!R5-'UPDATE&gt;&gt;Jul-Dec 2022 Actuals'!R5</f>
        <v>260000</v>
      </c>
      <c r="S5" s="46">
        <f>+'UPDATE&gt;&gt;Jul2022-Mar2023 Actuals'!S5-'UPDATE&gt;&gt;Jul-Dec 2022 Actuals'!S5</f>
        <v>216000</v>
      </c>
      <c r="T5" s="46">
        <f>+'UPDATE&gt;&gt;Jul2022-Mar2023 Actuals'!T5-'UPDATE&gt;&gt;Jul-Dec 2022 Actuals'!T5</f>
        <v>0</v>
      </c>
      <c r="U5" s="46">
        <f>+'UPDATE&gt;&gt;Jul2022-Mar2023 Actuals'!U5-'UPDATE&gt;&gt;Jul-Dec 2022 Actuals'!U5</f>
        <v>216000</v>
      </c>
      <c r="V5" s="46">
        <f>+'UPDATE&gt;&gt;Jul2022-Mar2023 Actuals'!V5-'UPDATE&gt;&gt;Jul-Dec 2022 Actuals'!V5</f>
        <v>-99000</v>
      </c>
      <c r="W5" s="46">
        <f>+'UPDATE&gt;&gt;Jul2022-Mar2023 Actuals'!W5-'UPDATE&gt;&gt;Jul-Dec 2022 Actuals'!W5</f>
        <v>0</v>
      </c>
      <c r="X5" s="46">
        <f>+'UPDATE&gt;&gt;Jul2022-Mar2023 Actuals'!X5-'UPDATE&gt;&gt;Jul-Dec 2022 Actuals'!X5</f>
        <v>-99000</v>
      </c>
      <c r="Y5" s="46">
        <f>+'UPDATE&gt;&gt;Jul2022-Mar2023 Actuals'!Y5-'UPDATE&gt;&gt;Jul-Dec 2022 Actuals'!Y5</f>
        <v>377000</v>
      </c>
      <c r="Z5" s="46">
        <f>+'UPDATE&gt;&gt;Jul2022-Mar2023 Actuals'!Z5-'UPDATE&gt;&gt;Jul-Dec 2022 Actuals'!Z5</f>
        <v>0</v>
      </c>
      <c r="AA5" s="46">
        <f>+'UPDATE&gt;&gt;Jul2022-Mar2023 Actuals'!AA5-'UPDATE&gt;&gt;Jul-Dec 2022 Actuals'!AA5</f>
        <v>377000</v>
      </c>
      <c r="AB5" s="46">
        <f>+'UPDATE&gt;&gt;Jul2022-Mar2023 Actuals'!AB5-'UPDATE&gt;&gt;Jul-Dec 2022 Actuals'!AB5</f>
        <v>79000</v>
      </c>
      <c r="AC5" s="46">
        <f>+'UPDATE&gt;&gt;Jul2022-Mar2023 Actuals'!AC5-'UPDATE&gt;&gt;Jul-Dec 2022 Actuals'!AC5</f>
        <v>0</v>
      </c>
      <c r="AD5" s="46">
        <f>+'UPDATE&gt;&gt;Jul2022-Mar2023 Actuals'!AD5-'UPDATE&gt;&gt;Jul-Dec 2022 Actuals'!AD5</f>
        <v>79000</v>
      </c>
      <c r="AE5" s="46">
        <f>+'UPDATE&gt;&gt;Jul2022-Mar2023 Actuals'!AE5-'UPDATE&gt;&gt;Jul-Dec 2022 Actuals'!AE5</f>
        <v>-531000</v>
      </c>
      <c r="AF5" s="46">
        <f>+'UPDATE&gt;&gt;Jul2022-Mar2023 Actuals'!AF5-'UPDATE&gt;&gt;Jul-Dec 2022 Actuals'!AF5</f>
        <v>0</v>
      </c>
      <c r="AG5" s="46">
        <f>+'UPDATE&gt;&gt;Jul2022-Mar2023 Actuals'!AG5-'UPDATE&gt;&gt;Jul-Dec 2022 Actuals'!AG5</f>
        <v>-531000</v>
      </c>
      <c r="AH5" s="46">
        <f>+'UPDATE&gt;&gt;Jul2022-Mar2023 Actuals'!AH5-'UPDATE&gt;&gt;Jul-Dec 2022 Actuals'!AH5</f>
        <v>-134000</v>
      </c>
      <c r="AI5" s="46">
        <f>+'UPDATE&gt;&gt;Jul2022-Mar2023 Actuals'!AI5-'UPDATE&gt;&gt;Jul-Dec 2022 Actuals'!AI5</f>
        <v>0</v>
      </c>
      <c r="AJ5" s="46">
        <f>+'UPDATE&gt;&gt;Jul2022-Mar2023 Actuals'!AJ5-'UPDATE&gt;&gt;Jul-Dec 2022 Actuals'!AJ5</f>
        <v>-134000</v>
      </c>
      <c r="AK5" s="46">
        <f>+'UPDATE&gt;&gt;Jul2022-Mar2023 Actuals'!AK5-'UPDATE&gt;&gt;Jul-Dec 2022 Actuals'!AK5</f>
        <v>-117000</v>
      </c>
      <c r="AL5" s="46">
        <f>+'UPDATE&gt;&gt;Jul2022-Mar2023 Actuals'!AL5-'UPDATE&gt;&gt;Jul-Dec 2022 Actuals'!AL5</f>
        <v>0</v>
      </c>
      <c r="AM5" s="46">
        <f>+'UPDATE&gt;&gt;Jul2022-Mar2023 Actuals'!AM5-'UPDATE&gt;&gt;Jul-Dec 2022 Actuals'!AM5</f>
        <v>-117000</v>
      </c>
      <c r="AN5" s="46">
        <f>+'UPDATE&gt;&gt;Jul2022-Mar2023 Actuals'!AN5-'UPDATE&gt;&gt;Jul-Dec 2022 Actuals'!AN5</f>
        <v>-703000</v>
      </c>
      <c r="AO5" s="46">
        <f>+'UPDATE&gt;&gt;Jul2022-Mar2023 Actuals'!AO5-'UPDATE&gt;&gt;Jul-Dec 2022 Actuals'!AO5</f>
        <v>0</v>
      </c>
      <c r="AP5" s="46">
        <f>+'UPDATE&gt;&gt;Jul2022-Mar2023 Actuals'!AP5-'UPDATE&gt;&gt;Jul-Dec 2022 Actuals'!AP5</f>
        <v>-703000</v>
      </c>
      <c r="AQ5" s="46">
        <f>+'UPDATE&gt;&gt;Jul2022-Mar2023 Actuals'!AQ5-'UPDATE&gt;&gt;Jul-Dec 2022 Actuals'!AQ5</f>
        <v>-23000</v>
      </c>
      <c r="AR5" s="46">
        <f>+'UPDATE&gt;&gt;Jul2022-Mar2023 Actuals'!AR5-'UPDATE&gt;&gt;Jul-Dec 2022 Actuals'!AR5</f>
        <v>0</v>
      </c>
      <c r="AS5" s="46">
        <f>+'UPDATE&gt;&gt;Jul2022-Mar2023 Actuals'!AS5-'UPDATE&gt;&gt;Jul-Dec 2022 Actuals'!AS5</f>
        <v>-23000</v>
      </c>
      <c r="AT5" s="46">
        <f>+'UPDATE&gt;&gt;Jul2022-Mar2023 Actuals'!AT5-'UPDATE&gt;&gt;Jul-Dec 2022 Actuals'!AT5</f>
        <v>201000</v>
      </c>
      <c r="AU5" s="46">
        <f>+'UPDATE&gt;&gt;Jul2022-Mar2023 Actuals'!AU5-'UPDATE&gt;&gt;Jul-Dec 2022 Actuals'!AU5</f>
        <v>0</v>
      </c>
      <c r="AV5" s="46">
        <f>+'UPDATE&gt;&gt;Jul2022-Mar2023 Actuals'!AV5-'UPDATE&gt;&gt;Jul-Dec 2022 Actuals'!AV5</f>
        <v>201000</v>
      </c>
      <c r="AW5" s="46">
        <f>+'UPDATE&gt;&gt;Jul2022-Mar2023 Actuals'!AW5-'UPDATE&gt;&gt;Jul-Dec 2022 Actuals'!AW5</f>
        <v>148000</v>
      </c>
      <c r="AX5" s="46">
        <f>+'UPDATE&gt;&gt;Jul2022-Mar2023 Actuals'!AX5-'UPDATE&gt;&gt;Jul-Dec 2022 Actuals'!AX5</f>
        <v>0</v>
      </c>
      <c r="AY5" s="46">
        <f>+'UPDATE&gt;&gt;Jul2022-Mar2023 Actuals'!AY5-'UPDATE&gt;&gt;Jul-Dec 2022 Actuals'!AY5</f>
        <v>148000</v>
      </c>
      <c r="AZ5" s="46">
        <f>+'UPDATE&gt;&gt;Jul2022-Mar2023 Actuals'!AZ5-'UPDATE&gt;&gt;Jul-Dec 2022 Actuals'!AZ5</f>
        <v>0</v>
      </c>
      <c r="BA5" s="46">
        <f>+'UPDATE&gt;&gt;Jul2022-Mar2023 Actuals'!BA5-'UPDATE&gt;&gt;Jul-Dec 2022 Actuals'!BA5</f>
        <v>0</v>
      </c>
      <c r="BB5" s="46">
        <f>+'UPDATE&gt;&gt;Jul2022-Mar2023 Actuals'!BB5-'UPDATE&gt;&gt;Jul-Dec 2022 Actuals'!BB5</f>
        <v>0</v>
      </c>
      <c r="BC5" s="46">
        <f>+'UPDATE&gt;&gt;Jul2022-Mar2023 Actuals'!BC5-'UPDATE&gt;&gt;Jul-Dec 2022 Actuals'!BC5</f>
        <v>326000</v>
      </c>
      <c r="BD5" s="46">
        <f>+'UPDATE&gt;&gt;Jul2022-Mar2023 Actuals'!BD5-'UPDATE&gt;&gt;Jul-Dec 2022 Actuals'!BD5</f>
        <v>0</v>
      </c>
      <c r="BE5" s="46">
        <f>+'UPDATE&gt;&gt;Jul2022-Mar2023 Actuals'!BE5-'UPDATE&gt;&gt;Jul-Dec 2022 Actuals'!BE5</f>
        <v>326000</v>
      </c>
      <c r="BF5" s="46">
        <f>+'UPDATE&gt;&gt;Jul2022-Mar2023 Actuals'!BF5-'UPDATE&gt;&gt;Jul-Dec 2022 Actuals'!BF5</f>
        <v>0</v>
      </c>
      <c r="BG5" s="46">
        <f>+'UPDATE&gt;&gt;Jul2022-Mar2023 Actuals'!BG5-'UPDATE&gt;&gt;Jul-Dec 2022 Actuals'!BG5</f>
        <v>0</v>
      </c>
      <c r="BH5" s="46">
        <f>+'UPDATE&gt;&gt;Jul2022-Mar2023 Actuals'!BH5-'UPDATE&gt;&gt;Jul-Dec 2022 Actuals'!BH5</f>
        <v>0</v>
      </c>
      <c r="BI5" s="46">
        <f>+'UPDATE&gt;&gt;Jul2022-Mar2023 Actuals'!BI5-'UPDATE&gt;&gt;Jul-Dec 2022 Actuals'!BI5</f>
        <v>0</v>
      </c>
      <c r="BJ5" s="46">
        <f>+'UPDATE&gt;&gt;Jul2022-Mar2023 Actuals'!BJ5-'UPDATE&gt;&gt;Jul-Dec 2022 Actuals'!BJ5</f>
        <v>0</v>
      </c>
      <c r="BK5" s="46">
        <f>+'UPDATE&gt;&gt;Jul2022-Mar2023 Actuals'!BK5-'UPDATE&gt;&gt;Jul-Dec 2022 Actuals'!BK5</f>
        <v>0</v>
      </c>
      <c r="BL5" s="46">
        <f>+'UPDATE&gt;&gt;Jul2022-Mar2023 Actuals'!BL5-'UPDATE&gt;&gt;Jul-Dec 2022 Actuals'!BL5</f>
        <v>0</v>
      </c>
      <c r="BM5" s="46">
        <f>+'UPDATE&gt;&gt;Jul2022-Mar2023 Actuals'!BM5-'UPDATE&gt;&gt;Jul-Dec 2022 Actuals'!BM5</f>
        <v>0</v>
      </c>
      <c r="BN5" s="46">
        <f>+'UPDATE&gt;&gt;Jul2022-Mar2023 Actuals'!BN5-'UPDATE&gt;&gt;Jul-Dec 2022 Actuals'!BN5</f>
        <v>0</v>
      </c>
      <c r="BO5" s="46">
        <f>+'UPDATE&gt;&gt;Jul2022-Mar2023 Actuals'!BO5-'UPDATE&gt;&gt;Jul-Dec 2022 Actuals'!BO5</f>
        <v>0</v>
      </c>
      <c r="BP5" s="46">
        <f>+'UPDATE&gt;&gt;Jul2022-Mar2023 Actuals'!BP5-'UPDATE&gt;&gt;Jul-Dec 2022 Actuals'!BP5</f>
        <v>0</v>
      </c>
      <c r="BQ5" s="46">
        <f>+'UPDATE&gt;&gt;Jul2022-Mar2023 Actuals'!BQ5-'UPDATE&gt;&gt;Jul-Dec 2022 Actuals'!BQ5</f>
        <v>0</v>
      </c>
      <c r="BR5" s="46">
        <f>+'UPDATE&gt;&gt;Jul2022-Mar2023 Actuals'!BR5-'UPDATE&gt;&gt;Jul-Dec 2022 Actuals'!BR5</f>
        <v>0</v>
      </c>
      <c r="BS5" s="46">
        <f>+'UPDATE&gt;&gt;Jul2022-Mar2023 Actuals'!BS5-'UPDATE&gt;&gt;Jul-Dec 2022 Actuals'!BS5</f>
        <v>0</v>
      </c>
      <c r="BT5" s="46">
        <f>+'UPDATE&gt;&gt;Jul2022-Mar2023 Actuals'!BT5-'UPDATE&gt;&gt;Jul-Dec 2022 Actuals'!BT5</f>
        <v>0</v>
      </c>
      <c r="BU5" s="46">
        <f>+'UPDATE&gt;&gt;Jul2022-Mar2023 Actuals'!BU5-'UPDATE&gt;&gt;Jul-Dec 2022 Actuals'!BU5</f>
        <v>0</v>
      </c>
      <c r="BV5" s="46">
        <f>+'UPDATE&gt;&gt;Jul2022-Mar2023 Actuals'!BV5-'UPDATE&gt;&gt;Jul-Dec 2022 Actuals'!BV5</f>
        <v>0</v>
      </c>
      <c r="BW5" s="46">
        <f>+'UPDATE&gt;&gt;Jul2022-Mar2023 Actuals'!BW5-'UPDATE&gt;&gt;Jul-Dec 2022 Actuals'!BW5</f>
        <v>0</v>
      </c>
      <c r="BX5" s="46">
        <f>+'UPDATE&gt;&gt;Jul2022-Mar2023 Actuals'!BX5-'UPDATE&gt;&gt;Jul-Dec 2022 Actuals'!BX5</f>
        <v>0</v>
      </c>
      <c r="BY5" s="46">
        <f>+'UPDATE&gt;&gt;Jul2022-Mar2023 Actuals'!BY5-'UPDATE&gt;&gt;Jul-Dec 2022 Actuals'!BY5</f>
        <v>0</v>
      </c>
      <c r="BZ5" s="46">
        <f>+'UPDATE&gt;&gt;Jul2022-Mar2023 Actuals'!BZ5-'UPDATE&gt;&gt;Jul-Dec 2022 Actuals'!BZ5</f>
        <v>0</v>
      </c>
      <c r="CA5" s="46">
        <f>+'UPDATE&gt;&gt;Jul2022-Mar2023 Actuals'!CA5-'UPDATE&gt;&gt;Jul-Dec 2022 Actuals'!CA5</f>
        <v>0</v>
      </c>
      <c r="CB5" s="46">
        <f>+'UPDATE&gt;&gt;Jul2022-Mar2023 Actuals'!CB5-'UPDATE&gt;&gt;Jul-Dec 2022 Actuals'!CB5</f>
        <v>0</v>
      </c>
      <c r="CC5" s="46">
        <f>+'UPDATE&gt;&gt;Jul2022-Mar2023 Actuals'!CC5-'UPDATE&gt;&gt;Jul-Dec 2022 Actuals'!CC5</f>
        <v>0</v>
      </c>
      <c r="CD5" s="46">
        <f>+'UPDATE&gt;&gt;Jul2022-Mar2023 Actuals'!CD5-'UPDATE&gt;&gt;Jul-Dec 2022 Actuals'!CD5</f>
        <v>0</v>
      </c>
      <c r="CE5" s="46">
        <f>+'UPDATE&gt;&gt;Jul2022-Mar2023 Actuals'!CE5-'UPDATE&gt;&gt;Jul-Dec 2022 Actuals'!CE5</f>
        <v>0</v>
      </c>
      <c r="CF5" s="46">
        <f>+'UPDATE&gt;&gt;Jul2022-Mar2023 Actuals'!CF5-'UPDATE&gt;&gt;Jul-Dec 2022 Actuals'!CF5</f>
        <v>0</v>
      </c>
      <c r="CG5" s="46">
        <f>+'UPDATE&gt;&gt;Jul2022-Mar2023 Actuals'!CG5-'UPDATE&gt;&gt;Jul-Dec 2022 Actuals'!CG5</f>
        <v>0</v>
      </c>
      <c r="CH5" s="46">
        <f>+'UPDATE&gt;&gt;Jul2022-Mar2023 Actuals'!CH5-'UPDATE&gt;&gt;Jul-Dec 2022 Actuals'!CH5</f>
        <v>0</v>
      </c>
      <c r="CI5" s="46">
        <f>+'UPDATE&gt;&gt;Jul2022-Mar2023 Actuals'!CI5-'UPDATE&gt;&gt;Jul-Dec 2022 Actuals'!CI5</f>
        <v>0</v>
      </c>
    </row>
    <row r="6" spans="1:88" x14ac:dyDescent="0.25">
      <c r="B6" s="48" t="s">
        <v>124</v>
      </c>
      <c r="C6" s="48" t="s">
        <v>125</v>
      </c>
      <c r="D6" s="48" t="s">
        <v>117</v>
      </c>
      <c r="F6" s="48" t="s">
        <v>126</v>
      </c>
      <c r="G6" s="48" t="s">
        <v>127</v>
      </c>
      <c r="H6" s="48" t="s">
        <v>128</v>
      </c>
      <c r="I6" s="48" t="s">
        <v>129</v>
      </c>
      <c r="J6" s="46">
        <f>+'UPDATE&gt;&gt;Jul2022-Mar2023 Actuals'!J6-'UPDATE&gt;&gt;Jul-Dec 2022 Actuals'!J6</f>
        <v>-2592168</v>
      </c>
      <c r="K6" s="46">
        <f>+'UPDATE&gt;&gt;Jul2022-Mar2023 Actuals'!K6-'UPDATE&gt;&gt;Jul-Dec 2022 Actuals'!K6</f>
        <v>-1562832</v>
      </c>
      <c r="L6" s="46">
        <f>+'UPDATE&gt;&gt;Jul2022-Mar2023 Actuals'!L6-'UPDATE&gt;&gt;Jul-Dec 2022 Actuals'!L6</f>
        <v>-4155000</v>
      </c>
      <c r="M6" s="46">
        <f>+'UPDATE&gt;&gt;Jul2022-Mar2023 Actuals'!M6-'UPDATE&gt;&gt;Jul-Dec 2022 Actuals'!M6</f>
        <v>-2500000</v>
      </c>
      <c r="N6" s="46">
        <f>+'UPDATE&gt;&gt;Jul2022-Mar2023 Actuals'!N6-'UPDATE&gt;&gt;Jul-Dec 2022 Actuals'!N6</f>
        <v>-1667000</v>
      </c>
      <c r="O6" s="46">
        <f>+'UPDATE&gt;&gt;Jul2022-Mar2023 Actuals'!O6-'UPDATE&gt;&gt;Jul-Dec 2022 Actuals'!O6</f>
        <v>-4167000</v>
      </c>
      <c r="P6" s="46">
        <f>+'UPDATE&gt;&gt;Jul2022-Mar2023 Actuals'!P6-'UPDATE&gt;&gt;Jul-Dec 2022 Actuals'!P6</f>
        <v>-2500000</v>
      </c>
      <c r="Q6" s="46">
        <f>+'UPDATE&gt;&gt;Jul2022-Mar2023 Actuals'!Q6-'UPDATE&gt;&gt;Jul-Dec 2022 Actuals'!Q6</f>
        <v>-1667000</v>
      </c>
      <c r="R6" s="46">
        <f>+'UPDATE&gt;&gt;Jul2022-Mar2023 Actuals'!R6-'UPDATE&gt;&gt;Jul-Dec 2022 Actuals'!R6</f>
        <v>-4167000</v>
      </c>
      <c r="S6" s="46">
        <f>+'UPDATE&gt;&gt;Jul2022-Mar2023 Actuals'!S6-'UPDATE&gt;&gt;Jul-Dec 2022 Actuals'!S6</f>
        <v>-2500000</v>
      </c>
      <c r="T6" s="46">
        <f>+'UPDATE&gt;&gt;Jul2022-Mar2023 Actuals'!T6-'UPDATE&gt;&gt;Jul-Dec 2022 Actuals'!T6</f>
        <v>-1667000</v>
      </c>
      <c r="U6" s="46">
        <f>+'UPDATE&gt;&gt;Jul2022-Mar2023 Actuals'!U6-'UPDATE&gt;&gt;Jul-Dec 2022 Actuals'!U6</f>
        <v>-4167000</v>
      </c>
      <c r="V6" s="46">
        <f>+'UPDATE&gt;&gt;Jul2022-Mar2023 Actuals'!V6-'UPDATE&gt;&gt;Jul-Dec 2022 Actuals'!V6</f>
        <v>-1298000</v>
      </c>
      <c r="W6" s="46">
        <f>+'UPDATE&gt;&gt;Jul2022-Mar2023 Actuals'!W6-'UPDATE&gt;&gt;Jul-Dec 2022 Actuals'!W6</f>
        <v>-864000</v>
      </c>
      <c r="X6" s="46">
        <f>+'UPDATE&gt;&gt;Jul2022-Mar2023 Actuals'!X6-'UPDATE&gt;&gt;Jul-Dec 2022 Actuals'!X6</f>
        <v>-2162000</v>
      </c>
      <c r="Y6" s="46">
        <f>+'UPDATE&gt;&gt;Jul2022-Mar2023 Actuals'!Y6-'UPDATE&gt;&gt;Jul-Dec 2022 Actuals'!Y6</f>
        <v>-8798000</v>
      </c>
      <c r="Z6" s="46">
        <f>+'UPDATE&gt;&gt;Jul2022-Mar2023 Actuals'!Z6-'UPDATE&gt;&gt;Jul-Dec 2022 Actuals'!Z6</f>
        <v>-5865000</v>
      </c>
      <c r="AA6" s="46">
        <f>+'UPDATE&gt;&gt;Jul2022-Mar2023 Actuals'!AA6-'UPDATE&gt;&gt;Jul-Dec 2022 Actuals'!AA6</f>
        <v>-14663000</v>
      </c>
      <c r="AB6" s="46">
        <f>+'UPDATE&gt;&gt;Jul2022-Mar2023 Actuals'!AB6-'UPDATE&gt;&gt;Jul-Dec 2022 Actuals'!AB6</f>
        <v>0</v>
      </c>
      <c r="AC6" s="46">
        <f>+'UPDATE&gt;&gt;Jul2022-Mar2023 Actuals'!AC6-'UPDATE&gt;&gt;Jul-Dec 2022 Actuals'!AC6</f>
        <v>0</v>
      </c>
      <c r="AD6" s="46">
        <f>+'UPDATE&gt;&gt;Jul2022-Mar2023 Actuals'!AD6-'UPDATE&gt;&gt;Jul-Dec 2022 Actuals'!AD6</f>
        <v>0</v>
      </c>
      <c r="AE6" s="46">
        <f>+'UPDATE&gt;&gt;Jul2022-Mar2023 Actuals'!AE6-'UPDATE&gt;&gt;Jul-Dec 2022 Actuals'!AE6</f>
        <v>-3058000</v>
      </c>
      <c r="AF6" s="46">
        <f>+'UPDATE&gt;&gt;Jul2022-Mar2023 Actuals'!AF6-'UPDATE&gt;&gt;Jul-Dec 2022 Actuals'!AF6</f>
        <v>-2498000</v>
      </c>
      <c r="AG6" s="46">
        <f>+'UPDATE&gt;&gt;Jul2022-Mar2023 Actuals'!AG6-'UPDATE&gt;&gt;Jul-Dec 2022 Actuals'!AG6</f>
        <v>-5556000</v>
      </c>
      <c r="AH6" s="46">
        <f>+'UPDATE&gt;&gt;Jul2022-Mar2023 Actuals'!AH6-'UPDATE&gt;&gt;Jul-Dec 2022 Actuals'!AH6</f>
        <v>-3058000</v>
      </c>
      <c r="AI6" s="46">
        <f>+'UPDATE&gt;&gt;Jul2022-Mar2023 Actuals'!AI6-'UPDATE&gt;&gt;Jul-Dec 2022 Actuals'!AI6</f>
        <v>-2498000</v>
      </c>
      <c r="AJ6" s="46">
        <f>+'UPDATE&gt;&gt;Jul2022-Mar2023 Actuals'!AJ6-'UPDATE&gt;&gt;Jul-Dec 2022 Actuals'!AJ6</f>
        <v>-5556000</v>
      </c>
      <c r="AK6" s="46">
        <f>+'UPDATE&gt;&gt;Jul2022-Mar2023 Actuals'!AK6-'UPDATE&gt;&gt;Jul-Dec 2022 Actuals'!AK6</f>
        <v>1668000</v>
      </c>
      <c r="AL6" s="46">
        <f>+'UPDATE&gt;&gt;Jul2022-Mar2023 Actuals'!AL6-'UPDATE&gt;&gt;Jul-Dec 2022 Actuals'!AL6</f>
        <v>953000</v>
      </c>
      <c r="AM6" s="46">
        <f>+'UPDATE&gt;&gt;Jul2022-Mar2023 Actuals'!AM6-'UPDATE&gt;&gt;Jul-Dec 2022 Actuals'!AM6</f>
        <v>2621000</v>
      </c>
      <c r="AN6" s="46">
        <f>+'UPDATE&gt;&gt;Jul2022-Mar2023 Actuals'!AN6-'UPDATE&gt;&gt;Jul-Dec 2022 Actuals'!AN6</f>
        <v>-4448000</v>
      </c>
      <c r="AO6" s="46">
        <f>+'UPDATE&gt;&gt;Jul2022-Mar2023 Actuals'!AO6-'UPDATE&gt;&gt;Jul-Dec 2022 Actuals'!AO6</f>
        <v>-4043000</v>
      </c>
      <c r="AP6" s="46">
        <f>+'UPDATE&gt;&gt;Jul2022-Mar2023 Actuals'!AP6-'UPDATE&gt;&gt;Jul-Dec 2022 Actuals'!AP6</f>
        <v>-8491000</v>
      </c>
      <c r="AQ6" s="46">
        <f>+'UPDATE&gt;&gt;Jul2022-Mar2023 Actuals'!AQ6-'UPDATE&gt;&gt;Jul-Dec 2022 Actuals'!AQ6</f>
        <v>2224000</v>
      </c>
      <c r="AR6" s="46">
        <f>+'UPDATE&gt;&gt;Jul2022-Mar2023 Actuals'!AR6-'UPDATE&gt;&gt;Jul-Dec 2022 Actuals'!AR6</f>
        <v>1797000</v>
      </c>
      <c r="AS6" s="46">
        <f>+'UPDATE&gt;&gt;Jul2022-Mar2023 Actuals'!AS6-'UPDATE&gt;&gt;Jul-Dec 2022 Actuals'!AS6</f>
        <v>4021000</v>
      </c>
      <c r="AT6" s="46">
        <f>+'UPDATE&gt;&gt;Jul2022-Mar2023 Actuals'!AT6-'UPDATE&gt;&gt;Jul-Dec 2022 Actuals'!AT6</f>
        <v>2224000</v>
      </c>
      <c r="AU6" s="46">
        <f>+'UPDATE&gt;&gt;Jul2022-Mar2023 Actuals'!AU6-'UPDATE&gt;&gt;Jul-Dec 2022 Actuals'!AU6</f>
        <v>1796000</v>
      </c>
      <c r="AV6" s="46">
        <f>+'UPDATE&gt;&gt;Jul2022-Mar2023 Actuals'!AV6-'UPDATE&gt;&gt;Jul-Dec 2022 Actuals'!AV6</f>
        <v>4020000</v>
      </c>
      <c r="AW6" s="46">
        <f>+'UPDATE&gt;&gt;Jul2022-Mar2023 Actuals'!AW6-'UPDATE&gt;&gt;Jul-Dec 2022 Actuals'!AW6</f>
        <v>2224000</v>
      </c>
      <c r="AX6" s="46">
        <f>+'UPDATE&gt;&gt;Jul2022-Mar2023 Actuals'!AX6-'UPDATE&gt;&gt;Jul-Dec 2022 Actuals'!AX6</f>
        <v>1796000</v>
      </c>
      <c r="AY6" s="46">
        <f>+'UPDATE&gt;&gt;Jul2022-Mar2023 Actuals'!AY6-'UPDATE&gt;&gt;Jul-Dec 2022 Actuals'!AY6</f>
        <v>4020000</v>
      </c>
      <c r="AZ6" s="46">
        <f>+'UPDATE&gt;&gt;Jul2022-Mar2023 Actuals'!AZ6-'UPDATE&gt;&gt;Jul-Dec 2022 Actuals'!AZ6</f>
        <v>3982000</v>
      </c>
      <c r="BA6" s="46">
        <f>+'UPDATE&gt;&gt;Jul2022-Mar2023 Actuals'!BA6-'UPDATE&gt;&gt;Jul-Dec 2022 Actuals'!BA6</f>
        <v>2956000</v>
      </c>
      <c r="BB6" s="46">
        <f>+'UPDATE&gt;&gt;Jul2022-Mar2023 Actuals'!BB6-'UPDATE&gt;&gt;Jul-Dec 2022 Actuals'!BB6</f>
        <v>6938000</v>
      </c>
      <c r="BC6" s="46">
        <f>+'UPDATE&gt;&gt;Jul2022-Mar2023 Actuals'!BC6-'UPDATE&gt;&gt;Jul-Dec 2022 Actuals'!BC6</f>
        <v>10654000</v>
      </c>
      <c r="BD6" s="46">
        <f>+'UPDATE&gt;&gt;Jul2022-Mar2023 Actuals'!BD6-'UPDATE&gt;&gt;Jul-Dec 2022 Actuals'!BD6</f>
        <v>8345000</v>
      </c>
      <c r="BE6" s="46">
        <f>+'UPDATE&gt;&gt;Jul2022-Mar2023 Actuals'!BE6-'UPDATE&gt;&gt;Jul-Dec 2022 Actuals'!BE6</f>
        <v>18999000</v>
      </c>
      <c r="BF6" s="46">
        <f>+'UPDATE&gt;&gt;Jul2022-Mar2023 Actuals'!BF6-'UPDATE&gt;&gt;Jul-Dec 2022 Actuals'!BF6</f>
        <v>0</v>
      </c>
      <c r="BG6" s="46">
        <f>+'UPDATE&gt;&gt;Jul2022-Mar2023 Actuals'!BG6-'UPDATE&gt;&gt;Jul-Dec 2022 Actuals'!BG6</f>
        <v>0</v>
      </c>
      <c r="BH6" s="46">
        <f>+'UPDATE&gt;&gt;Jul2022-Mar2023 Actuals'!BH6-'UPDATE&gt;&gt;Jul-Dec 2022 Actuals'!BH6</f>
        <v>0</v>
      </c>
      <c r="BI6" s="46">
        <f>+'UPDATE&gt;&gt;Jul2022-Mar2023 Actuals'!BI6-'UPDATE&gt;&gt;Jul-Dec 2022 Actuals'!BI6</f>
        <v>0</v>
      </c>
      <c r="BJ6" s="46">
        <f>+'UPDATE&gt;&gt;Jul2022-Mar2023 Actuals'!BJ6-'UPDATE&gt;&gt;Jul-Dec 2022 Actuals'!BJ6</f>
        <v>0</v>
      </c>
      <c r="BK6" s="46">
        <f>+'UPDATE&gt;&gt;Jul2022-Mar2023 Actuals'!BK6-'UPDATE&gt;&gt;Jul-Dec 2022 Actuals'!BK6</f>
        <v>0</v>
      </c>
      <c r="BL6" s="46">
        <f>+'UPDATE&gt;&gt;Jul2022-Mar2023 Actuals'!BL6-'UPDATE&gt;&gt;Jul-Dec 2022 Actuals'!BL6</f>
        <v>0</v>
      </c>
      <c r="BM6" s="46">
        <f>+'UPDATE&gt;&gt;Jul2022-Mar2023 Actuals'!BM6-'UPDATE&gt;&gt;Jul-Dec 2022 Actuals'!BM6</f>
        <v>0</v>
      </c>
      <c r="BN6" s="46">
        <f>+'UPDATE&gt;&gt;Jul2022-Mar2023 Actuals'!BN6-'UPDATE&gt;&gt;Jul-Dec 2022 Actuals'!BN6</f>
        <v>0</v>
      </c>
      <c r="BO6" s="46">
        <f>+'UPDATE&gt;&gt;Jul2022-Mar2023 Actuals'!BO6-'UPDATE&gt;&gt;Jul-Dec 2022 Actuals'!BO6</f>
        <v>0</v>
      </c>
      <c r="BP6" s="46">
        <f>+'UPDATE&gt;&gt;Jul2022-Mar2023 Actuals'!BP6-'UPDATE&gt;&gt;Jul-Dec 2022 Actuals'!BP6</f>
        <v>0</v>
      </c>
      <c r="BQ6" s="46">
        <f>+'UPDATE&gt;&gt;Jul2022-Mar2023 Actuals'!BQ6-'UPDATE&gt;&gt;Jul-Dec 2022 Actuals'!BQ6</f>
        <v>0</v>
      </c>
      <c r="BR6" s="46">
        <f>+'UPDATE&gt;&gt;Jul2022-Mar2023 Actuals'!BR6-'UPDATE&gt;&gt;Jul-Dec 2022 Actuals'!BR6</f>
        <v>-2592000</v>
      </c>
      <c r="BS6" s="46">
        <f>+'UPDATE&gt;&gt;Jul2022-Mar2023 Actuals'!BS6-'UPDATE&gt;&gt;Jul-Dec 2022 Actuals'!BS6</f>
        <v>-1563000</v>
      </c>
      <c r="BT6" s="46">
        <f>+'UPDATE&gt;&gt;Jul2022-Mar2023 Actuals'!BT6-'UPDATE&gt;&gt;Jul-Dec 2022 Actuals'!BT6</f>
        <v>-4155000</v>
      </c>
      <c r="BU6" s="46">
        <f>+'UPDATE&gt;&gt;Jul2022-Mar2023 Actuals'!BU6-'UPDATE&gt;&gt;Jul-Dec 2022 Actuals'!BU6</f>
        <v>-8798000</v>
      </c>
      <c r="BV6" s="46">
        <f>+'UPDATE&gt;&gt;Jul2022-Mar2023 Actuals'!BV6-'UPDATE&gt;&gt;Jul-Dec 2022 Actuals'!BV6</f>
        <v>-5865000</v>
      </c>
      <c r="BW6" s="46">
        <f>+'UPDATE&gt;&gt;Jul2022-Mar2023 Actuals'!BW6-'UPDATE&gt;&gt;Jul-Dec 2022 Actuals'!BW6</f>
        <v>-14663000</v>
      </c>
      <c r="BX6" s="46">
        <f>+'UPDATE&gt;&gt;Jul2022-Mar2023 Actuals'!BX6-'UPDATE&gt;&gt;Jul-Dec 2022 Actuals'!BX6</f>
        <v>-4488832</v>
      </c>
      <c r="BY6" s="46">
        <f>+'UPDATE&gt;&gt;Jul2022-Mar2023 Actuals'!BY6-'UPDATE&gt;&gt;Jul-Dec 2022 Actuals'!BY6</f>
        <v>-4002168</v>
      </c>
      <c r="BZ6" s="46">
        <f>+'UPDATE&gt;&gt;Jul2022-Mar2023 Actuals'!BZ6-'UPDATE&gt;&gt;Jul-Dec 2022 Actuals'!BZ6</f>
        <v>-8491000</v>
      </c>
      <c r="CA6" s="46">
        <f>+'UPDATE&gt;&gt;Jul2022-Mar2023 Actuals'!CA6-'UPDATE&gt;&gt;Jul-Dec 2022 Actuals'!CA6</f>
        <v>13287000</v>
      </c>
      <c r="CB6" s="46">
        <f>+'UPDATE&gt;&gt;Jul2022-Mar2023 Actuals'!CB6-'UPDATE&gt;&gt;Jul-Dec 2022 Actuals'!CB6</f>
        <v>9867000</v>
      </c>
      <c r="CC6" s="46">
        <f>+'UPDATE&gt;&gt;Jul2022-Mar2023 Actuals'!CC6-'UPDATE&gt;&gt;Jul-Dec 2022 Actuals'!CC6</f>
        <v>23154000</v>
      </c>
      <c r="CD6" s="46">
        <f>+'UPDATE&gt;&gt;Jul2022-Mar2023 Actuals'!CD6-'UPDATE&gt;&gt;Jul-Dec 2022 Actuals'!CD6</f>
        <v>0</v>
      </c>
      <c r="CE6" s="46">
        <f>+'UPDATE&gt;&gt;Jul2022-Mar2023 Actuals'!CE6-'UPDATE&gt;&gt;Jul-Dec 2022 Actuals'!CE6</f>
        <v>0</v>
      </c>
      <c r="CF6" s="46">
        <f>+'UPDATE&gt;&gt;Jul2022-Mar2023 Actuals'!CF6-'UPDATE&gt;&gt;Jul-Dec 2022 Actuals'!CF6</f>
        <v>0</v>
      </c>
      <c r="CG6" s="46">
        <f>+'UPDATE&gt;&gt;Jul2022-Mar2023 Actuals'!CG6-'UPDATE&gt;&gt;Jul-Dec 2022 Actuals'!CG6</f>
        <v>168</v>
      </c>
      <c r="CH6" s="46">
        <f>+'UPDATE&gt;&gt;Jul2022-Mar2023 Actuals'!CH6-'UPDATE&gt;&gt;Jul-Dec 2022 Actuals'!CH6</f>
        <v>-168</v>
      </c>
      <c r="CI6" s="46">
        <f>+'UPDATE&gt;&gt;Jul2022-Mar2023 Actuals'!CI6-'UPDATE&gt;&gt;Jul-Dec 2022 Actuals'!CI6</f>
        <v>0</v>
      </c>
    </row>
    <row r="7" spans="1:88" x14ac:dyDescent="0.25">
      <c r="B7" s="48" t="s">
        <v>124</v>
      </c>
      <c r="C7" s="48" t="s">
        <v>130</v>
      </c>
      <c r="D7" s="48" t="s">
        <v>117</v>
      </c>
      <c r="F7" s="48" t="s">
        <v>126</v>
      </c>
      <c r="G7" s="48" t="s">
        <v>127</v>
      </c>
      <c r="H7" s="48" t="s">
        <v>131</v>
      </c>
      <c r="I7" s="48" t="s">
        <v>132</v>
      </c>
      <c r="J7" s="46">
        <f>+'UPDATE&gt;&gt;Jul2022-Mar2023 Actuals'!J7-'UPDATE&gt;&gt;Jul-Dec 2022 Actuals'!J7</f>
        <v>-8664416</v>
      </c>
      <c r="K7" s="46">
        <f>+'UPDATE&gt;&gt;Jul2022-Mar2023 Actuals'!K7-'UPDATE&gt;&gt;Jul-Dec 2022 Actuals'!K7</f>
        <v>-6002584</v>
      </c>
      <c r="L7" s="46">
        <f>+'UPDATE&gt;&gt;Jul2022-Mar2023 Actuals'!L7-'UPDATE&gt;&gt;Jul-Dec 2022 Actuals'!L7</f>
        <v>-14667000</v>
      </c>
      <c r="M7" s="46">
        <f>+'UPDATE&gt;&gt;Jul2022-Mar2023 Actuals'!M7-'UPDATE&gt;&gt;Jul-Dec 2022 Actuals'!M7</f>
        <v>0</v>
      </c>
      <c r="N7" s="46">
        <f>+'UPDATE&gt;&gt;Jul2022-Mar2023 Actuals'!N7-'UPDATE&gt;&gt;Jul-Dec 2022 Actuals'!N7</f>
        <v>0</v>
      </c>
      <c r="O7" s="46">
        <f>+'UPDATE&gt;&gt;Jul2022-Mar2023 Actuals'!O7-'UPDATE&gt;&gt;Jul-Dec 2022 Actuals'!O7</f>
        <v>0</v>
      </c>
      <c r="P7" s="46">
        <f>+'UPDATE&gt;&gt;Jul2022-Mar2023 Actuals'!P7-'UPDATE&gt;&gt;Jul-Dec 2022 Actuals'!P7</f>
        <v>0</v>
      </c>
      <c r="Q7" s="46">
        <f>+'UPDATE&gt;&gt;Jul2022-Mar2023 Actuals'!Q7-'UPDATE&gt;&gt;Jul-Dec 2022 Actuals'!Q7</f>
        <v>0</v>
      </c>
      <c r="R7" s="46">
        <f>+'UPDATE&gt;&gt;Jul2022-Mar2023 Actuals'!R7-'UPDATE&gt;&gt;Jul-Dec 2022 Actuals'!R7</f>
        <v>0</v>
      </c>
      <c r="S7" s="46">
        <f>+'UPDATE&gt;&gt;Jul2022-Mar2023 Actuals'!S7-'UPDATE&gt;&gt;Jul-Dec 2022 Actuals'!S7</f>
        <v>0</v>
      </c>
      <c r="T7" s="46">
        <f>+'UPDATE&gt;&gt;Jul2022-Mar2023 Actuals'!T7-'UPDATE&gt;&gt;Jul-Dec 2022 Actuals'!T7</f>
        <v>0</v>
      </c>
      <c r="U7" s="46">
        <f>+'UPDATE&gt;&gt;Jul2022-Mar2023 Actuals'!U7-'UPDATE&gt;&gt;Jul-Dec 2022 Actuals'!U7</f>
        <v>0</v>
      </c>
      <c r="V7" s="46">
        <f>+'UPDATE&gt;&gt;Jul2022-Mar2023 Actuals'!V7-'UPDATE&gt;&gt;Jul-Dec 2022 Actuals'!V7</f>
        <v>0</v>
      </c>
      <c r="W7" s="46">
        <f>+'UPDATE&gt;&gt;Jul2022-Mar2023 Actuals'!W7-'UPDATE&gt;&gt;Jul-Dec 2022 Actuals'!W7</f>
        <v>0</v>
      </c>
      <c r="X7" s="46">
        <f>+'UPDATE&gt;&gt;Jul2022-Mar2023 Actuals'!X7-'UPDATE&gt;&gt;Jul-Dec 2022 Actuals'!X7</f>
        <v>0</v>
      </c>
      <c r="Y7" s="46">
        <f>+'UPDATE&gt;&gt;Jul2022-Mar2023 Actuals'!Y7-'UPDATE&gt;&gt;Jul-Dec 2022 Actuals'!Y7</f>
        <v>0</v>
      </c>
      <c r="Z7" s="46">
        <f>+'UPDATE&gt;&gt;Jul2022-Mar2023 Actuals'!Z7-'UPDATE&gt;&gt;Jul-Dec 2022 Actuals'!Z7</f>
        <v>0</v>
      </c>
      <c r="AA7" s="46">
        <f>+'UPDATE&gt;&gt;Jul2022-Mar2023 Actuals'!AA7-'UPDATE&gt;&gt;Jul-Dec 2022 Actuals'!AA7</f>
        <v>0</v>
      </c>
      <c r="AB7" s="46">
        <f>+'UPDATE&gt;&gt;Jul2022-Mar2023 Actuals'!AB7-'UPDATE&gt;&gt;Jul-Dec 2022 Actuals'!AB7</f>
        <v>0</v>
      </c>
      <c r="AC7" s="46">
        <f>+'UPDATE&gt;&gt;Jul2022-Mar2023 Actuals'!AC7-'UPDATE&gt;&gt;Jul-Dec 2022 Actuals'!AC7</f>
        <v>0</v>
      </c>
      <c r="AD7" s="46">
        <f>+'UPDATE&gt;&gt;Jul2022-Mar2023 Actuals'!AD7-'UPDATE&gt;&gt;Jul-Dec 2022 Actuals'!AD7</f>
        <v>0</v>
      </c>
      <c r="AE7" s="46">
        <f>+'UPDATE&gt;&gt;Jul2022-Mar2023 Actuals'!AE7-'UPDATE&gt;&gt;Jul-Dec 2022 Actuals'!AE7</f>
        <v>0</v>
      </c>
      <c r="AF7" s="46">
        <f>+'UPDATE&gt;&gt;Jul2022-Mar2023 Actuals'!AF7-'UPDATE&gt;&gt;Jul-Dec 2022 Actuals'!AF7</f>
        <v>0</v>
      </c>
      <c r="AG7" s="46">
        <f>+'UPDATE&gt;&gt;Jul2022-Mar2023 Actuals'!AG7-'UPDATE&gt;&gt;Jul-Dec 2022 Actuals'!AG7</f>
        <v>0</v>
      </c>
      <c r="AH7" s="46">
        <f>+'UPDATE&gt;&gt;Jul2022-Mar2023 Actuals'!AH7-'UPDATE&gt;&gt;Jul-Dec 2022 Actuals'!AH7</f>
        <v>-4587000</v>
      </c>
      <c r="AI7" s="46">
        <f>+'UPDATE&gt;&gt;Jul2022-Mar2023 Actuals'!AI7-'UPDATE&gt;&gt;Jul-Dec 2022 Actuals'!AI7</f>
        <v>-3746000</v>
      </c>
      <c r="AJ7" s="46">
        <f>+'UPDATE&gt;&gt;Jul2022-Mar2023 Actuals'!AJ7-'UPDATE&gt;&gt;Jul-Dec 2022 Actuals'!AJ7</f>
        <v>-8333000</v>
      </c>
      <c r="AK7" s="46">
        <f>+'UPDATE&gt;&gt;Jul2022-Mar2023 Actuals'!AK7-'UPDATE&gt;&gt;Jul-Dec 2022 Actuals'!AK7</f>
        <v>-2001000</v>
      </c>
      <c r="AL7" s="46">
        <f>+'UPDATE&gt;&gt;Jul2022-Mar2023 Actuals'!AL7-'UPDATE&gt;&gt;Jul-Dec 2022 Actuals'!AL7</f>
        <v>-1832000</v>
      </c>
      <c r="AM7" s="46">
        <f>+'UPDATE&gt;&gt;Jul2022-Mar2023 Actuals'!AM7-'UPDATE&gt;&gt;Jul-Dec 2022 Actuals'!AM7</f>
        <v>-3833000</v>
      </c>
      <c r="AN7" s="46">
        <f>+'UPDATE&gt;&gt;Jul2022-Mar2023 Actuals'!AN7-'UPDATE&gt;&gt;Jul-Dec 2022 Actuals'!AN7</f>
        <v>-6588000</v>
      </c>
      <c r="AO7" s="46">
        <f>+'UPDATE&gt;&gt;Jul2022-Mar2023 Actuals'!AO7-'UPDATE&gt;&gt;Jul-Dec 2022 Actuals'!AO7</f>
        <v>-5578000</v>
      </c>
      <c r="AP7" s="46">
        <f>+'UPDATE&gt;&gt;Jul2022-Mar2023 Actuals'!AP7-'UPDATE&gt;&gt;Jul-Dec 2022 Actuals'!AP7</f>
        <v>-12166000</v>
      </c>
      <c r="AQ7" s="46">
        <f>+'UPDATE&gt;&gt;Jul2022-Mar2023 Actuals'!AQ7-'UPDATE&gt;&gt;Jul-Dec 2022 Actuals'!AQ7</f>
        <v>-1769000</v>
      </c>
      <c r="AR7" s="46">
        <f>+'UPDATE&gt;&gt;Jul2022-Mar2023 Actuals'!AR7-'UPDATE&gt;&gt;Jul-Dec 2022 Actuals'!AR7</f>
        <v>-939000</v>
      </c>
      <c r="AS7" s="46">
        <f>+'UPDATE&gt;&gt;Jul2022-Mar2023 Actuals'!AS7-'UPDATE&gt;&gt;Jul-Dec 2022 Actuals'!AS7</f>
        <v>-2708000</v>
      </c>
      <c r="AT7" s="46">
        <f>+'UPDATE&gt;&gt;Jul2022-Mar2023 Actuals'!AT7-'UPDATE&gt;&gt;Jul-Dec 2022 Actuals'!AT7</f>
        <v>-1769000</v>
      </c>
      <c r="AU7" s="46">
        <f>+'UPDATE&gt;&gt;Jul2022-Mar2023 Actuals'!AU7-'UPDATE&gt;&gt;Jul-Dec 2022 Actuals'!AU7</f>
        <v>-939000</v>
      </c>
      <c r="AV7" s="46">
        <f>+'UPDATE&gt;&gt;Jul2022-Mar2023 Actuals'!AV7-'UPDATE&gt;&gt;Jul-Dec 2022 Actuals'!AV7</f>
        <v>-2708000</v>
      </c>
      <c r="AW7" s="46">
        <f>+'UPDATE&gt;&gt;Jul2022-Mar2023 Actuals'!AW7-'UPDATE&gt;&gt;Jul-Dec 2022 Actuals'!AW7</f>
        <v>-1769000</v>
      </c>
      <c r="AX7" s="46">
        <f>+'UPDATE&gt;&gt;Jul2022-Mar2023 Actuals'!AX7-'UPDATE&gt;&gt;Jul-Dec 2022 Actuals'!AX7</f>
        <v>-941000</v>
      </c>
      <c r="AY7" s="46">
        <f>+'UPDATE&gt;&gt;Jul2022-Mar2023 Actuals'!AY7-'UPDATE&gt;&gt;Jul-Dec 2022 Actuals'!AY7</f>
        <v>-2710000</v>
      </c>
      <c r="AZ7" s="46">
        <f>+'UPDATE&gt;&gt;Jul2022-Mar2023 Actuals'!AZ7-'UPDATE&gt;&gt;Jul-Dec 2022 Actuals'!AZ7</f>
        <v>3231000</v>
      </c>
      <c r="BA7" s="46">
        <f>+'UPDATE&gt;&gt;Jul2022-Mar2023 Actuals'!BA7-'UPDATE&gt;&gt;Jul-Dec 2022 Actuals'!BA7</f>
        <v>2394000</v>
      </c>
      <c r="BB7" s="46">
        <f>+'UPDATE&gt;&gt;Jul2022-Mar2023 Actuals'!BB7-'UPDATE&gt;&gt;Jul-Dec 2022 Actuals'!BB7</f>
        <v>5625000</v>
      </c>
      <c r="BC7" s="46">
        <f>+'UPDATE&gt;&gt;Jul2022-Mar2023 Actuals'!BC7-'UPDATE&gt;&gt;Jul-Dec 2022 Actuals'!BC7</f>
        <v>-2076000</v>
      </c>
      <c r="BD7" s="46">
        <f>+'UPDATE&gt;&gt;Jul2022-Mar2023 Actuals'!BD7-'UPDATE&gt;&gt;Jul-Dec 2022 Actuals'!BD7</f>
        <v>-425000</v>
      </c>
      <c r="BE7" s="46">
        <f>+'UPDATE&gt;&gt;Jul2022-Mar2023 Actuals'!BE7-'UPDATE&gt;&gt;Jul-Dec 2022 Actuals'!BE7</f>
        <v>-2501000</v>
      </c>
      <c r="BF7" s="46">
        <f>+'UPDATE&gt;&gt;Jul2022-Mar2023 Actuals'!BF7-'UPDATE&gt;&gt;Jul-Dec 2022 Actuals'!BF7</f>
        <v>0</v>
      </c>
      <c r="BG7" s="46">
        <f>+'UPDATE&gt;&gt;Jul2022-Mar2023 Actuals'!BG7-'UPDATE&gt;&gt;Jul-Dec 2022 Actuals'!BG7</f>
        <v>0</v>
      </c>
      <c r="BH7" s="46">
        <f>+'UPDATE&gt;&gt;Jul2022-Mar2023 Actuals'!BH7-'UPDATE&gt;&gt;Jul-Dec 2022 Actuals'!BH7</f>
        <v>0</v>
      </c>
      <c r="BI7" s="46">
        <f>+'UPDATE&gt;&gt;Jul2022-Mar2023 Actuals'!BI7-'UPDATE&gt;&gt;Jul-Dec 2022 Actuals'!BI7</f>
        <v>0</v>
      </c>
      <c r="BJ7" s="46">
        <f>+'UPDATE&gt;&gt;Jul2022-Mar2023 Actuals'!BJ7-'UPDATE&gt;&gt;Jul-Dec 2022 Actuals'!BJ7</f>
        <v>0</v>
      </c>
      <c r="BK7" s="46">
        <f>+'UPDATE&gt;&gt;Jul2022-Mar2023 Actuals'!BK7-'UPDATE&gt;&gt;Jul-Dec 2022 Actuals'!BK7</f>
        <v>0</v>
      </c>
      <c r="BL7" s="46">
        <f>+'UPDATE&gt;&gt;Jul2022-Mar2023 Actuals'!BL7-'UPDATE&gt;&gt;Jul-Dec 2022 Actuals'!BL7</f>
        <v>0</v>
      </c>
      <c r="BM7" s="46">
        <f>+'UPDATE&gt;&gt;Jul2022-Mar2023 Actuals'!BM7-'UPDATE&gt;&gt;Jul-Dec 2022 Actuals'!BM7</f>
        <v>0</v>
      </c>
      <c r="BN7" s="46">
        <f>+'UPDATE&gt;&gt;Jul2022-Mar2023 Actuals'!BN7-'UPDATE&gt;&gt;Jul-Dec 2022 Actuals'!BN7</f>
        <v>0</v>
      </c>
      <c r="BO7" s="46">
        <f>+'UPDATE&gt;&gt;Jul2022-Mar2023 Actuals'!BO7-'UPDATE&gt;&gt;Jul-Dec 2022 Actuals'!BO7</f>
        <v>0</v>
      </c>
      <c r="BP7" s="46">
        <f>+'UPDATE&gt;&gt;Jul2022-Mar2023 Actuals'!BP7-'UPDATE&gt;&gt;Jul-Dec 2022 Actuals'!BP7</f>
        <v>0</v>
      </c>
      <c r="BQ7" s="46">
        <f>+'UPDATE&gt;&gt;Jul2022-Mar2023 Actuals'!BQ7-'UPDATE&gt;&gt;Jul-Dec 2022 Actuals'!BQ7</f>
        <v>0</v>
      </c>
      <c r="BR7" s="46">
        <f>+'UPDATE&gt;&gt;Jul2022-Mar2023 Actuals'!BR7-'UPDATE&gt;&gt;Jul-Dec 2022 Actuals'!BR7</f>
        <v>-8664000</v>
      </c>
      <c r="BS7" s="46">
        <f>+'UPDATE&gt;&gt;Jul2022-Mar2023 Actuals'!BS7-'UPDATE&gt;&gt;Jul-Dec 2022 Actuals'!BS7</f>
        <v>-6003000</v>
      </c>
      <c r="BT7" s="46">
        <f>+'UPDATE&gt;&gt;Jul2022-Mar2023 Actuals'!BT7-'UPDATE&gt;&gt;Jul-Dec 2022 Actuals'!BT7</f>
        <v>-14667000</v>
      </c>
      <c r="BU7" s="46">
        <f>+'UPDATE&gt;&gt;Jul2022-Mar2023 Actuals'!BU7-'UPDATE&gt;&gt;Jul-Dec 2022 Actuals'!BU7</f>
        <v>-25000000</v>
      </c>
      <c r="BV7" s="46">
        <f>+'UPDATE&gt;&gt;Jul2022-Mar2023 Actuals'!BV7-'UPDATE&gt;&gt;Jul-Dec 2022 Actuals'!BV7</f>
        <v>-16667000</v>
      </c>
      <c r="BW7" s="46">
        <f>+'UPDATE&gt;&gt;Jul2022-Mar2023 Actuals'!BW7-'UPDATE&gt;&gt;Jul-Dec 2022 Actuals'!BW7</f>
        <v>-41667000</v>
      </c>
      <c r="BX7" s="46">
        <f>+'UPDATE&gt;&gt;Jul2022-Mar2023 Actuals'!BX7-'UPDATE&gt;&gt;Jul-Dec 2022 Actuals'!BX7</f>
        <v>2988416</v>
      </c>
      <c r="BY7" s="46">
        <f>+'UPDATE&gt;&gt;Jul2022-Mar2023 Actuals'!BY7-'UPDATE&gt;&gt;Jul-Dec 2022 Actuals'!BY7</f>
        <v>1511584</v>
      </c>
      <c r="BZ7" s="46">
        <f>+'UPDATE&gt;&gt;Jul2022-Mar2023 Actuals'!BZ7-'UPDATE&gt;&gt;Jul-Dec 2022 Actuals'!BZ7</f>
        <v>4500000</v>
      </c>
      <c r="CA7" s="46">
        <f>+'UPDATE&gt;&gt;Jul2022-Mar2023 Actuals'!CA7-'UPDATE&gt;&gt;Jul-Dec 2022 Actuals'!CA7</f>
        <v>22012000</v>
      </c>
      <c r="CB7" s="46">
        <f>+'UPDATE&gt;&gt;Jul2022-Mar2023 Actuals'!CB7-'UPDATE&gt;&gt;Jul-Dec 2022 Actuals'!CB7</f>
        <v>15155000</v>
      </c>
      <c r="CC7" s="46">
        <f>+'UPDATE&gt;&gt;Jul2022-Mar2023 Actuals'!CC7-'UPDATE&gt;&gt;Jul-Dec 2022 Actuals'!CC7</f>
        <v>37167000</v>
      </c>
      <c r="CD7" s="46">
        <f>+'UPDATE&gt;&gt;Jul2022-Mar2023 Actuals'!CD7-'UPDATE&gt;&gt;Jul-Dec 2022 Actuals'!CD7</f>
        <v>0</v>
      </c>
      <c r="CE7" s="46">
        <f>+'UPDATE&gt;&gt;Jul2022-Mar2023 Actuals'!CE7-'UPDATE&gt;&gt;Jul-Dec 2022 Actuals'!CE7</f>
        <v>0</v>
      </c>
      <c r="CF7" s="46">
        <f>+'UPDATE&gt;&gt;Jul2022-Mar2023 Actuals'!CF7-'UPDATE&gt;&gt;Jul-Dec 2022 Actuals'!CF7</f>
        <v>0</v>
      </c>
      <c r="CG7" s="46">
        <f>+'UPDATE&gt;&gt;Jul2022-Mar2023 Actuals'!CG7-'UPDATE&gt;&gt;Jul-Dec 2022 Actuals'!CG7</f>
        <v>416</v>
      </c>
      <c r="CH7" s="46">
        <f>+'UPDATE&gt;&gt;Jul2022-Mar2023 Actuals'!CH7-'UPDATE&gt;&gt;Jul-Dec 2022 Actuals'!CH7</f>
        <v>-416</v>
      </c>
      <c r="CI7" s="46">
        <f>+'UPDATE&gt;&gt;Jul2022-Mar2023 Actuals'!CI7-'UPDATE&gt;&gt;Jul-Dec 2022 Actuals'!CI7</f>
        <v>0</v>
      </c>
    </row>
    <row r="8" spans="1:88" x14ac:dyDescent="0.25">
      <c r="B8" s="48" t="s">
        <v>124</v>
      </c>
      <c r="C8" s="48" t="s">
        <v>133</v>
      </c>
      <c r="D8" s="48" t="s">
        <v>121</v>
      </c>
      <c r="F8" s="48" t="s">
        <v>134</v>
      </c>
      <c r="G8" s="48" t="s">
        <v>135</v>
      </c>
      <c r="H8" s="48" t="s">
        <v>136</v>
      </c>
      <c r="I8" s="48">
        <v>36</v>
      </c>
      <c r="J8" s="46">
        <f>+'UPDATE&gt;&gt;Jul2022-Mar2023 Actuals'!J8-'UPDATE&gt;&gt;Jul-Dec 2022 Actuals'!J8</f>
        <v>0</v>
      </c>
      <c r="K8" s="46">
        <f>+'UPDATE&gt;&gt;Jul2022-Mar2023 Actuals'!K8-'UPDATE&gt;&gt;Jul-Dec 2022 Actuals'!K8</f>
        <v>0</v>
      </c>
      <c r="L8" s="46">
        <f>+'UPDATE&gt;&gt;Jul2022-Mar2023 Actuals'!L8-'UPDATE&gt;&gt;Jul-Dec 2022 Actuals'!L8</f>
        <v>0</v>
      </c>
      <c r="M8" s="46">
        <f>+'UPDATE&gt;&gt;Jul2022-Mar2023 Actuals'!M8-'UPDATE&gt;&gt;Jul-Dec 2022 Actuals'!M8</f>
        <v>0</v>
      </c>
      <c r="N8" s="46">
        <f>+'UPDATE&gt;&gt;Jul2022-Mar2023 Actuals'!N8-'UPDATE&gt;&gt;Jul-Dec 2022 Actuals'!N8</f>
        <v>0</v>
      </c>
      <c r="O8" s="46">
        <f>+'UPDATE&gt;&gt;Jul2022-Mar2023 Actuals'!O8-'UPDATE&gt;&gt;Jul-Dec 2022 Actuals'!O8</f>
        <v>0</v>
      </c>
      <c r="P8" s="46">
        <f>+'UPDATE&gt;&gt;Jul2022-Mar2023 Actuals'!P8-'UPDATE&gt;&gt;Jul-Dec 2022 Actuals'!P8</f>
        <v>0</v>
      </c>
      <c r="Q8" s="46">
        <f>+'UPDATE&gt;&gt;Jul2022-Mar2023 Actuals'!Q8-'UPDATE&gt;&gt;Jul-Dec 2022 Actuals'!Q8</f>
        <v>0</v>
      </c>
      <c r="R8" s="46">
        <f>+'UPDATE&gt;&gt;Jul2022-Mar2023 Actuals'!R8-'UPDATE&gt;&gt;Jul-Dec 2022 Actuals'!R8</f>
        <v>0</v>
      </c>
      <c r="S8" s="46">
        <f>+'UPDATE&gt;&gt;Jul2022-Mar2023 Actuals'!S8-'UPDATE&gt;&gt;Jul-Dec 2022 Actuals'!S8</f>
        <v>0</v>
      </c>
      <c r="T8" s="46">
        <f>+'UPDATE&gt;&gt;Jul2022-Mar2023 Actuals'!T8-'UPDATE&gt;&gt;Jul-Dec 2022 Actuals'!T8</f>
        <v>0</v>
      </c>
      <c r="U8" s="46">
        <f>+'UPDATE&gt;&gt;Jul2022-Mar2023 Actuals'!U8-'UPDATE&gt;&gt;Jul-Dec 2022 Actuals'!U8</f>
        <v>0</v>
      </c>
      <c r="V8" s="46">
        <f>+'UPDATE&gt;&gt;Jul2022-Mar2023 Actuals'!V8-'UPDATE&gt;&gt;Jul-Dec 2022 Actuals'!V8</f>
        <v>0</v>
      </c>
      <c r="W8" s="46">
        <f>+'UPDATE&gt;&gt;Jul2022-Mar2023 Actuals'!W8-'UPDATE&gt;&gt;Jul-Dec 2022 Actuals'!W8</f>
        <v>0</v>
      </c>
      <c r="X8" s="46">
        <f>+'UPDATE&gt;&gt;Jul2022-Mar2023 Actuals'!X8-'UPDATE&gt;&gt;Jul-Dec 2022 Actuals'!X8</f>
        <v>0</v>
      </c>
      <c r="Y8" s="46">
        <f>+'UPDATE&gt;&gt;Jul2022-Mar2023 Actuals'!Y8-'UPDATE&gt;&gt;Jul-Dec 2022 Actuals'!Y8</f>
        <v>0</v>
      </c>
      <c r="Z8" s="46">
        <f>+'UPDATE&gt;&gt;Jul2022-Mar2023 Actuals'!Z8-'UPDATE&gt;&gt;Jul-Dec 2022 Actuals'!Z8</f>
        <v>0</v>
      </c>
      <c r="AA8" s="46">
        <f>+'UPDATE&gt;&gt;Jul2022-Mar2023 Actuals'!AA8-'UPDATE&gt;&gt;Jul-Dec 2022 Actuals'!AA8</f>
        <v>0</v>
      </c>
      <c r="AB8" s="46">
        <f>+'UPDATE&gt;&gt;Jul2022-Mar2023 Actuals'!AB8-'UPDATE&gt;&gt;Jul-Dec 2022 Actuals'!AB8</f>
        <v>0</v>
      </c>
      <c r="AC8" s="46">
        <f>+'UPDATE&gt;&gt;Jul2022-Mar2023 Actuals'!AC8-'UPDATE&gt;&gt;Jul-Dec 2022 Actuals'!AC8</f>
        <v>0</v>
      </c>
      <c r="AD8" s="46">
        <f>+'UPDATE&gt;&gt;Jul2022-Mar2023 Actuals'!AD8-'UPDATE&gt;&gt;Jul-Dec 2022 Actuals'!AD8</f>
        <v>0</v>
      </c>
      <c r="AE8" s="46">
        <f>+'UPDATE&gt;&gt;Jul2022-Mar2023 Actuals'!AE8-'UPDATE&gt;&gt;Jul-Dec 2022 Actuals'!AE8</f>
        <v>0</v>
      </c>
      <c r="AF8" s="46">
        <f>+'UPDATE&gt;&gt;Jul2022-Mar2023 Actuals'!AF8-'UPDATE&gt;&gt;Jul-Dec 2022 Actuals'!AF8</f>
        <v>0</v>
      </c>
      <c r="AG8" s="46">
        <f>+'UPDATE&gt;&gt;Jul2022-Mar2023 Actuals'!AG8-'UPDATE&gt;&gt;Jul-Dec 2022 Actuals'!AG8</f>
        <v>0</v>
      </c>
      <c r="AH8" s="46">
        <f>+'UPDATE&gt;&gt;Jul2022-Mar2023 Actuals'!AH8-'UPDATE&gt;&gt;Jul-Dec 2022 Actuals'!AH8</f>
        <v>0</v>
      </c>
      <c r="AI8" s="46">
        <f>+'UPDATE&gt;&gt;Jul2022-Mar2023 Actuals'!AI8-'UPDATE&gt;&gt;Jul-Dec 2022 Actuals'!AI8</f>
        <v>0</v>
      </c>
      <c r="AJ8" s="46">
        <f>+'UPDATE&gt;&gt;Jul2022-Mar2023 Actuals'!AJ8-'UPDATE&gt;&gt;Jul-Dec 2022 Actuals'!AJ8</f>
        <v>0</v>
      </c>
      <c r="AK8" s="46">
        <f>+'UPDATE&gt;&gt;Jul2022-Mar2023 Actuals'!AK8-'UPDATE&gt;&gt;Jul-Dec 2022 Actuals'!AK8</f>
        <v>0</v>
      </c>
      <c r="AL8" s="46">
        <f>+'UPDATE&gt;&gt;Jul2022-Mar2023 Actuals'!AL8-'UPDATE&gt;&gt;Jul-Dec 2022 Actuals'!AL8</f>
        <v>0</v>
      </c>
      <c r="AM8" s="46">
        <f>+'UPDATE&gt;&gt;Jul2022-Mar2023 Actuals'!AM8-'UPDATE&gt;&gt;Jul-Dec 2022 Actuals'!AM8</f>
        <v>0</v>
      </c>
      <c r="AN8" s="46">
        <f>+'UPDATE&gt;&gt;Jul2022-Mar2023 Actuals'!AN8-'UPDATE&gt;&gt;Jul-Dec 2022 Actuals'!AN8</f>
        <v>0</v>
      </c>
      <c r="AO8" s="46">
        <f>+'UPDATE&gt;&gt;Jul2022-Mar2023 Actuals'!AO8-'UPDATE&gt;&gt;Jul-Dec 2022 Actuals'!AO8</f>
        <v>0</v>
      </c>
      <c r="AP8" s="46">
        <f>+'UPDATE&gt;&gt;Jul2022-Mar2023 Actuals'!AP8-'UPDATE&gt;&gt;Jul-Dec 2022 Actuals'!AP8</f>
        <v>0</v>
      </c>
      <c r="AQ8" s="46">
        <f>+'UPDATE&gt;&gt;Jul2022-Mar2023 Actuals'!AQ8-'UPDATE&gt;&gt;Jul-Dec 2022 Actuals'!AQ8</f>
        <v>0</v>
      </c>
      <c r="AR8" s="46">
        <f>+'UPDATE&gt;&gt;Jul2022-Mar2023 Actuals'!AR8-'UPDATE&gt;&gt;Jul-Dec 2022 Actuals'!AR8</f>
        <v>0</v>
      </c>
      <c r="AS8" s="46">
        <f>+'UPDATE&gt;&gt;Jul2022-Mar2023 Actuals'!AS8-'UPDATE&gt;&gt;Jul-Dec 2022 Actuals'!AS8</f>
        <v>0</v>
      </c>
      <c r="AT8" s="46">
        <f>+'UPDATE&gt;&gt;Jul2022-Mar2023 Actuals'!AT8-'UPDATE&gt;&gt;Jul-Dec 2022 Actuals'!AT8</f>
        <v>0</v>
      </c>
      <c r="AU8" s="46">
        <f>+'UPDATE&gt;&gt;Jul2022-Mar2023 Actuals'!AU8-'UPDATE&gt;&gt;Jul-Dec 2022 Actuals'!AU8</f>
        <v>0</v>
      </c>
      <c r="AV8" s="46">
        <f>+'UPDATE&gt;&gt;Jul2022-Mar2023 Actuals'!AV8-'UPDATE&gt;&gt;Jul-Dec 2022 Actuals'!AV8</f>
        <v>0</v>
      </c>
      <c r="AW8" s="46">
        <f>+'UPDATE&gt;&gt;Jul2022-Mar2023 Actuals'!AW8-'UPDATE&gt;&gt;Jul-Dec 2022 Actuals'!AW8</f>
        <v>0</v>
      </c>
      <c r="AX8" s="46">
        <f>+'UPDATE&gt;&gt;Jul2022-Mar2023 Actuals'!AX8-'UPDATE&gt;&gt;Jul-Dec 2022 Actuals'!AX8</f>
        <v>0</v>
      </c>
      <c r="AY8" s="46">
        <f>+'UPDATE&gt;&gt;Jul2022-Mar2023 Actuals'!AY8-'UPDATE&gt;&gt;Jul-Dec 2022 Actuals'!AY8</f>
        <v>0</v>
      </c>
      <c r="AZ8" s="46">
        <f>+'UPDATE&gt;&gt;Jul2022-Mar2023 Actuals'!AZ8-'UPDATE&gt;&gt;Jul-Dec 2022 Actuals'!AZ8</f>
        <v>0</v>
      </c>
      <c r="BA8" s="46">
        <f>+'UPDATE&gt;&gt;Jul2022-Mar2023 Actuals'!BA8-'UPDATE&gt;&gt;Jul-Dec 2022 Actuals'!BA8</f>
        <v>0</v>
      </c>
      <c r="BB8" s="46">
        <f>+'UPDATE&gt;&gt;Jul2022-Mar2023 Actuals'!BB8-'UPDATE&gt;&gt;Jul-Dec 2022 Actuals'!BB8</f>
        <v>0</v>
      </c>
      <c r="BC8" s="46">
        <f>+'UPDATE&gt;&gt;Jul2022-Mar2023 Actuals'!BC8-'UPDATE&gt;&gt;Jul-Dec 2022 Actuals'!BC8</f>
        <v>0</v>
      </c>
      <c r="BD8" s="46">
        <f>+'UPDATE&gt;&gt;Jul2022-Mar2023 Actuals'!BD8-'UPDATE&gt;&gt;Jul-Dec 2022 Actuals'!BD8</f>
        <v>0</v>
      </c>
      <c r="BE8" s="46">
        <f>+'UPDATE&gt;&gt;Jul2022-Mar2023 Actuals'!BE8-'UPDATE&gt;&gt;Jul-Dec 2022 Actuals'!BE8</f>
        <v>0</v>
      </c>
      <c r="BF8" s="46">
        <f>+'UPDATE&gt;&gt;Jul2022-Mar2023 Actuals'!BF8-'UPDATE&gt;&gt;Jul-Dec 2022 Actuals'!BF8</f>
        <v>0</v>
      </c>
      <c r="BG8" s="46">
        <f>+'UPDATE&gt;&gt;Jul2022-Mar2023 Actuals'!BG8-'UPDATE&gt;&gt;Jul-Dec 2022 Actuals'!BG8</f>
        <v>0</v>
      </c>
      <c r="BH8" s="46">
        <f>+'UPDATE&gt;&gt;Jul2022-Mar2023 Actuals'!BH8-'UPDATE&gt;&gt;Jul-Dec 2022 Actuals'!BH8</f>
        <v>0</v>
      </c>
      <c r="BI8" s="46">
        <f>+'UPDATE&gt;&gt;Jul2022-Mar2023 Actuals'!BI8-'UPDATE&gt;&gt;Jul-Dec 2022 Actuals'!BI8</f>
        <v>0</v>
      </c>
      <c r="BJ8" s="46">
        <f>+'UPDATE&gt;&gt;Jul2022-Mar2023 Actuals'!BJ8-'UPDATE&gt;&gt;Jul-Dec 2022 Actuals'!BJ8</f>
        <v>0</v>
      </c>
      <c r="BK8" s="46">
        <f>+'UPDATE&gt;&gt;Jul2022-Mar2023 Actuals'!BK8-'UPDATE&gt;&gt;Jul-Dec 2022 Actuals'!BK8</f>
        <v>0</v>
      </c>
      <c r="BL8" s="46">
        <f>+'UPDATE&gt;&gt;Jul2022-Mar2023 Actuals'!BL8-'UPDATE&gt;&gt;Jul-Dec 2022 Actuals'!BL8</f>
        <v>0</v>
      </c>
      <c r="BM8" s="46">
        <f>+'UPDATE&gt;&gt;Jul2022-Mar2023 Actuals'!BM8-'UPDATE&gt;&gt;Jul-Dec 2022 Actuals'!BM8</f>
        <v>0</v>
      </c>
      <c r="BN8" s="46">
        <f>+'UPDATE&gt;&gt;Jul2022-Mar2023 Actuals'!BN8-'UPDATE&gt;&gt;Jul-Dec 2022 Actuals'!BN8</f>
        <v>0</v>
      </c>
      <c r="BO8" s="46">
        <f>+'UPDATE&gt;&gt;Jul2022-Mar2023 Actuals'!BO8-'UPDATE&gt;&gt;Jul-Dec 2022 Actuals'!BO8</f>
        <v>0</v>
      </c>
      <c r="BP8" s="46">
        <f>+'UPDATE&gt;&gt;Jul2022-Mar2023 Actuals'!BP8-'UPDATE&gt;&gt;Jul-Dec 2022 Actuals'!BP8</f>
        <v>0</v>
      </c>
      <c r="BQ8" s="46">
        <f>+'UPDATE&gt;&gt;Jul2022-Mar2023 Actuals'!BQ8-'UPDATE&gt;&gt;Jul-Dec 2022 Actuals'!BQ8</f>
        <v>0</v>
      </c>
      <c r="BR8" s="46">
        <f>+'UPDATE&gt;&gt;Jul2022-Mar2023 Actuals'!BR8-'UPDATE&gt;&gt;Jul-Dec 2022 Actuals'!BR8</f>
        <v>0</v>
      </c>
      <c r="BS8" s="46">
        <f>+'UPDATE&gt;&gt;Jul2022-Mar2023 Actuals'!BS8-'UPDATE&gt;&gt;Jul-Dec 2022 Actuals'!BS8</f>
        <v>0</v>
      </c>
      <c r="BT8" s="46">
        <f>+'UPDATE&gt;&gt;Jul2022-Mar2023 Actuals'!BT8-'UPDATE&gt;&gt;Jul-Dec 2022 Actuals'!BT8</f>
        <v>0</v>
      </c>
      <c r="BU8" s="46">
        <f>+'UPDATE&gt;&gt;Jul2022-Mar2023 Actuals'!BU8-'UPDATE&gt;&gt;Jul-Dec 2022 Actuals'!BU8</f>
        <v>0</v>
      </c>
      <c r="BV8" s="46">
        <f>+'UPDATE&gt;&gt;Jul2022-Mar2023 Actuals'!BV8-'UPDATE&gt;&gt;Jul-Dec 2022 Actuals'!BV8</f>
        <v>0</v>
      </c>
      <c r="BW8" s="46">
        <f>+'UPDATE&gt;&gt;Jul2022-Mar2023 Actuals'!BW8-'UPDATE&gt;&gt;Jul-Dec 2022 Actuals'!BW8</f>
        <v>0</v>
      </c>
      <c r="BX8" s="46">
        <f>+'UPDATE&gt;&gt;Jul2022-Mar2023 Actuals'!BX8-'UPDATE&gt;&gt;Jul-Dec 2022 Actuals'!BX8</f>
        <v>0</v>
      </c>
      <c r="BY8" s="46">
        <f>+'UPDATE&gt;&gt;Jul2022-Mar2023 Actuals'!BY8-'UPDATE&gt;&gt;Jul-Dec 2022 Actuals'!BY8</f>
        <v>0</v>
      </c>
      <c r="BZ8" s="46">
        <f>+'UPDATE&gt;&gt;Jul2022-Mar2023 Actuals'!BZ8-'UPDATE&gt;&gt;Jul-Dec 2022 Actuals'!BZ8</f>
        <v>0</v>
      </c>
      <c r="CA8" s="46">
        <f>+'UPDATE&gt;&gt;Jul2022-Mar2023 Actuals'!CA8-'UPDATE&gt;&gt;Jul-Dec 2022 Actuals'!CA8</f>
        <v>0</v>
      </c>
      <c r="CB8" s="46">
        <f>+'UPDATE&gt;&gt;Jul2022-Mar2023 Actuals'!CB8-'UPDATE&gt;&gt;Jul-Dec 2022 Actuals'!CB8</f>
        <v>0</v>
      </c>
      <c r="CC8" s="46">
        <f>+'UPDATE&gt;&gt;Jul2022-Mar2023 Actuals'!CC8-'UPDATE&gt;&gt;Jul-Dec 2022 Actuals'!CC8</f>
        <v>0</v>
      </c>
      <c r="CD8" s="46">
        <f>+'UPDATE&gt;&gt;Jul2022-Mar2023 Actuals'!CD8-'UPDATE&gt;&gt;Jul-Dec 2022 Actuals'!CD8</f>
        <v>0</v>
      </c>
      <c r="CE8" s="46">
        <f>+'UPDATE&gt;&gt;Jul2022-Mar2023 Actuals'!CE8-'UPDATE&gt;&gt;Jul-Dec 2022 Actuals'!CE8</f>
        <v>0</v>
      </c>
      <c r="CF8" s="46">
        <f>+'UPDATE&gt;&gt;Jul2022-Mar2023 Actuals'!CF8-'UPDATE&gt;&gt;Jul-Dec 2022 Actuals'!CF8</f>
        <v>0</v>
      </c>
      <c r="CG8" s="46">
        <f>+'UPDATE&gt;&gt;Jul2022-Mar2023 Actuals'!CG8-'UPDATE&gt;&gt;Jul-Dec 2022 Actuals'!CG8</f>
        <v>0</v>
      </c>
      <c r="CH8" s="46">
        <f>+'UPDATE&gt;&gt;Jul2022-Mar2023 Actuals'!CH8-'UPDATE&gt;&gt;Jul-Dec 2022 Actuals'!CH8</f>
        <v>0</v>
      </c>
      <c r="CI8" s="46">
        <f>+'UPDATE&gt;&gt;Jul2022-Mar2023 Actuals'!CI8-'UPDATE&gt;&gt;Jul-Dec 2022 Actuals'!CI8</f>
        <v>0</v>
      </c>
    </row>
    <row r="9" spans="1:88" x14ac:dyDescent="0.25">
      <c r="B9" s="48" t="s">
        <v>124</v>
      </c>
      <c r="C9" s="48" t="s">
        <v>133</v>
      </c>
      <c r="D9" s="48" t="s">
        <v>121</v>
      </c>
      <c r="F9" s="48" t="s">
        <v>126</v>
      </c>
      <c r="G9" s="48" t="s">
        <v>127</v>
      </c>
      <c r="H9" s="48" t="s">
        <v>128</v>
      </c>
      <c r="I9" s="48" t="s">
        <v>129</v>
      </c>
      <c r="J9" s="46">
        <f>+'UPDATE&gt;&gt;Jul2022-Mar2023 Actuals'!J9-'UPDATE&gt;&gt;Jul-Dec 2022 Actuals'!J9</f>
        <v>0</v>
      </c>
      <c r="K9" s="46">
        <f>+'UPDATE&gt;&gt;Jul2022-Mar2023 Actuals'!K9-'UPDATE&gt;&gt;Jul-Dec 2022 Actuals'!K9</f>
        <v>0</v>
      </c>
      <c r="L9" s="46">
        <f>+'UPDATE&gt;&gt;Jul2022-Mar2023 Actuals'!L9-'UPDATE&gt;&gt;Jul-Dec 2022 Actuals'!L9</f>
        <v>0</v>
      </c>
      <c r="M9" s="46">
        <f>+'UPDATE&gt;&gt;Jul2022-Mar2023 Actuals'!M9-'UPDATE&gt;&gt;Jul-Dec 2022 Actuals'!M9</f>
        <v>0</v>
      </c>
      <c r="N9" s="46">
        <f>+'UPDATE&gt;&gt;Jul2022-Mar2023 Actuals'!N9-'UPDATE&gt;&gt;Jul-Dec 2022 Actuals'!N9</f>
        <v>0</v>
      </c>
      <c r="O9" s="46">
        <f>+'UPDATE&gt;&gt;Jul2022-Mar2023 Actuals'!O9-'UPDATE&gt;&gt;Jul-Dec 2022 Actuals'!O9</f>
        <v>0</v>
      </c>
      <c r="P9" s="46">
        <f>+'UPDATE&gt;&gt;Jul2022-Mar2023 Actuals'!P9-'UPDATE&gt;&gt;Jul-Dec 2022 Actuals'!P9</f>
        <v>0</v>
      </c>
      <c r="Q9" s="46">
        <f>+'UPDATE&gt;&gt;Jul2022-Mar2023 Actuals'!Q9-'UPDATE&gt;&gt;Jul-Dec 2022 Actuals'!Q9</f>
        <v>0</v>
      </c>
      <c r="R9" s="46">
        <f>+'UPDATE&gt;&gt;Jul2022-Mar2023 Actuals'!R9-'UPDATE&gt;&gt;Jul-Dec 2022 Actuals'!R9</f>
        <v>0</v>
      </c>
      <c r="S9" s="46">
        <f>+'UPDATE&gt;&gt;Jul2022-Mar2023 Actuals'!S9-'UPDATE&gt;&gt;Jul-Dec 2022 Actuals'!S9</f>
        <v>0</v>
      </c>
      <c r="T9" s="46">
        <f>+'UPDATE&gt;&gt;Jul2022-Mar2023 Actuals'!T9-'UPDATE&gt;&gt;Jul-Dec 2022 Actuals'!T9</f>
        <v>0</v>
      </c>
      <c r="U9" s="46">
        <f>+'UPDATE&gt;&gt;Jul2022-Mar2023 Actuals'!U9-'UPDATE&gt;&gt;Jul-Dec 2022 Actuals'!U9</f>
        <v>0</v>
      </c>
      <c r="V9" s="46">
        <f>+'UPDATE&gt;&gt;Jul2022-Mar2023 Actuals'!V9-'UPDATE&gt;&gt;Jul-Dec 2022 Actuals'!V9</f>
        <v>0</v>
      </c>
      <c r="W9" s="46">
        <f>+'UPDATE&gt;&gt;Jul2022-Mar2023 Actuals'!W9-'UPDATE&gt;&gt;Jul-Dec 2022 Actuals'!W9</f>
        <v>0</v>
      </c>
      <c r="X9" s="46">
        <f>+'UPDATE&gt;&gt;Jul2022-Mar2023 Actuals'!X9-'UPDATE&gt;&gt;Jul-Dec 2022 Actuals'!X9</f>
        <v>0</v>
      </c>
      <c r="Y9" s="46">
        <f>+'UPDATE&gt;&gt;Jul2022-Mar2023 Actuals'!Y9-'UPDATE&gt;&gt;Jul-Dec 2022 Actuals'!Y9</f>
        <v>0</v>
      </c>
      <c r="Z9" s="46">
        <f>+'UPDATE&gt;&gt;Jul2022-Mar2023 Actuals'!Z9-'UPDATE&gt;&gt;Jul-Dec 2022 Actuals'!Z9</f>
        <v>0</v>
      </c>
      <c r="AA9" s="46">
        <f>+'UPDATE&gt;&gt;Jul2022-Mar2023 Actuals'!AA9-'UPDATE&gt;&gt;Jul-Dec 2022 Actuals'!AA9</f>
        <v>0</v>
      </c>
      <c r="AB9" s="46">
        <f>+'UPDATE&gt;&gt;Jul2022-Mar2023 Actuals'!AB9-'UPDATE&gt;&gt;Jul-Dec 2022 Actuals'!AB9</f>
        <v>0</v>
      </c>
      <c r="AC9" s="46">
        <f>+'UPDATE&gt;&gt;Jul2022-Mar2023 Actuals'!AC9-'UPDATE&gt;&gt;Jul-Dec 2022 Actuals'!AC9</f>
        <v>0</v>
      </c>
      <c r="AD9" s="46">
        <f>+'UPDATE&gt;&gt;Jul2022-Mar2023 Actuals'!AD9-'UPDATE&gt;&gt;Jul-Dec 2022 Actuals'!AD9</f>
        <v>0</v>
      </c>
      <c r="AE9" s="46">
        <f>+'UPDATE&gt;&gt;Jul2022-Mar2023 Actuals'!AE9-'UPDATE&gt;&gt;Jul-Dec 2022 Actuals'!AE9</f>
        <v>0</v>
      </c>
      <c r="AF9" s="46">
        <f>+'UPDATE&gt;&gt;Jul2022-Mar2023 Actuals'!AF9-'UPDATE&gt;&gt;Jul-Dec 2022 Actuals'!AF9</f>
        <v>0</v>
      </c>
      <c r="AG9" s="46">
        <f>+'UPDATE&gt;&gt;Jul2022-Mar2023 Actuals'!AG9-'UPDATE&gt;&gt;Jul-Dec 2022 Actuals'!AG9</f>
        <v>0</v>
      </c>
      <c r="AH9" s="46">
        <f>+'UPDATE&gt;&gt;Jul2022-Mar2023 Actuals'!AH9-'UPDATE&gt;&gt;Jul-Dec 2022 Actuals'!AH9</f>
        <v>0</v>
      </c>
      <c r="AI9" s="46">
        <f>+'UPDATE&gt;&gt;Jul2022-Mar2023 Actuals'!AI9-'UPDATE&gt;&gt;Jul-Dec 2022 Actuals'!AI9</f>
        <v>0</v>
      </c>
      <c r="AJ9" s="46">
        <f>+'UPDATE&gt;&gt;Jul2022-Mar2023 Actuals'!AJ9-'UPDATE&gt;&gt;Jul-Dec 2022 Actuals'!AJ9</f>
        <v>0</v>
      </c>
      <c r="AK9" s="46">
        <f>+'UPDATE&gt;&gt;Jul2022-Mar2023 Actuals'!AK9-'UPDATE&gt;&gt;Jul-Dec 2022 Actuals'!AK9</f>
        <v>1041000</v>
      </c>
      <c r="AL9" s="46">
        <f>+'UPDATE&gt;&gt;Jul2022-Mar2023 Actuals'!AL9-'UPDATE&gt;&gt;Jul-Dec 2022 Actuals'!AL9</f>
        <v>0</v>
      </c>
      <c r="AM9" s="46">
        <f>+'UPDATE&gt;&gt;Jul2022-Mar2023 Actuals'!AM9-'UPDATE&gt;&gt;Jul-Dec 2022 Actuals'!AM9</f>
        <v>1041000</v>
      </c>
      <c r="AN9" s="46">
        <f>+'UPDATE&gt;&gt;Jul2022-Mar2023 Actuals'!AN9-'UPDATE&gt;&gt;Jul-Dec 2022 Actuals'!AN9</f>
        <v>1041000</v>
      </c>
      <c r="AO9" s="46">
        <f>+'UPDATE&gt;&gt;Jul2022-Mar2023 Actuals'!AO9-'UPDATE&gt;&gt;Jul-Dec 2022 Actuals'!AO9</f>
        <v>0</v>
      </c>
      <c r="AP9" s="46">
        <f>+'UPDATE&gt;&gt;Jul2022-Mar2023 Actuals'!AP9-'UPDATE&gt;&gt;Jul-Dec 2022 Actuals'!AP9</f>
        <v>1041000</v>
      </c>
      <c r="AQ9" s="46">
        <f>+'UPDATE&gt;&gt;Jul2022-Mar2023 Actuals'!AQ9-'UPDATE&gt;&gt;Jul-Dec 2022 Actuals'!AQ9</f>
        <v>1042000</v>
      </c>
      <c r="AR9" s="46">
        <f>+'UPDATE&gt;&gt;Jul2022-Mar2023 Actuals'!AR9-'UPDATE&gt;&gt;Jul-Dec 2022 Actuals'!AR9</f>
        <v>0</v>
      </c>
      <c r="AS9" s="46">
        <f>+'UPDATE&gt;&gt;Jul2022-Mar2023 Actuals'!AS9-'UPDATE&gt;&gt;Jul-Dec 2022 Actuals'!AS9</f>
        <v>1042000</v>
      </c>
      <c r="AT9" s="46">
        <f>+'UPDATE&gt;&gt;Jul2022-Mar2023 Actuals'!AT9-'UPDATE&gt;&gt;Jul-Dec 2022 Actuals'!AT9</f>
        <v>1042000</v>
      </c>
      <c r="AU9" s="46">
        <f>+'UPDATE&gt;&gt;Jul2022-Mar2023 Actuals'!AU9-'UPDATE&gt;&gt;Jul-Dec 2022 Actuals'!AU9</f>
        <v>0</v>
      </c>
      <c r="AV9" s="46">
        <f>+'UPDATE&gt;&gt;Jul2022-Mar2023 Actuals'!AV9-'UPDATE&gt;&gt;Jul-Dec 2022 Actuals'!AV9</f>
        <v>1042000</v>
      </c>
      <c r="AW9" s="46">
        <f>+'UPDATE&gt;&gt;Jul2022-Mar2023 Actuals'!AW9-'UPDATE&gt;&gt;Jul-Dec 2022 Actuals'!AW9</f>
        <v>-3125000</v>
      </c>
      <c r="AX9" s="46">
        <f>+'UPDATE&gt;&gt;Jul2022-Mar2023 Actuals'!AX9-'UPDATE&gt;&gt;Jul-Dec 2022 Actuals'!AX9</f>
        <v>0</v>
      </c>
      <c r="AY9" s="46">
        <f>+'UPDATE&gt;&gt;Jul2022-Mar2023 Actuals'!AY9-'UPDATE&gt;&gt;Jul-Dec 2022 Actuals'!AY9</f>
        <v>-3125000</v>
      </c>
      <c r="AZ9" s="46">
        <f>+'UPDATE&gt;&gt;Jul2022-Mar2023 Actuals'!AZ9-'UPDATE&gt;&gt;Jul-Dec 2022 Actuals'!AZ9</f>
        <v>0</v>
      </c>
      <c r="BA9" s="46">
        <f>+'UPDATE&gt;&gt;Jul2022-Mar2023 Actuals'!BA9-'UPDATE&gt;&gt;Jul-Dec 2022 Actuals'!BA9</f>
        <v>0</v>
      </c>
      <c r="BB9" s="46">
        <f>+'UPDATE&gt;&gt;Jul2022-Mar2023 Actuals'!BB9-'UPDATE&gt;&gt;Jul-Dec 2022 Actuals'!BB9</f>
        <v>0</v>
      </c>
      <c r="BC9" s="46">
        <f>+'UPDATE&gt;&gt;Jul2022-Mar2023 Actuals'!BC9-'UPDATE&gt;&gt;Jul-Dec 2022 Actuals'!BC9</f>
        <v>-1041000</v>
      </c>
      <c r="BD9" s="46">
        <f>+'UPDATE&gt;&gt;Jul2022-Mar2023 Actuals'!BD9-'UPDATE&gt;&gt;Jul-Dec 2022 Actuals'!BD9</f>
        <v>0</v>
      </c>
      <c r="BE9" s="46">
        <f>+'UPDATE&gt;&gt;Jul2022-Mar2023 Actuals'!BE9-'UPDATE&gt;&gt;Jul-Dec 2022 Actuals'!BE9</f>
        <v>-1041000</v>
      </c>
      <c r="BF9" s="46">
        <f>+'UPDATE&gt;&gt;Jul2022-Mar2023 Actuals'!BF9-'UPDATE&gt;&gt;Jul-Dec 2022 Actuals'!BF9</f>
        <v>0</v>
      </c>
      <c r="BG9" s="46">
        <f>+'UPDATE&gt;&gt;Jul2022-Mar2023 Actuals'!BG9-'UPDATE&gt;&gt;Jul-Dec 2022 Actuals'!BG9</f>
        <v>0</v>
      </c>
      <c r="BH9" s="46">
        <f>+'UPDATE&gt;&gt;Jul2022-Mar2023 Actuals'!BH9-'UPDATE&gt;&gt;Jul-Dec 2022 Actuals'!BH9</f>
        <v>0</v>
      </c>
      <c r="BI9" s="46">
        <f>+'UPDATE&gt;&gt;Jul2022-Mar2023 Actuals'!BI9-'UPDATE&gt;&gt;Jul-Dec 2022 Actuals'!BI9</f>
        <v>0</v>
      </c>
      <c r="BJ9" s="46">
        <f>+'UPDATE&gt;&gt;Jul2022-Mar2023 Actuals'!BJ9-'UPDATE&gt;&gt;Jul-Dec 2022 Actuals'!BJ9</f>
        <v>0</v>
      </c>
      <c r="BK9" s="46">
        <f>+'UPDATE&gt;&gt;Jul2022-Mar2023 Actuals'!BK9-'UPDATE&gt;&gt;Jul-Dec 2022 Actuals'!BK9</f>
        <v>0</v>
      </c>
      <c r="BL9" s="46">
        <f>+'UPDATE&gt;&gt;Jul2022-Mar2023 Actuals'!BL9-'UPDATE&gt;&gt;Jul-Dec 2022 Actuals'!BL9</f>
        <v>0</v>
      </c>
      <c r="BM9" s="46">
        <f>+'UPDATE&gt;&gt;Jul2022-Mar2023 Actuals'!BM9-'UPDATE&gt;&gt;Jul-Dec 2022 Actuals'!BM9</f>
        <v>0</v>
      </c>
      <c r="BN9" s="46">
        <f>+'UPDATE&gt;&gt;Jul2022-Mar2023 Actuals'!BN9-'UPDATE&gt;&gt;Jul-Dec 2022 Actuals'!BN9</f>
        <v>0</v>
      </c>
      <c r="BO9" s="46">
        <f>+'UPDATE&gt;&gt;Jul2022-Mar2023 Actuals'!BO9-'UPDATE&gt;&gt;Jul-Dec 2022 Actuals'!BO9</f>
        <v>0</v>
      </c>
      <c r="BP9" s="46">
        <f>+'UPDATE&gt;&gt;Jul2022-Mar2023 Actuals'!BP9-'UPDATE&gt;&gt;Jul-Dec 2022 Actuals'!BP9</f>
        <v>0</v>
      </c>
      <c r="BQ9" s="46">
        <f>+'UPDATE&gt;&gt;Jul2022-Mar2023 Actuals'!BQ9-'UPDATE&gt;&gt;Jul-Dec 2022 Actuals'!BQ9</f>
        <v>0</v>
      </c>
      <c r="BR9" s="46">
        <f>+'UPDATE&gt;&gt;Jul2022-Mar2023 Actuals'!BR9-'UPDATE&gt;&gt;Jul-Dec 2022 Actuals'!BR9</f>
        <v>0</v>
      </c>
      <c r="BS9" s="46">
        <f>+'UPDATE&gt;&gt;Jul2022-Mar2023 Actuals'!BS9-'UPDATE&gt;&gt;Jul-Dec 2022 Actuals'!BS9</f>
        <v>0</v>
      </c>
      <c r="BT9" s="46">
        <f>+'UPDATE&gt;&gt;Jul2022-Mar2023 Actuals'!BT9-'UPDATE&gt;&gt;Jul-Dec 2022 Actuals'!BT9</f>
        <v>0</v>
      </c>
      <c r="BU9" s="46">
        <f>+'UPDATE&gt;&gt;Jul2022-Mar2023 Actuals'!BU9-'UPDATE&gt;&gt;Jul-Dec 2022 Actuals'!BU9</f>
        <v>-12500000</v>
      </c>
      <c r="BV9" s="46">
        <f>+'UPDATE&gt;&gt;Jul2022-Mar2023 Actuals'!BV9-'UPDATE&gt;&gt;Jul-Dec 2022 Actuals'!BV9</f>
        <v>0</v>
      </c>
      <c r="BW9" s="46">
        <f>+'UPDATE&gt;&gt;Jul2022-Mar2023 Actuals'!BW9-'UPDATE&gt;&gt;Jul-Dec 2022 Actuals'!BW9</f>
        <v>-12500000</v>
      </c>
      <c r="BX9" s="46">
        <f>+'UPDATE&gt;&gt;Jul2022-Mar2023 Actuals'!BX9-'UPDATE&gt;&gt;Jul-Dec 2022 Actuals'!BX9</f>
        <v>4166000</v>
      </c>
      <c r="BY9" s="46">
        <f>+'UPDATE&gt;&gt;Jul2022-Mar2023 Actuals'!BY9-'UPDATE&gt;&gt;Jul-Dec 2022 Actuals'!BY9</f>
        <v>0</v>
      </c>
      <c r="BZ9" s="46">
        <f>+'UPDATE&gt;&gt;Jul2022-Mar2023 Actuals'!BZ9-'UPDATE&gt;&gt;Jul-Dec 2022 Actuals'!BZ9</f>
        <v>4166000</v>
      </c>
      <c r="CA9" s="46">
        <f>+'UPDATE&gt;&gt;Jul2022-Mar2023 Actuals'!CA9-'UPDATE&gt;&gt;Jul-Dec 2022 Actuals'!CA9</f>
        <v>8334000</v>
      </c>
      <c r="CB9" s="46">
        <f>+'UPDATE&gt;&gt;Jul2022-Mar2023 Actuals'!CB9-'UPDATE&gt;&gt;Jul-Dec 2022 Actuals'!CB9</f>
        <v>0</v>
      </c>
      <c r="CC9" s="46">
        <f>+'UPDATE&gt;&gt;Jul2022-Mar2023 Actuals'!CC9-'UPDATE&gt;&gt;Jul-Dec 2022 Actuals'!CC9</f>
        <v>8334000</v>
      </c>
      <c r="CD9" s="46">
        <f>+'UPDATE&gt;&gt;Jul2022-Mar2023 Actuals'!CD9-'UPDATE&gt;&gt;Jul-Dec 2022 Actuals'!CD9</f>
        <v>0</v>
      </c>
      <c r="CE9" s="46">
        <f>+'UPDATE&gt;&gt;Jul2022-Mar2023 Actuals'!CE9-'UPDATE&gt;&gt;Jul-Dec 2022 Actuals'!CE9</f>
        <v>0</v>
      </c>
      <c r="CF9" s="46">
        <f>+'UPDATE&gt;&gt;Jul2022-Mar2023 Actuals'!CF9-'UPDATE&gt;&gt;Jul-Dec 2022 Actuals'!CF9</f>
        <v>0</v>
      </c>
      <c r="CG9" s="46">
        <f>+'UPDATE&gt;&gt;Jul2022-Mar2023 Actuals'!CG9-'UPDATE&gt;&gt;Jul-Dec 2022 Actuals'!CG9</f>
        <v>0</v>
      </c>
      <c r="CH9" s="46">
        <f>+'UPDATE&gt;&gt;Jul2022-Mar2023 Actuals'!CH9-'UPDATE&gt;&gt;Jul-Dec 2022 Actuals'!CH9</f>
        <v>0</v>
      </c>
      <c r="CI9" s="46">
        <f>+'UPDATE&gt;&gt;Jul2022-Mar2023 Actuals'!CI9-'UPDATE&gt;&gt;Jul-Dec 2022 Actuals'!CI9</f>
        <v>0</v>
      </c>
    </row>
    <row r="10" spans="1:88" x14ac:dyDescent="0.25">
      <c r="B10" s="48" t="s">
        <v>124</v>
      </c>
      <c r="C10" s="48" t="s">
        <v>137</v>
      </c>
      <c r="D10" s="48" t="s">
        <v>117</v>
      </c>
      <c r="F10" s="48" t="s">
        <v>126</v>
      </c>
      <c r="G10" s="48" t="s">
        <v>127</v>
      </c>
      <c r="H10" s="48" t="s">
        <v>131</v>
      </c>
      <c r="I10" s="48" t="s">
        <v>132</v>
      </c>
      <c r="J10" s="46">
        <f>+'UPDATE&gt;&gt;Jul2022-Mar2023 Actuals'!J10-'UPDATE&gt;&gt;Jul-Dec 2022 Actuals'!J10</f>
        <v>-37593896</v>
      </c>
      <c r="K10" s="46">
        <f>+'UPDATE&gt;&gt;Jul2022-Mar2023 Actuals'!K10-'UPDATE&gt;&gt;Jul-Dec 2022 Actuals'!K10</f>
        <v>-22956104</v>
      </c>
      <c r="L10" s="46">
        <f>+'UPDATE&gt;&gt;Jul2022-Mar2023 Actuals'!L10-'UPDATE&gt;&gt;Jul-Dec 2022 Actuals'!L10</f>
        <v>-60550000</v>
      </c>
      <c r="M10" s="46">
        <f>+'UPDATE&gt;&gt;Jul2022-Mar2023 Actuals'!M10-'UPDATE&gt;&gt;Jul-Dec 2022 Actuals'!M10</f>
        <v>288000</v>
      </c>
      <c r="N10" s="46">
        <f>+'UPDATE&gt;&gt;Jul2022-Mar2023 Actuals'!N10-'UPDATE&gt;&gt;Jul-Dec 2022 Actuals'!N10</f>
        <v>157000</v>
      </c>
      <c r="O10" s="46">
        <f>+'UPDATE&gt;&gt;Jul2022-Mar2023 Actuals'!O10-'UPDATE&gt;&gt;Jul-Dec 2022 Actuals'!O10</f>
        <v>445000</v>
      </c>
      <c r="P10" s="46">
        <f>+'UPDATE&gt;&gt;Jul2022-Mar2023 Actuals'!P10-'UPDATE&gt;&gt;Jul-Dec 2022 Actuals'!P10</f>
        <v>292000</v>
      </c>
      <c r="Q10" s="46">
        <f>+'UPDATE&gt;&gt;Jul2022-Mar2023 Actuals'!Q10-'UPDATE&gt;&gt;Jul-Dec 2022 Actuals'!Q10</f>
        <v>159000</v>
      </c>
      <c r="R10" s="46">
        <f>+'UPDATE&gt;&gt;Jul2022-Mar2023 Actuals'!R10-'UPDATE&gt;&gt;Jul-Dec 2022 Actuals'!R10</f>
        <v>451000</v>
      </c>
      <c r="S10" s="46">
        <f>+'UPDATE&gt;&gt;Jul2022-Mar2023 Actuals'!S10-'UPDATE&gt;&gt;Jul-Dec 2022 Actuals'!S10</f>
        <v>368000</v>
      </c>
      <c r="T10" s="46">
        <f>+'UPDATE&gt;&gt;Jul2022-Mar2023 Actuals'!T10-'UPDATE&gt;&gt;Jul-Dec 2022 Actuals'!T10</f>
        <v>201000</v>
      </c>
      <c r="U10" s="46">
        <f>+'UPDATE&gt;&gt;Jul2022-Mar2023 Actuals'!U10-'UPDATE&gt;&gt;Jul-Dec 2022 Actuals'!U10</f>
        <v>569000</v>
      </c>
      <c r="V10" s="46">
        <f>+'UPDATE&gt;&gt;Jul2022-Mar2023 Actuals'!V10-'UPDATE&gt;&gt;Jul-Dec 2022 Actuals'!V10</f>
        <v>-16369000</v>
      </c>
      <c r="W10" s="46">
        <f>+'UPDATE&gt;&gt;Jul2022-Mar2023 Actuals'!W10-'UPDATE&gt;&gt;Jul-Dec 2022 Actuals'!W10</f>
        <v>-8988000</v>
      </c>
      <c r="X10" s="46">
        <f>+'UPDATE&gt;&gt;Jul2022-Mar2023 Actuals'!X10-'UPDATE&gt;&gt;Jul-Dec 2022 Actuals'!X10</f>
        <v>-25357000</v>
      </c>
      <c r="Y10" s="46">
        <f>+'UPDATE&gt;&gt;Jul2022-Mar2023 Actuals'!Y10-'UPDATE&gt;&gt;Jul-Dec 2022 Actuals'!Y10</f>
        <v>-15421000</v>
      </c>
      <c r="Z10" s="46">
        <f>+'UPDATE&gt;&gt;Jul2022-Mar2023 Actuals'!Z10-'UPDATE&gt;&gt;Jul-Dec 2022 Actuals'!Z10</f>
        <v>-8471000</v>
      </c>
      <c r="AA10" s="46">
        <f>+'UPDATE&gt;&gt;Jul2022-Mar2023 Actuals'!AA10-'UPDATE&gt;&gt;Jul-Dec 2022 Actuals'!AA10</f>
        <v>-23892000</v>
      </c>
      <c r="AB10" s="46">
        <f>+'UPDATE&gt;&gt;Jul2022-Mar2023 Actuals'!AB10-'UPDATE&gt;&gt;Jul-Dec 2022 Actuals'!AB10</f>
        <v>1278000</v>
      </c>
      <c r="AC10" s="46">
        <f>+'UPDATE&gt;&gt;Jul2022-Mar2023 Actuals'!AC10-'UPDATE&gt;&gt;Jul-Dec 2022 Actuals'!AC10</f>
        <v>830000</v>
      </c>
      <c r="AD10" s="46">
        <f>+'UPDATE&gt;&gt;Jul2022-Mar2023 Actuals'!AD10-'UPDATE&gt;&gt;Jul-Dec 2022 Actuals'!AD10</f>
        <v>2108000</v>
      </c>
      <c r="AE10" s="46">
        <f>+'UPDATE&gt;&gt;Jul2022-Mar2023 Actuals'!AE10-'UPDATE&gt;&gt;Jul-Dec 2022 Actuals'!AE10</f>
        <v>-9065000</v>
      </c>
      <c r="AF10" s="46">
        <f>+'UPDATE&gt;&gt;Jul2022-Mar2023 Actuals'!AF10-'UPDATE&gt;&gt;Jul-Dec 2022 Actuals'!AF10</f>
        <v>-6026000</v>
      </c>
      <c r="AG10" s="46">
        <f>+'UPDATE&gt;&gt;Jul2022-Mar2023 Actuals'!AG10-'UPDATE&gt;&gt;Jul-Dec 2022 Actuals'!AG10</f>
        <v>-15091000</v>
      </c>
      <c r="AH10" s="46">
        <f>+'UPDATE&gt;&gt;Jul2022-Mar2023 Actuals'!AH10-'UPDATE&gt;&gt;Jul-Dec 2022 Actuals'!AH10</f>
        <v>-8398000</v>
      </c>
      <c r="AI10" s="46">
        <f>+'UPDATE&gt;&gt;Jul2022-Mar2023 Actuals'!AI10-'UPDATE&gt;&gt;Jul-Dec 2022 Actuals'!AI10</f>
        <v>-5593000</v>
      </c>
      <c r="AJ10" s="46">
        <f>+'UPDATE&gt;&gt;Jul2022-Mar2023 Actuals'!AJ10-'UPDATE&gt;&gt;Jul-Dec 2022 Actuals'!AJ10</f>
        <v>-13991000</v>
      </c>
      <c r="AK10" s="46">
        <f>+'UPDATE&gt;&gt;Jul2022-Mar2023 Actuals'!AK10-'UPDATE&gt;&gt;Jul-Dec 2022 Actuals'!AK10</f>
        <v>-8290000</v>
      </c>
      <c r="AL10" s="46">
        <f>+'UPDATE&gt;&gt;Jul2022-Mar2023 Actuals'!AL10-'UPDATE&gt;&gt;Jul-Dec 2022 Actuals'!AL10</f>
        <v>-5520000</v>
      </c>
      <c r="AM10" s="46">
        <f>+'UPDATE&gt;&gt;Jul2022-Mar2023 Actuals'!AM10-'UPDATE&gt;&gt;Jul-Dec 2022 Actuals'!AM10</f>
        <v>-13810000</v>
      </c>
      <c r="AN10" s="46">
        <f>+'UPDATE&gt;&gt;Jul2022-Mar2023 Actuals'!AN10-'UPDATE&gt;&gt;Jul-Dec 2022 Actuals'!AN10</f>
        <v>-24475000</v>
      </c>
      <c r="AO10" s="46">
        <f>+'UPDATE&gt;&gt;Jul2022-Mar2023 Actuals'!AO10-'UPDATE&gt;&gt;Jul-Dec 2022 Actuals'!AO10</f>
        <v>-16309000</v>
      </c>
      <c r="AP10" s="46">
        <f>+'UPDATE&gt;&gt;Jul2022-Mar2023 Actuals'!AP10-'UPDATE&gt;&gt;Jul-Dec 2022 Actuals'!AP10</f>
        <v>-40784000</v>
      </c>
      <c r="AQ10" s="46">
        <f>+'UPDATE&gt;&gt;Jul2022-Mar2023 Actuals'!AQ10-'UPDATE&gt;&gt;Jul-Dec 2022 Actuals'!AQ10</f>
        <v>-1694000</v>
      </c>
      <c r="AR10" s="46">
        <f>+'UPDATE&gt;&gt;Jul2022-Mar2023 Actuals'!AR10-'UPDATE&gt;&gt;Jul-Dec 2022 Actuals'!AR10</f>
        <v>-786000</v>
      </c>
      <c r="AS10" s="46">
        <f>+'UPDATE&gt;&gt;Jul2022-Mar2023 Actuals'!AS10-'UPDATE&gt;&gt;Jul-Dec 2022 Actuals'!AS10</f>
        <v>-2480000</v>
      </c>
      <c r="AT10" s="46">
        <f>+'UPDATE&gt;&gt;Jul2022-Mar2023 Actuals'!AT10-'UPDATE&gt;&gt;Jul-Dec 2022 Actuals'!AT10</f>
        <v>-1695000</v>
      </c>
      <c r="AU10" s="46">
        <f>+'UPDATE&gt;&gt;Jul2022-Mar2023 Actuals'!AU10-'UPDATE&gt;&gt;Jul-Dec 2022 Actuals'!AU10</f>
        <v>-786000</v>
      </c>
      <c r="AV10" s="46">
        <f>+'UPDATE&gt;&gt;Jul2022-Mar2023 Actuals'!AV10-'UPDATE&gt;&gt;Jul-Dec 2022 Actuals'!AV10</f>
        <v>-2481000</v>
      </c>
      <c r="AW10" s="46">
        <f>+'UPDATE&gt;&gt;Jul2022-Mar2023 Actuals'!AW10-'UPDATE&gt;&gt;Jul-Dec 2022 Actuals'!AW10</f>
        <v>-1695000</v>
      </c>
      <c r="AX10" s="46">
        <f>+'UPDATE&gt;&gt;Jul2022-Mar2023 Actuals'!AX10-'UPDATE&gt;&gt;Jul-Dec 2022 Actuals'!AX10</f>
        <v>-787000</v>
      </c>
      <c r="AY10" s="46">
        <f>+'UPDATE&gt;&gt;Jul2022-Mar2023 Actuals'!AY10-'UPDATE&gt;&gt;Jul-Dec 2022 Actuals'!AY10</f>
        <v>-2482000</v>
      </c>
      <c r="AZ10" s="46">
        <f>+'UPDATE&gt;&gt;Jul2022-Mar2023 Actuals'!AZ10-'UPDATE&gt;&gt;Jul-Dec 2022 Actuals'!AZ10</f>
        <v>7386000</v>
      </c>
      <c r="BA10" s="46">
        <f>+'UPDATE&gt;&gt;Jul2022-Mar2023 Actuals'!BA10-'UPDATE&gt;&gt;Jul-Dec 2022 Actuals'!BA10</f>
        <v>4184000</v>
      </c>
      <c r="BB10" s="46">
        <f>+'UPDATE&gt;&gt;Jul2022-Mar2023 Actuals'!BB10-'UPDATE&gt;&gt;Jul-Dec 2022 Actuals'!BB10</f>
        <v>11570000</v>
      </c>
      <c r="BC10" s="46">
        <f>+'UPDATE&gt;&gt;Jul2022-Mar2023 Actuals'!BC10-'UPDATE&gt;&gt;Jul-Dec 2022 Actuals'!BC10</f>
        <v>2302000</v>
      </c>
      <c r="BD10" s="46">
        <f>+'UPDATE&gt;&gt;Jul2022-Mar2023 Actuals'!BD10-'UPDATE&gt;&gt;Jul-Dec 2022 Actuals'!BD10</f>
        <v>1825000</v>
      </c>
      <c r="BE10" s="46">
        <f>+'UPDATE&gt;&gt;Jul2022-Mar2023 Actuals'!BE10-'UPDATE&gt;&gt;Jul-Dec 2022 Actuals'!BE10</f>
        <v>4127000</v>
      </c>
      <c r="BF10" s="46">
        <f>+'UPDATE&gt;&gt;Jul2022-Mar2023 Actuals'!BF10-'UPDATE&gt;&gt;Jul-Dec 2022 Actuals'!BF10</f>
        <v>0</v>
      </c>
      <c r="BG10" s="46">
        <f>+'UPDATE&gt;&gt;Jul2022-Mar2023 Actuals'!BG10-'UPDATE&gt;&gt;Jul-Dec 2022 Actuals'!BG10</f>
        <v>0</v>
      </c>
      <c r="BH10" s="46">
        <f>+'UPDATE&gt;&gt;Jul2022-Mar2023 Actuals'!BH10-'UPDATE&gt;&gt;Jul-Dec 2022 Actuals'!BH10</f>
        <v>0</v>
      </c>
      <c r="BI10" s="46">
        <f>+'UPDATE&gt;&gt;Jul2022-Mar2023 Actuals'!BI10-'UPDATE&gt;&gt;Jul-Dec 2022 Actuals'!BI10</f>
        <v>0</v>
      </c>
      <c r="BJ10" s="46">
        <f>+'UPDATE&gt;&gt;Jul2022-Mar2023 Actuals'!BJ10-'UPDATE&gt;&gt;Jul-Dec 2022 Actuals'!BJ10</f>
        <v>0</v>
      </c>
      <c r="BK10" s="46">
        <f>+'UPDATE&gt;&gt;Jul2022-Mar2023 Actuals'!BK10-'UPDATE&gt;&gt;Jul-Dec 2022 Actuals'!BK10</f>
        <v>0</v>
      </c>
      <c r="BL10" s="46">
        <f>+'UPDATE&gt;&gt;Jul2022-Mar2023 Actuals'!BL10-'UPDATE&gt;&gt;Jul-Dec 2022 Actuals'!BL10</f>
        <v>0</v>
      </c>
      <c r="BM10" s="46">
        <f>+'UPDATE&gt;&gt;Jul2022-Mar2023 Actuals'!BM10-'UPDATE&gt;&gt;Jul-Dec 2022 Actuals'!BM10</f>
        <v>0</v>
      </c>
      <c r="BN10" s="46">
        <f>+'UPDATE&gt;&gt;Jul2022-Mar2023 Actuals'!BN10-'UPDATE&gt;&gt;Jul-Dec 2022 Actuals'!BN10</f>
        <v>0</v>
      </c>
      <c r="BO10" s="46">
        <f>+'UPDATE&gt;&gt;Jul2022-Mar2023 Actuals'!BO10-'UPDATE&gt;&gt;Jul-Dec 2022 Actuals'!BO10</f>
        <v>0</v>
      </c>
      <c r="BP10" s="46">
        <f>+'UPDATE&gt;&gt;Jul2022-Mar2023 Actuals'!BP10-'UPDATE&gt;&gt;Jul-Dec 2022 Actuals'!BP10</f>
        <v>0</v>
      </c>
      <c r="BQ10" s="46">
        <f>+'UPDATE&gt;&gt;Jul2022-Mar2023 Actuals'!BQ10-'UPDATE&gt;&gt;Jul-Dec 2022 Actuals'!BQ10</f>
        <v>0</v>
      </c>
      <c r="BR10" s="46">
        <f>+'UPDATE&gt;&gt;Jul2022-Mar2023 Actuals'!BR10-'UPDATE&gt;&gt;Jul-Dec 2022 Actuals'!BR10</f>
        <v>-37594000</v>
      </c>
      <c r="BS10" s="46">
        <f>+'UPDATE&gt;&gt;Jul2022-Mar2023 Actuals'!BS10-'UPDATE&gt;&gt;Jul-Dec 2022 Actuals'!BS10</f>
        <v>-22955000</v>
      </c>
      <c r="BT10" s="46">
        <f>+'UPDATE&gt;&gt;Jul2022-Mar2023 Actuals'!BT10-'UPDATE&gt;&gt;Jul-Dec 2022 Actuals'!BT10</f>
        <v>-60549000</v>
      </c>
      <c r="BU10" s="46">
        <f>+'UPDATE&gt;&gt;Jul2022-Mar2023 Actuals'!BU10-'UPDATE&gt;&gt;Jul-Dec 2022 Actuals'!BU10</f>
        <v>-15421000</v>
      </c>
      <c r="BV10" s="46">
        <f>+'UPDATE&gt;&gt;Jul2022-Mar2023 Actuals'!BV10-'UPDATE&gt;&gt;Jul-Dec 2022 Actuals'!BV10</f>
        <v>-8471000</v>
      </c>
      <c r="BW10" s="46">
        <f>+'UPDATE&gt;&gt;Jul2022-Mar2023 Actuals'!BW10-'UPDATE&gt;&gt;Jul-Dec 2022 Actuals'!BW10</f>
        <v>-23892000</v>
      </c>
      <c r="BX10" s="46">
        <f>+'UPDATE&gt;&gt;Jul2022-Mar2023 Actuals'!BX10-'UPDATE&gt;&gt;Jul-Dec 2022 Actuals'!BX10</f>
        <v>-104</v>
      </c>
      <c r="BY10" s="46">
        <f>+'UPDATE&gt;&gt;Jul2022-Mar2023 Actuals'!BY10-'UPDATE&gt;&gt;Jul-Dec 2022 Actuals'!BY10</f>
        <v>104</v>
      </c>
      <c r="BZ10" s="46">
        <f>+'UPDATE&gt;&gt;Jul2022-Mar2023 Actuals'!BZ10-'UPDATE&gt;&gt;Jul-Dec 2022 Actuals'!BZ10</f>
        <v>0</v>
      </c>
      <c r="CA10" s="46">
        <f>+'UPDATE&gt;&gt;Jul2022-Mar2023 Actuals'!CA10-'UPDATE&gt;&gt;Jul-Dec 2022 Actuals'!CA10</f>
        <v>15421000</v>
      </c>
      <c r="CB10" s="46">
        <f>+'UPDATE&gt;&gt;Jul2022-Mar2023 Actuals'!CB10-'UPDATE&gt;&gt;Jul-Dec 2022 Actuals'!CB10</f>
        <v>8472000</v>
      </c>
      <c r="CC10" s="46">
        <f>+'UPDATE&gt;&gt;Jul2022-Mar2023 Actuals'!CC10-'UPDATE&gt;&gt;Jul-Dec 2022 Actuals'!CC10</f>
        <v>23893000</v>
      </c>
      <c r="CD10" s="46">
        <f>+'UPDATE&gt;&gt;Jul2022-Mar2023 Actuals'!CD10-'UPDATE&gt;&gt;Jul-Dec 2022 Actuals'!CD10</f>
        <v>0</v>
      </c>
      <c r="CE10" s="46">
        <f>+'UPDATE&gt;&gt;Jul2022-Mar2023 Actuals'!CE10-'UPDATE&gt;&gt;Jul-Dec 2022 Actuals'!CE10</f>
        <v>0</v>
      </c>
      <c r="CF10" s="46">
        <f>+'UPDATE&gt;&gt;Jul2022-Mar2023 Actuals'!CF10-'UPDATE&gt;&gt;Jul-Dec 2022 Actuals'!CF10</f>
        <v>0</v>
      </c>
      <c r="CG10" s="46">
        <f>+'UPDATE&gt;&gt;Jul2022-Mar2023 Actuals'!CG10-'UPDATE&gt;&gt;Jul-Dec 2022 Actuals'!CG10</f>
        <v>-104</v>
      </c>
      <c r="CH10" s="46">
        <f>+'UPDATE&gt;&gt;Jul2022-Mar2023 Actuals'!CH10-'UPDATE&gt;&gt;Jul-Dec 2022 Actuals'!CH10</f>
        <v>1104</v>
      </c>
      <c r="CI10" s="46">
        <f>+'UPDATE&gt;&gt;Jul2022-Mar2023 Actuals'!CI10-'UPDATE&gt;&gt;Jul-Dec 2022 Actuals'!CI10</f>
        <v>1000</v>
      </c>
    </row>
    <row r="11" spans="1:88" x14ac:dyDescent="0.25">
      <c r="B11" s="48" t="s">
        <v>124</v>
      </c>
      <c r="C11" s="48" t="s">
        <v>138</v>
      </c>
      <c r="D11" s="48" t="s">
        <v>117</v>
      </c>
      <c r="E11" s="48" t="s">
        <v>139</v>
      </c>
      <c r="F11" s="48" t="s">
        <v>126</v>
      </c>
      <c r="G11" s="48" t="s">
        <v>127</v>
      </c>
      <c r="H11" s="48" t="s">
        <v>131</v>
      </c>
      <c r="I11" s="48" t="s">
        <v>132</v>
      </c>
      <c r="J11" s="46">
        <f>+'UPDATE&gt;&gt;Jul2022-Mar2023 Actuals'!J11-'UPDATE&gt;&gt;Jul-Dec 2022 Actuals'!J11</f>
        <v>23237405</v>
      </c>
      <c r="K11" s="46">
        <f>+'UPDATE&gt;&gt;Jul2022-Mar2023 Actuals'!K11-'UPDATE&gt;&gt;Jul-Dec 2022 Actuals'!K11</f>
        <v>152383083</v>
      </c>
      <c r="L11" s="46">
        <f>+'UPDATE&gt;&gt;Jul2022-Mar2023 Actuals'!L11-'UPDATE&gt;&gt;Jul-Dec 2022 Actuals'!L11</f>
        <v>175620488</v>
      </c>
      <c r="M11" s="46">
        <f>+'UPDATE&gt;&gt;Jul2022-Mar2023 Actuals'!M11-'UPDATE&gt;&gt;Jul-Dec 2022 Actuals'!M11</f>
        <v>0</v>
      </c>
      <c r="N11" s="46">
        <f>+'UPDATE&gt;&gt;Jul2022-Mar2023 Actuals'!N11-'UPDATE&gt;&gt;Jul-Dec 2022 Actuals'!N11</f>
        <v>0</v>
      </c>
      <c r="O11" s="46">
        <f>+'UPDATE&gt;&gt;Jul2022-Mar2023 Actuals'!O11-'UPDATE&gt;&gt;Jul-Dec 2022 Actuals'!O11</f>
        <v>0</v>
      </c>
      <c r="P11" s="46">
        <f>+'UPDATE&gt;&gt;Jul2022-Mar2023 Actuals'!P11-'UPDATE&gt;&gt;Jul-Dec 2022 Actuals'!P11</f>
        <v>0</v>
      </c>
      <c r="Q11" s="46">
        <f>+'UPDATE&gt;&gt;Jul2022-Mar2023 Actuals'!Q11-'UPDATE&gt;&gt;Jul-Dec 2022 Actuals'!Q11</f>
        <v>0</v>
      </c>
      <c r="R11" s="46">
        <f>+'UPDATE&gt;&gt;Jul2022-Mar2023 Actuals'!R11-'UPDATE&gt;&gt;Jul-Dec 2022 Actuals'!R11</f>
        <v>0</v>
      </c>
      <c r="S11" s="46">
        <f>+'UPDATE&gt;&gt;Jul2022-Mar2023 Actuals'!S11-'UPDATE&gt;&gt;Jul-Dec 2022 Actuals'!S11</f>
        <v>0</v>
      </c>
      <c r="T11" s="46">
        <f>+'UPDATE&gt;&gt;Jul2022-Mar2023 Actuals'!T11-'UPDATE&gt;&gt;Jul-Dec 2022 Actuals'!T11</f>
        <v>0</v>
      </c>
      <c r="U11" s="46">
        <f>+'UPDATE&gt;&gt;Jul2022-Mar2023 Actuals'!U11-'UPDATE&gt;&gt;Jul-Dec 2022 Actuals'!U11</f>
        <v>0</v>
      </c>
      <c r="V11" s="46">
        <f>+'UPDATE&gt;&gt;Jul2022-Mar2023 Actuals'!V11-'UPDATE&gt;&gt;Jul-Dec 2022 Actuals'!V11</f>
        <v>-4691000</v>
      </c>
      <c r="W11" s="46">
        <f>+'UPDATE&gt;&gt;Jul2022-Mar2023 Actuals'!W11-'UPDATE&gt;&gt;Jul-Dec 2022 Actuals'!W11</f>
        <v>-3127000</v>
      </c>
      <c r="X11" s="46">
        <f>+'UPDATE&gt;&gt;Jul2022-Mar2023 Actuals'!X11-'UPDATE&gt;&gt;Jul-Dec 2022 Actuals'!X11</f>
        <v>-7818000</v>
      </c>
      <c r="Y11" s="46">
        <f>+'UPDATE&gt;&gt;Jul2022-Mar2023 Actuals'!Y11-'UPDATE&gt;&gt;Jul-Dec 2022 Actuals'!Y11</f>
        <v>-4691000</v>
      </c>
      <c r="Z11" s="46">
        <f>+'UPDATE&gt;&gt;Jul2022-Mar2023 Actuals'!Z11-'UPDATE&gt;&gt;Jul-Dec 2022 Actuals'!Z11</f>
        <v>-3127000</v>
      </c>
      <c r="AA11" s="46">
        <f>+'UPDATE&gt;&gt;Jul2022-Mar2023 Actuals'!AA11-'UPDATE&gt;&gt;Jul-Dec 2022 Actuals'!AA11</f>
        <v>-7818000</v>
      </c>
      <c r="AB11" s="46">
        <f>+'UPDATE&gt;&gt;Jul2022-Mar2023 Actuals'!AB11-'UPDATE&gt;&gt;Jul-Dec 2022 Actuals'!AB11</f>
        <v>68082000</v>
      </c>
      <c r="AC11" s="46">
        <f>+'UPDATE&gt;&gt;Jul2022-Mar2023 Actuals'!AC11-'UPDATE&gt;&gt;Jul-Dec 2022 Actuals'!AC11</f>
        <v>54898000</v>
      </c>
      <c r="AD11" s="46">
        <f>+'UPDATE&gt;&gt;Jul2022-Mar2023 Actuals'!AD11-'UPDATE&gt;&gt;Jul-Dec 2022 Actuals'!AD11</f>
        <v>122980000</v>
      </c>
      <c r="AE11" s="46">
        <f>+'UPDATE&gt;&gt;Jul2022-Mar2023 Actuals'!AE11-'UPDATE&gt;&gt;Jul-Dec 2022 Actuals'!AE11</f>
        <v>-32105000</v>
      </c>
      <c r="AF11" s="46">
        <f>+'UPDATE&gt;&gt;Jul2022-Mar2023 Actuals'!AF11-'UPDATE&gt;&gt;Jul-Dec 2022 Actuals'!AF11</f>
        <v>-26957000</v>
      </c>
      <c r="AG11" s="46">
        <f>+'UPDATE&gt;&gt;Jul2022-Mar2023 Actuals'!AG11-'UPDATE&gt;&gt;Jul-Dec 2022 Actuals'!AG11</f>
        <v>-59062000</v>
      </c>
      <c r="AH11" s="46">
        <f>+'UPDATE&gt;&gt;Jul2022-Mar2023 Actuals'!AH11-'UPDATE&gt;&gt;Jul-Dec 2022 Actuals'!AH11</f>
        <v>-82162000</v>
      </c>
      <c r="AI11" s="46">
        <f>+'UPDATE&gt;&gt;Jul2022-Mar2023 Actuals'!AI11-'UPDATE&gt;&gt;Jul-Dec 2022 Actuals'!AI11</f>
        <v>-67901000</v>
      </c>
      <c r="AJ11" s="46">
        <f>+'UPDATE&gt;&gt;Jul2022-Mar2023 Actuals'!AJ11-'UPDATE&gt;&gt;Jul-Dec 2022 Actuals'!AJ11</f>
        <v>-150063000</v>
      </c>
      <c r="AK11" s="46">
        <f>+'UPDATE&gt;&gt;Jul2022-Mar2023 Actuals'!AK11-'UPDATE&gt;&gt;Jul-Dec 2022 Actuals'!AK11</f>
        <v>21800000</v>
      </c>
      <c r="AL11" s="46">
        <f>+'UPDATE&gt;&gt;Jul2022-Mar2023 Actuals'!AL11-'UPDATE&gt;&gt;Jul-Dec 2022 Actuals'!AL11</f>
        <v>18360000</v>
      </c>
      <c r="AM11" s="46">
        <f>+'UPDATE&gt;&gt;Jul2022-Mar2023 Actuals'!AM11-'UPDATE&gt;&gt;Jul-Dec 2022 Actuals'!AM11</f>
        <v>40160000</v>
      </c>
      <c r="AN11" s="46">
        <f>+'UPDATE&gt;&gt;Jul2022-Mar2023 Actuals'!AN11-'UPDATE&gt;&gt;Jul-Dec 2022 Actuals'!AN11</f>
        <v>-24385000</v>
      </c>
      <c r="AO11" s="46">
        <f>+'UPDATE&gt;&gt;Jul2022-Mar2023 Actuals'!AO11-'UPDATE&gt;&gt;Jul-Dec 2022 Actuals'!AO11</f>
        <v>-21600000</v>
      </c>
      <c r="AP11" s="46">
        <f>+'UPDATE&gt;&gt;Jul2022-Mar2023 Actuals'!AP11-'UPDATE&gt;&gt;Jul-Dec 2022 Actuals'!AP11</f>
        <v>-45985000</v>
      </c>
      <c r="AQ11" s="46">
        <f>+'UPDATE&gt;&gt;Jul2022-Mar2023 Actuals'!AQ11-'UPDATE&gt;&gt;Jul-Dec 2022 Actuals'!AQ11</f>
        <v>15960000</v>
      </c>
      <c r="AR11" s="46">
        <f>+'UPDATE&gt;&gt;Jul2022-Mar2023 Actuals'!AR11-'UPDATE&gt;&gt;Jul-Dec 2022 Actuals'!AR11</f>
        <v>60515000</v>
      </c>
      <c r="AS11" s="46">
        <f>+'UPDATE&gt;&gt;Jul2022-Mar2023 Actuals'!AS11-'UPDATE&gt;&gt;Jul-Dec 2022 Actuals'!AS11</f>
        <v>76475000</v>
      </c>
      <c r="AT11" s="46">
        <f>+'UPDATE&gt;&gt;Jul2022-Mar2023 Actuals'!AT11-'UPDATE&gt;&gt;Jul-Dec 2022 Actuals'!AT11</f>
        <v>18177000</v>
      </c>
      <c r="AU11" s="46">
        <f>+'UPDATE&gt;&gt;Jul2022-Mar2023 Actuals'!AU11-'UPDATE&gt;&gt;Jul-Dec 2022 Actuals'!AU11</f>
        <v>58298000</v>
      </c>
      <c r="AV11" s="46">
        <f>+'UPDATE&gt;&gt;Jul2022-Mar2023 Actuals'!AV11-'UPDATE&gt;&gt;Jul-Dec 2022 Actuals'!AV11</f>
        <v>76475000</v>
      </c>
      <c r="AW11" s="46">
        <f>+'UPDATE&gt;&gt;Jul2022-Mar2023 Actuals'!AW11-'UPDATE&gt;&gt;Jul-Dec 2022 Actuals'!AW11</f>
        <v>18176000</v>
      </c>
      <c r="AX11" s="46">
        <f>+'UPDATE&gt;&gt;Jul2022-Mar2023 Actuals'!AX11-'UPDATE&gt;&gt;Jul-Dec 2022 Actuals'!AX11</f>
        <v>58296000</v>
      </c>
      <c r="AY11" s="46">
        <f>+'UPDATE&gt;&gt;Jul2022-Mar2023 Actuals'!AY11-'UPDATE&gt;&gt;Jul-Dec 2022 Actuals'!AY11</f>
        <v>76472000</v>
      </c>
      <c r="AZ11" s="46">
        <f>+'UPDATE&gt;&gt;Jul2022-Mar2023 Actuals'!AZ11-'UPDATE&gt;&gt;Jul-Dec 2022 Actuals'!AZ11</f>
        <v>0</v>
      </c>
      <c r="BA11" s="46">
        <f>+'UPDATE&gt;&gt;Jul2022-Mar2023 Actuals'!BA11-'UPDATE&gt;&gt;Jul-Dec 2022 Actuals'!BA11</f>
        <v>0</v>
      </c>
      <c r="BB11" s="46">
        <f>+'UPDATE&gt;&gt;Jul2022-Mar2023 Actuals'!BB11-'UPDATE&gt;&gt;Jul-Dec 2022 Actuals'!BB11</f>
        <v>0</v>
      </c>
      <c r="BC11" s="46">
        <f>+'UPDATE&gt;&gt;Jul2022-Mar2023 Actuals'!BC11-'UPDATE&gt;&gt;Jul-Dec 2022 Actuals'!BC11</f>
        <v>52313000</v>
      </c>
      <c r="BD11" s="46">
        <f>+'UPDATE&gt;&gt;Jul2022-Mar2023 Actuals'!BD11-'UPDATE&gt;&gt;Jul-Dec 2022 Actuals'!BD11</f>
        <v>177109000</v>
      </c>
      <c r="BE11" s="46">
        <f>+'UPDATE&gt;&gt;Jul2022-Mar2023 Actuals'!BE11-'UPDATE&gt;&gt;Jul-Dec 2022 Actuals'!BE11</f>
        <v>229422000</v>
      </c>
      <c r="BF11" s="46">
        <f>+'UPDATE&gt;&gt;Jul2022-Mar2023 Actuals'!BF11-'UPDATE&gt;&gt;Jul-Dec 2022 Actuals'!BF11</f>
        <v>0</v>
      </c>
      <c r="BG11" s="46">
        <f>+'UPDATE&gt;&gt;Jul2022-Mar2023 Actuals'!BG11-'UPDATE&gt;&gt;Jul-Dec 2022 Actuals'!BG11</f>
        <v>0</v>
      </c>
      <c r="BH11" s="46">
        <f>+'UPDATE&gt;&gt;Jul2022-Mar2023 Actuals'!BH11-'UPDATE&gt;&gt;Jul-Dec 2022 Actuals'!BH11</f>
        <v>0</v>
      </c>
      <c r="BI11" s="46">
        <f>+'UPDATE&gt;&gt;Jul2022-Mar2023 Actuals'!BI11-'UPDATE&gt;&gt;Jul-Dec 2022 Actuals'!BI11</f>
        <v>0</v>
      </c>
      <c r="BJ11" s="46">
        <f>+'UPDATE&gt;&gt;Jul2022-Mar2023 Actuals'!BJ11-'UPDATE&gt;&gt;Jul-Dec 2022 Actuals'!BJ11</f>
        <v>0</v>
      </c>
      <c r="BK11" s="46">
        <f>+'UPDATE&gt;&gt;Jul2022-Mar2023 Actuals'!BK11-'UPDATE&gt;&gt;Jul-Dec 2022 Actuals'!BK11</f>
        <v>0</v>
      </c>
      <c r="BL11" s="46">
        <f>+'UPDATE&gt;&gt;Jul2022-Mar2023 Actuals'!BL11-'UPDATE&gt;&gt;Jul-Dec 2022 Actuals'!BL11</f>
        <v>0</v>
      </c>
      <c r="BM11" s="46">
        <f>+'UPDATE&gt;&gt;Jul2022-Mar2023 Actuals'!BM11-'UPDATE&gt;&gt;Jul-Dec 2022 Actuals'!BM11</f>
        <v>0</v>
      </c>
      <c r="BN11" s="46">
        <f>+'UPDATE&gt;&gt;Jul2022-Mar2023 Actuals'!BN11-'UPDATE&gt;&gt;Jul-Dec 2022 Actuals'!BN11</f>
        <v>0</v>
      </c>
      <c r="BO11" s="46">
        <f>+'UPDATE&gt;&gt;Jul2022-Mar2023 Actuals'!BO11-'UPDATE&gt;&gt;Jul-Dec 2022 Actuals'!BO11</f>
        <v>0</v>
      </c>
      <c r="BP11" s="46">
        <f>+'UPDATE&gt;&gt;Jul2022-Mar2023 Actuals'!BP11-'UPDATE&gt;&gt;Jul-Dec 2022 Actuals'!BP11</f>
        <v>0</v>
      </c>
      <c r="BQ11" s="46">
        <f>+'UPDATE&gt;&gt;Jul2022-Mar2023 Actuals'!BQ11-'UPDATE&gt;&gt;Jul-Dec 2022 Actuals'!BQ11</f>
        <v>0</v>
      </c>
      <c r="BR11" s="46">
        <f>+'UPDATE&gt;&gt;Jul2022-Mar2023 Actuals'!BR11-'UPDATE&gt;&gt;Jul-Dec 2022 Actuals'!BR11</f>
        <v>23237000</v>
      </c>
      <c r="BS11" s="46">
        <f>+'UPDATE&gt;&gt;Jul2022-Mar2023 Actuals'!BS11-'UPDATE&gt;&gt;Jul-Dec 2022 Actuals'!BS11</f>
        <v>152382000</v>
      </c>
      <c r="BT11" s="46">
        <f>+'UPDATE&gt;&gt;Jul2022-Mar2023 Actuals'!BT11-'UPDATE&gt;&gt;Jul-Dec 2022 Actuals'!BT11</f>
        <v>175619000</v>
      </c>
      <c r="BU11" s="46">
        <f>+'UPDATE&gt;&gt;Jul2022-Mar2023 Actuals'!BU11-'UPDATE&gt;&gt;Jul-Dec 2022 Actuals'!BU11</f>
        <v>-4691000</v>
      </c>
      <c r="BV11" s="46">
        <f>+'UPDATE&gt;&gt;Jul2022-Mar2023 Actuals'!BV11-'UPDATE&gt;&gt;Jul-Dec 2022 Actuals'!BV11</f>
        <v>-3127000</v>
      </c>
      <c r="BW11" s="46">
        <f>+'UPDATE&gt;&gt;Jul2022-Mar2023 Actuals'!BW11-'UPDATE&gt;&gt;Jul-Dec 2022 Actuals'!BW11</f>
        <v>-7818000</v>
      </c>
      <c r="BX11" s="46">
        <f>+'UPDATE&gt;&gt;Jul2022-Mar2023 Actuals'!BX11-'UPDATE&gt;&gt;Jul-Dec 2022 Actuals'!BX11</f>
        <v>-56542405</v>
      </c>
      <c r="BY11" s="46">
        <f>+'UPDATE&gt;&gt;Jul2022-Mar2023 Actuals'!BY11-'UPDATE&gt;&gt;Jul-Dec 2022 Actuals'!BY11</f>
        <v>-43235083</v>
      </c>
      <c r="BZ11" s="46">
        <f>+'UPDATE&gt;&gt;Jul2022-Mar2023 Actuals'!BZ11-'UPDATE&gt;&gt;Jul-Dec 2022 Actuals'!BZ11</f>
        <v>-99777488</v>
      </c>
      <c r="CA11" s="46">
        <f>+'UPDATE&gt;&gt;Jul2022-Mar2023 Actuals'!CA11-'UPDATE&gt;&gt;Jul-Dec 2022 Actuals'!CA11</f>
        <v>61233000</v>
      </c>
      <c r="CB11" s="46">
        <f>+'UPDATE&gt;&gt;Jul2022-Mar2023 Actuals'!CB11-'UPDATE&gt;&gt;Jul-Dec 2022 Actuals'!CB11</f>
        <v>46361000</v>
      </c>
      <c r="CC11" s="46">
        <f>+'UPDATE&gt;&gt;Jul2022-Mar2023 Actuals'!CC11-'UPDATE&gt;&gt;Jul-Dec 2022 Actuals'!CC11</f>
        <v>107594000</v>
      </c>
      <c r="CD11" s="46">
        <f>+'UPDATE&gt;&gt;Jul2022-Mar2023 Actuals'!CD11-'UPDATE&gt;&gt;Jul-Dec 2022 Actuals'!CD11</f>
        <v>0</v>
      </c>
      <c r="CE11" s="46">
        <f>+'UPDATE&gt;&gt;Jul2022-Mar2023 Actuals'!CE11-'UPDATE&gt;&gt;Jul-Dec 2022 Actuals'!CE11</f>
        <v>0</v>
      </c>
      <c r="CF11" s="46">
        <f>+'UPDATE&gt;&gt;Jul2022-Mar2023 Actuals'!CF11-'UPDATE&gt;&gt;Jul-Dec 2022 Actuals'!CF11</f>
        <v>0</v>
      </c>
      <c r="CG11" s="46">
        <f>+'UPDATE&gt;&gt;Jul2022-Mar2023 Actuals'!CG11-'UPDATE&gt;&gt;Jul-Dec 2022 Actuals'!CG11</f>
        <v>-405</v>
      </c>
      <c r="CH11" s="46">
        <f>+'UPDATE&gt;&gt;Jul2022-Mar2023 Actuals'!CH11-'UPDATE&gt;&gt;Jul-Dec 2022 Actuals'!CH11</f>
        <v>-1083</v>
      </c>
      <c r="CI11" s="46">
        <f>+'UPDATE&gt;&gt;Jul2022-Mar2023 Actuals'!CI11-'UPDATE&gt;&gt;Jul-Dec 2022 Actuals'!CI11</f>
        <v>-1488</v>
      </c>
    </row>
    <row r="12" spans="1:88" x14ac:dyDescent="0.25">
      <c r="B12" s="48" t="s">
        <v>124</v>
      </c>
      <c r="C12" s="48" t="s">
        <v>138</v>
      </c>
      <c r="D12" s="48" t="s">
        <v>117</v>
      </c>
      <c r="E12" s="48" t="s">
        <v>139</v>
      </c>
      <c r="F12" s="48" t="s">
        <v>126</v>
      </c>
      <c r="G12" s="48" t="s">
        <v>127</v>
      </c>
      <c r="H12" s="48" t="s">
        <v>128</v>
      </c>
      <c r="I12" s="48" t="s">
        <v>129</v>
      </c>
      <c r="J12" s="46">
        <f>+'UPDATE&gt;&gt;Jul2022-Mar2023 Actuals'!J12-'UPDATE&gt;&gt;Jul-Dec 2022 Actuals'!J12</f>
        <v>662828</v>
      </c>
      <c r="K12" s="46">
        <f>+'UPDATE&gt;&gt;Jul2022-Mar2023 Actuals'!K12-'UPDATE&gt;&gt;Jul-Dec 2022 Actuals'!K12</f>
        <v>2089172</v>
      </c>
      <c r="L12" s="46">
        <f>+'UPDATE&gt;&gt;Jul2022-Mar2023 Actuals'!L12-'UPDATE&gt;&gt;Jul-Dec 2022 Actuals'!L12</f>
        <v>2752000</v>
      </c>
      <c r="M12" s="46">
        <f>+'UPDATE&gt;&gt;Jul2022-Mar2023 Actuals'!M12-'UPDATE&gt;&gt;Jul-Dec 2022 Actuals'!M12</f>
        <v>0</v>
      </c>
      <c r="N12" s="46">
        <f>+'UPDATE&gt;&gt;Jul2022-Mar2023 Actuals'!N12-'UPDATE&gt;&gt;Jul-Dec 2022 Actuals'!N12</f>
        <v>0</v>
      </c>
      <c r="O12" s="46">
        <f>+'UPDATE&gt;&gt;Jul2022-Mar2023 Actuals'!O12-'UPDATE&gt;&gt;Jul-Dec 2022 Actuals'!O12</f>
        <v>0</v>
      </c>
      <c r="P12" s="46">
        <f>+'UPDATE&gt;&gt;Jul2022-Mar2023 Actuals'!P12-'UPDATE&gt;&gt;Jul-Dec 2022 Actuals'!P12</f>
        <v>0</v>
      </c>
      <c r="Q12" s="46">
        <f>+'UPDATE&gt;&gt;Jul2022-Mar2023 Actuals'!Q12-'UPDATE&gt;&gt;Jul-Dec 2022 Actuals'!Q12</f>
        <v>0</v>
      </c>
      <c r="R12" s="46">
        <f>+'UPDATE&gt;&gt;Jul2022-Mar2023 Actuals'!R12-'UPDATE&gt;&gt;Jul-Dec 2022 Actuals'!R12</f>
        <v>0</v>
      </c>
      <c r="S12" s="46">
        <f>+'UPDATE&gt;&gt;Jul2022-Mar2023 Actuals'!S12-'UPDATE&gt;&gt;Jul-Dec 2022 Actuals'!S12</f>
        <v>0</v>
      </c>
      <c r="T12" s="46">
        <f>+'UPDATE&gt;&gt;Jul2022-Mar2023 Actuals'!T12-'UPDATE&gt;&gt;Jul-Dec 2022 Actuals'!T12</f>
        <v>0</v>
      </c>
      <c r="U12" s="46">
        <f>+'UPDATE&gt;&gt;Jul2022-Mar2023 Actuals'!U12-'UPDATE&gt;&gt;Jul-Dec 2022 Actuals'!U12</f>
        <v>0</v>
      </c>
      <c r="V12" s="46">
        <f>+'UPDATE&gt;&gt;Jul2022-Mar2023 Actuals'!V12-'UPDATE&gt;&gt;Jul-Dec 2022 Actuals'!V12</f>
        <v>0</v>
      </c>
      <c r="W12" s="46">
        <f>+'UPDATE&gt;&gt;Jul2022-Mar2023 Actuals'!W12-'UPDATE&gt;&gt;Jul-Dec 2022 Actuals'!W12</f>
        <v>0</v>
      </c>
      <c r="X12" s="46">
        <f>+'UPDATE&gt;&gt;Jul2022-Mar2023 Actuals'!X12-'UPDATE&gt;&gt;Jul-Dec 2022 Actuals'!X12</f>
        <v>0</v>
      </c>
      <c r="Y12" s="46">
        <f>+'UPDATE&gt;&gt;Jul2022-Mar2023 Actuals'!Y12-'UPDATE&gt;&gt;Jul-Dec 2022 Actuals'!Y12</f>
        <v>0</v>
      </c>
      <c r="Z12" s="46">
        <f>+'UPDATE&gt;&gt;Jul2022-Mar2023 Actuals'!Z12-'UPDATE&gt;&gt;Jul-Dec 2022 Actuals'!Z12</f>
        <v>0</v>
      </c>
      <c r="AA12" s="46">
        <f>+'UPDATE&gt;&gt;Jul2022-Mar2023 Actuals'!AA12-'UPDATE&gt;&gt;Jul-Dec 2022 Actuals'!AA12</f>
        <v>0</v>
      </c>
      <c r="AB12" s="46">
        <f>+'UPDATE&gt;&gt;Jul2022-Mar2023 Actuals'!AB12-'UPDATE&gt;&gt;Jul-Dec 2022 Actuals'!AB12</f>
        <v>3400000</v>
      </c>
      <c r="AC12" s="46">
        <f>+'UPDATE&gt;&gt;Jul2022-Mar2023 Actuals'!AC12-'UPDATE&gt;&gt;Jul-Dec 2022 Actuals'!AC12</f>
        <v>1888000</v>
      </c>
      <c r="AD12" s="46">
        <f>+'UPDATE&gt;&gt;Jul2022-Mar2023 Actuals'!AD12-'UPDATE&gt;&gt;Jul-Dec 2022 Actuals'!AD12</f>
        <v>5288000</v>
      </c>
      <c r="AE12" s="46">
        <f>+'UPDATE&gt;&gt;Jul2022-Mar2023 Actuals'!AE12-'UPDATE&gt;&gt;Jul-Dec 2022 Actuals'!AE12</f>
        <v>700000</v>
      </c>
      <c r="AF12" s="46">
        <f>+'UPDATE&gt;&gt;Jul2022-Mar2023 Actuals'!AF12-'UPDATE&gt;&gt;Jul-Dec 2022 Actuals'!AF12</f>
        <v>372000</v>
      </c>
      <c r="AG12" s="46">
        <f>+'UPDATE&gt;&gt;Jul2022-Mar2023 Actuals'!AG12-'UPDATE&gt;&gt;Jul-Dec 2022 Actuals'!AG12</f>
        <v>1072000</v>
      </c>
      <c r="AH12" s="46">
        <f>+'UPDATE&gt;&gt;Jul2022-Mar2023 Actuals'!AH12-'UPDATE&gt;&gt;Jul-Dec 2022 Actuals'!AH12</f>
        <v>-2022000</v>
      </c>
      <c r="AI12" s="46">
        <f>+'UPDATE&gt;&gt;Jul2022-Mar2023 Actuals'!AI12-'UPDATE&gt;&gt;Jul-Dec 2022 Actuals'!AI12</f>
        <v>-1157000</v>
      </c>
      <c r="AJ12" s="46">
        <f>+'UPDATE&gt;&gt;Jul2022-Mar2023 Actuals'!AJ12-'UPDATE&gt;&gt;Jul-Dec 2022 Actuals'!AJ12</f>
        <v>-3179000</v>
      </c>
      <c r="AK12" s="46">
        <f>+'UPDATE&gt;&gt;Jul2022-Mar2023 Actuals'!AK12-'UPDATE&gt;&gt;Jul-Dec 2022 Actuals'!AK12</f>
        <v>-2022000</v>
      </c>
      <c r="AL12" s="46">
        <f>+'UPDATE&gt;&gt;Jul2022-Mar2023 Actuals'!AL12-'UPDATE&gt;&gt;Jul-Dec 2022 Actuals'!AL12</f>
        <v>-1159000</v>
      </c>
      <c r="AM12" s="46">
        <f>+'UPDATE&gt;&gt;Jul2022-Mar2023 Actuals'!AM12-'UPDATE&gt;&gt;Jul-Dec 2022 Actuals'!AM12</f>
        <v>-3181000</v>
      </c>
      <c r="AN12" s="46">
        <f>+'UPDATE&gt;&gt;Jul2022-Mar2023 Actuals'!AN12-'UPDATE&gt;&gt;Jul-Dec 2022 Actuals'!AN12</f>
        <v>56000</v>
      </c>
      <c r="AO12" s="46">
        <f>+'UPDATE&gt;&gt;Jul2022-Mar2023 Actuals'!AO12-'UPDATE&gt;&gt;Jul-Dec 2022 Actuals'!AO12</f>
        <v>-56000</v>
      </c>
      <c r="AP12" s="46">
        <f>+'UPDATE&gt;&gt;Jul2022-Mar2023 Actuals'!AP12-'UPDATE&gt;&gt;Jul-Dec 2022 Actuals'!AP12</f>
        <v>0</v>
      </c>
      <c r="AQ12" s="46">
        <f>+'UPDATE&gt;&gt;Jul2022-Mar2023 Actuals'!AQ12-'UPDATE&gt;&gt;Jul-Dec 2022 Actuals'!AQ12</f>
        <v>1360000</v>
      </c>
      <c r="AR12" s="46">
        <f>+'UPDATE&gt;&gt;Jul2022-Mar2023 Actuals'!AR12-'UPDATE&gt;&gt;Jul-Dec 2022 Actuals'!AR12</f>
        <v>1319000</v>
      </c>
      <c r="AS12" s="46">
        <f>+'UPDATE&gt;&gt;Jul2022-Mar2023 Actuals'!AS12-'UPDATE&gt;&gt;Jul-Dec 2022 Actuals'!AS12</f>
        <v>2679000</v>
      </c>
      <c r="AT12" s="46">
        <f>+'UPDATE&gt;&gt;Jul2022-Mar2023 Actuals'!AT12-'UPDATE&gt;&gt;Jul-Dec 2022 Actuals'!AT12</f>
        <v>1397000</v>
      </c>
      <c r="AU12" s="46">
        <f>+'UPDATE&gt;&gt;Jul2022-Mar2023 Actuals'!AU12-'UPDATE&gt;&gt;Jul-Dec 2022 Actuals'!AU12</f>
        <v>1283000</v>
      </c>
      <c r="AV12" s="46">
        <f>+'UPDATE&gt;&gt;Jul2022-Mar2023 Actuals'!AV12-'UPDATE&gt;&gt;Jul-Dec 2022 Actuals'!AV12</f>
        <v>2680000</v>
      </c>
      <c r="AW12" s="46">
        <f>+'UPDATE&gt;&gt;Jul2022-Mar2023 Actuals'!AW12-'UPDATE&gt;&gt;Jul-Dec 2022 Actuals'!AW12</f>
        <v>-2150000</v>
      </c>
      <c r="AX12" s="46">
        <f>+'UPDATE&gt;&gt;Jul2022-Mar2023 Actuals'!AX12-'UPDATE&gt;&gt;Jul-Dec 2022 Actuals'!AX12</f>
        <v>-458000</v>
      </c>
      <c r="AY12" s="46">
        <f>+'UPDATE&gt;&gt;Jul2022-Mar2023 Actuals'!AY12-'UPDATE&gt;&gt;Jul-Dec 2022 Actuals'!AY12</f>
        <v>-2608000</v>
      </c>
      <c r="AZ12" s="46">
        <f>+'UPDATE&gt;&gt;Jul2022-Mar2023 Actuals'!AZ12-'UPDATE&gt;&gt;Jul-Dec 2022 Actuals'!AZ12</f>
        <v>0</v>
      </c>
      <c r="BA12" s="46">
        <f>+'UPDATE&gt;&gt;Jul2022-Mar2023 Actuals'!BA12-'UPDATE&gt;&gt;Jul-Dec 2022 Actuals'!BA12</f>
        <v>0</v>
      </c>
      <c r="BB12" s="46">
        <f>+'UPDATE&gt;&gt;Jul2022-Mar2023 Actuals'!BB12-'UPDATE&gt;&gt;Jul-Dec 2022 Actuals'!BB12</f>
        <v>0</v>
      </c>
      <c r="BC12" s="46">
        <f>+'UPDATE&gt;&gt;Jul2022-Mar2023 Actuals'!BC12-'UPDATE&gt;&gt;Jul-Dec 2022 Actuals'!BC12</f>
        <v>607000</v>
      </c>
      <c r="BD12" s="46">
        <f>+'UPDATE&gt;&gt;Jul2022-Mar2023 Actuals'!BD12-'UPDATE&gt;&gt;Jul-Dec 2022 Actuals'!BD12</f>
        <v>2144000</v>
      </c>
      <c r="BE12" s="46">
        <f>+'UPDATE&gt;&gt;Jul2022-Mar2023 Actuals'!BE12-'UPDATE&gt;&gt;Jul-Dec 2022 Actuals'!BE12</f>
        <v>2751000</v>
      </c>
      <c r="BF12" s="46">
        <f>+'UPDATE&gt;&gt;Jul2022-Mar2023 Actuals'!BF12-'UPDATE&gt;&gt;Jul-Dec 2022 Actuals'!BF12</f>
        <v>0</v>
      </c>
      <c r="BG12" s="46">
        <f>+'UPDATE&gt;&gt;Jul2022-Mar2023 Actuals'!BG12-'UPDATE&gt;&gt;Jul-Dec 2022 Actuals'!BG12</f>
        <v>0</v>
      </c>
      <c r="BH12" s="46">
        <f>+'UPDATE&gt;&gt;Jul2022-Mar2023 Actuals'!BH12-'UPDATE&gt;&gt;Jul-Dec 2022 Actuals'!BH12</f>
        <v>0</v>
      </c>
      <c r="BI12" s="46">
        <f>+'UPDATE&gt;&gt;Jul2022-Mar2023 Actuals'!BI12-'UPDATE&gt;&gt;Jul-Dec 2022 Actuals'!BI12</f>
        <v>0</v>
      </c>
      <c r="BJ12" s="46">
        <f>+'UPDATE&gt;&gt;Jul2022-Mar2023 Actuals'!BJ12-'UPDATE&gt;&gt;Jul-Dec 2022 Actuals'!BJ12</f>
        <v>0</v>
      </c>
      <c r="BK12" s="46">
        <f>+'UPDATE&gt;&gt;Jul2022-Mar2023 Actuals'!BK12-'UPDATE&gt;&gt;Jul-Dec 2022 Actuals'!BK12</f>
        <v>0</v>
      </c>
      <c r="BL12" s="46">
        <f>+'UPDATE&gt;&gt;Jul2022-Mar2023 Actuals'!BL12-'UPDATE&gt;&gt;Jul-Dec 2022 Actuals'!BL12</f>
        <v>0</v>
      </c>
      <c r="BM12" s="46">
        <f>+'UPDATE&gt;&gt;Jul2022-Mar2023 Actuals'!BM12-'UPDATE&gt;&gt;Jul-Dec 2022 Actuals'!BM12</f>
        <v>0</v>
      </c>
      <c r="BN12" s="46">
        <f>+'UPDATE&gt;&gt;Jul2022-Mar2023 Actuals'!BN12-'UPDATE&gt;&gt;Jul-Dec 2022 Actuals'!BN12</f>
        <v>0</v>
      </c>
      <c r="BO12" s="46">
        <f>+'UPDATE&gt;&gt;Jul2022-Mar2023 Actuals'!BO12-'UPDATE&gt;&gt;Jul-Dec 2022 Actuals'!BO12</f>
        <v>0</v>
      </c>
      <c r="BP12" s="46">
        <f>+'UPDATE&gt;&gt;Jul2022-Mar2023 Actuals'!BP12-'UPDATE&gt;&gt;Jul-Dec 2022 Actuals'!BP12</f>
        <v>0</v>
      </c>
      <c r="BQ12" s="46">
        <f>+'UPDATE&gt;&gt;Jul2022-Mar2023 Actuals'!BQ12-'UPDATE&gt;&gt;Jul-Dec 2022 Actuals'!BQ12</f>
        <v>0</v>
      </c>
      <c r="BR12" s="46">
        <f>+'UPDATE&gt;&gt;Jul2022-Mar2023 Actuals'!BR12-'UPDATE&gt;&gt;Jul-Dec 2022 Actuals'!BR12</f>
        <v>663000</v>
      </c>
      <c r="BS12" s="46">
        <f>+'UPDATE&gt;&gt;Jul2022-Mar2023 Actuals'!BS12-'UPDATE&gt;&gt;Jul-Dec 2022 Actuals'!BS12</f>
        <v>2088000</v>
      </c>
      <c r="BT12" s="46">
        <f>+'UPDATE&gt;&gt;Jul2022-Mar2023 Actuals'!BT12-'UPDATE&gt;&gt;Jul-Dec 2022 Actuals'!BT12</f>
        <v>2751000</v>
      </c>
      <c r="BU12" s="46">
        <f>+'UPDATE&gt;&gt;Jul2022-Mar2023 Actuals'!BU12-'UPDATE&gt;&gt;Jul-Dec 2022 Actuals'!BU12</f>
        <v>0</v>
      </c>
      <c r="BV12" s="46">
        <f>+'UPDATE&gt;&gt;Jul2022-Mar2023 Actuals'!BV12-'UPDATE&gt;&gt;Jul-Dec 2022 Actuals'!BV12</f>
        <v>0</v>
      </c>
      <c r="BW12" s="46">
        <f>+'UPDATE&gt;&gt;Jul2022-Mar2023 Actuals'!BW12-'UPDATE&gt;&gt;Jul-Dec 2022 Actuals'!BW12</f>
        <v>0</v>
      </c>
      <c r="BX12" s="46">
        <f>+'UPDATE&gt;&gt;Jul2022-Mar2023 Actuals'!BX12-'UPDATE&gt;&gt;Jul-Dec 2022 Actuals'!BX12</f>
        <v>-1828</v>
      </c>
      <c r="BY12" s="46">
        <f>+'UPDATE&gt;&gt;Jul2022-Mar2023 Actuals'!BY12-'UPDATE&gt;&gt;Jul-Dec 2022 Actuals'!BY12</f>
        <v>828</v>
      </c>
      <c r="BZ12" s="46">
        <f>+'UPDATE&gt;&gt;Jul2022-Mar2023 Actuals'!BZ12-'UPDATE&gt;&gt;Jul-Dec 2022 Actuals'!BZ12</f>
        <v>-1000</v>
      </c>
      <c r="CA12" s="46">
        <f>+'UPDATE&gt;&gt;Jul2022-Mar2023 Actuals'!CA12-'UPDATE&gt;&gt;Jul-Dec 2022 Actuals'!CA12</f>
        <v>2000</v>
      </c>
      <c r="CB12" s="46">
        <f>+'UPDATE&gt;&gt;Jul2022-Mar2023 Actuals'!CB12-'UPDATE&gt;&gt;Jul-Dec 2022 Actuals'!CB12</f>
        <v>-2000</v>
      </c>
      <c r="CC12" s="46">
        <f>+'UPDATE&gt;&gt;Jul2022-Mar2023 Actuals'!CC12-'UPDATE&gt;&gt;Jul-Dec 2022 Actuals'!CC12</f>
        <v>0</v>
      </c>
      <c r="CD12" s="46">
        <f>+'UPDATE&gt;&gt;Jul2022-Mar2023 Actuals'!CD12-'UPDATE&gt;&gt;Jul-Dec 2022 Actuals'!CD12</f>
        <v>0</v>
      </c>
      <c r="CE12" s="46">
        <f>+'UPDATE&gt;&gt;Jul2022-Mar2023 Actuals'!CE12-'UPDATE&gt;&gt;Jul-Dec 2022 Actuals'!CE12</f>
        <v>0</v>
      </c>
      <c r="CF12" s="46">
        <f>+'UPDATE&gt;&gt;Jul2022-Mar2023 Actuals'!CF12-'UPDATE&gt;&gt;Jul-Dec 2022 Actuals'!CF12</f>
        <v>0</v>
      </c>
      <c r="CG12" s="46">
        <f>+'UPDATE&gt;&gt;Jul2022-Mar2023 Actuals'!CG12-'UPDATE&gt;&gt;Jul-Dec 2022 Actuals'!CG12</f>
        <v>172</v>
      </c>
      <c r="CH12" s="46">
        <f>+'UPDATE&gt;&gt;Jul2022-Mar2023 Actuals'!CH12-'UPDATE&gt;&gt;Jul-Dec 2022 Actuals'!CH12</f>
        <v>-1172</v>
      </c>
      <c r="CI12" s="46">
        <f>+'UPDATE&gt;&gt;Jul2022-Mar2023 Actuals'!CI12-'UPDATE&gt;&gt;Jul-Dec 2022 Actuals'!CI12</f>
        <v>-1000</v>
      </c>
    </row>
    <row r="13" spans="1:88" x14ac:dyDescent="0.25">
      <c r="B13" s="48" t="s">
        <v>124</v>
      </c>
      <c r="C13" s="48" t="s">
        <v>138</v>
      </c>
      <c r="D13" s="48" t="s">
        <v>121</v>
      </c>
      <c r="E13" s="48" t="s">
        <v>139</v>
      </c>
      <c r="F13" s="48" t="s">
        <v>134</v>
      </c>
      <c r="G13" s="48" t="s">
        <v>135</v>
      </c>
      <c r="H13" s="48" t="s">
        <v>136</v>
      </c>
      <c r="I13" s="48">
        <v>36</v>
      </c>
      <c r="J13" s="46">
        <f>+'UPDATE&gt;&gt;Jul2022-Mar2023 Actuals'!J13-'UPDATE&gt;&gt;Jul-Dec 2022 Actuals'!J13</f>
        <v>600400</v>
      </c>
      <c r="K13" s="46">
        <f>+'UPDATE&gt;&gt;Jul2022-Mar2023 Actuals'!K13-'UPDATE&gt;&gt;Jul-Dec 2022 Actuals'!K13</f>
        <v>458570</v>
      </c>
      <c r="L13" s="46">
        <f>+'UPDATE&gt;&gt;Jul2022-Mar2023 Actuals'!L13-'UPDATE&gt;&gt;Jul-Dec 2022 Actuals'!L13</f>
        <v>1058970</v>
      </c>
      <c r="M13" s="46">
        <f>+'UPDATE&gt;&gt;Jul2022-Mar2023 Actuals'!M13-'UPDATE&gt;&gt;Jul-Dec 2022 Actuals'!M13</f>
        <v>0</v>
      </c>
      <c r="N13" s="46">
        <f>+'UPDATE&gt;&gt;Jul2022-Mar2023 Actuals'!N13-'UPDATE&gt;&gt;Jul-Dec 2022 Actuals'!N13</f>
        <v>0</v>
      </c>
      <c r="O13" s="46">
        <f>+'UPDATE&gt;&gt;Jul2022-Mar2023 Actuals'!O13-'UPDATE&gt;&gt;Jul-Dec 2022 Actuals'!O13</f>
        <v>0</v>
      </c>
      <c r="P13" s="46">
        <f>+'UPDATE&gt;&gt;Jul2022-Mar2023 Actuals'!P13-'UPDATE&gt;&gt;Jul-Dec 2022 Actuals'!P13</f>
        <v>0</v>
      </c>
      <c r="Q13" s="46">
        <f>+'UPDATE&gt;&gt;Jul2022-Mar2023 Actuals'!Q13-'UPDATE&gt;&gt;Jul-Dec 2022 Actuals'!Q13</f>
        <v>0</v>
      </c>
      <c r="R13" s="46">
        <f>+'UPDATE&gt;&gt;Jul2022-Mar2023 Actuals'!R13-'UPDATE&gt;&gt;Jul-Dec 2022 Actuals'!R13</f>
        <v>0</v>
      </c>
      <c r="S13" s="46">
        <f>+'UPDATE&gt;&gt;Jul2022-Mar2023 Actuals'!S13-'UPDATE&gt;&gt;Jul-Dec 2022 Actuals'!S13</f>
        <v>0</v>
      </c>
      <c r="T13" s="46">
        <f>+'UPDATE&gt;&gt;Jul2022-Mar2023 Actuals'!T13-'UPDATE&gt;&gt;Jul-Dec 2022 Actuals'!T13</f>
        <v>0</v>
      </c>
      <c r="U13" s="46">
        <f>+'UPDATE&gt;&gt;Jul2022-Mar2023 Actuals'!U13-'UPDATE&gt;&gt;Jul-Dec 2022 Actuals'!U13</f>
        <v>0</v>
      </c>
      <c r="V13" s="46">
        <f>+'UPDATE&gt;&gt;Jul2022-Mar2023 Actuals'!V13-'UPDATE&gt;&gt;Jul-Dec 2022 Actuals'!V13</f>
        <v>707000</v>
      </c>
      <c r="W13" s="46">
        <f>+'UPDATE&gt;&gt;Jul2022-Mar2023 Actuals'!W13-'UPDATE&gt;&gt;Jul-Dec 2022 Actuals'!W13</f>
        <v>177000</v>
      </c>
      <c r="X13" s="46">
        <f>+'UPDATE&gt;&gt;Jul2022-Mar2023 Actuals'!X13-'UPDATE&gt;&gt;Jul-Dec 2022 Actuals'!X13</f>
        <v>884000</v>
      </c>
      <c r="Y13" s="46">
        <f>+'UPDATE&gt;&gt;Jul2022-Mar2023 Actuals'!Y13-'UPDATE&gt;&gt;Jul-Dec 2022 Actuals'!Y13</f>
        <v>707000</v>
      </c>
      <c r="Z13" s="46">
        <f>+'UPDATE&gt;&gt;Jul2022-Mar2023 Actuals'!Z13-'UPDATE&gt;&gt;Jul-Dec 2022 Actuals'!Z13</f>
        <v>177000</v>
      </c>
      <c r="AA13" s="46">
        <f>+'UPDATE&gt;&gt;Jul2022-Mar2023 Actuals'!AA13-'UPDATE&gt;&gt;Jul-Dec 2022 Actuals'!AA13</f>
        <v>884000</v>
      </c>
      <c r="AB13" s="46">
        <f>+'UPDATE&gt;&gt;Jul2022-Mar2023 Actuals'!AB13-'UPDATE&gt;&gt;Jul-Dec 2022 Actuals'!AB13</f>
        <v>0</v>
      </c>
      <c r="AC13" s="46">
        <f>+'UPDATE&gt;&gt;Jul2022-Mar2023 Actuals'!AC13-'UPDATE&gt;&gt;Jul-Dec 2022 Actuals'!AC13</f>
        <v>0</v>
      </c>
      <c r="AD13" s="46">
        <f>+'UPDATE&gt;&gt;Jul2022-Mar2023 Actuals'!AD13-'UPDATE&gt;&gt;Jul-Dec 2022 Actuals'!AD13</f>
        <v>0</v>
      </c>
      <c r="AE13" s="46">
        <f>+'UPDATE&gt;&gt;Jul2022-Mar2023 Actuals'!AE13-'UPDATE&gt;&gt;Jul-Dec 2022 Actuals'!AE13</f>
        <v>-1426000</v>
      </c>
      <c r="AF13" s="46">
        <f>+'UPDATE&gt;&gt;Jul2022-Mar2023 Actuals'!AF13-'UPDATE&gt;&gt;Jul-Dec 2022 Actuals'!AF13</f>
        <v>-357000</v>
      </c>
      <c r="AG13" s="46">
        <f>+'UPDATE&gt;&gt;Jul2022-Mar2023 Actuals'!AG13-'UPDATE&gt;&gt;Jul-Dec 2022 Actuals'!AG13</f>
        <v>-1783000</v>
      </c>
      <c r="AH13" s="46">
        <f>+'UPDATE&gt;&gt;Jul2022-Mar2023 Actuals'!AH13-'UPDATE&gt;&gt;Jul-Dec 2022 Actuals'!AH13</f>
        <v>-44000</v>
      </c>
      <c r="AI13" s="46">
        <f>+'UPDATE&gt;&gt;Jul2022-Mar2023 Actuals'!AI13-'UPDATE&gt;&gt;Jul-Dec 2022 Actuals'!AI13</f>
        <v>-12000</v>
      </c>
      <c r="AJ13" s="46">
        <f>+'UPDATE&gt;&gt;Jul2022-Mar2023 Actuals'!AJ13-'UPDATE&gt;&gt;Jul-Dec 2022 Actuals'!AJ13</f>
        <v>-56000</v>
      </c>
      <c r="AK13" s="46">
        <f>+'UPDATE&gt;&gt;Jul2022-Mar2023 Actuals'!AK13-'UPDATE&gt;&gt;Jul-Dec 2022 Actuals'!AK13</f>
        <v>-176000</v>
      </c>
      <c r="AL13" s="46">
        <f>+'UPDATE&gt;&gt;Jul2022-Mar2023 Actuals'!AL13-'UPDATE&gt;&gt;Jul-Dec 2022 Actuals'!AL13</f>
        <v>-43000</v>
      </c>
      <c r="AM13" s="46">
        <f>+'UPDATE&gt;&gt;Jul2022-Mar2023 Actuals'!AM13-'UPDATE&gt;&gt;Jul-Dec 2022 Actuals'!AM13</f>
        <v>-219000</v>
      </c>
      <c r="AN13" s="46">
        <f>+'UPDATE&gt;&gt;Jul2022-Mar2023 Actuals'!AN13-'UPDATE&gt;&gt;Jul-Dec 2022 Actuals'!AN13</f>
        <v>-1646000</v>
      </c>
      <c r="AO13" s="46">
        <f>+'UPDATE&gt;&gt;Jul2022-Mar2023 Actuals'!AO13-'UPDATE&gt;&gt;Jul-Dec 2022 Actuals'!AO13</f>
        <v>-412000</v>
      </c>
      <c r="AP13" s="46">
        <f>+'UPDATE&gt;&gt;Jul2022-Mar2023 Actuals'!AP13-'UPDATE&gt;&gt;Jul-Dec 2022 Actuals'!AP13</f>
        <v>-2058000</v>
      </c>
      <c r="AQ13" s="46">
        <f>+'UPDATE&gt;&gt;Jul2022-Mar2023 Actuals'!AQ13-'UPDATE&gt;&gt;Jul-Dec 2022 Actuals'!AQ13</f>
        <v>925000</v>
      </c>
      <c r="AR13" s="46">
        <f>+'UPDATE&gt;&gt;Jul2022-Mar2023 Actuals'!AR13-'UPDATE&gt;&gt;Jul-Dec 2022 Actuals'!AR13</f>
        <v>334000</v>
      </c>
      <c r="AS13" s="46">
        <f>+'UPDATE&gt;&gt;Jul2022-Mar2023 Actuals'!AS13-'UPDATE&gt;&gt;Jul-Dec 2022 Actuals'!AS13</f>
        <v>1259000</v>
      </c>
      <c r="AT13" s="46">
        <f>+'UPDATE&gt;&gt;Jul2022-Mar2023 Actuals'!AT13-'UPDATE&gt;&gt;Jul-Dec 2022 Actuals'!AT13</f>
        <v>381000</v>
      </c>
      <c r="AU13" s="46">
        <f>+'UPDATE&gt;&gt;Jul2022-Mar2023 Actuals'!AU13-'UPDATE&gt;&gt;Jul-Dec 2022 Actuals'!AU13</f>
        <v>197000</v>
      </c>
      <c r="AV13" s="46">
        <f>+'UPDATE&gt;&gt;Jul2022-Mar2023 Actuals'!AV13-'UPDATE&gt;&gt;Jul-Dec 2022 Actuals'!AV13</f>
        <v>578000</v>
      </c>
      <c r="AW13" s="46">
        <f>+'UPDATE&gt;&gt;Jul2022-Mar2023 Actuals'!AW13-'UPDATE&gt;&gt;Jul-Dec 2022 Actuals'!AW13</f>
        <v>233000</v>
      </c>
      <c r="AX13" s="46">
        <f>+'UPDATE&gt;&gt;Jul2022-Mar2023 Actuals'!AX13-'UPDATE&gt;&gt;Jul-Dec 2022 Actuals'!AX13</f>
        <v>162000</v>
      </c>
      <c r="AY13" s="46">
        <f>+'UPDATE&gt;&gt;Jul2022-Mar2023 Actuals'!AY13-'UPDATE&gt;&gt;Jul-Dec 2022 Actuals'!AY13</f>
        <v>395000</v>
      </c>
      <c r="AZ13" s="46">
        <f>+'UPDATE&gt;&gt;Jul2022-Mar2023 Actuals'!AZ13-'UPDATE&gt;&gt;Jul-Dec 2022 Actuals'!AZ13</f>
        <v>0</v>
      </c>
      <c r="BA13" s="46">
        <f>+'UPDATE&gt;&gt;Jul2022-Mar2023 Actuals'!BA13-'UPDATE&gt;&gt;Jul-Dec 2022 Actuals'!BA13</f>
        <v>0</v>
      </c>
      <c r="BB13" s="46">
        <f>+'UPDATE&gt;&gt;Jul2022-Mar2023 Actuals'!BB13-'UPDATE&gt;&gt;Jul-Dec 2022 Actuals'!BB13</f>
        <v>0</v>
      </c>
      <c r="BC13" s="46">
        <f>+'UPDATE&gt;&gt;Jul2022-Mar2023 Actuals'!BC13-'UPDATE&gt;&gt;Jul-Dec 2022 Actuals'!BC13</f>
        <v>1539000</v>
      </c>
      <c r="BD13" s="46">
        <f>+'UPDATE&gt;&gt;Jul2022-Mar2023 Actuals'!BD13-'UPDATE&gt;&gt;Jul-Dec 2022 Actuals'!BD13</f>
        <v>693000</v>
      </c>
      <c r="BE13" s="46">
        <f>+'UPDATE&gt;&gt;Jul2022-Mar2023 Actuals'!BE13-'UPDATE&gt;&gt;Jul-Dec 2022 Actuals'!BE13</f>
        <v>2232000</v>
      </c>
      <c r="BF13" s="46">
        <f>+'UPDATE&gt;&gt;Jul2022-Mar2023 Actuals'!BF13-'UPDATE&gt;&gt;Jul-Dec 2022 Actuals'!BF13</f>
        <v>0</v>
      </c>
      <c r="BG13" s="46">
        <f>+'UPDATE&gt;&gt;Jul2022-Mar2023 Actuals'!BG13-'UPDATE&gt;&gt;Jul-Dec 2022 Actuals'!BG13</f>
        <v>0</v>
      </c>
      <c r="BH13" s="46">
        <f>+'UPDATE&gt;&gt;Jul2022-Mar2023 Actuals'!BH13-'UPDATE&gt;&gt;Jul-Dec 2022 Actuals'!BH13</f>
        <v>0</v>
      </c>
      <c r="BI13" s="46">
        <f>+'UPDATE&gt;&gt;Jul2022-Mar2023 Actuals'!BI13-'UPDATE&gt;&gt;Jul-Dec 2022 Actuals'!BI13</f>
        <v>0</v>
      </c>
      <c r="BJ13" s="46">
        <f>+'UPDATE&gt;&gt;Jul2022-Mar2023 Actuals'!BJ13-'UPDATE&gt;&gt;Jul-Dec 2022 Actuals'!BJ13</f>
        <v>0</v>
      </c>
      <c r="BK13" s="46">
        <f>+'UPDATE&gt;&gt;Jul2022-Mar2023 Actuals'!BK13-'UPDATE&gt;&gt;Jul-Dec 2022 Actuals'!BK13</f>
        <v>0</v>
      </c>
      <c r="BL13" s="46">
        <f>+'UPDATE&gt;&gt;Jul2022-Mar2023 Actuals'!BL13-'UPDATE&gt;&gt;Jul-Dec 2022 Actuals'!BL13</f>
        <v>0</v>
      </c>
      <c r="BM13" s="46">
        <f>+'UPDATE&gt;&gt;Jul2022-Mar2023 Actuals'!BM13-'UPDATE&gt;&gt;Jul-Dec 2022 Actuals'!BM13</f>
        <v>0</v>
      </c>
      <c r="BN13" s="46">
        <f>+'UPDATE&gt;&gt;Jul2022-Mar2023 Actuals'!BN13-'UPDATE&gt;&gt;Jul-Dec 2022 Actuals'!BN13</f>
        <v>0</v>
      </c>
      <c r="BO13" s="46">
        <f>+'UPDATE&gt;&gt;Jul2022-Mar2023 Actuals'!BO13-'UPDATE&gt;&gt;Jul-Dec 2022 Actuals'!BO13</f>
        <v>0</v>
      </c>
      <c r="BP13" s="46">
        <f>+'UPDATE&gt;&gt;Jul2022-Mar2023 Actuals'!BP13-'UPDATE&gt;&gt;Jul-Dec 2022 Actuals'!BP13</f>
        <v>0</v>
      </c>
      <c r="BQ13" s="46">
        <f>+'UPDATE&gt;&gt;Jul2022-Mar2023 Actuals'!BQ13-'UPDATE&gt;&gt;Jul-Dec 2022 Actuals'!BQ13</f>
        <v>0</v>
      </c>
      <c r="BR13" s="46">
        <f>+'UPDATE&gt;&gt;Jul2022-Mar2023 Actuals'!BR13-'UPDATE&gt;&gt;Jul-Dec 2022 Actuals'!BR13</f>
        <v>600000</v>
      </c>
      <c r="BS13" s="46">
        <f>+'UPDATE&gt;&gt;Jul2022-Mar2023 Actuals'!BS13-'UPDATE&gt;&gt;Jul-Dec 2022 Actuals'!BS13</f>
        <v>458000</v>
      </c>
      <c r="BT13" s="46">
        <f>+'UPDATE&gt;&gt;Jul2022-Mar2023 Actuals'!BT13-'UPDATE&gt;&gt;Jul-Dec 2022 Actuals'!BT13</f>
        <v>1058000</v>
      </c>
      <c r="BU13" s="46">
        <f>+'UPDATE&gt;&gt;Jul2022-Mar2023 Actuals'!BU13-'UPDATE&gt;&gt;Jul-Dec 2022 Actuals'!BU13</f>
        <v>706600</v>
      </c>
      <c r="BV13" s="46">
        <f>+'UPDATE&gt;&gt;Jul2022-Mar2023 Actuals'!BV13-'UPDATE&gt;&gt;Jul-Dec 2022 Actuals'!BV13</f>
        <v>177400</v>
      </c>
      <c r="BW13" s="46">
        <f>+'UPDATE&gt;&gt;Jul2022-Mar2023 Actuals'!BW13-'UPDATE&gt;&gt;Jul-Dec 2022 Actuals'!BW13</f>
        <v>884000</v>
      </c>
      <c r="BX13" s="46">
        <f>+'UPDATE&gt;&gt;Jul2022-Mar2023 Actuals'!BX13-'UPDATE&gt;&gt;Jul-Dec 2022 Actuals'!BX13</f>
        <v>-1646000</v>
      </c>
      <c r="BY13" s="46">
        <f>+'UPDATE&gt;&gt;Jul2022-Mar2023 Actuals'!BY13-'UPDATE&gt;&gt;Jul-Dec 2022 Actuals'!BY13</f>
        <v>-414000</v>
      </c>
      <c r="BZ13" s="46">
        <f>+'UPDATE&gt;&gt;Jul2022-Mar2023 Actuals'!BZ13-'UPDATE&gt;&gt;Jul-Dec 2022 Actuals'!BZ13</f>
        <v>-2060000</v>
      </c>
      <c r="CA13" s="46">
        <f>+'UPDATE&gt;&gt;Jul2022-Mar2023 Actuals'!CA13-'UPDATE&gt;&gt;Jul-Dec 2022 Actuals'!CA13</f>
        <v>939000</v>
      </c>
      <c r="CB13" s="46">
        <f>+'UPDATE&gt;&gt;Jul2022-Mar2023 Actuals'!CB13-'UPDATE&gt;&gt;Jul-Dec 2022 Actuals'!CB13</f>
        <v>236030</v>
      </c>
      <c r="CC13" s="46">
        <f>+'UPDATE&gt;&gt;Jul2022-Mar2023 Actuals'!CC13-'UPDATE&gt;&gt;Jul-Dec 2022 Actuals'!CC13</f>
        <v>1175030</v>
      </c>
      <c r="CD13" s="46">
        <f>+'UPDATE&gt;&gt;Jul2022-Mar2023 Actuals'!CD13-'UPDATE&gt;&gt;Jul-Dec 2022 Actuals'!CD13</f>
        <v>0</v>
      </c>
      <c r="CE13" s="46">
        <f>+'UPDATE&gt;&gt;Jul2022-Mar2023 Actuals'!CE13-'UPDATE&gt;&gt;Jul-Dec 2022 Actuals'!CE13</f>
        <v>0</v>
      </c>
      <c r="CF13" s="46">
        <f>+'UPDATE&gt;&gt;Jul2022-Mar2023 Actuals'!CF13-'UPDATE&gt;&gt;Jul-Dec 2022 Actuals'!CF13</f>
        <v>0</v>
      </c>
      <c r="CG13" s="46">
        <f>+'UPDATE&gt;&gt;Jul2022-Mar2023 Actuals'!CG13-'UPDATE&gt;&gt;Jul-Dec 2022 Actuals'!CG13</f>
        <v>-400</v>
      </c>
      <c r="CH13" s="46">
        <f>+'UPDATE&gt;&gt;Jul2022-Mar2023 Actuals'!CH13-'UPDATE&gt;&gt;Jul-Dec 2022 Actuals'!CH13</f>
        <v>-570</v>
      </c>
      <c r="CI13" s="46">
        <f>+'UPDATE&gt;&gt;Jul2022-Mar2023 Actuals'!CI13-'UPDATE&gt;&gt;Jul-Dec 2022 Actuals'!CI13</f>
        <v>-970</v>
      </c>
    </row>
    <row r="14" spans="1:88" x14ac:dyDescent="0.25">
      <c r="B14" s="48" t="s">
        <v>124</v>
      </c>
      <c r="C14" s="48" t="s">
        <v>140</v>
      </c>
      <c r="D14" s="48" t="s">
        <v>121</v>
      </c>
      <c r="F14" s="48" t="s">
        <v>134</v>
      </c>
      <c r="G14" s="48" t="s">
        <v>135</v>
      </c>
      <c r="H14" s="48" t="s">
        <v>136</v>
      </c>
      <c r="I14" s="48">
        <v>36</v>
      </c>
      <c r="J14" s="46">
        <f>+'UPDATE&gt;&gt;Jul2022-Mar2023 Actuals'!J14-'UPDATE&gt;&gt;Jul-Dec 2022 Actuals'!J14</f>
        <v>0</v>
      </c>
      <c r="K14" s="46">
        <f>+'UPDATE&gt;&gt;Jul2022-Mar2023 Actuals'!K14-'UPDATE&gt;&gt;Jul-Dec 2022 Actuals'!K14</f>
        <v>0</v>
      </c>
      <c r="L14" s="46">
        <f>+'UPDATE&gt;&gt;Jul2022-Mar2023 Actuals'!L14-'UPDATE&gt;&gt;Jul-Dec 2022 Actuals'!L14</f>
        <v>0</v>
      </c>
      <c r="M14" s="46">
        <f>+'UPDATE&gt;&gt;Jul2022-Mar2023 Actuals'!M14-'UPDATE&gt;&gt;Jul-Dec 2022 Actuals'!M14</f>
        <v>0</v>
      </c>
      <c r="N14" s="46">
        <f>+'UPDATE&gt;&gt;Jul2022-Mar2023 Actuals'!N14-'UPDATE&gt;&gt;Jul-Dec 2022 Actuals'!N14</f>
        <v>0</v>
      </c>
      <c r="O14" s="46">
        <f>+'UPDATE&gt;&gt;Jul2022-Mar2023 Actuals'!O14-'UPDATE&gt;&gt;Jul-Dec 2022 Actuals'!O14</f>
        <v>0</v>
      </c>
      <c r="P14" s="46">
        <f>+'UPDATE&gt;&gt;Jul2022-Mar2023 Actuals'!P14-'UPDATE&gt;&gt;Jul-Dec 2022 Actuals'!P14</f>
        <v>0</v>
      </c>
      <c r="Q14" s="46">
        <f>+'UPDATE&gt;&gt;Jul2022-Mar2023 Actuals'!Q14-'UPDATE&gt;&gt;Jul-Dec 2022 Actuals'!Q14</f>
        <v>0</v>
      </c>
      <c r="R14" s="46">
        <f>+'UPDATE&gt;&gt;Jul2022-Mar2023 Actuals'!R14-'UPDATE&gt;&gt;Jul-Dec 2022 Actuals'!R14</f>
        <v>0</v>
      </c>
      <c r="S14" s="46">
        <f>+'UPDATE&gt;&gt;Jul2022-Mar2023 Actuals'!S14-'UPDATE&gt;&gt;Jul-Dec 2022 Actuals'!S14</f>
        <v>0</v>
      </c>
      <c r="T14" s="46">
        <f>+'UPDATE&gt;&gt;Jul2022-Mar2023 Actuals'!T14-'UPDATE&gt;&gt;Jul-Dec 2022 Actuals'!T14</f>
        <v>0</v>
      </c>
      <c r="U14" s="46">
        <f>+'UPDATE&gt;&gt;Jul2022-Mar2023 Actuals'!U14-'UPDATE&gt;&gt;Jul-Dec 2022 Actuals'!U14</f>
        <v>0</v>
      </c>
      <c r="V14" s="46">
        <f>+'UPDATE&gt;&gt;Jul2022-Mar2023 Actuals'!V14-'UPDATE&gt;&gt;Jul-Dec 2022 Actuals'!V14</f>
        <v>-14000</v>
      </c>
      <c r="W14" s="46">
        <f>+'UPDATE&gt;&gt;Jul2022-Mar2023 Actuals'!W14-'UPDATE&gt;&gt;Jul-Dec 2022 Actuals'!W14</f>
        <v>-3000</v>
      </c>
      <c r="X14" s="46">
        <f>+'UPDATE&gt;&gt;Jul2022-Mar2023 Actuals'!X14-'UPDATE&gt;&gt;Jul-Dec 2022 Actuals'!X14</f>
        <v>-17000</v>
      </c>
      <c r="Y14" s="46">
        <f>+'UPDATE&gt;&gt;Jul2022-Mar2023 Actuals'!Y14-'UPDATE&gt;&gt;Jul-Dec 2022 Actuals'!Y14</f>
        <v>-14000</v>
      </c>
      <c r="Z14" s="46">
        <f>+'UPDATE&gt;&gt;Jul2022-Mar2023 Actuals'!Z14-'UPDATE&gt;&gt;Jul-Dec 2022 Actuals'!Z14</f>
        <v>-3000</v>
      </c>
      <c r="AA14" s="46">
        <f>+'UPDATE&gt;&gt;Jul2022-Mar2023 Actuals'!AA14-'UPDATE&gt;&gt;Jul-Dec 2022 Actuals'!AA14</f>
        <v>-17000</v>
      </c>
      <c r="AB14" s="46">
        <f>+'UPDATE&gt;&gt;Jul2022-Mar2023 Actuals'!AB14-'UPDATE&gt;&gt;Jul-Dec 2022 Actuals'!AB14</f>
        <v>-1000</v>
      </c>
      <c r="AC14" s="46">
        <f>+'UPDATE&gt;&gt;Jul2022-Mar2023 Actuals'!AC14-'UPDATE&gt;&gt;Jul-Dec 2022 Actuals'!AC14</f>
        <v>0</v>
      </c>
      <c r="AD14" s="46">
        <f>+'UPDATE&gt;&gt;Jul2022-Mar2023 Actuals'!AD14-'UPDATE&gt;&gt;Jul-Dec 2022 Actuals'!AD14</f>
        <v>-1000</v>
      </c>
      <c r="AE14" s="46">
        <f>+'UPDATE&gt;&gt;Jul2022-Mar2023 Actuals'!AE14-'UPDATE&gt;&gt;Jul-Dec 2022 Actuals'!AE14</f>
        <v>-1731000</v>
      </c>
      <c r="AF14" s="46">
        <f>+'UPDATE&gt;&gt;Jul2022-Mar2023 Actuals'!AF14-'UPDATE&gt;&gt;Jul-Dec 2022 Actuals'!AF14</f>
        <v>-433000</v>
      </c>
      <c r="AG14" s="46">
        <f>+'UPDATE&gt;&gt;Jul2022-Mar2023 Actuals'!AG14-'UPDATE&gt;&gt;Jul-Dec 2022 Actuals'!AG14</f>
        <v>-2164000</v>
      </c>
      <c r="AH14" s="46">
        <f>+'UPDATE&gt;&gt;Jul2022-Mar2023 Actuals'!AH14-'UPDATE&gt;&gt;Jul-Dec 2022 Actuals'!AH14</f>
        <v>-898000</v>
      </c>
      <c r="AI14" s="46">
        <f>+'UPDATE&gt;&gt;Jul2022-Mar2023 Actuals'!AI14-'UPDATE&gt;&gt;Jul-Dec 2022 Actuals'!AI14</f>
        <v>-225000</v>
      </c>
      <c r="AJ14" s="46">
        <f>+'UPDATE&gt;&gt;Jul2022-Mar2023 Actuals'!AJ14-'UPDATE&gt;&gt;Jul-Dec 2022 Actuals'!AJ14</f>
        <v>-1123000</v>
      </c>
      <c r="AK14" s="46">
        <f>+'UPDATE&gt;&gt;Jul2022-Mar2023 Actuals'!AK14-'UPDATE&gt;&gt;Jul-Dec 2022 Actuals'!AK14</f>
        <v>-8000</v>
      </c>
      <c r="AL14" s="46">
        <f>+'UPDATE&gt;&gt;Jul2022-Mar2023 Actuals'!AL14-'UPDATE&gt;&gt;Jul-Dec 2022 Actuals'!AL14</f>
        <v>-1000</v>
      </c>
      <c r="AM14" s="46">
        <f>+'UPDATE&gt;&gt;Jul2022-Mar2023 Actuals'!AM14-'UPDATE&gt;&gt;Jul-Dec 2022 Actuals'!AM14</f>
        <v>-9000</v>
      </c>
      <c r="AN14" s="46">
        <f>+'UPDATE&gt;&gt;Jul2022-Mar2023 Actuals'!AN14-'UPDATE&gt;&gt;Jul-Dec 2022 Actuals'!AN14</f>
        <v>-2638000</v>
      </c>
      <c r="AO14" s="46">
        <f>+'UPDATE&gt;&gt;Jul2022-Mar2023 Actuals'!AO14-'UPDATE&gt;&gt;Jul-Dec 2022 Actuals'!AO14</f>
        <v>-659000</v>
      </c>
      <c r="AP14" s="46">
        <f>+'UPDATE&gt;&gt;Jul2022-Mar2023 Actuals'!AP14-'UPDATE&gt;&gt;Jul-Dec 2022 Actuals'!AP14</f>
        <v>-3297000</v>
      </c>
      <c r="AQ14" s="46">
        <f>+'UPDATE&gt;&gt;Jul2022-Mar2023 Actuals'!AQ14-'UPDATE&gt;&gt;Jul-Dec 2022 Actuals'!AQ14</f>
        <v>1326000</v>
      </c>
      <c r="AR14" s="46">
        <f>+'UPDATE&gt;&gt;Jul2022-Mar2023 Actuals'!AR14-'UPDATE&gt;&gt;Jul-Dec 2022 Actuals'!AR14</f>
        <v>331000</v>
      </c>
      <c r="AS14" s="46">
        <f>+'UPDATE&gt;&gt;Jul2022-Mar2023 Actuals'!AS14-'UPDATE&gt;&gt;Jul-Dec 2022 Actuals'!AS14</f>
        <v>1657000</v>
      </c>
      <c r="AT14" s="46">
        <f>+'UPDATE&gt;&gt;Jul2022-Mar2023 Actuals'!AT14-'UPDATE&gt;&gt;Jul-Dec 2022 Actuals'!AT14</f>
        <v>994000</v>
      </c>
      <c r="AU14" s="46">
        <f>+'UPDATE&gt;&gt;Jul2022-Mar2023 Actuals'!AU14-'UPDATE&gt;&gt;Jul-Dec 2022 Actuals'!AU14</f>
        <v>248000</v>
      </c>
      <c r="AV14" s="46">
        <f>+'UPDATE&gt;&gt;Jul2022-Mar2023 Actuals'!AV14-'UPDATE&gt;&gt;Jul-Dec 2022 Actuals'!AV14</f>
        <v>1242000</v>
      </c>
      <c r="AW14" s="46">
        <f>+'UPDATE&gt;&gt;Jul2022-Mar2023 Actuals'!AW14-'UPDATE&gt;&gt;Jul-Dec 2022 Actuals'!AW14</f>
        <v>332000</v>
      </c>
      <c r="AX14" s="46">
        <f>+'UPDATE&gt;&gt;Jul2022-Mar2023 Actuals'!AX14-'UPDATE&gt;&gt;Jul-Dec 2022 Actuals'!AX14</f>
        <v>83000</v>
      </c>
      <c r="AY14" s="46">
        <f>+'UPDATE&gt;&gt;Jul2022-Mar2023 Actuals'!AY14-'UPDATE&gt;&gt;Jul-Dec 2022 Actuals'!AY14</f>
        <v>415000</v>
      </c>
      <c r="AZ14" s="46">
        <f>+'UPDATE&gt;&gt;Jul2022-Mar2023 Actuals'!AZ14-'UPDATE&gt;&gt;Jul-Dec 2022 Actuals'!AZ14</f>
        <v>0</v>
      </c>
      <c r="BA14" s="46">
        <f>+'UPDATE&gt;&gt;Jul2022-Mar2023 Actuals'!BA14-'UPDATE&gt;&gt;Jul-Dec 2022 Actuals'!BA14</f>
        <v>0</v>
      </c>
      <c r="BB14" s="46">
        <f>+'UPDATE&gt;&gt;Jul2022-Mar2023 Actuals'!BB14-'UPDATE&gt;&gt;Jul-Dec 2022 Actuals'!BB14</f>
        <v>0</v>
      </c>
      <c r="BC14" s="46">
        <f>+'UPDATE&gt;&gt;Jul2022-Mar2023 Actuals'!BC14-'UPDATE&gt;&gt;Jul-Dec 2022 Actuals'!BC14</f>
        <v>2652000</v>
      </c>
      <c r="BD14" s="46">
        <f>+'UPDATE&gt;&gt;Jul2022-Mar2023 Actuals'!BD14-'UPDATE&gt;&gt;Jul-Dec 2022 Actuals'!BD14</f>
        <v>662000</v>
      </c>
      <c r="BE14" s="46">
        <f>+'UPDATE&gt;&gt;Jul2022-Mar2023 Actuals'!BE14-'UPDATE&gt;&gt;Jul-Dec 2022 Actuals'!BE14</f>
        <v>3314000</v>
      </c>
      <c r="BF14" s="46">
        <f>+'UPDATE&gt;&gt;Jul2022-Mar2023 Actuals'!BF14-'UPDATE&gt;&gt;Jul-Dec 2022 Actuals'!BF14</f>
        <v>0</v>
      </c>
      <c r="BG14" s="46">
        <f>+'UPDATE&gt;&gt;Jul2022-Mar2023 Actuals'!BG14-'UPDATE&gt;&gt;Jul-Dec 2022 Actuals'!BG14</f>
        <v>0</v>
      </c>
      <c r="BH14" s="46">
        <f>+'UPDATE&gt;&gt;Jul2022-Mar2023 Actuals'!BH14-'UPDATE&gt;&gt;Jul-Dec 2022 Actuals'!BH14</f>
        <v>0</v>
      </c>
      <c r="BI14" s="46">
        <f>+'UPDATE&gt;&gt;Jul2022-Mar2023 Actuals'!BI14-'UPDATE&gt;&gt;Jul-Dec 2022 Actuals'!BI14</f>
        <v>0</v>
      </c>
      <c r="BJ14" s="46">
        <f>+'UPDATE&gt;&gt;Jul2022-Mar2023 Actuals'!BJ14-'UPDATE&gt;&gt;Jul-Dec 2022 Actuals'!BJ14</f>
        <v>0</v>
      </c>
      <c r="BK14" s="46">
        <f>+'UPDATE&gt;&gt;Jul2022-Mar2023 Actuals'!BK14-'UPDATE&gt;&gt;Jul-Dec 2022 Actuals'!BK14</f>
        <v>0</v>
      </c>
      <c r="BL14" s="46">
        <f>+'UPDATE&gt;&gt;Jul2022-Mar2023 Actuals'!BL14-'UPDATE&gt;&gt;Jul-Dec 2022 Actuals'!BL14</f>
        <v>0</v>
      </c>
      <c r="BM14" s="46">
        <f>+'UPDATE&gt;&gt;Jul2022-Mar2023 Actuals'!BM14-'UPDATE&gt;&gt;Jul-Dec 2022 Actuals'!BM14</f>
        <v>0</v>
      </c>
      <c r="BN14" s="46">
        <f>+'UPDATE&gt;&gt;Jul2022-Mar2023 Actuals'!BN14-'UPDATE&gt;&gt;Jul-Dec 2022 Actuals'!BN14</f>
        <v>0</v>
      </c>
      <c r="BO14" s="46">
        <f>+'UPDATE&gt;&gt;Jul2022-Mar2023 Actuals'!BO14-'UPDATE&gt;&gt;Jul-Dec 2022 Actuals'!BO14</f>
        <v>0</v>
      </c>
      <c r="BP14" s="46">
        <f>+'UPDATE&gt;&gt;Jul2022-Mar2023 Actuals'!BP14-'UPDATE&gt;&gt;Jul-Dec 2022 Actuals'!BP14</f>
        <v>0</v>
      </c>
      <c r="BQ14" s="46">
        <f>+'UPDATE&gt;&gt;Jul2022-Mar2023 Actuals'!BQ14-'UPDATE&gt;&gt;Jul-Dec 2022 Actuals'!BQ14</f>
        <v>0</v>
      </c>
      <c r="BR14" s="46">
        <f>+'UPDATE&gt;&gt;Jul2022-Mar2023 Actuals'!BR14-'UPDATE&gt;&gt;Jul-Dec 2022 Actuals'!BR14</f>
        <v>0</v>
      </c>
      <c r="BS14" s="46">
        <f>+'UPDATE&gt;&gt;Jul2022-Mar2023 Actuals'!BS14-'UPDATE&gt;&gt;Jul-Dec 2022 Actuals'!BS14</f>
        <v>0</v>
      </c>
      <c r="BT14" s="46">
        <f>+'UPDATE&gt;&gt;Jul2022-Mar2023 Actuals'!BT14-'UPDATE&gt;&gt;Jul-Dec 2022 Actuals'!BT14</f>
        <v>0</v>
      </c>
      <c r="BU14" s="46">
        <f>+'UPDATE&gt;&gt;Jul2022-Mar2023 Actuals'!BU14-'UPDATE&gt;&gt;Jul-Dec 2022 Actuals'!BU14</f>
        <v>-14214</v>
      </c>
      <c r="BV14" s="46">
        <f>+'UPDATE&gt;&gt;Jul2022-Mar2023 Actuals'!BV14-'UPDATE&gt;&gt;Jul-Dec 2022 Actuals'!BV14</f>
        <v>-2553</v>
      </c>
      <c r="BW14" s="46">
        <f>+'UPDATE&gt;&gt;Jul2022-Mar2023 Actuals'!BW14-'UPDATE&gt;&gt;Jul-Dec 2022 Actuals'!BW14</f>
        <v>-16767</v>
      </c>
      <c r="BX14" s="46">
        <f>+'UPDATE&gt;&gt;Jul2022-Mar2023 Actuals'!BX14-'UPDATE&gt;&gt;Jul-Dec 2022 Actuals'!BX14</f>
        <v>-2637786</v>
      </c>
      <c r="BY14" s="46">
        <f>+'UPDATE&gt;&gt;Jul2022-Mar2023 Actuals'!BY14-'UPDATE&gt;&gt;Jul-Dec 2022 Actuals'!BY14</f>
        <v>-659447</v>
      </c>
      <c r="BZ14" s="46">
        <f>+'UPDATE&gt;&gt;Jul2022-Mar2023 Actuals'!BZ14-'UPDATE&gt;&gt;Jul-Dec 2022 Actuals'!BZ14</f>
        <v>-3297233</v>
      </c>
      <c r="CA14" s="46">
        <f>+'UPDATE&gt;&gt;Jul2022-Mar2023 Actuals'!CA14-'UPDATE&gt;&gt;Jul-Dec 2022 Actuals'!CA14</f>
        <v>2652000</v>
      </c>
      <c r="CB14" s="46">
        <f>+'UPDATE&gt;&gt;Jul2022-Mar2023 Actuals'!CB14-'UPDATE&gt;&gt;Jul-Dec 2022 Actuals'!CB14</f>
        <v>662000</v>
      </c>
      <c r="CC14" s="46">
        <f>+'UPDATE&gt;&gt;Jul2022-Mar2023 Actuals'!CC14-'UPDATE&gt;&gt;Jul-Dec 2022 Actuals'!CC14</f>
        <v>3314000</v>
      </c>
      <c r="CD14" s="46">
        <f>+'UPDATE&gt;&gt;Jul2022-Mar2023 Actuals'!CD14-'UPDATE&gt;&gt;Jul-Dec 2022 Actuals'!CD14</f>
        <v>0</v>
      </c>
      <c r="CE14" s="46">
        <f>+'UPDATE&gt;&gt;Jul2022-Mar2023 Actuals'!CE14-'UPDATE&gt;&gt;Jul-Dec 2022 Actuals'!CE14</f>
        <v>0</v>
      </c>
      <c r="CF14" s="46">
        <f>+'UPDATE&gt;&gt;Jul2022-Mar2023 Actuals'!CF14-'UPDATE&gt;&gt;Jul-Dec 2022 Actuals'!CF14</f>
        <v>0</v>
      </c>
      <c r="CG14" s="46">
        <f>+'UPDATE&gt;&gt;Jul2022-Mar2023 Actuals'!CG14-'UPDATE&gt;&gt;Jul-Dec 2022 Actuals'!CG14</f>
        <v>0</v>
      </c>
      <c r="CH14" s="46">
        <f>+'UPDATE&gt;&gt;Jul2022-Mar2023 Actuals'!CH14-'UPDATE&gt;&gt;Jul-Dec 2022 Actuals'!CH14</f>
        <v>0</v>
      </c>
      <c r="CI14" s="46">
        <f>+'UPDATE&gt;&gt;Jul2022-Mar2023 Actuals'!CI14-'UPDATE&gt;&gt;Jul-Dec 2022 Actuals'!CI14</f>
        <v>0</v>
      </c>
    </row>
    <row r="15" spans="1:88" x14ac:dyDescent="0.25">
      <c r="B15" s="48" t="s">
        <v>141</v>
      </c>
      <c r="C15" s="48" t="s">
        <v>142</v>
      </c>
      <c r="D15" s="48" t="s">
        <v>121</v>
      </c>
      <c r="F15" s="48" t="s">
        <v>143</v>
      </c>
      <c r="H15" s="48" t="s">
        <v>144</v>
      </c>
      <c r="I15" s="48">
        <v>30</v>
      </c>
      <c r="J15" s="46">
        <f>+'UPDATE&gt;&gt;Jul2022-Mar2023 Actuals'!J15-'UPDATE&gt;&gt;Jul-Dec 2022 Actuals'!J15</f>
        <v>0</v>
      </c>
      <c r="K15" s="46">
        <f>+'UPDATE&gt;&gt;Jul2022-Mar2023 Actuals'!K15-'UPDATE&gt;&gt;Jul-Dec 2022 Actuals'!K15</f>
        <v>0</v>
      </c>
      <c r="L15" s="46">
        <f>+'UPDATE&gt;&gt;Jul2022-Mar2023 Actuals'!L15-'UPDATE&gt;&gt;Jul-Dec 2022 Actuals'!L15</f>
        <v>0</v>
      </c>
      <c r="M15" s="46">
        <f>+'UPDATE&gt;&gt;Jul2022-Mar2023 Actuals'!M15-'UPDATE&gt;&gt;Jul-Dec 2022 Actuals'!M15</f>
        <v>0</v>
      </c>
      <c r="N15" s="46">
        <f>+'UPDATE&gt;&gt;Jul2022-Mar2023 Actuals'!N15-'UPDATE&gt;&gt;Jul-Dec 2022 Actuals'!N15</f>
        <v>0</v>
      </c>
      <c r="O15" s="46">
        <f>+'UPDATE&gt;&gt;Jul2022-Mar2023 Actuals'!O15-'UPDATE&gt;&gt;Jul-Dec 2022 Actuals'!O15</f>
        <v>0</v>
      </c>
      <c r="P15" s="46">
        <f>+'UPDATE&gt;&gt;Jul2022-Mar2023 Actuals'!P15-'UPDATE&gt;&gt;Jul-Dec 2022 Actuals'!P15</f>
        <v>0</v>
      </c>
      <c r="Q15" s="46">
        <f>+'UPDATE&gt;&gt;Jul2022-Mar2023 Actuals'!Q15-'UPDATE&gt;&gt;Jul-Dec 2022 Actuals'!Q15</f>
        <v>0</v>
      </c>
      <c r="R15" s="46">
        <f>+'UPDATE&gt;&gt;Jul2022-Mar2023 Actuals'!R15-'UPDATE&gt;&gt;Jul-Dec 2022 Actuals'!R15</f>
        <v>0</v>
      </c>
      <c r="S15" s="46">
        <f>+'UPDATE&gt;&gt;Jul2022-Mar2023 Actuals'!S15-'UPDATE&gt;&gt;Jul-Dec 2022 Actuals'!S15</f>
        <v>0</v>
      </c>
      <c r="T15" s="46">
        <f>+'UPDATE&gt;&gt;Jul2022-Mar2023 Actuals'!T15-'UPDATE&gt;&gt;Jul-Dec 2022 Actuals'!T15</f>
        <v>0</v>
      </c>
      <c r="U15" s="46">
        <f>+'UPDATE&gt;&gt;Jul2022-Mar2023 Actuals'!U15-'UPDATE&gt;&gt;Jul-Dec 2022 Actuals'!U15</f>
        <v>0</v>
      </c>
      <c r="V15" s="46">
        <f>+'UPDATE&gt;&gt;Jul2022-Mar2023 Actuals'!V15-'UPDATE&gt;&gt;Jul-Dec 2022 Actuals'!V15</f>
        <v>0</v>
      </c>
      <c r="W15" s="46">
        <f>+'UPDATE&gt;&gt;Jul2022-Mar2023 Actuals'!W15-'UPDATE&gt;&gt;Jul-Dec 2022 Actuals'!W15</f>
        <v>0</v>
      </c>
      <c r="X15" s="46">
        <f>+'UPDATE&gt;&gt;Jul2022-Mar2023 Actuals'!X15-'UPDATE&gt;&gt;Jul-Dec 2022 Actuals'!X15</f>
        <v>0</v>
      </c>
      <c r="Y15" s="46">
        <f>+'UPDATE&gt;&gt;Jul2022-Mar2023 Actuals'!Y15-'UPDATE&gt;&gt;Jul-Dec 2022 Actuals'!Y15</f>
        <v>0</v>
      </c>
      <c r="Z15" s="46">
        <f>+'UPDATE&gt;&gt;Jul2022-Mar2023 Actuals'!Z15-'UPDATE&gt;&gt;Jul-Dec 2022 Actuals'!Z15</f>
        <v>0</v>
      </c>
      <c r="AA15" s="46">
        <f>+'UPDATE&gt;&gt;Jul2022-Mar2023 Actuals'!AA15-'UPDATE&gt;&gt;Jul-Dec 2022 Actuals'!AA15</f>
        <v>0</v>
      </c>
      <c r="AB15" s="46">
        <f>+'UPDATE&gt;&gt;Jul2022-Mar2023 Actuals'!AB15-'UPDATE&gt;&gt;Jul-Dec 2022 Actuals'!AB15</f>
        <v>0</v>
      </c>
      <c r="AC15" s="46">
        <f>+'UPDATE&gt;&gt;Jul2022-Mar2023 Actuals'!AC15-'UPDATE&gt;&gt;Jul-Dec 2022 Actuals'!AC15</f>
        <v>0</v>
      </c>
      <c r="AD15" s="46">
        <f>+'UPDATE&gt;&gt;Jul2022-Mar2023 Actuals'!AD15-'UPDATE&gt;&gt;Jul-Dec 2022 Actuals'!AD15</f>
        <v>0</v>
      </c>
      <c r="AE15" s="46">
        <f>+'UPDATE&gt;&gt;Jul2022-Mar2023 Actuals'!AE15-'UPDATE&gt;&gt;Jul-Dec 2022 Actuals'!AE15</f>
        <v>-599000</v>
      </c>
      <c r="AF15" s="46">
        <f>+'UPDATE&gt;&gt;Jul2022-Mar2023 Actuals'!AF15-'UPDATE&gt;&gt;Jul-Dec 2022 Actuals'!AF15</f>
        <v>0</v>
      </c>
      <c r="AG15" s="46">
        <f>+'UPDATE&gt;&gt;Jul2022-Mar2023 Actuals'!AG15-'UPDATE&gt;&gt;Jul-Dec 2022 Actuals'!AG15</f>
        <v>-599000</v>
      </c>
      <c r="AH15" s="46">
        <f>+'UPDATE&gt;&gt;Jul2022-Mar2023 Actuals'!AH15-'UPDATE&gt;&gt;Jul-Dec 2022 Actuals'!AH15</f>
        <v>-403000</v>
      </c>
      <c r="AI15" s="46">
        <f>+'UPDATE&gt;&gt;Jul2022-Mar2023 Actuals'!AI15-'UPDATE&gt;&gt;Jul-Dec 2022 Actuals'!AI15</f>
        <v>0</v>
      </c>
      <c r="AJ15" s="46">
        <f>+'UPDATE&gt;&gt;Jul2022-Mar2023 Actuals'!AJ15-'UPDATE&gt;&gt;Jul-Dec 2022 Actuals'!AJ15</f>
        <v>-403000</v>
      </c>
      <c r="AK15" s="46">
        <f>+'UPDATE&gt;&gt;Jul2022-Mar2023 Actuals'!AK15-'UPDATE&gt;&gt;Jul-Dec 2022 Actuals'!AK15</f>
        <v>345000</v>
      </c>
      <c r="AL15" s="46">
        <f>+'UPDATE&gt;&gt;Jul2022-Mar2023 Actuals'!AL15-'UPDATE&gt;&gt;Jul-Dec 2022 Actuals'!AL15</f>
        <v>0</v>
      </c>
      <c r="AM15" s="46">
        <f>+'UPDATE&gt;&gt;Jul2022-Mar2023 Actuals'!AM15-'UPDATE&gt;&gt;Jul-Dec 2022 Actuals'!AM15</f>
        <v>345000</v>
      </c>
      <c r="AN15" s="46">
        <f>+'UPDATE&gt;&gt;Jul2022-Mar2023 Actuals'!AN15-'UPDATE&gt;&gt;Jul-Dec 2022 Actuals'!AN15</f>
        <v>-657000</v>
      </c>
      <c r="AO15" s="46">
        <f>+'UPDATE&gt;&gt;Jul2022-Mar2023 Actuals'!AO15-'UPDATE&gt;&gt;Jul-Dec 2022 Actuals'!AO15</f>
        <v>0</v>
      </c>
      <c r="AP15" s="46">
        <f>+'UPDATE&gt;&gt;Jul2022-Mar2023 Actuals'!AP15-'UPDATE&gt;&gt;Jul-Dec 2022 Actuals'!AP15</f>
        <v>-657000</v>
      </c>
      <c r="AQ15" s="46">
        <f>+'UPDATE&gt;&gt;Jul2022-Mar2023 Actuals'!AQ15-'UPDATE&gt;&gt;Jul-Dec 2022 Actuals'!AQ15</f>
        <v>219000</v>
      </c>
      <c r="AR15" s="46">
        <f>+'UPDATE&gt;&gt;Jul2022-Mar2023 Actuals'!AR15-'UPDATE&gt;&gt;Jul-Dec 2022 Actuals'!AR15</f>
        <v>0</v>
      </c>
      <c r="AS15" s="46">
        <f>+'UPDATE&gt;&gt;Jul2022-Mar2023 Actuals'!AS15-'UPDATE&gt;&gt;Jul-Dec 2022 Actuals'!AS15</f>
        <v>219000</v>
      </c>
      <c r="AT15" s="46">
        <f>+'UPDATE&gt;&gt;Jul2022-Mar2023 Actuals'!AT15-'UPDATE&gt;&gt;Jul-Dec 2022 Actuals'!AT15</f>
        <v>218000</v>
      </c>
      <c r="AU15" s="46">
        <f>+'UPDATE&gt;&gt;Jul2022-Mar2023 Actuals'!AU15-'UPDATE&gt;&gt;Jul-Dec 2022 Actuals'!AU15</f>
        <v>0</v>
      </c>
      <c r="AV15" s="46">
        <f>+'UPDATE&gt;&gt;Jul2022-Mar2023 Actuals'!AV15-'UPDATE&gt;&gt;Jul-Dec 2022 Actuals'!AV15</f>
        <v>218000</v>
      </c>
      <c r="AW15" s="46">
        <f>+'UPDATE&gt;&gt;Jul2022-Mar2023 Actuals'!AW15-'UPDATE&gt;&gt;Jul-Dec 2022 Actuals'!AW15</f>
        <v>220000</v>
      </c>
      <c r="AX15" s="46">
        <f>+'UPDATE&gt;&gt;Jul2022-Mar2023 Actuals'!AX15-'UPDATE&gt;&gt;Jul-Dec 2022 Actuals'!AX15</f>
        <v>0</v>
      </c>
      <c r="AY15" s="46">
        <f>+'UPDATE&gt;&gt;Jul2022-Mar2023 Actuals'!AY15-'UPDATE&gt;&gt;Jul-Dec 2022 Actuals'!AY15</f>
        <v>220000</v>
      </c>
      <c r="AZ15" s="46">
        <f>+'UPDATE&gt;&gt;Jul2022-Mar2023 Actuals'!AZ15-'UPDATE&gt;&gt;Jul-Dec 2022 Actuals'!AZ15</f>
        <v>0</v>
      </c>
      <c r="BA15" s="46">
        <f>+'UPDATE&gt;&gt;Jul2022-Mar2023 Actuals'!BA15-'UPDATE&gt;&gt;Jul-Dec 2022 Actuals'!BA15</f>
        <v>0</v>
      </c>
      <c r="BB15" s="46">
        <f>+'UPDATE&gt;&gt;Jul2022-Mar2023 Actuals'!BB15-'UPDATE&gt;&gt;Jul-Dec 2022 Actuals'!BB15</f>
        <v>0</v>
      </c>
      <c r="BC15" s="46">
        <f>+'UPDATE&gt;&gt;Jul2022-Mar2023 Actuals'!BC15-'UPDATE&gt;&gt;Jul-Dec 2022 Actuals'!BC15</f>
        <v>657000</v>
      </c>
      <c r="BD15" s="46">
        <f>+'UPDATE&gt;&gt;Jul2022-Mar2023 Actuals'!BD15-'UPDATE&gt;&gt;Jul-Dec 2022 Actuals'!BD15</f>
        <v>0</v>
      </c>
      <c r="BE15" s="46">
        <f>+'UPDATE&gt;&gt;Jul2022-Mar2023 Actuals'!BE15-'UPDATE&gt;&gt;Jul-Dec 2022 Actuals'!BE15</f>
        <v>657000</v>
      </c>
      <c r="BF15" s="46">
        <f>+'UPDATE&gt;&gt;Jul2022-Mar2023 Actuals'!BF15-'UPDATE&gt;&gt;Jul-Dec 2022 Actuals'!BF15</f>
        <v>0</v>
      </c>
      <c r="BG15" s="46">
        <f>+'UPDATE&gt;&gt;Jul2022-Mar2023 Actuals'!BG15-'UPDATE&gt;&gt;Jul-Dec 2022 Actuals'!BG15</f>
        <v>0</v>
      </c>
      <c r="BH15" s="46">
        <f>+'UPDATE&gt;&gt;Jul2022-Mar2023 Actuals'!BH15-'UPDATE&gt;&gt;Jul-Dec 2022 Actuals'!BH15</f>
        <v>0</v>
      </c>
      <c r="BI15" s="46">
        <f>+'UPDATE&gt;&gt;Jul2022-Mar2023 Actuals'!BI15-'UPDATE&gt;&gt;Jul-Dec 2022 Actuals'!BI15</f>
        <v>0</v>
      </c>
      <c r="BJ15" s="46">
        <f>+'UPDATE&gt;&gt;Jul2022-Mar2023 Actuals'!BJ15-'UPDATE&gt;&gt;Jul-Dec 2022 Actuals'!BJ15</f>
        <v>0</v>
      </c>
      <c r="BK15" s="46">
        <f>+'UPDATE&gt;&gt;Jul2022-Mar2023 Actuals'!BK15-'UPDATE&gt;&gt;Jul-Dec 2022 Actuals'!BK15</f>
        <v>0</v>
      </c>
      <c r="BL15" s="46">
        <f>+'UPDATE&gt;&gt;Jul2022-Mar2023 Actuals'!BL15-'UPDATE&gt;&gt;Jul-Dec 2022 Actuals'!BL15</f>
        <v>0</v>
      </c>
      <c r="BM15" s="46">
        <f>+'UPDATE&gt;&gt;Jul2022-Mar2023 Actuals'!BM15-'UPDATE&gt;&gt;Jul-Dec 2022 Actuals'!BM15</f>
        <v>0</v>
      </c>
      <c r="BN15" s="46">
        <f>+'UPDATE&gt;&gt;Jul2022-Mar2023 Actuals'!BN15-'UPDATE&gt;&gt;Jul-Dec 2022 Actuals'!BN15</f>
        <v>0</v>
      </c>
      <c r="BO15" s="46">
        <f>+'UPDATE&gt;&gt;Jul2022-Mar2023 Actuals'!BO15-'UPDATE&gt;&gt;Jul-Dec 2022 Actuals'!BO15</f>
        <v>0</v>
      </c>
      <c r="BP15" s="46">
        <f>+'UPDATE&gt;&gt;Jul2022-Mar2023 Actuals'!BP15-'UPDATE&gt;&gt;Jul-Dec 2022 Actuals'!BP15</f>
        <v>0</v>
      </c>
      <c r="BQ15" s="46">
        <f>+'UPDATE&gt;&gt;Jul2022-Mar2023 Actuals'!BQ15-'UPDATE&gt;&gt;Jul-Dec 2022 Actuals'!BQ15</f>
        <v>0</v>
      </c>
      <c r="BR15" s="46">
        <f>+'UPDATE&gt;&gt;Jul2022-Mar2023 Actuals'!BR15-'UPDATE&gt;&gt;Jul-Dec 2022 Actuals'!BR15</f>
        <v>0</v>
      </c>
      <c r="BS15" s="46">
        <f>+'UPDATE&gt;&gt;Jul2022-Mar2023 Actuals'!BS15-'UPDATE&gt;&gt;Jul-Dec 2022 Actuals'!BS15</f>
        <v>0</v>
      </c>
      <c r="BT15" s="46">
        <f>+'UPDATE&gt;&gt;Jul2022-Mar2023 Actuals'!BT15-'UPDATE&gt;&gt;Jul-Dec 2022 Actuals'!BT15</f>
        <v>0</v>
      </c>
      <c r="BU15" s="46">
        <f>+'UPDATE&gt;&gt;Jul2022-Mar2023 Actuals'!BU15-'UPDATE&gt;&gt;Jul-Dec 2022 Actuals'!BU15</f>
        <v>0</v>
      </c>
      <c r="BV15" s="46">
        <f>+'UPDATE&gt;&gt;Jul2022-Mar2023 Actuals'!BV15-'UPDATE&gt;&gt;Jul-Dec 2022 Actuals'!BV15</f>
        <v>0</v>
      </c>
      <c r="BW15" s="46">
        <f>+'UPDATE&gt;&gt;Jul2022-Mar2023 Actuals'!BW15-'UPDATE&gt;&gt;Jul-Dec 2022 Actuals'!BW15</f>
        <v>0</v>
      </c>
      <c r="BX15" s="46">
        <f>+'UPDATE&gt;&gt;Jul2022-Mar2023 Actuals'!BX15-'UPDATE&gt;&gt;Jul-Dec 2022 Actuals'!BX15</f>
        <v>0</v>
      </c>
      <c r="BY15" s="46">
        <f>+'UPDATE&gt;&gt;Jul2022-Mar2023 Actuals'!BY15-'UPDATE&gt;&gt;Jul-Dec 2022 Actuals'!BY15</f>
        <v>0</v>
      </c>
      <c r="BZ15" s="46">
        <f>+'UPDATE&gt;&gt;Jul2022-Mar2023 Actuals'!BZ15-'UPDATE&gt;&gt;Jul-Dec 2022 Actuals'!BZ15</f>
        <v>0</v>
      </c>
      <c r="CA15" s="46">
        <f>+'UPDATE&gt;&gt;Jul2022-Mar2023 Actuals'!CA15-'UPDATE&gt;&gt;Jul-Dec 2022 Actuals'!CA15</f>
        <v>0</v>
      </c>
      <c r="CB15" s="46">
        <f>+'UPDATE&gt;&gt;Jul2022-Mar2023 Actuals'!CB15-'UPDATE&gt;&gt;Jul-Dec 2022 Actuals'!CB15</f>
        <v>0</v>
      </c>
      <c r="CC15" s="46">
        <f>+'UPDATE&gt;&gt;Jul2022-Mar2023 Actuals'!CC15-'UPDATE&gt;&gt;Jul-Dec 2022 Actuals'!CC15</f>
        <v>0</v>
      </c>
      <c r="CD15" s="46">
        <f>+'UPDATE&gt;&gt;Jul2022-Mar2023 Actuals'!CD15-'UPDATE&gt;&gt;Jul-Dec 2022 Actuals'!CD15</f>
        <v>0</v>
      </c>
      <c r="CE15" s="46">
        <f>+'UPDATE&gt;&gt;Jul2022-Mar2023 Actuals'!CE15-'UPDATE&gt;&gt;Jul-Dec 2022 Actuals'!CE15</f>
        <v>0</v>
      </c>
      <c r="CF15" s="46">
        <f>+'UPDATE&gt;&gt;Jul2022-Mar2023 Actuals'!CF15-'UPDATE&gt;&gt;Jul-Dec 2022 Actuals'!CF15</f>
        <v>0</v>
      </c>
      <c r="CG15" s="46">
        <f>+'UPDATE&gt;&gt;Jul2022-Mar2023 Actuals'!CG15-'UPDATE&gt;&gt;Jul-Dec 2022 Actuals'!CG15</f>
        <v>0</v>
      </c>
      <c r="CH15" s="46">
        <f>+'UPDATE&gt;&gt;Jul2022-Mar2023 Actuals'!CH15-'UPDATE&gt;&gt;Jul-Dec 2022 Actuals'!CH15</f>
        <v>0</v>
      </c>
      <c r="CI15" s="46">
        <f>+'UPDATE&gt;&gt;Jul2022-Mar2023 Actuals'!CI15-'UPDATE&gt;&gt;Jul-Dec 2022 Actuals'!CI15</f>
        <v>0</v>
      </c>
    </row>
    <row r="16" spans="1:88" x14ac:dyDescent="0.25">
      <c r="B16" s="48" t="s">
        <v>146</v>
      </c>
      <c r="C16" s="48" t="s">
        <v>147</v>
      </c>
      <c r="D16" s="48" t="s">
        <v>117</v>
      </c>
      <c r="F16" s="48" t="s">
        <v>148</v>
      </c>
      <c r="G16" s="48" t="s">
        <v>149</v>
      </c>
      <c r="H16" s="48" t="s">
        <v>150</v>
      </c>
      <c r="I16" s="48">
        <v>25.15</v>
      </c>
      <c r="J16" s="46">
        <f>+'UPDATE&gt;&gt;Jul2022-Mar2023 Actuals'!J16-'UPDATE&gt;&gt;Jul-Dec 2022 Actuals'!J16</f>
        <v>-3141153</v>
      </c>
      <c r="K16" s="46">
        <f>+'UPDATE&gt;&gt;Jul2022-Mar2023 Actuals'!K16-'UPDATE&gt;&gt;Jul-Dec 2022 Actuals'!K16</f>
        <v>-4466847</v>
      </c>
      <c r="L16" s="46">
        <f>+'UPDATE&gt;&gt;Jul2022-Mar2023 Actuals'!L16-'UPDATE&gt;&gt;Jul-Dec 2022 Actuals'!L16</f>
        <v>-7608000</v>
      </c>
      <c r="M16" s="46">
        <f>+'UPDATE&gt;&gt;Jul2022-Mar2023 Actuals'!M16-'UPDATE&gt;&gt;Jul-Dec 2022 Actuals'!M16</f>
        <v>0</v>
      </c>
      <c r="N16" s="46">
        <f>+'UPDATE&gt;&gt;Jul2022-Mar2023 Actuals'!N16-'UPDATE&gt;&gt;Jul-Dec 2022 Actuals'!N16</f>
        <v>0</v>
      </c>
      <c r="O16" s="46">
        <f>+'UPDATE&gt;&gt;Jul2022-Mar2023 Actuals'!O16-'UPDATE&gt;&gt;Jul-Dec 2022 Actuals'!O16</f>
        <v>0</v>
      </c>
      <c r="P16" s="46">
        <f>+'UPDATE&gt;&gt;Jul2022-Mar2023 Actuals'!P16-'UPDATE&gt;&gt;Jul-Dec 2022 Actuals'!P16</f>
        <v>0</v>
      </c>
      <c r="Q16" s="46">
        <f>+'UPDATE&gt;&gt;Jul2022-Mar2023 Actuals'!Q16-'UPDATE&gt;&gt;Jul-Dec 2022 Actuals'!Q16</f>
        <v>0</v>
      </c>
      <c r="R16" s="46">
        <f>+'UPDATE&gt;&gt;Jul2022-Mar2023 Actuals'!R16-'UPDATE&gt;&gt;Jul-Dec 2022 Actuals'!R16</f>
        <v>0</v>
      </c>
      <c r="S16" s="46">
        <f>+'UPDATE&gt;&gt;Jul2022-Mar2023 Actuals'!S16-'UPDATE&gt;&gt;Jul-Dec 2022 Actuals'!S16</f>
        <v>0</v>
      </c>
      <c r="T16" s="46">
        <f>+'UPDATE&gt;&gt;Jul2022-Mar2023 Actuals'!T16-'UPDATE&gt;&gt;Jul-Dec 2022 Actuals'!T16</f>
        <v>0</v>
      </c>
      <c r="U16" s="46">
        <f>+'UPDATE&gt;&gt;Jul2022-Mar2023 Actuals'!U16-'UPDATE&gt;&gt;Jul-Dec 2022 Actuals'!U16</f>
        <v>0</v>
      </c>
      <c r="V16" s="46">
        <f>+'UPDATE&gt;&gt;Jul2022-Mar2023 Actuals'!V16-'UPDATE&gt;&gt;Jul-Dec 2022 Actuals'!V16</f>
        <v>0</v>
      </c>
      <c r="W16" s="46">
        <f>+'UPDATE&gt;&gt;Jul2022-Mar2023 Actuals'!W16-'UPDATE&gt;&gt;Jul-Dec 2022 Actuals'!W16</f>
        <v>0</v>
      </c>
      <c r="X16" s="46">
        <f>+'UPDATE&gt;&gt;Jul2022-Mar2023 Actuals'!X16-'UPDATE&gt;&gt;Jul-Dec 2022 Actuals'!X16</f>
        <v>0</v>
      </c>
      <c r="Y16" s="46">
        <f>+'UPDATE&gt;&gt;Jul2022-Mar2023 Actuals'!Y16-'UPDATE&gt;&gt;Jul-Dec 2022 Actuals'!Y16</f>
        <v>0</v>
      </c>
      <c r="Z16" s="46">
        <f>+'UPDATE&gt;&gt;Jul2022-Mar2023 Actuals'!Z16-'UPDATE&gt;&gt;Jul-Dec 2022 Actuals'!Z16</f>
        <v>0</v>
      </c>
      <c r="AA16" s="46">
        <f>+'UPDATE&gt;&gt;Jul2022-Mar2023 Actuals'!AA16-'UPDATE&gt;&gt;Jul-Dec 2022 Actuals'!AA16</f>
        <v>0</v>
      </c>
      <c r="AB16" s="46">
        <f>+'UPDATE&gt;&gt;Jul2022-Mar2023 Actuals'!AB16-'UPDATE&gt;&gt;Jul-Dec 2022 Actuals'!AB16</f>
        <v>0</v>
      </c>
      <c r="AC16" s="46">
        <f>+'UPDATE&gt;&gt;Jul2022-Mar2023 Actuals'!AC16-'UPDATE&gt;&gt;Jul-Dec 2022 Actuals'!AC16</f>
        <v>0</v>
      </c>
      <c r="AD16" s="46">
        <f>+'UPDATE&gt;&gt;Jul2022-Mar2023 Actuals'!AD16-'UPDATE&gt;&gt;Jul-Dec 2022 Actuals'!AD16</f>
        <v>0</v>
      </c>
      <c r="AE16" s="46">
        <f>+'UPDATE&gt;&gt;Jul2022-Mar2023 Actuals'!AE16-'UPDATE&gt;&gt;Jul-Dec 2022 Actuals'!AE16</f>
        <v>-1048000</v>
      </c>
      <c r="AF16" s="46">
        <f>+'UPDATE&gt;&gt;Jul2022-Mar2023 Actuals'!AF16-'UPDATE&gt;&gt;Jul-Dec 2022 Actuals'!AF16</f>
        <v>-1489000</v>
      </c>
      <c r="AG16" s="46">
        <f>+'UPDATE&gt;&gt;Jul2022-Mar2023 Actuals'!AG16-'UPDATE&gt;&gt;Jul-Dec 2022 Actuals'!AG16</f>
        <v>-2537000</v>
      </c>
      <c r="AH16" s="46">
        <f>+'UPDATE&gt;&gt;Jul2022-Mar2023 Actuals'!AH16-'UPDATE&gt;&gt;Jul-Dec 2022 Actuals'!AH16</f>
        <v>-1048000</v>
      </c>
      <c r="AI16" s="46">
        <f>+'UPDATE&gt;&gt;Jul2022-Mar2023 Actuals'!AI16-'UPDATE&gt;&gt;Jul-Dec 2022 Actuals'!AI16</f>
        <v>-1490000</v>
      </c>
      <c r="AJ16" s="46">
        <f>+'UPDATE&gt;&gt;Jul2022-Mar2023 Actuals'!AJ16-'UPDATE&gt;&gt;Jul-Dec 2022 Actuals'!AJ16</f>
        <v>-2538000</v>
      </c>
      <c r="AK16" s="46">
        <f>+'UPDATE&gt;&gt;Jul2022-Mar2023 Actuals'!AK16-'UPDATE&gt;&gt;Jul-Dec 2022 Actuals'!AK16</f>
        <v>-1046000</v>
      </c>
      <c r="AL16" s="46">
        <f>+'UPDATE&gt;&gt;Jul2022-Mar2023 Actuals'!AL16-'UPDATE&gt;&gt;Jul-Dec 2022 Actuals'!AL16</f>
        <v>-1487000</v>
      </c>
      <c r="AM16" s="46">
        <f>+'UPDATE&gt;&gt;Jul2022-Mar2023 Actuals'!AM16-'UPDATE&gt;&gt;Jul-Dec 2022 Actuals'!AM16</f>
        <v>-2533000</v>
      </c>
      <c r="AN16" s="46">
        <f>+'UPDATE&gt;&gt;Jul2022-Mar2023 Actuals'!AN16-'UPDATE&gt;&gt;Jul-Dec 2022 Actuals'!AN16</f>
        <v>-3142000</v>
      </c>
      <c r="AO16" s="46">
        <f>+'UPDATE&gt;&gt;Jul2022-Mar2023 Actuals'!AO16-'UPDATE&gt;&gt;Jul-Dec 2022 Actuals'!AO16</f>
        <v>-4466000</v>
      </c>
      <c r="AP16" s="46">
        <f>+'UPDATE&gt;&gt;Jul2022-Mar2023 Actuals'!AP16-'UPDATE&gt;&gt;Jul-Dec 2022 Actuals'!AP16</f>
        <v>-7608000</v>
      </c>
      <c r="AQ16" s="46">
        <f>+'UPDATE&gt;&gt;Jul2022-Mar2023 Actuals'!AQ16-'UPDATE&gt;&gt;Jul-Dec 2022 Actuals'!AQ16</f>
        <v>0</v>
      </c>
      <c r="AR16" s="46">
        <f>+'UPDATE&gt;&gt;Jul2022-Mar2023 Actuals'!AR16-'UPDATE&gt;&gt;Jul-Dec 2022 Actuals'!AR16</f>
        <v>0</v>
      </c>
      <c r="AS16" s="46">
        <f>+'UPDATE&gt;&gt;Jul2022-Mar2023 Actuals'!AS16-'UPDATE&gt;&gt;Jul-Dec 2022 Actuals'!AS16</f>
        <v>0</v>
      </c>
      <c r="AT16" s="46">
        <f>+'UPDATE&gt;&gt;Jul2022-Mar2023 Actuals'!AT16-'UPDATE&gt;&gt;Jul-Dec 2022 Actuals'!AT16</f>
        <v>0</v>
      </c>
      <c r="AU16" s="46">
        <f>+'UPDATE&gt;&gt;Jul2022-Mar2023 Actuals'!AU16-'UPDATE&gt;&gt;Jul-Dec 2022 Actuals'!AU16</f>
        <v>0</v>
      </c>
      <c r="AV16" s="46">
        <f>+'UPDATE&gt;&gt;Jul2022-Mar2023 Actuals'!AV16-'UPDATE&gt;&gt;Jul-Dec 2022 Actuals'!AV16</f>
        <v>0</v>
      </c>
      <c r="AW16" s="46">
        <f>+'UPDATE&gt;&gt;Jul2022-Mar2023 Actuals'!AW16-'UPDATE&gt;&gt;Jul-Dec 2022 Actuals'!AW16</f>
        <v>0</v>
      </c>
      <c r="AX16" s="46">
        <f>+'UPDATE&gt;&gt;Jul2022-Mar2023 Actuals'!AX16-'UPDATE&gt;&gt;Jul-Dec 2022 Actuals'!AX16</f>
        <v>0</v>
      </c>
      <c r="AY16" s="46">
        <f>+'UPDATE&gt;&gt;Jul2022-Mar2023 Actuals'!AY16-'UPDATE&gt;&gt;Jul-Dec 2022 Actuals'!AY16</f>
        <v>0</v>
      </c>
      <c r="AZ16" s="46">
        <f>+'UPDATE&gt;&gt;Jul2022-Mar2023 Actuals'!AZ16-'UPDATE&gt;&gt;Jul-Dec 2022 Actuals'!AZ16</f>
        <v>0</v>
      </c>
      <c r="BA16" s="46">
        <f>+'UPDATE&gt;&gt;Jul2022-Mar2023 Actuals'!BA16-'UPDATE&gt;&gt;Jul-Dec 2022 Actuals'!BA16</f>
        <v>0</v>
      </c>
      <c r="BB16" s="46">
        <f>+'UPDATE&gt;&gt;Jul2022-Mar2023 Actuals'!BB16-'UPDATE&gt;&gt;Jul-Dec 2022 Actuals'!BB16</f>
        <v>0</v>
      </c>
      <c r="BC16" s="46">
        <f>+'UPDATE&gt;&gt;Jul2022-Mar2023 Actuals'!BC16-'UPDATE&gt;&gt;Jul-Dec 2022 Actuals'!BC16</f>
        <v>0</v>
      </c>
      <c r="BD16" s="46">
        <f>+'UPDATE&gt;&gt;Jul2022-Mar2023 Actuals'!BD16-'UPDATE&gt;&gt;Jul-Dec 2022 Actuals'!BD16</f>
        <v>0</v>
      </c>
      <c r="BE16" s="46">
        <f>+'UPDATE&gt;&gt;Jul2022-Mar2023 Actuals'!BE16-'UPDATE&gt;&gt;Jul-Dec 2022 Actuals'!BE16</f>
        <v>0</v>
      </c>
      <c r="BF16" s="46">
        <f>+'UPDATE&gt;&gt;Jul2022-Mar2023 Actuals'!BF16-'UPDATE&gt;&gt;Jul-Dec 2022 Actuals'!BF16</f>
        <v>0</v>
      </c>
      <c r="BG16" s="46">
        <f>+'UPDATE&gt;&gt;Jul2022-Mar2023 Actuals'!BG16-'UPDATE&gt;&gt;Jul-Dec 2022 Actuals'!BG16</f>
        <v>0</v>
      </c>
      <c r="BH16" s="46">
        <f>+'UPDATE&gt;&gt;Jul2022-Mar2023 Actuals'!BH16-'UPDATE&gt;&gt;Jul-Dec 2022 Actuals'!BH16</f>
        <v>0</v>
      </c>
      <c r="BI16" s="46">
        <f>+'UPDATE&gt;&gt;Jul2022-Mar2023 Actuals'!BI16-'UPDATE&gt;&gt;Jul-Dec 2022 Actuals'!BI16</f>
        <v>0</v>
      </c>
      <c r="BJ16" s="46">
        <f>+'UPDATE&gt;&gt;Jul2022-Mar2023 Actuals'!BJ16-'UPDATE&gt;&gt;Jul-Dec 2022 Actuals'!BJ16</f>
        <v>0</v>
      </c>
      <c r="BK16" s="46">
        <f>+'UPDATE&gt;&gt;Jul2022-Mar2023 Actuals'!BK16-'UPDATE&gt;&gt;Jul-Dec 2022 Actuals'!BK16</f>
        <v>0</v>
      </c>
      <c r="BL16" s="46">
        <f>+'UPDATE&gt;&gt;Jul2022-Mar2023 Actuals'!BL16-'UPDATE&gt;&gt;Jul-Dec 2022 Actuals'!BL16</f>
        <v>0</v>
      </c>
      <c r="BM16" s="46">
        <f>+'UPDATE&gt;&gt;Jul2022-Mar2023 Actuals'!BM16-'UPDATE&gt;&gt;Jul-Dec 2022 Actuals'!BM16</f>
        <v>0</v>
      </c>
      <c r="BN16" s="46">
        <f>+'UPDATE&gt;&gt;Jul2022-Mar2023 Actuals'!BN16-'UPDATE&gt;&gt;Jul-Dec 2022 Actuals'!BN16</f>
        <v>0</v>
      </c>
      <c r="BO16" s="46">
        <f>+'UPDATE&gt;&gt;Jul2022-Mar2023 Actuals'!BO16-'UPDATE&gt;&gt;Jul-Dec 2022 Actuals'!BO16</f>
        <v>0</v>
      </c>
      <c r="BP16" s="46">
        <f>+'UPDATE&gt;&gt;Jul2022-Mar2023 Actuals'!BP16-'UPDATE&gt;&gt;Jul-Dec 2022 Actuals'!BP16</f>
        <v>0</v>
      </c>
      <c r="BQ16" s="46">
        <f>+'UPDATE&gt;&gt;Jul2022-Mar2023 Actuals'!BQ16-'UPDATE&gt;&gt;Jul-Dec 2022 Actuals'!BQ16</f>
        <v>0</v>
      </c>
      <c r="BR16" s="46">
        <f>+'UPDATE&gt;&gt;Jul2022-Mar2023 Actuals'!BR16-'UPDATE&gt;&gt;Jul-Dec 2022 Actuals'!BR16</f>
        <v>-3142000</v>
      </c>
      <c r="BS16" s="46">
        <f>+'UPDATE&gt;&gt;Jul2022-Mar2023 Actuals'!BS16-'UPDATE&gt;&gt;Jul-Dec 2022 Actuals'!BS16</f>
        <v>-4466000</v>
      </c>
      <c r="BT16" s="46">
        <f>+'UPDATE&gt;&gt;Jul2022-Mar2023 Actuals'!BT16-'UPDATE&gt;&gt;Jul-Dec 2022 Actuals'!BT16</f>
        <v>-7608000</v>
      </c>
      <c r="BU16" s="46">
        <f>+'UPDATE&gt;&gt;Jul2022-Mar2023 Actuals'!BU16-'UPDATE&gt;&gt;Jul-Dec 2022 Actuals'!BU16</f>
        <v>-431</v>
      </c>
      <c r="BV16" s="46">
        <f>+'UPDATE&gt;&gt;Jul2022-Mar2023 Actuals'!BV16-'UPDATE&gt;&gt;Jul-Dec 2022 Actuals'!BV16</f>
        <v>431</v>
      </c>
      <c r="BW16" s="46">
        <f>+'UPDATE&gt;&gt;Jul2022-Mar2023 Actuals'!BW16-'UPDATE&gt;&gt;Jul-Dec 2022 Actuals'!BW16</f>
        <v>0</v>
      </c>
      <c r="BX16" s="46">
        <f>+'UPDATE&gt;&gt;Jul2022-Mar2023 Actuals'!BX16-'UPDATE&gt;&gt;Jul-Dec 2022 Actuals'!BX16</f>
        <v>-416</v>
      </c>
      <c r="BY16" s="46">
        <f>+'UPDATE&gt;&gt;Jul2022-Mar2023 Actuals'!BY16-'UPDATE&gt;&gt;Jul-Dec 2022 Actuals'!BY16</f>
        <v>416</v>
      </c>
      <c r="BZ16" s="46">
        <f>+'UPDATE&gt;&gt;Jul2022-Mar2023 Actuals'!BZ16-'UPDATE&gt;&gt;Jul-Dec 2022 Actuals'!BZ16</f>
        <v>0</v>
      </c>
      <c r="CA16" s="46">
        <f>+'UPDATE&gt;&gt;Jul2022-Mar2023 Actuals'!CA16-'UPDATE&gt;&gt;Jul-Dec 2022 Actuals'!CA16</f>
        <v>0</v>
      </c>
      <c r="CB16" s="46">
        <f>+'UPDATE&gt;&gt;Jul2022-Mar2023 Actuals'!CB16-'UPDATE&gt;&gt;Jul-Dec 2022 Actuals'!CB16</f>
        <v>0</v>
      </c>
      <c r="CC16" s="46">
        <f>+'UPDATE&gt;&gt;Jul2022-Mar2023 Actuals'!CC16-'UPDATE&gt;&gt;Jul-Dec 2022 Actuals'!CC16</f>
        <v>0</v>
      </c>
      <c r="CD16" s="46">
        <f>+'UPDATE&gt;&gt;Jul2022-Mar2023 Actuals'!CD16-'UPDATE&gt;&gt;Jul-Dec 2022 Actuals'!CD16</f>
        <v>0</v>
      </c>
      <c r="CE16" s="46">
        <f>+'UPDATE&gt;&gt;Jul2022-Mar2023 Actuals'!CE16-'UPDATE&gt;&gt;Jul-Dec 2022 Actuals'!CE16</f>
        <v>0</v>
      </c>
      <c r="CF16" s="46">
        <f>+'UPDATE&gt;&gt;Jul2022-Mar2023 Actuals'!CF16-'UPDATE&gt;&gt;Jul-Dec 2022 Actuals'!CF16</f>
        <v>0</v>
      </c>
      <c r="CG16" s="46">
        <f>+'UPDATE&gt;&gt;Jul2022-Mar2023 Actuals'!CG16-'UPDATE&gt;&gt;Jul-Dec 2022 Actuals'!CG16</f>
        <v>-847</v>
      </c>
      <c r="CH16" s="46">
        <f>+'UPDATE&gt;&gt;Jul2022-Mar2023 Actuals'!CH16-'UPDATE&gt;&gt;Jul-Dec 2022 Actuals'!CH16</f>
        <v>847</v>
      </c>
      <c r="CI16" s="46">
        <f>+'UPDATE&gt;&gt;Jul2022-Mar2023 Actuals'!CI16-'UPDATE&gt;&gt;Jul-Dec 2022 Actuals'!CI16</f>
        <v>0</v>
      </c>
    </row>
    <row r="17" spans="2:87" x14ac:dyDescent="0.25">
      <c r="B17" s="48" t="s">
        <v>146</v>
      </c>
      <c r="C17" s="48" t="s">
        <v>151</v>
      </c>
      <c r="D17" s="48" t="s">
        <v>117</v>
      </c>
      <c r="F17" s="48" t="s">
        <v>148</v>
      </c>
      <c r="G17" s="48" t="s">
        <v>149</v>
      </c>
      <c r="H17" s="48" t="s">
        <v>150</v>
      </c>
      <c r="I17" s="48">
        <v>25.15</v>
      </c>
      <c r="J17" s="46">
        <f>+'UPDATE&gt;&gt;Jul2022-Mar2023 Actuals'!J17-'UPDATE&gt;&gt;Jul-Dec 2022 Actuals'!J17</f>
        <v>-2200000</v>
      </c>
      <c r="K17" s="46">
        <f>+'UPDATE&gt;&gt;Jul2022-Mar2023 Actuals'!K17-'UPDATE&gt;&gt;Jul-Dec 2022 Actuals'!K17</f>
        <v>0</v>
      </c>
      <c r="L17" s="46">
        <f>+'UPDATE&gt;&gt;Jul2022-Mar2023 Actuals'!L17-'UPDATE&gt;&gt;Jul-Dec 2022 Actuals'!L17</f>
        <v>-2200000</v>
      </c>
      <c r="M17" s="46">
        <f>+'UPDATE&gt;&gt;Jul2022-Mar2023 Actuals'!M17-'UPDATE&gt;&gt;Jul-Dec 2022 Actuals'!M17</f>
        <v>0</v>
      </c>
      <c r="N17" s="46">
        <f>+'UPDATE&gt;&gt;Jul2022-Mar2023 Actuals'!N17-'UPDATE&gt;&gt;Jul-Dec 2022 Actuals'!N17</f>
        <v>0</v>
      </c>
      <c r="O17" s="46">
        <f>+'UPDATE&gt;&gt;Jul2022-Mar2023 Actuals'!O17-'UPDATE&gt;&gt;Jul-Dec 2022 Actuals'!O17</f>
        <v>0</v>
      </c>
      <c r="P17" s="46">
        <f>+'UPDATE&gt;&gt;Jul2022-Mar2023 Actuals'!P17-'UPDATE&gt;&gt;Jul-Dec 2022 Actuals'!P17</f>
        <v>0</v>
      </c>
      <c r="Q17" s="46">
        <f>+'UPDATE&gt;&gt;Jul2022-Mar2023 Actuals'!Q17-'UPDATE&gt;&gt;Jul-Dec 2022 Actuals'!Q17</f>
        <v>0</v>
      </c>
      <c r="R17" s="46">
        <f>+'UPDATE&gt;&gt;Jul2022-Mar2023 Actuals'!R17-'UPDATE&gt;&gt;Jul-Dec 2022 Actuals'!R17</f>
        <v>0</v>
      </c>
      <c r="S17" s="46">
        <f>+'UPDATE&gt;&gt;Jul2022-Mar2023 Actuals'!S17-'UPDATE&gt;&gt;Jul-Dec 2022 Actuals'!S17</f>
        <v>-102000</v>
      </c>
      <c r="T17" s="46">
        <f>+'UPDATE&gt;&gt;Jul2022-Mar2023 Actuals'!T17-'UPDATE&gt;&gt;Jul-Dec 2022 Actuals'!T17</f>
        <v>0</v>
      </c>
      <c r="U17" s="46">
        <f>+'UPDATE&gt;&gt;Jul2022-Mar2023 Actuals'!U17-'UPDATE&gt;&gt;Jul-Dec 2022 Actuals'!U17</f>
        <v>-102000</v>
      </c>
      <c r="V17" s="46">
        <f>+'UPDATE&gt;&gt;Jul2022-Mar2023 Actuals'!V17-'UPDATE&gt;&gt;Jul-Dec 2022 Actuals'!V17</f>
        <v>-267000</v>
      </c>
      <c r="W17" s="46">
        <f>+'UPDATE&gt;&gt;Jul2022-Mar2023 Actuals'!W17-'UPDATE&gt;&gt;Jul-Dec 2022 Actuals'!W17</f>
        <v>0</v>
      </c>
      <c r="X17" s="46">
        <f>+'UPDATE&gt;&gt;Jul2022-Mar2023 Actuals'!X17-'UPDATE&gt;&gt;Jul-Dec 2022 Actuals'!X17</f>
        <v>-267000</v>
      </c>
      <c r="Y17" s="46">
        <f>+'UPDATE&gt;&gt;Jul2022-Mar2023 Actuals'!Y17-'UPDATE&gt;&gt;Jul-Dec 2022 Actuals'!Y17</f>
        <v>-369000</v>
      </c>
      <c r="Z17" s="46">
        <f>+'UPDATE&gt;&gt;Jul2022-Mar2023 Actuals'!Z17-'UPDATE&gt;&gt;Jul-Dec 2022 Actuals'!Z17</f>
        <v>0</v>
      </c>
      <c r="AA17" s="46">
        <f>+'UPDATE&gt;&gt;Jul2022-Mar2023 Actuals'!AA17-'UPDATE&gt;&gt;Jul-Dec 2022 Actuals'!AA17</f>
        <v>-369000</v>
      </c>
      <c r="AB17" s="46">
        <f>+'UPDATE&gt;&gt;Jul2022-Mar2023 Actuals'!AB17-'UPDATE&gt;&gt;Jul-Dec 2022 Actuals'!AB17</f>
        <v>-721000</v>
      </c>
      <c r="AC17" s="46">
        <f>+'UPDATE&gt;&gt;Jul2022-Mar2023 Actuals'!AC17-'UPDATE&gt;&gt;Jul-Dec 2022 Actuals'!AC17</f>
        <v>0</v>
      </c>
      <c r="AD17" s="46">
        <f>+'UPDATE&gt;&gt;Jul2022-Mar2023 Actuals'!AD17-'UPDATE&gt;&gt;Jul-Dec 2022 Actuals'!AD17</f>
        <v>-721000</v>
      </c>
      <c r="AE17" s="46">
        <f>+'UPDATE&gt;&gt;Jul2022-Mar2023 Actuals'!AE17-'UPDATE&gt;&gt;Jul-Dec 2022 Actuals'!AE17</f>
        <v>-28674000</v>
      </c>
      <c r="AF17" s="46">
        <f>+'UPDATE&gt;&gt;Jul2022-Mar2023 Actuals'!AF17-'UPDATE&gt;&gt;Jul-Dec 2022 Actuals'!AF17</f>
        <v>0</v>
      </c>
      <c r="AG17" s="46">
        <f>+'UPDATE&gt;&gt;Jul2022-Mar2023 Actuals'!AG17-'UPDATE&gt;&gt;Jul-Dec 2022 Actuals'!AG17</f>
        <v>-28674000</v>
      </c>
      <c r="AH17" s="46">
        <f>+'UPDATE&gt;&gt;Jul2022-Mar2023 Actuals'!AH17-'UPDATE&gt;&gt;Jul-Dec 2022 Actuals'!AH17</f>
        <v>-41851000</v>
      </c>
      <c r="AI17" s="46">
        <f>+'UPDATE&gt;&gt;Jul2022-Mar2023 Actuals'!AI17-'UPDATE&gt;&gt;Jul-Dec 2022 Actuals'!AI17</f>
        <v>0</v>
      </c>
      <c r="AJ17" s="46">
        <f>+'UPDATE&gt;&gt;Jul2022-Mar2023 Actuals'!AJ17-'UPDATE&gt;&gt;Jul-Dec 2022 Actuals'!AJ17</f>
        <v>-41851000</v>
      </c>
      <c r="AK17" s="46">
        <f>+'UPDATE&gt;&gt;Jul2022-Mar2023 Actuals'!AK17-'UPDATE&gt;&gt;Jul-Dec 2022 Actuals'!AK17</f>
        <v>4463000</v>
      </c>
      <c r="AL17" s="46">
        <f>+'UPDATE&gt;&gt;Jul2022-Mar2023 Actuals'!AL17-'UPDATE&gt;&gt;Jul-Dec 2022 Actuals'!AL17</f>
        <v>0</v>
      </c>
      <c r="AM17" s="46">
        <f>+'UPDATE&gt;&gt;Jul2022-Mar2023 Actuals'!AM17-'UPDATE&gt;&gt;Jul-Dec 2022 Actuals'!AM17</f>
        <v>4463000</v>
      </c>
      <c r="AN17" s="46">
        <f>+'UPDATE&gt;&gt;Jul2022-Mar2023 Actuals'!AN17-'UPDATE&gt;&gt;Jul-Dec 2022 Actuals'!AN17</f>
        <v>-66783000</v>
      </c>
      <c r="AO17" s="46">
        <f>+'UPDATE&gt;&gt;Jul2022-Mar2023 Actuals'!AO17-'UPDATE&gt;&gt;Jul-Dec 2022 Actuals'!AO17</f>
        <v>0</v>
      </c>
      <c r="AP17" s="46">
        <f>+'UPDATE&gt;&gt;Jul2022-Mar2023 Actuals'!AP17-'UPDATE&gt;&gt;Jul-Dec 2022 Actuals'!AP17</f>
        <v>-66783000</v>
      </c>
      <c r="AQ17" s="46">
        <f>+'UPDATE&gt;&gt;Jul2022-Mar2023 Actuals'!AQ17-'UPDATE&gt;&gt;Jul-Dec 2022 Actuals'!AQ17</f>
        <v>-14526000</v>
      </c>
      <c r="AR17" s="46">
        <f>+'UPDATE&gt;&gt;Jul2022-Mar2023 Actuals'!AR17-'UPDATE&gt;&gt;Jul-Dec 2022 Actuals'!AR17</f>
        <v>0</v>
      </c>
      <c r="AS17" s="46">
        <f>+'UPDATE&gt;&gt;Jul2022-Mar2023 Actuals'!AS17-'UPDATE&gt;&gt;Jul-Dec 2022 Actuals'!AS17</f>
        <v>-14526000</v>
      </c>
      <c r="AT17" s="46">
        <f>+'UPDATE&gt;&gt;Jul2022-Mar2023 Actuals'!AT17-'UPDATE&gt;&gt;Jul-Dec 2022 Actuals'!AT17</f>
        <v>-14526000</v>
      </c>
      <c r="AU17" s="46">
        <f>+'UPDATE&gt;&gt;Jul2022-Mar2023 Actuals'!AU17-'UPDATE&gt;&gt;Jul-Dec 2022 Actuals'!AU17</f>
        <v>0</v>
      </c>
      <c r="AV17" s="46">
        <f>+'UPDATE&gt;&gt;Jul2022-Mar2023 Actuals'!AV17-'UPDATE&gt;&gt;Jul-Dec 2022 Actuals'!AV17</f>
        <v>-14526000</v>
      </c>
      <c r="AW17" s="46">
        <f>+'UPDATE&gt;&gt;Jul2022-Mar2023 Actuals'!AW17-'UPDATE&gt;&gt;Jul-Dec 2022 Actuals'!AW17</f>
        <v>-14526000</v>
      </c>
      <c r="AX17" s="46">
        <f>+'UPDATE&gt;&gt;Jul2022-Mar2023 Actuals'!AX17-'UPDATE&gt;&gt;Jul-Dec 2022 Actuals'!AX17</f>
        <v>0</v>
      </c>
      <c r="AY17" s="46">
        <f>+'UPDATE&gt;&gt;Jul2022-Mar2023 Actuals'!AY17-'UPDATE&gt;&gt;Jul-Dec 2022 Actuals'!AY17</f>
        <v>-14526000</v>
      </c>
      <c r="AZ17" s="46">
        <f>+'UPDATE&gt;&gt;Jul2022-Mar2023 Actuals'!AZ17-'UPDATE&gt;&gt;Jul-Dec 2022 Actuals'!AZ17</f>
        <v>36590000</v>
      </c>
      <c r="BA17" s="46">
        <f>+'UPDATE&gt;&gt;Jul2022-Mar2023 Actuals'!BA17-'UPDATE&gt;&gt;Jul-Dec 2022 Actuals'!BA17</f>
        <v>0</v>
      </c>
      <c r="BB17" s="46">
        <f>+'UPDATE&gt;&gt;Jul2022-Mar2023 Actuals'!BB17-'UPDATE&gt;&gt;Jul-Dec 2022 Actuals'!BB17</f>
        <v>36590000</v>
      </c>
      <c r="BC17" s="46">
        <f>+'UPDATE&gt;&gt;Jul2022-Mar2023 Actuals'!BC17-'UPDATE&gt;&gt;Jul-Dec 2022 Actuals'!BC17</f>
        <v>-6988000</v>
      </c>
      <c r="BD17" s="46">
        <f>+'UPDATE&gt;&gt;Jul2022-Mar2023 Actuals'!BD17-'UPDATE&gt;&gt;Jul-Dec 2022 Actuals'!BD17</f>
        <v>0</v>
      </c>
      <c r="BE17" s="46">
        <f>+'UPDATE&gt;&gt;Jul2022-Mar2023 Actuals'!BE17-'UPDATE&gt;&gt;Jul-Dec 2022 Actuals'!BE17</f>
        <v>-6988000</v>
      </c>
      <c r="BF17" s="46">
        <f>+'UPDATE&gt;&gt;Jul2022-Mar2023 Actuals'!BF17-'UPDATE&gt;&gt;Jul-Dec 2022 Actuals'!BF17</f>
        <v>71941000</v>
      </c>
      <c r="BG17" s="46">
        <f>+'UPDATE&gt;&gt;Jul2022-Mar2023 Actuals'!BG17-'UPDATE&gt;&gt;Jul-Dec 2022 Actuals'!BG17</f>
        <v>0</v>
      </c>
      <c r="BH17" s="46">
        <f>+'UPDATE&gt;&gt;Jul2022-Mar2023 Actuals'!BH17-'UPDATE&gt;&gt;Jul-Dec 2022 Actuals'!BH17</f>
        <v>71941000</v>
      </c>
      <c r="BI17" s="46">
        <f>+'UPDATE&gt;&gt;Jul2022-Mar2023 Actuals'!BI17-'UPDATE&gt;&gt;Jul-Dec 2022 Actuals'!BI17</f>
        <v>0</v>
      </c>
      <c r="BJ17" s="46">
        <f>+'UPDATE&gt;&gt;Jul2022-Mar2023 Actuals'!BJ17-'UPDATE&gt;&gt;Jul-Dec 2022 Actuals'!BJ17</f>
        <v>0</v>
      </c>
      <c r="BK17" s="46">
        <f>+'UPDATE&gt;&gt;Jul2022-Mar2023 Actuals'!BK17-'UPDATE&gt;&gt;Jul-Dec 2022 Actuals'!BK17</f>
        <v>0</v>
      </c>
      <c r="BL17" s="46">
        <f>+'UPDATE&gt;&gt;Jul2022-Mar2023 Actuals'!BL17-'UPDATE&gt;&gt;Jul-Dec 2022 Actuals'!BL17</f>
        <v>0</v>
      </c>
      <c r="BM17" s="46">
        <f>+'UPDATE&gt;&gt;Jul2022-Mar2023 Actuals'!BM17-'UPDATE&gt;&gt;Jul-Dec 2022 Actuals'!BM17</f>
        <v>0</v>
      </c>
      <c r="BN17" s="46">
        <f>+'UPDATE&gt;&gt;Jul2022-Mar2023 Actuals'!BN17-'UPDATE&gt;&gt;Jul-Dec 2022 Actuals'!BN17</f>
        <v>0</v>
      </c>
      <c r="BO17" s="46">
        <f>+'UPDATE&gt;&gt;Jul2022-Mar2023 Actuals'!BO17-'UPDATE&gt;&gt;Jul-Dec 2022 Actuals'!BO17</f>
        <v>71941000</v>
      </c>
      <c r="BP17" s="46">
        <f>+'UPDATE&gt;&gt;Jul2022-Mar2023 Actuals'!BP17-'UPDATE&gt;&gt;Jul-Dec 2022 Actuals'!BP17</f>
        <v>0</v>
      </c>
      <c r="BQ17" s="46">
        <f>+'UPDATE&gt;&gt;Jul2022-Mar2023 Actuals'!BQ17-'UPDATE&gt;&gt;Jul-Dec 2022 Actuals'!BQ17</f>
        <v>71941000</v>
      </c>
      <c r="BR17" s="46">
        <f>+'UPDATE&gt;&gt;Jul2022-Mar2023 Actuals'!BR17-'UPDATE&gt;&gt;Jul-Dec 2022 Actuals'!BR17</f>
        <v>-2199000</v>
      </c>
      <c r="BS17" s="46">
        <f>+'UPDATE&gt;&gt;Jul2022-Mar2023 Actuals'!BS17-'UPDATE&gt;&gt;Jul-Dec 2022 Actuals'!BS17</f>
        <v>0</v>
      </c>
      <c r="BT17" s="46">
        <f>+'UPDATE&gt;&gt;Jul2022-Mar2023 Actuals'!BT17-'UPDATE&gt;&gt;Jul-Dec 2022 Actuals'!BT17</f>
        <v>-2199000</v>
      </c>
      <c r="BU17" s="46">
        <f>+'UPDATE&gt;&gt;Jul2022-Mar2023 Actuals'!BU17-'UPDATE&gt;&gt;Jul-Dec 2022 Actuals'!BU17</f>
        <v>0</v>
      </c>
      <c r="BV17" s="46">
        <f>+'UPDATE&gt;&gt;Jul2022-Mar2023 Actuals'!BV17-'UPDATE&gt;&gt;Jul-Dec 2022 Actuals'!BV17</f>
        <v>0</v>
      </c>
      <c r="BW17" s="46">
        <f>+'UPDATE&gt;&gt;Jul2022-Mar2023 Actuals'!BW17-'UPDATE&gt;&gt;Jul-Dec 2022 Actuals'!BW17</f>
        <v>0</v>
      </c>
      <c r="BX17" s="46">
        <f>+'UPDATE&gt;&gt;Jul2022-Mar2023 Actuals'!BX17-'UPDATE&gt;&gt;Jul-Dec 2022 Actuals'!BX17</f>
        <v>0</v>
      </c>
      <c r="BY17" s="46">
        <f>+'UPDATE&gt;&gt;Jul2022-Mar2023 Actuals'!BY17-'UPDATE&gt;&gt;Jul-Dec 2022 Actuals'!BY17</f>
        <v>0</v>
      </c>
      <c r="BZ17" s="46">
        <f>+'UPDATE&gt;&gt;Jul2022-Mar2023 Actuals'!BZ17-'UPDATE&gt;&gt;Jul-Dec 2022 Actuals'!BZ17</f>
        <v>0</v>
      </c>
      <c r="CA17" s="46">
        <f>+'UPDATE&gt;&gt;Jul2022-Mar2023 Actuals'!CA17-'UPDATE&gt;&gt;Jul-Dec 2022 Actuals'!CA17</f>
        <v>1000</v>
      </c>
      <c r="CB17" s="46">
        <f>+'UPDATE&gt;&gt;Jul2022-Mar2023 Actuals'!CB17-'UPDATE&gt;&gt;Jul-Dec 2022 Actuals'!CB17</f>
        <v>0</v>
      </c>
      <c r="CC17" s="46">
        <f>+'UPDATE&gt;&gt;Jul2022-Mar2023 Actuals'!CC17-'UPDATE&gt;&gt;Jul-Dec 2022 Actuals'!CC17</f>
        <v>1000</v>
      </c>
      <c r="CD17" s="46">
        <f>+'UPDATE&gt;&gt;Jul2022-Mar2023 Actuals'!CD17-'UPDATE&gt;&gt;Jul-Dec 2022 Actuals'!CD17</f>
        <v>0</v>
      </c>
      <c r="CE17" s="46">
        <f>+'UPDATE&gt;&gt;Jul2022-Mar2023 Actuals'!CE17-'UPDATE&gt;&gt;Jul-Dec 2022 Actuals'!CE17</f>
        <v>0</v>
      </c>
      <c r="CF17" s="46">
        <f>+'UPDATE&gt;&gt;Jul2022-Mar2023 Actuals'!CF17-'UPDATE&gt;&gt;Jul-Dec 2022 Actuals'!CF17</f>
        <v>0</v>
      </c>
      <c r="CG17" s="46">
        <f>+'UPDATE&gt;&gt;Jul2022-Mar2023 Actuals'!CG17-'UPDATE&gt;&gt;Jul-Dec 2022 Actuals'!CG17</f>
        <v>1000</v>
      </c>
      <c r="CH17" s="46">
        <f>+'UPDATE&gt;&gt;Jul2022-Mar2023 Actuals'!CH17-'UPDATE&gt;&gt;Jul-Dec 2022 Actuals'!CH17</f>
        <v>0</v>
      </c>
      <c r="CI17" s="46">
        <f>+'UPDATE&gt;&gt;Jul2022-Mar2023 Actuals'!CI17-'UPDATE&gt;&gt;Jul-Dec 2022 Actuals'!CI17</f>
        <v>1000</v>
      </c>
    </row>
    <row r="18" spans="2:87" x14ac:dyDescent="0.25">
      <c r="B18" s="48" t="s">
        <v>146</v>
      </c>
      <c r="C18" s="48" t="s">
        <v>151</v>
      </c>
      <c r="D18" s="48" t="s">
        <v>121</v>
      </c>
      <c r="F18" s="48" t="s">
        <v>152</v>
      </c>
      <c r="H18" s="48" t="s">
        <v>153</v>
      </c>
      <c r="I18" s="48">
        <v>25</v>
      </c>
      <c r="J18" s="46">
        <f>+'UPDATE&gt;&gt;Jul2022-Mar2023 Actuals'!J18-'UPDATE&gt;&gt;Jul-Dec 2022 Actuals'!J18</f>
        <v>2200000</v>
      </c>
      <c r="K18" s="46">
        <f>+'UPDATE&gt;&gt;Jul2022-Mar2023 Actuals'!K18-'UPDATE&gt;&gt;Jul-Dec 2022 Actuals'!K18</f>
        <v>0</v>
      </c>
      <c r="L18" s="46">
        <f>+'UPDATE&gt;&gt;Jul2022-Mar2023 Actuals'!L18-'UPDATE&gt;&gt;Jul-Dec 2022 Actuals'!L18</f>
        <v>2200000</v>
      </c>
      <c r="M18" s="46">
        <f>+'UPDATE&gt;&gt;Jul2022-Mar2023 Actuals'!M18-'UPDATE&gt;&gt;Jul-Dec 2022 Actuals'!M18</f>
        <v>0</v>
      </c>
      <c r="N18" s="46">
        <f>+'UPDATE&gt;&gt;Jul2022-Mar2023 Actuals'!N18-'UPDATE&gt;&gt;Jul-Dec 2022 Actuals'!N18</f>
        <v>0</v>
      </c>
      <c r="O18" s="46">
        <f>+'UPDATE&gt;&gt;Jul2022-Mar2023 Actuals'!O18-'UPDATE&gt;&gt;Jul-Dec 2022 Actuals'!O18</f>
        <v>0</v>
      </c>
      <c r="P18" s="46">
        <f>+'UPDATE&gt;&gt;Jul2022-Mar2023 Actuals'!P18-'UPDATE&gt;&gt;Jul-Dec 2022 Actuals'!P18</f>
        <v>0</v>
      </c>
      <c r="Q18" s="46">
        <f>+'UPDATE&gt;&gt;Jul2022-Mar2023 Actuals'!Q18-'UPDATE&gt;&gt;Jul-Dec 2022 Actuals'!Q18</f>
        <v>0</v>
      </c>
      <c r="R18" s="46">
        <f>+'UPDATE&gt;&gt;Jul2022-Mar2023 Actuals'!R18-'UPDATE&gt;&gt;Jul-Dec 2022 Actuals'!R18</f>
        <v>0</v>
      </c>
      <c r="S18" s="46">
        <f>+'UPDATE&gt;&gt;Jul2022-Mar2023 Actuals'!S18-'UPDATE&gt;&gt;Jul-Dec 2022 Actuals'!S18</f>
        <v>0</v>
      </c>
      <c r="T18" s="46">
        <f>+'UPDATE&gt;&gt;Jul2022-Mar2023 Actuals'!T18-'UPDATE&gt;&gt;Jul-Dec 2022 Actuals'!T18</f>
        <v>0</v>
      </c>
      <c r="U18" s="46">
        <f>+'UPDATE&gt;&gt;Jul2022-Mar2023 Actuals'!U18-'UPDATE&gt;&gt;Jul-Dec 2022 Actuals'!U18</f>
        <v>0</v>
      </c>
      <c r="V18" s="46">
        <f>+'UPDATE&gt;&gt;Jul2022-Mar2023 Actuals'!V18-'UPDATE&gt;&gt;Jul-Dec 2022 Actuals'!V18</f>
        <v>2000</v>
      </c>
      <c r="W18" s="46">
        <f>+'UPDATE&gt;&gt;Jul2022-Mar2023 Actuals'!W18-'UPDATE&gt;&gt;Jul-Dec 2022 Actuals'!W18</f>
        <v>0</v>
      </c>
      <c r="X18" s="46">
        <f>+'UPDATE&gt;&gt;Jul2022-Mar2023 Actuals'!X18-'UPDATE&gt;&gt;Jul-Dec 2022 Actuals'!X18</f>
        <v>2000</v>
      </c>
      <c r="Y18" s="46">
        <f>+'UPDATE&gt;&gt;Jul2022-Mar2023 Actuals'!Y18-'UPDATE&gt;&gt;Jul-Dec 2022 Actuals'!Y18</f>
        <v>2000</v>
      </c>
      <c r="Z18" s="46">
        <f>+'UPDATE&gt;&gt;Jul2022-Mar2023 Actuals'!Z18-'UPDATE&gt;&gt;Jul-Dec 2022 Actuals'!Z18</f>
        <v>0</v>
      </c>
      <c r="AA18" s="46">
        <f>+'UPDATE&gt;&gt;Jul2022-Mar2023 Actuals'!AA18-'UPDATE&gt;&gt;Jul-Dec 2022 Actuals'!AA18</f>
        <v>2000</v>
      </c>
      <c r="AB18" s="46">
        <f>+'UPDATE&gt;&gt;Jul2022-Mar2023 Actuals'!AB18-'UPDATE&gt;&gt;Jul-Dec 2022 Actuals'!AB18</f>
        <v>0</v>
      </c>
      <c r="AC18" s="46">
        <f>+'UPDATE&gt;&gt;Jul2022-Mar2023 Actuals'!AC18-'UPDATE&gt;&gt;Jul-Dec 2022 Actuals'!AC18</f>
        <v>0</v>
      </c>
      <c r="AD18" s="46">
        <f>+'UPDATE&gt;&gt;Jul2022-Mar2023 Actuals'!AD18-'UPDATE&gt;&gt;Jul-Dec 2022 Actuals'!AD18</f>
        <v>0</v>
      </c>
      <c r="AE18" s="46">
        <f>+'UPDATE&gt;&gt;Jul2022-Mar2023 Actuals'!AE18-'UPDATE&gt;&gt;Jul-Dec 2022 Actuals'!AE18</f>
        <v>-449000</v>
      </c>
      <c r="AF18" s="46">
        <f>+'UPDATE&gt;&gt;Jul2022-Mar2023 Actuals'!AF18-'UPDATE&gt;&gt;Jul-Dec 2022 Actuals'!AF18</f>
        <v>0</v>
      </c>
      <c r="AG18" s="46">
        <f>+'UPDATE&gt;&gt;Jul2022-Mar2023 Actuals'!AG18-'UPDATE&gt;&gt;Jul-Dec 2022 Actuals'!AG18</f>
        <v>-449000</v>
      </c>
      <c r="AH18" s="46">
        <f>+'UPDATE&gt;&gt;Jul2022-Mar2023 Actuals'!AH18-'UPDATE&gt;&gt;Jul-Dec 2022 Actuals'!AH18</f>
        <v>-427000</v>
      </c>
      <c r="AI18" s="46">
        <f>+'UPDATE&gt;&gt;Jul2022-Mar2023 Actuals'!AI18-'UPDATE&gt;&gt;Jul-Dec 2022 Actuals'!AI18</f>
        <v>0</v>
      </c>
      <c r="AJ18" s="46">
        <f>+'UPDATE&gt;&gt;Jul2022-Mar2023 Actuals'!AJ18-'UPDATE&gt;&gt;Jul-Dec 2022 Actuals'!AJ18</f>
        <v>-427000</v>
      </c>
      <c r="AK18" s="46">
        <f>+'UPDATE&gt;&gt;Jul2022-Mar2023 Actuals'!AK18-'UPDATE&gt;&gt;Jul-Dec 2022 Actuals'!AK18</f>
        <v>874000</v>
      </c>
      <c r="AL18" s="46">
        <f>+'UPDATE&gt;&gt;Jul2022-Mar2023 Actuals'!AL18-'UPDATE&gt;&gt;Jul-Dec 2022 Actuals'!AL18</f>
        <v>0</v>
      </c>
      <c r="AM18" s="46">
        <f>+'UPDATE&gt;&gt;Jul2022-Mar2023 Actuals'!AM18-'UPDATE&gt;&gt;Jul-Dec 2022 Actuals'!AM18</f>
        <v>874000</v>
      </c>
      <c r="AN18" s="46">
        <f>+'UPDATE&gt;&gt;Jul2022-Mar2023 Actuals'!AN18-'UPDATE&gt;&gt;Jul-Dec 2022 Actuals'!AN18</f>
        <v>-2000</v>
      </c>
      <c r="AO18" s="46">
        <f>+'UPDATE&gt;&gt;Jul2022-Mar2023 Actuals'!AO18-'UPDATE&gt;&gt;Jul-Dec 2022 Actuals'!AO18</f>
        <v>0</v>
      </c>
      <c r="AP18" s="46">
        <f>+'UPDATE&gt;&gt;Jul2022-Mar2023 Actuals'!AP18-'UPDATE&gt;&gt;Jul-Dec 2022 Actuals'!AP18</f>
        <v>-2000</v>
      </c>
      <c r="AQ18" s="46">
        <f>+'UPDATE&gt;&gt;Jul2022-Mar2023 Actuals'!AQ18-'UPDATE&gt;&gt;Jul-Dec 2022 Actuals'!AQ18</f>
        <v>0</v>
      </c>
      <c r="AR18" s="46">
        <f>+'UPDATE&gt;&gt;Jul2022-Mar2023 Actuals'!AR18-'UPDATE&gt;&gt;Jul-Dec 2022 Actuals'!AR18</f>
        <v>0</v>
      </c>
      <c r="AS18" s="46">
        <f>+'UPDATE&gt;&gt;Jul2022-Mar2023 Actuals'!AS18-'UPDATE&gt;&gt;Jul-Dec 2022 Actuals'!AS18</f>
        <v>0</v>
      </c>
      <c r="AT18" s="46">
        <f>+'UPDATE&gt;&gt;Jul2022-Mar2023 Actuals'!AT18-'UPDATE&gt;&gt;Jul-Dec 2022 Actuals'!AT18</f>
        <v>0</v>
      </c>
      <c r="AU18" s="46">
        <f>+'UPDATE&gt;&gt;Jul2022-Mar2023 Actuals'!AU18-'UPDATE&gt;&gt;Jul-Dec 2022 Actuals'!AU18</f>
        <v>0</v>
      </c>
      <c r="AV18" s="46">
        <f>+'UPDATE&gt;&gt;Jul2022-Mar2023 Actuals'!AV18-'UPDATE&gt;&gt;Jul-Dec 2022 Actuals'!AV18</f>
        <v>0</v>
      </c>
      <c r="AW18" s="46">
        <f>+'UPDATE&gt;&gt;Jul2022-Mar2023 Actuals'!AW18-'UPDATE&gt;&gt;Jul-Dec 2022 Actuals'!AW18</f>
        <v>0</v>
      </c>
      <c r="AX18" s="46">
        <f>+'UPDATE&gt;&gt;Jul2022-Mar2023 Actuals'!AX18-'UPDATE&gt;&gt;Jul-Dec 2022 Actuals'!AX18</f>
        <v>0</v>
      </c>
      <c r="AY18" s="46">
        <f>+'UPDATE&gt;&gt;Jul2022-Mar2023 Actuals'!AY18-'UPDATE&gt;&gt;Jul-Dec 2022 Actuals'!AY18</f>
        <v>0</v>
      </c>
      <c r="AZ18" s="46">
        <f>+'UPDATE&gt;&gt;Jul2022-Mar2023 Actuals'!AZ18-'UPDATE&gt;&gt;Jul-Dec 2022 Actuals'!AZ18</f>
        <v>1100000</v>
      </c>
      <c r="BA18" s="46">
        <f>+'UPDATE&gt;&gt;Jul2022-Mar2023 Actuals'!BA18-'UPDATE&gt;&gt;Jul-Dec 2022 Actuals'!BA18</f>
        <v>0</v>
      </c>
      <c r="BB18" s="46">
        <f>+'UPDATE&gt;&gt;Jul2022-Mar2023 Actuals'!BB18-'UPDATE&gt;&gt;Jul-Dec 2022 Actuals'!BB18</f>
        <v>1100000</v>
      </c>
      <c r="BC18" s="46">
        <f>+'UPDATE&gt;&gt;Jul2022-Mar2023 Actuals'!BC18-'UPDATE&gt;&gt;Jul-Dec 2022 Actuals'!BC18</f>
        <v>1100000</v>
      </c>
      <c r="BD18" s="46">
        <f>+'UPDATE&gt;&gt;Jul2022-Mar2023 Actuals'!BD18-'UPDATE&gt;&gt;Jul-Dec 2022 Actuals'!BD18</f>
        <v>0</v>
      </c>
      <c r="BE18" s="46">
        <f>+'UPDATE&gt;&gt;Jul2022-Mar2023 Actuals'!BE18-'UPDATE&gt;&gt;Jul-Dec 2022 Actuals'!BE18</f>
        <v>1100000</v>
      </c>
      <c r="BF18" s="46">
        <f>+'UPDATE&gt;&gt;Jul2022-Mar2023 Actuals'!BF18-'UPDATE&gt;&gt;Jul-Dec 2022 Actuals'!BF18</f>
        <v>1100000</v>
      </c>
      <c r="BG18" s="46">
        <f>+'UPDATE&gt;&gt;Jul2022-Mar2023 Actuals'!BG18-'UPDATE&gt;&gt;Jul-Dec 2022 Actuals'!BG18</f>
        <v>0</v>
      </c>
      <c r="BH18" s="46">
        <f>+'UPDATE&gt;&gt;Jul2022-Mar2023 Actuals'!BH18-'UPDATE&gt;&gt;Jul-Dec 2022 Actuals'!BH18</f>
        <v>1100000</v>
      </c>
      <c r="BI18" s="46">
        <f>+'UPDATE&gt;&gt;Jul2022-Mar2023 Actuals'!BI18-'UPDATE&gt;&gt;Jul-Dec 2022 Actuals'!BI18</f>
        <v>0</v>
      </c>
      <c r="BJ18" s="46">
        <f>+'UPDATE&gt;&gt;Jul2022-Mar2023 Actuals'!BJ18-'UPDATE&gt;&gt;Jul-Dec 2022 Actuals'!BJ18</f>
        <v>0</v>
      </c>
      <c r="BK18" s="46">
        <f>+'UPDATE&gt;&gt;Jul2022-Mar2023 Actuals'!BK18-'UPDATE&gt;&gt;Jul-Dec 2022 Actuals'!BK18</f>
        <v>0</v>
      </c>
      <c r="BL18" s="46">
        <f>+'UPDATE&gt;&gt;Jul2022-Mar2023 Actuals'!BL18-'UPDATE&gt;&gt;Jul-Dec 2022 Actuals'!BL18</f>
        <v>0</v>
      </c>
      <c r="BM18" s="46">
        <f>+'UPDATE&gt;&gt;Jul2022-Mar2023 Actuals'!BM18-'UPDATE&gt;&gt;Jul-Dec 2022 Actuals'!BM18</f>
        <v>0</v>
      </c>
      <c r="BN18" s="46">
        <f>+'UPDATE&gt;&gt;Jul2022-Mar2023 Actuals'!BN18-'UPDATE&gt;&gt;Jul-Dec 2022 Actuals'!BN18</f>
        <v>0</v>
      </c>
      <c r="BO18" s="46">
        <f>+'UPDATE&gt;&gt;Jul2022-Mar2023 Actuals'!BO18-'UPDATE&gt;&gt;Jul-Dec 2022 Actuals'!BO18</f>
        <v>1100000</v>
      </c>
      <c r="BP18" s="46">
        <f>+'UPDATE&gt;&gt;Jul2022-Mar2023 Actuals'!BP18-'UPDATE&gt;&gt;Jul-Dec 2022 Actuals'!BP18</f>
        <v>0</v>
      </c>
      <c r="BQ18" s="46">
        <f>+'UPDATE&gt;&gt;Jul2022-Mar2023 Actuals'!BQ18-'UPDATE&gt;&gt;Jul-Dec 2022 Actuals'!BQ18</f>
        <v>1100000</v>
      </c>
      <c r="BR18" s="46">
        <f>+'UPDATE&gt;&gt;Jul2022-Mar2023 Actuals'!BR18-'UPDATE&gt;&gt;Jul-Dec 2022 Actuals'!BR18</f>
        <v>2200000</v>
      </c>
      <c r="BS18" s="46">
        <f>+'UPDATE&gt;&gt;Jul2022-Mar2023 Actuals'!BS18-'UPDATE&gt;&gt;Jul-Dec 2022 Actuals'!BS18</f>
        <v>0</v>
      </c>
      <c r="BT18" s="46">
        <f>+'UPDATE&gt;&gt;Jul2022-Mar2023 Actuals'!BT18-'UPDATE&gt;&gt;Jul-Dec 2022 Actuals'!BT18</f>
        <v>2200000</v>
      </c>
      <c r="BU18" s="46">
        <f>+'UPDATE&gt;&gt;Jul2022-Mar2023 Actuals'!BU18-'UPDATE&gt;&gt;Jul-Dec 2022 Actuals'!BU18</f>
        <v>0</v>
      </c>
      <c r="BV18" s="46">
        <f>+'UPDATE&gt;&gt;Jul2022-Mar2023 Actuals'!BV18-'UPDATE&gt;&gt;Jul-Dec 2022 Actuals'!BV18</f>
        <v>0</v>
      </c>
      <c r="BW18" s="46">
        <f>+'UPDATE&gt;&gt;Jul2022-Mar2023 Actuals'!BW18-'UPDATE&gt;&gt;Jul-Dec 2022 Actuals'!BW18</f>
        <v>0</v>
      </c>
      <c r="BX18" s="46">
        <f>+'UPDATE&gt;&gt;Jul2022-Mar2023 Actuals'!BX18-'UPDATE&gt;&gt;Jul-Dec 2022 Actuals'!BX18</f>
        <v>0</v>
      </c>
      <c r="BY18" s="46">
        <f>+'UPDATE&gt;&gt;Jul2022-Mar2023 Actuals'!BY18-'UPDATE&gt;&gt;Jul-Dec 2022 Actuals'!BY18</f>
        <v>0</v>
      </c>
      <c r="BZ18" s="46">
        <f>+'UPDATE&gt;&gt;Jul2022-Mar2023 Actuals'!BZ18-'UPDATE&gt;&gt;Jul-Dec 2022 Actuals'!BZ18</f>
        <v>0</v>
      </c>
      <c r="CA18" s="46">
        <f>+'UPDATE&gt;&gt;Jul2022-Mar2023 Actuals'!CA18-'UPDATE&gt;&gt;Jul-Dec 2022 Actuals'!CA18</f>
        <v>0</v>
      </c>
      <c r="CB18" s="46">
        <f>+'UPDATE&gt;&gt;Jul2022-Mar2023 Actuals'!CB18-'UPDATE&gt;&gt;Jul-Dec 2022 Actuals'!CB18</f>
        <v>0</v>
      </c>
      <c r="CC18" s="46">
        <f>+'UPDATE&gt;&gt;Jul2022-Mar2023 Actuals'!CC18-'UPDATE&gt;&gt;Jul-Dec 2022 Actuals'!CC18</f>
        <v>0</v>
      </c>
      <c r="CD18" s="46">
        <f>+'UPDATE&gt;&gt;Jul2022-Mar2023 Actuals'!CD18-'UPDATE&gt;&gt;Jul-Dec 2022 Actuals'!CD18</f>
        <v>0</v>
      </c>
      <c r="CE18" s="46">
        <f>+'UPDATE&gt;&gt;Jul2022-Mar2023 Actuals'!CE18-'UPDATE&gt;&gt;Jul-Dec 2022 Actuals'!CE18</f>
        <v>0</v>
      </c>
      <c r="CF18" s="46">
        <f>+'UPDATE&gt;&gt;Jul2022-Mar2023 Actuals'!CF18-'UPDATE&gt;&gt;Jul-Dec 2022 Actuals'!CF18</f>
        <v>0</v>
      </c>
      <c r="CG18" s="46">
        <f>+'UPDATE&gt;&gt;Jul2022-Mar2023 Actuals'!CG18-'UPDATE&gt;&gt;Jul-Dec 2022 Actuals'!CG18</f>
        <v>0</v>
      </c>
      <c r="CH18" s="46">
        <f>+'UPDATE&gt;&gt;Jul2022-Mar2023 Actuals'!CH18-'UPDATE&gt;&gt;Jul-Dec 2022 Actuals'!CH18</f>
        <v>0</v>
      </c>
      <c r="CI18" s="46">
        <f>+'UPDATE&gt;&gt;Jul2022-Mar2023 Actuals'!CI18-'UPDATE&gt;&gt;Jul-Dec 2022 Actuals'!CI18</f>
        <v>0</v>
      </c>
    </row>
    <row r="19" spans="2:87" x14ac:dyDescent="0.25">
      <c r="B19" s="48" t="s">
        <v>146</v>
      </c>
      <c r="C19" s="48" t="s">
        <v>154</v>
      </c>
      <c r="D19" s="48" t="s">
        <v>117</v>
      </c>
      <c r="E19" s="48" t="s">
        <v>139</v>
      </c>
      <c r="F19" s="48" t="s">
        <v>148</v>
      </c>
      <c r="G19" s="48" t="s">
        <v>149</v>
      </c>
      <c r="H19" s="48" t="s">
        <v>155</v>
      </c>
      <c r="I19" s="48">
        <v>25.35</v>
      </c>
      <c r="J19" s="46">
        <f>+'UPDATE&gt;&gt;Jul2022-Mar2023 Actuals'!J19-'UPDATE&gt;&gt;Jul-Dec 2022 Actuals'!J19</f>
        <v>0</v>
      </c>
      <c r="K19" s="46">
        <f>+'UPDATE&gt;&gt;Jul2022-Mar2023 Actuals'!K19-'UPDATE&gt;&gt;Jul-Dec 2022 Actuals'!K19</f>
        <v>0</v>
      </c>
      <c r="L19" s="46">
        <f>+'UPDATE&gt;&gt;Jul2022-Mar2023 Actuals'!L19-'UPDATE&gt;&gt;Jul-Dec 2022 Actuals'!L19</f>
        <v>0</v>
      </c>
      <c r="M19" s="46">
        <f>+'UPDATE&gt;&gt;Jul2022-Mar2023 Actuals'!M19-'UPDATE&gt;&gt;Jul-Dec 2022 Actuals'!M19</f>
        <v>0</v>
      </c>
      <c r="N19" s="46">
        <f>+'UPDATE&gt;&gt;Jul2022-Mar2023 Actuals'!N19-'UPDATE&gt;&gt;Jul-Dec 2022 Actuals'!N19</f>
        <v>0</v>
      </c>
      <c r="O19" s="46">
        <f>+'UPDATE&gt;&gt;Jul2022-Mar2023 Actuals'!O19-'UPDATE&gt;&gt;Jul-Dec 2022 Actuals'!O19</f>
        <v>0</v>
      </c>
      <c r="P19" s="46">
        <f>+'UPDATE&gt;&gt;Jul2022-Mar2023 Actuals'!P19-'UPDATE&gt;&gt;Jul-Dec 2022 Actuals'!P19</f>
        <v>0</v>
      </c>
      <c r="Q19" s="46">
        <f>+'UPDATE&gt;&gt;Jul2022-Mar2023 Actuals'!Q19-'UPDATE&gt;&gt;Jul-Dec 2022 Actuals'!Q19</f>
        <v>0</v>
      </c>
      <c r="R19" s="46">
        <f>+'UPDATE&gt;&gt;Jul2022-Mar2023 Actuals'!R19-'UPDATE&gt;&gt;Jul-Dec 2022 Actuals'!R19</f>
        <v>0</v>
      </c>
      <c r="S19" s="46">
        <f>+'UPDATE&gt;&gt;Jul2022-Mar2023 Actuals'!S19-'UPDATE&gt;&gt;Jul-Dec 2022 Actuals'!S19</f>
        <v>0</v>
      </c>
      <c r="T19" s="46">
        <f>+'UPDATE&gt;&gt;Jul2022-Mar2023 Actuals'!T19-'UPDATE&gt;&gt;Jul-Dec 2022 Actuals'!T19</f>
        <v>0</v>
      </c>
      <c r="U19" s="46">
        <f>+'UPDATE&gt;&gt;Jul2022-Mar2023 Actuals'!U19-'UPDATE&gt;&gt;Jul-Dec 2022 Actuals'!U19</f>
        <v>0</v>
      </c>
      <c r="V19" s="46">
        <f>+'UPDATE&gt;&gt;Jul2022-Mar2023 Actuals'!V19-'UPDATE&gt;&gt;Jul-Dec 2022 Actuals'!V19</f>
        <v>0</v>
      </c>
      <c r="W19" s="46">
        <f>+'UPDATE&gt;&gt;Jul2022-Mar2023 Actuals'!W19-'UPDATE&gt;&gt;Jul-Dec 2022 Actuals'!W19</f>
        <v>0</v>
      </c>
      <c r="X19" s="46">
        <f>+'UPDATE&gt;&gt;Jul2022-Mar2023 Actuals'!X19-'UPDATE&gt;&gt;Jul-Dec 2022 Actuals'!X19</f>
        <v>0</v>
      </c>
      <c r="Y19" s="46">
        <f>+'UPDATE&gt;&gt;Jul2022-Mar2023 Actuals'!Y19-'UPDATE&gt;&gt;Jul-Dec 2022 Actuals'!Y19</f>
        <v>0</v>
      </c>
      <c r="Z19" s="46">
        <f>+'UPDATE&gt;&gt;Jul2022-Mar2023 Actuals'!Z19-'UPDATE&gt;&gt;Jul-Dec 2022 Actuals'!Z19</f>
        <v>0</v>
      </c>
      <c r="AA19" s="46">
        <f>+'UPDATE&gt;&gt;Jul2022-Mar2023 Actuals'!AA19-'UPDATE&gt;&gt;Jul-Dec 2022 Actuals'!AA19</f>
        <v>0</v>
      </c>
      <c r="AB19" s="46">
        <f>+'UPDATE&gt;&gt;Jul2022-Mar2023 Actuals'!AB19-'UPDATE&gt;&gt;Jul-Dec 2022 Actuals'!AB19</f>
        <v>0</v>
      </c>
      <c r="AC19" s="46">
        <f>+'UPDATE&gt;&gt;Jul2022-Mar2023 Actuals'!AC19-'UPDATE&gt;&gt;Jul-Dec 2022 Actuals'!AC19</f>
        <v>0</v>
      </c>
      <c r="AD19" s="46">
        <f>+'UPDATE&gt;&gt;Jul2022-Mar2023 Actuals'!AD19-'UPDATE&gt;&gt;Jul-Dec 2022 Actuals'!AD19</f>
        <v>0</v>
      </c>
      <c r="AE19" s="46">
        <f>+'UPDATE&gt;&gt;Jul2022-Mar2023 Actuals'!AE19-'UPDATE&gt;&gt;Jul-Dec 2022 Actuals'!AE19</f>
        <v>4976000</v>
      </c>
      <c r="AF19" s="46">
        <f>+'UPDATE&gt;&gt;Jul2022-Mar2023 Actuals'!AF19-'UPDATE&gt;&gt;Jul-Dec 2022 Actuals'!AF19</f>
        <v>0</v>
      </c>
      <c r="AG19" s="46">
        <f>+'UPDATE&gt;&gt;Jul2022-Mar2023 Actuals'!AG19-'UPDATE&gt;&gt;Jul-Dec 2022 Actuals'!AG19</f>
        <v>4976000</v>
      </c>
      <c r="AH19" s="46">
        <f>+'UPDATE&gt;&gt;Jul2022-Mar2023 Actuals'!AH19-'UPDATE&gt;&gt;Jul-Dec 2022 Actuals'!AH19</f>
        <v>-8459000</v>
      </c>
      <c r="AI19" s="46">
        <f>+'UPDATE&gt;&gt;Jul2022-Mar2023 Actuals'!AI19-'UPDATE&gt;&gt;Jul-Dec 2022 Actuals'!AI19</f>
        <v>0</v>
      </c>
      <c r="AJ19" s="46">
        <f>+'UPDATE&gt;&gt;Jul2022-Mar2023 Actuals'!AJ19-'UPDATE&gt;&gt;Jul-Dec 2022 Actuals'!AJ19</f>
        <v>-8459000</v>
      </c>
      <c r="AK19" s="46">
        <f>+'UPDATE&gt;&gt;Jul2022-Mar2023 Actuals'!AK19-'UPDATE&gt;&gt;Jul-Dec 2022 Actuals'!AK19</f>
        <v>1425000</v>
      </c>
      <c r="AL19" s="46">
        <f>+'UPDATE&gt;&gt;Jul2022-Mar2023 Actuals'!AL19-'UPDATE&gt;&gt;Jul-Dec 2022 Actuals'!AL19</f>
        <v>0</v>
      </c>
      <c r="AM19" s="46">
        <f>+'UPDATE&gt;&gt;Jul2022-Mar2023 Actuals'!AM19-'UPDATE&gt;&gt;Jul-Dec 2022 Actuals'!AM19</f>
        <v>1425000</v>
      </c>
      <c r="AN19" s="46">
        <f>+'UPDATE&gt;&gt;Jul2022-Mar2023 Actuals'!AN19-'UPDATE&gt;&gt;Jul-Dec 2022 Actuals'!AN19</f>
        <v>-2058000</v>
      </c>
      <c r="AO19" s="46">
        <f>+'UPDATE&gt;&gt;Jul2022-Mar2023 Actuals'!AO19-'UPDATE&gt;&gt;Jul-Dec 2022 Actuals'!AO19</f>
        <v>0</v>
      </c>
      <c r="AP19" s="46">
        <f>+'UPDATE&gt;&gt;Jul2022-Mar2023 Actuals'!AP19-'UPDATE&gt;&gt;Jul-Dec 2022 Actuals'!AP19</f>
        <v>-2058000</v>
      </c>
      <c r="AQ19" s="46">
        <f>+'UPDATE&gt;&gt;Jul2022-Mar2023 Actuals'!AQ19-'UPDATE&gt;&gt;Jul-Dec 2022 Actuals'!AQ19</f>
        <v>3301000</v>
      </c>
      <c r="AR19" s="46">
        <f>+'UPDATE&gt;&gt;Jul2022-Mar2023 Actuals'!AR19-'UPDATE&gt;&gt;Jul-Dec 2022 Actuals'!AR19</f>
        <v>0</v>
      </c>
      <c r="AS19" s="46">
        <f>+'UPDATE&gt;&gt;Jul2022-Mar2023 Actuals'!AS19-'UPDATE&gt;&gt;Jul-Dec 2022 Actuals'!AS19</f>
        <v>3301000</v>
      </c>
      <c r="AT19" s="46">
        <f>+'UPDATE&gt;&gt;Jul2022-Mar2023 Actuals'!AT19-'UPDATE&gt;&gt;Jul-Dec 2022 Actuals'!AT19</f>
        <v>-1243000</v>
      </c>
      <c r="AU19" s="46">
        <f>+'UPDATE&gt;&gt;Jul2022-Mar2023 Actuals'!AU19-'UPDATE&gt;&gt;Jul-Dec 2022 Actuals'!AU19</f>
        <v>0</v>
      </c>
      <c r="AV19" s="46">
        <f>+'UPDATE&gt;&gt;Jul2022-Mar2023 Actuals'!AV19-'UPDATE&gt;&gt;Jul-Dec 2022 Actuals'!AV19</f>
        <v>-1243000</v>
      </c>
      <c r="AW19" s="46">
        <f>+'UPDATE&gt;&gt;Jul2022-Mar2023 Actuals'!AW19-'UPDATE&gt;&gt;Jul-Dec 2022 Actuals'!AW19</f>
        <v>0</v>
      </c>
      <c r="AX19" s="46">
        <f>+'UPDATE&gt;&gt;Jul2022-Mar2023 Actuals'!AX19-'UPDATE&gt;&gt;Jul-Dec 2022 Actuals'!AX19</f>
        <v>0</v>
      </c>
      <c r="AY19" s="46">
        <f>+'UPDATE&gt;&gt;Jul2022-Mar2023 Actuals'!AY19-'UPDATE&gt;&gt;Jul-Dec 2022 Actuals'!AY19</f>
        <v>0</v>
      </c>
      <c r="AZ19" s="46">
        <f>+'UPDATE&gt;&gt;Jul2022-Mar2023 Actuals'!AZ19-'UPDATE&gt;&gt;Jul-Dec 2022 Actuals'!AZ19</f>
        <v>0</v>
      </c>
      <c r="BA19" s="46">
        <f>+'UPDATE&gt;&gt;Jul2022-Mar2023 Actuals'!BA19-'UPDATE&gt;&gt;Jul-Dec 2022 Actuals'!BA19</f>
        <v>0</v>
      </c>
      <c r="BB19" s="46">
        <f>+'UPDATE&gt;&gt;Jul2022-Mar2023 Actuals'!BB19-'UPDATE&gt;&gt;Jul-Dec 2022 Actuals'!BB19</f>
        <v>0</v>
      </c>
      <c r="BC19" s="46">
        <f>+'UPDATE&gt;&gt;Jul2022-Mar2023 Actuals'!BC19-'UPDATE&gt;&gt;Jul-Dec 2022 Actuals'!BC19</f>
        <v>2058000</v>
      </c>
      <c r="BD19" s="46">
        <f>+'UPDATE&gt;&gt;Jul2022-Mar2023 Actuals'!BD19-'UPDATE&gt;&gt;Jul-Dec 2022 Actuals'!BD19</f>
        <v>0</v>
      </c>
      <c r="BE19" s="46">
        <f>+'UPDATE&gt;&gt;Jul2022-Mar2023 Actuals'!BE19-'UPDATE&gt;&gt;Jul-Dec 2022 Actuals'!BE19</f>
        <v>2058000</v>
      </c>
      <c r="BF19" s="46">
        <f>+'UPDATE&gt;&gt;Jul2022-Mar2023 Actuals'!BF19-'UPDATE&gt;&gt;Jul-Dec 2022 Actuals'!BF19</f>
        <v>0</v>
      </c>
      <c r="BG19" s="46">
        <f>+'UPDATE&gt;&gt;Jul2022-Mar2023 Actuals'!BG19-'UPDATE&gt;&gt;Jul-Dec 2022 Actuals'!BG19</f>
        <v>0</v>
      </c>
      <c r="BH19" s="46">
        <f>+'UPDATE&gt;&gt;Jul2022-Mar2023 Actuals'!BH19-'UPDATE&gt;&gt;Jul-Dec 2022 Actuals'!BH19</f>
        <v>0</v>
      </c>
      <c r="BI19" s="46">
        <f>+'UPDATE&gt;&gt;Jul2022-Mar2023 Actuals'!BI19-'UPDATE&gt;&gt;Jul-Dec 2022 Actuals'!BI19</f>
        <v>0</v>
      </c>
      <c r="BJ19" s="46">
        <f>+'UPDATE&gt;&gt;Jul2022-Mar2023 Actuals'!BJ19-'UPDATE&gt;&gt;Jul-Dec 2022 Actuals'!BJ19</f>
        <v>0</v>
      </c>
      <c r="BK19" s="46">
        <f>+'UPDATE&gt;&gt;Jul2022-Mar2023 Actuals'!BK19-'UPDATE&gt;&gt;Jul-Dec 2022 Actuals'!BK19</f>
        <v>0</v>
      </c>
      <c r="BL19" s="46">
        <f>+'UPDATE&gt;&gt;Jul2022-Mar2023 Actuals'!BL19-'UPDATE&gt;&gt;Jul-Dec 2022 Actuals'!BL19</f>
        <v>0</v>
      </c>
      <c r="BM19" s="46">
        <f>+'UPDATE&gt;&gt;Jul2022-Mar2023 Actuals'!BM19-'UPDATE&gt;&gt;Jul-Dec 2022 Actuals'!BM19</f>
        <v>0</v>
      </c>
      <c r="BN19" s="46">
        <f>+'UPDATE&gt;&gt;Jul2022-Mar2023 Actuals'!BN19-'UPDATE&gt;&gt;Jul-Dec 2022 Actuals'!BN19</f>
        <v>0</v>
      </c>
      <c r="BO19" s="46">
        <f>+'UPDATE&gt;&gt;Jul2022-Mar2023 Actuals'!BO19-'UPDATE&gt;&gt;Jul-Dec 2022 Actuals'!BO19</f>
        <v>0</v>
      </c>
      <c r="BP19" s="46">
        <f>+'UPDATE&gt;&gt;Jul2022-Mar2023 Actuals'!BP19-'UPDATE&gt;&gt;Jul-Dec 2022 Actuals'!BP19</f>
        <v>0</v>
      </c>
      <c r="BQ19" s="46">
        <f>+'UPDATE&gt;&gt;Jul2022-Mar2023 Actuals'!BQ19-'UPDATE&gt;&gt;Jul-Dec 2022 Actuals'!BQ19</f>
        <v>0</v>
      </c>
      <c r="BR19" s="46">
        <f>+'UPDATE&gt;&gt;Jul2022-Mar2023 Actuals'!BR19-'UPDATE&gt;&gt;Jul-Dec 2022 Actuals'!BR19</f>
        <v>0</v>
      </c>
      <c r="BS19" s="46">
        <f>+'UPDATE&gt;&gt;Jul2022-Mar2023 Actuals'!BS19-'UPDATE&gt;&gt;Jul-Dec 2022 Actuals'!BS19</f>
        <v>0</v>
      </c>
      <c r="BT19" s="46">
        <f>+'UPDATE&gt;&gt;Jul2022-Mar2023 Actuals'!BT19-'UPDATE&gt;&gt;Jul-Dec 2022 Actuals'!BT19</f>
        <v>0</v>
      </c>
      <c r="BU19" s="46">
        <f>+'UPDATE&gt;&gt;Jul2022-Mar2023 Actuals'!BU19-'UPDATE&gt;&gt;Jul-Dec 2022 Actuals'!BU19</f>
        <v>0</v>
      </c>
      <c r="BV19" s="46">
        <f>+'UPDATE&gt;&gt;Jul2022-Mar2023 Actuals'!BV19-'UPDATE&gt;&gt;Jul-Dec 2022 Actuals'!BV19</f>
        <v>0</v>
      </c>
      <c r="BW19" s="46">
        <f>+'UPDATE&gt;&gt;Jul2022-Mar2023 Actuals'!BW19-'UPDATE&gt;&gt;Jul-Dec 2022 Actuals'!BW19</f>
        <v>0</v>
      </c>
      <c r="BX19" s="46">
        <f>+'UPDATE&gt;&gt;Jul2022-Mar2023 Actuals'!BX19-'UPDATE&gt;&gt;Jul-Dec 2022 Actuals'!BX19</f>
        <v>0</v>
      </c>
      <c r="BY19" s="46">
        <f>+'UPDATE&gt;&gt;Jul2022-Mar2023 Actuals'!BY19-'UPDATE&gt;&gt;Jul-Dec 2022 Actuals'!BY19</f>
        <v>0</v>
      </c>
      <c r="BZ19" s="46">
        <f>+'UPDATE&gt;&gt;Jul2022-Mar2023 Actuals'!BZ19-'UPDATE&gt;&gt;Jul-Dec 2022 Actuals'!BZ19</f>
        <v>0</v>
      </c>
      <c r="CA19" s="46">
        <f>+'UPDATE&gt;&gt;Jul2022-Mar2023 Actuals'!CA19-'UPDATE&gt;&gt;Jul-Dec 2022 Actuals'!CA19</f>
        <v>0</v>
      </c>
      <c r="CB19" s="46">
        <f>+'UPDATE&gt;&gt;Jul2022-Mar2023 Actuals'!CB19-'UPDATE&gt;&gt;Jul-Dec 2022 Actuals'!CB19</f>
        <v>0</v>
      </c>
      <c r="CC19" s="46">
        <f>+'UPDATE&gt;&gt;Jul2022-Mar2023 Actuals'!CC19-'UPDATE&gt;&gt;Jul-Dec 2022 Actuals'!CC19</f>
        <v>0</v>
      </c>
      <c r="CD19" s="46">
        <f>+'UPDATE&gt;&gt;Jul2022-Mar2023 Actuals'!CD19-'UPDATE&gt;&gt;Jul-Dec 2022 Actuals'!CD19</f>
        <v>0</v>
      </c>
      <c r="CE19" s="46">
        <f>+'UPDATE&gt;&gt;Jul2022-Mar2023 Actuals'!CE19-'UPDATE&gt;&gt;Jul-Dec 2022 Actuals'!CE19</f>
        <v>0</v>
      </c>
      <c r="CF19" s="46">
        <f>+'UPDATE&gt;&gt;Jul2022-Mar2023 Actuals'!CF19-'UPDATE&gt;&gt;Jul-Dec 2022 Actuals'!CF19</f>
        <v>0</v>
      </c>
      <c r="CG19" s="46">
        <f>+'UPDATE&gt;&gt;Jul2022-Mar2023 Actuals'!CG19-'UPDATE&gt;&gt;Jul-Dec 2022 Actuals'!CG19</f>
        <v>0</v>
      </c>
      <c r="CH19" s="46">
        <f>+'UPDATE&gt;&gt;Jul2022-Mar2023 Actuals'!CH19-'UPDATE&gt;&gt;Jul-Dec 2022 Actuals'!CH19</f>
        <v>0</v>
      </c>
      <c r="CI19" s="46">
        <f>+'UPDATE&gt;&gt;Jul2022-Mar2023 Actuals'!CI19-'UPDATE&gt;&gt;Jul-Dec 2022 Actuals'!CI19</f>
        <v>0</v>
      </c>
    </row>
    <row r="20" spans="2:87" x14ac:dyDescent="0.25">
      <c r="B20" s="48" t="s">
        <v>156</v>
      </c>
      <c r="C20" s="48" t="s">
        <v>157</v>
      </c>
      <c r="D20" s="48" t="s">
        <v>121</v>
      </c>
      <c r="F20" s="48" t="s">
        <v>158</v>
      </c>
      <c r="H20" s="48" t="s">
        <v>159</v>
      </c>
      <c r="I20" s="48">
        <v>30</v>
      </c>
      <c r="J20" s="46">
        <f>+'UPDATE&gt;&gt;Jul2022-Mar2023 Actuals'!J20-'UPDATE&gt;&gt;Jul-Dec 2022 Actuals'!J20</f>
        <v>0</v>
      </c>
      <c r="K20" s="46">
        <f>+'UPDATE&gt;&gt;Jul2022-Mar2023 Actuals'!K20-'UPDATE&gt;&gt;Jul-Dec 2022 Actuals'!K20</f>
        <v>0</v>
      </c>
      <c r="L20" s="46">
        <f>+'UPDATE&gt;&gt;Jul2022-Mar2023 Actuals'!L20-'UPDATE&gt;&gt;Jul-Dec 2022 Actuals'!L20</f>
        <v>0</v>
      </c>
      <c r="M20" s="46">
        <f>+'UPDATE&gt;&gt;Jul2022-Mar2023 Actuals'!M20-'UPDATE&gt;&gt;Jul-Dec 2022 Actuals'!M20</f>
        <v>0</v>
      </c>
      <c r="N20" s="46">
        <f>+'UPDATE&gt;&gt;Jul2022-Mar2023 Actuals'!N20-'UPDATE&gt;&gt;Jul-Dec 2022 Actuals'!N20</f>
        <v>0</v>
      </c>
      <c r="O20" s="46">
        <f>+'UPDATE&gt;&gt;Jul2022-Mar2023 Actuals'!O20-'UPDATE&gt;&gt;Jul-Dec 2022 Actuals'!O20</f>
        <v>0</v>
      </c>
      <c r="P20" s="46">
        <f>+'UPDATE&gt;&gt;Jul2022-Mar2023 Actuals'!P20-'UPDATE&gt;&gt;Jul-Dec 2022 Actuals'!P20</f>
        <v>0</v>
      </c>
      <c r="Q20" s="46">
        <f>+'UPDATE&gt;&gt;Jul2022-Mar2023 Actuals'!Q20-'UPDATE&gt;&gt;Jul-Dec 2022 Actuals'!Q20</f>
        <v>0</v>
      </c>
      <c r="R20" s="46">
        <f>+'UPDATE&gt;&gt;Jul2022-Mar2023 Actuals'!R20-'UPDATE&gt;&gt;Jul-Dec 2022 Actuals'!R20</f>
        <v>0</v>
      </c>
      <c r="S20" s="46">
        <f>+'UPDATE&gt;&gt;Jul2022-Mar2023 Actuals'!S20-'UPDATE&gt;&gt;Jul-Dec 2022 Actuals'!S20</f>
        <v>0</v>
      </c>
      <c r="T20" s="46">
        <f>+'UPDATE&gt;&gt;Jul2022-Mar2023 Actuals'!T20-'UPDATE&gt;&gt;Jul-Dec 2022 Actuals'!T20</f>
        <v>0</v>
      </c>
      <c r="U20" s="46">
        <f>+'UPDATE&gt;&gt;Jul2022-Mar2023 Actuals'!U20-'UPDATE&gt;&gt;Jul-Dec 2022 Actuals'!U20</f>
        <v>0</v>
      </c>
      <c r="V20" s="46">
        <f>+'UPDATE&gt;&gt;Jul2022-Mar2023 Actuals'!V20-'UPDATE&gt;&gt;Jul-Dec 2022 Actuals'!V20</f>
        <v>0</v>
      </c>
      <c r="W20" s="46">
        <f>+'UPDATE&gt;&gt;Jul2022-Mar2023 Actuals'!W20-'UPDATE&gt;&gt;Jul-Dec 2022 Actuals'!W20</f>
        <v>0</v>
      </c>
      <c r="X20" s="46">
        <f>+'UPDATE&gt;&gt;Jul2022-Mar2023 Actuals'!X20-'UPDATE&gt;&gt;Jul-Dec 2022 Actuals'!X20</f>
        <v>0</v>
      </c>
      <c r="Y20" s="46">
        <f>+'UPDATE&gt;&gt;Jul2022-Mar2023 Actuals'!Y20-'UPDATE&gt;&gt;Jul-Dec 2022 Actuals'!Y20</f>
        <v>0</v>
      </c>
      <c r="Z20" s="46">
        <f>+'UPDATE&gt;&gt;Jul2022-Mar2023 Actuals'!Z20-'UPDATE&gt;&gt;Jul-Dec 2022 Actuals'!Z20</f>
        <v>0</v>
      </c>
      <c r="AA20" s="46">
        <f>+'UPDATE&gt;&gt;Jul2022-Mar2023 Actuals'!AA20-'UPDATE&gt;&gt;Jul-Dec 2022 Actuals'!AA20</f>
        <v>0</v>
      </c>
      <c r="AB20" s="46">
        <f>+'UPDATE&gt;&gt;Jul2022-Mar2023 Actuals'!AB20-'UPDATE&gt;&gt;Jul-Dec 2022 Actuals'!AB20</f>
        <v>0</v>
      </c>
      <c r="AC20" s="46">
        <f>+'UPDATE&gt;&gt;Jul2022-Mar2023 Actuals'!AC20-'UPDATE&gt;&gt;Jul-Dec 2022 Actuals'!AC20</f>
        <v>0</v>
      </c>
      <c r="AD20" s="46">
        <f>+'UPDATE&gt;&gt;Jul2022-Mar2023 Actuals'!AD20-'UPDATE&gt;&gt;Jul-Dec 2022 Actuals'!AD20</f>
        <v>0</v>
      </c>
      <c r="AE20" s="46">
        <f>+'UPDATE&gt;&gt;Jul2022-Mar2023 Actuals'!AE20-'UPDATE&gt;&gt;Jul-Dec 2022 Actuals'!AE20</f>
        <v>-1250000</v>
      </c>
      <c r="AF20" s="46">
        <f>+'UPDATE&gt;&gt;Jul2022-Mar2023 Actuals'!AF20-'UPDATE&gt;&gt;Jul-Dec 2022 Actuals'!AF20</f>
        <v>0</v>
      </c>
      <c r="AG20" s="46">
        <f>+'UPDATE&gt;&gt;Jul2022-Mar2023 Actuals'!AG20-'UPDATE&gt;&gt;Jul-Dec 2022 Actuals'!AG20</f>
        <v>-1250000</v>
      </c>
      <c r="AH20" s="46">
        <f>+'UPDATE&gt;&gt;Jul2022-Mar2023 Actuals'!AH20-'UPDATE&gt;&gt;Jul-Dec 2022 Actuals'!AH20</f>
        <v>-1250000</v>
      </c>
      <c r="AI20" s="46">
        <f>+'UPDATE&gt;&gt;Jul2022-Mar2023 Actuals'!AI20-'UPDATE&gt;&gt;Jul-Dec 2022 Actuals'!AI20</f>
        <v>0</v>
      </c>
      <c r="AJ20" s="46">
        <f>+'UPDATE&gt;&gt;Jul2022-Mar2023 Actuals'!AJ20-'UPDATE&gt;&gt;Jul-Dec 2022 Actuals'!AJ20</f>
        <v>-1250000</v>
      </c>
      <c r="AK20" s="46">
        <f>+'UPDATE&gt;&gt;Jul2022-Mar2023 Actuals'!AK20-'UPDATE&gt;&gt;Jul-Dec 2022 Actuals'!AK20</f>
        <v>1750000</v>
      </c>
      <c r="AL20" s="46">
        <f>+'UPDATE&gt;&gt;Jul2022-Mar2023 Actuals'!AL20-'UPDATE&gt;&gt;Jul-Dec 2022 Actuals'!AL20</f>
        <v>0</v>
      </c>
      <c r="AM20" s="46">
        <f>+'UPDATE&gt;&gt;Jul2022-Mar2023 Actuals'!AM20-'UPDATE&gt;&gt;Jul-Dec 2022 Actuals'!AM20</f>
        <v>1750000</v>
      </c>
      <c r="AN20" s="46">
        <f>+'UPDATE&gt;&gt;Jul2022-Mar2023 Actuals'!AN20-'UPDATE&gt;&gt;Jul-Dec 2022 Actuals'!AN20</f>
        <v>-750000</v>
      </c>
      <c r="AO20" s="46">
        <f>+'UPDATE&gt;&gt;Jul2022-Mar2023 Actuals'!AO20-'UPDATE&gt;&gt;Jul-Dec 2022 Actuals'!AO20</f>
        <v>0</v>
      </c>
      <c r="AP20" s="46">
        <f>+'UPDATE&gt;&gt;Jul2022-Mar2023 Actuals'!AP20-'UPDATE&gt;&gt;Jul-Dec 2022 Actuals'!AP20</f>
        <v>-750000</v>
      </c>
      <c r="AQ20" s="46">
        <f>+'UPDATE&gt;&gt;Jul2022-Mar2023 Actuals'!AQ20-'UPDATE&gt;&gt;Jul-Dec 2022 Actuals'!AQ20</f>
        <v>-125000</v>
      </c>
      <c r="AR20" s="46">
        <f>+'UPDATE&gt;&gt;Jul2022-Mar2023 Actuals'!AR20-'UPDATE&gt;&gt;Jul-Dec 2022 Actuals'!AR20</f>
        <v>0</v>
      </c>
      <c r="AS20" s="46">
        <f>+'UPDATE&gt;&gt;Jul2022-Mar2023 Actuals'!AS20-'UPDATE&gt;&gt;Jul-Dec 2022 Actuals'!AS20</f>
        <v>-125000</v>
      </c>
      <c r="AT20" s="46">
        <f>+'UPDATE&gt;&gt;Jul2022-Mar2023 Actuals'!AT20-'UPDATE&gt;&gt;Jul-Dec 2022 Actuals'!AT20</f>
        <v>-125000</v>
      </c>
      <c r="AU20" s="46">
        <f>+'UPDATE&gt;&gt;Jul2022-Mar2023 Actuals'!AU20-'UPDATE&gt;&gt;Jul-Dec 2022 Actuals'!AU20</f>
        <v>0</v>
      </c>
      <c r="AV20" s="46">
        <f>+'UPDATE&gt;&gt;Jul2022-Mar2023 Actuals'!AV20-'UPDATE&gt;&gt;Jul-Dec 2022 Actuals'!AV20</f>
        <v>-125000</v>
      </c>
      <c r="AW20" s="46">
        <f>+'UPDATE&gt;&gt;Jul2022-Mar2023 Actuals'!AW20-'UPDATE&gt;&gt;Jul-Dec 2022 Actuals'!AW20</f>
        <v>-125000</v>
      </c>
      <c r="AX20" s="46">
        <f>+'UPDATE&gt;&gt;Jul2022-Mar2023 Actuals'!AX20-'UPDATE&gt;&gt;Jul-Dec 2022 Actuals'!AX20</f>
        <v>0</v>
      </c>
      <c r="AY20" s="46">
        <f>+'UPDATE&gt;&gt;Jul2022-Mar2023 Actuals'!AY20-'UPDATE&gt;&gt;Jul-Dec 2022 Actuals'!AY20</f>
        <v>-125000</v>
      </c>
      <c r="AZ20" s="46">
        <f>+'UPDATE&gt;&gt;Jul2022-Mar2023 Actuals'!AZ20-'UPDATE&gt;&gt;Jul-Dec 2022 Actuals'!AZ20</f>
        <v>1125000</v>
      </c>
      <c r="BA20" s="46">
        <f>+'UPDATE&gt;&gt;Jul2022-Mar2023 Actuals'!BA20-'UPDATE&gt;&gt;Jul-Dec 2022 Actuals'!BA20</f>
        <v>0</v>
      </c>
      <c r="BB20" s="46">
        <f>+'UPDATE&gt;&gt;Jul2022-Mar2023 Actuals'!BB20-'UPDATE&gt;&gt;Jul-Dec 2022 Actuals'!BB20</f>
        <v>1125000</v>
      </c>
      <c r="BC20" s="46">
        <f>+'UPDATE&gt;&gt;Jul2022-Mar2023 Actuals'!BC20-'UPDATE&gt;&gt;Jul-Dec 2022 Actuals'!BC20</f>
        <v>750000</v>
      </c>
      <c r="BD20" s="46">
        <f>+'UPDATE&gt;&gt;Jul2022-Mar2023 Actuals'!BD20-'UPDATE&gt;&gt;Jul-Dec 2022 Actuals'!BD20</f>
        <v>0</v>
      </c>
      <c r="BE20" s="46">
        <f>+'UPDATE&gt;&gt;Jul2022-Mar2023 Actuals'!BE20-'UPDATE&gt;&gt;Jul-Dec 2022 Actuals'!BE20</f>
        <v>750000</v>
      </c>
      <c r="BF20" s="46">
        <f>+'UPDATE&gt;&gt;Jul2022-Mar2023 Actuals'!BF20-'UPDATE&gt;&gt;Jul-Dec 2022 Actuals'!BF20</f>
        <v>0</v>
      </c>
      <c r="BG20" s="46">
        <f>+'UPDATE&gt;&gt;Jul2022-Mar2023 Actuals'!BG20-'UPDATE&gt;&gt;Jul-Dec 2022 Actuals'!BG20</f>
        <v>0</v>
      </c>
      <c r="BH20" s="46">
        <f>+'UPDATE&gt;&gt;Jul2022-Mar2023 Actuals'!BH20-'UPDATE&gt;&gt;Jul-Dec 2022 Actuals'!BH20</f>
        <v>0</v>
      </c>
      <c r="BI20" s="46">
        <f>+'UPDATE&gt;&gt;Jul2022-Mar2023 Actuals'!BI20-'UPDATE&gt;&gt;Jul-Dec 2022 Actuals'!BI20</f>
        <v>0</v>
      </c>
      <c r="BJ20" s="46">
        <f>+'UPDATE&gt;&gt;Jul2022-Mar2023 Actuals'!BJ20-'UPDATE&gt;&gt;Jul-Dec 2022 Actuals'!BJ20</f>
        <v>0</v>
      </c>
      <c r="BK20" s="46">
        <f>+'UPDATE&gt;&gt;Jul2022-Mar2023 Actuals'!BK20-'UPDATE&gt;&gt;Jul-Dec 2022 Actuals'!BK20</f>
        <v>0</v>
      </c>
      <c r="BL20" s="46">
        <f>+'UPDATE&gt;&gt;Jul2022-Mar2023 Actuals'!BL20-'UPDATE&gt;&gt;Jul-Dec 2022 Actuals'!BL20</f>
        <v>0</v>
      </c>
      <c r="BM20" s="46">
        <f>+'UPDATE&gt;&gt;Jul2022-Mar2023 Actuals'!BM20-'UPDATE&gt;&gt;Jul-Dec 2022 Actuals'!BM20</f>
        <v>0</v>
      </c>
      <c r="BN20" s="46">
        <f>+'UPDATE&gt;&gt;Jul2022-Mar2023 Actuals'!BN20-'UPDATE&gt;&gt;Jul-Dec 2022 Actuals'!BN20</f>
        <v>0</v>
      </c>
      <c r="BO20" s="46">
        <f>+'UPDATE&gt;&gt;Jul2022-Mar2023 Actuals'!BO20-'UPDATE&gt;&gt;Jul-Dec 2022 Actuals'!BO20</f>
        <v>0</v>
      </c>
      <c r="BP20" s="46">
        <f>+'UPDATE&gt;&gt;Jul2022-Mar2023 Actuals'!BP20-'UPDATE&gt;&gt;Jul-Dec 2022 Actuals'!BP20</f>
        <v>0</v>
      </c>
      <c r="BQ20" s="46">
        <f>+'UPDATE&gt;&gt;Jul2022-Mar2023 Actuals'!BQ20-'UPDATE&gt;&gt;Jul-Dec 2022 Actuals'!BQ20</f>
        <v>0</v>
      </c>
      <c r="BR20" s="46">
        <f>+'UPDATE&gt;&gt;Jul2022-Mar2023 Actuals'!BR20-'UPDATE&gt;&gt;Jul-Dec 2022 Actuals'!BR20</f>
        <v>0</v>
      </c>
      <c r="BS20" s="46">
        <f>+'UPDATE&gt;&gt;Jul2022-Mar2023 Actuals'!BS20-'UPDATE&gt;&gt;Jul-Dec 2022 Actuals'!BS20</f>
        <v>0</v>
      </c>
      <c r="BT20" s="46">
        <f>+'UPDATE&gt;&gt;Jul2022-Mar2023 Actuals'!BT20-'UPDATE&gt;&gt;Jul-Dec 2022 Actuals'!BT20</f>
        <v>0</v>
      </c>
      <c r="BU20" s="46">
        <f>+'UPDATE&gt;&gt;Jul2022-Mar2023 Actuals'!BU20-'UPDATE&gt;&gt;Jul-Dec 2022 Actuals'!BU20</f>
        <v>0</v>
      </c>
      <c r="BV20" s="46">
        <f>+'UPDATE&gt;&gt;Jul2022-Mar2023 Actuals'!BV20-'UPDATE&gt;&gt;Jul-Dec 2022 Actuals'!BV20</f>
        <v>0</v>
      </c>
      <c r="BW20" s="46">
        <f>+'UPDATE&gt;&gt;Jul2022-Mar2023 Actuals'!BW20-'UPDATE&gt;&gt;Jul-Dec 2022 Actuals'!BW20</f>
        <v>0</v>
      </c>
      <c r="BX20" s="46">
        <f>+'UPDATE&gt;&gt;Jul2022-Mar2023 Actuals'!BX20-'UPDATE&gt;&gt;Jul-Dec 2022 Actuals'!BX20</f>
        <v>0</v>
      </c>
      <c r="BY20" s="46">
        <f>+'UPDATE&gt;&gt;Jul2022-Mar2023 Actuals'!BY20-'UPDATE&gt;&gt;Jul-Dec 2022 Actuals'!BY20</f>
        <v>0</v>
      </c>
      <c r="BZ20" s="46">
        <f>+'UPDATE&gt;&gt;Jul2022-Mar2023 Actuals'!BZ20-'UPDATE&gt;&gt;Jul-Dec 2022 Actuals'!BZ20</f>
        <v>0</v>
      </c>
      <c r="CA20" s="46">
        <f>+'UPDATE&gt;&gt;Jul2022-Mar2023 Actuals'!CA20-'UPDATE&gt;&gt;Jul-Dec 2022 Actuals'!CA20</f>
        <v>0</v>
      </c>
      <c r="CB20" s="46">
        <f>+'UPDATE&gt;&gt;Jul2022-Mar2023 Actuals'!CB20-'UPDATE&gt;&gt;Jul-Dec 2022 Actuals'!CB20</f>
        <v>0</v>
      </c>
      <c r="CC20" s="46">
        <f>+'UPDATE&gt;&gt;Jul2022-Mar2023 Actuals'!CC20-'UPDATE&gt;&gt;Jul-Dec 2022 Actuals'!CC20</f>
        <v>0</v>
      </c>
      <c r="CD20" s="46">
        <f>+'UPDATE&gt;&gt;Jul2022-Mar2023 Actuals'!CD20-'UPDATE&gt;&gt;Jul-Dec 2022 Actuals'!CD20</f>
        <v>0</v>
      </c>
      <c r="CE20" s="46">
        <f>+'UPDATE&gt;&gt;Jul2022-Mar2023 Actuals'!CE20-'UPDATE&gt;&gt;Jul-Dec 2022 Actuals'!CE20</f>
        <v>0</v>
      </c>
      <c r="CF20" s="46">
        <f>+'UPDATE&gt;&gt;Jul2022-Mar2023 Actuals'!CF20-'UPDATE&gt;&gt;Jul-Dec 2022 Actuals'!CF20</f>
        <v>0</v>
      </c>
      <c r="CG20" s="46">
        <f>+'UPDATE&gt;&gt;Jul2022-Mar2023 Actuals'!CG20-'UPDATE&gt;&gt;Jul-Dec 2022 Actuals'!CG20</f>
        <v>0</v>
      </c>
      <c r="CH20" s="46">
        <f>+'UPDATE&gt;&gt;Jul2022-Mar2023 Actuals'!CH20-'UPDATE&gt;&gt;Jul-Dec 2022 Actuals'!CH20</f>
        <v>0</v>
      </c>
      <c r="CI20" s="46">
        <f>+'UPDATE&gt;&gt;Jul2022-Mar2023 Actuals'!CI20-'UPDATE&gt;&gt;Jul-Dec 2022 Actuals'!CI20</f>
        <v>0</v>
      </c>
    </row>
    <row r="21" spans="2:87" x14ac:dyDescent="0.25">
      <c r="B21" s="48" t="s">
        <v>156</v>
      </c>
      <c r="C21" s="48" t="s">
        <v>157</v>
      </c>
      <c r="D21" s="48" t="s">
        <v>117</v>
      </c>
      <c r="F21" s="48" t="s">
        <v>160</v>
      </c>
      <c r="H21" s="48" t="s">
        <v>159</v>
      </c>
      <c r="I21" s="48">
        <v>30</v>
      </c>
      <c r="J21" s="46">
        <f>+'UPDATE&gt;&gt;Jul2022-Mar2023 Actuals'!J21-'UPDATE&gt;&gt;Jul-Dec 2022 Actuals'!J21</f>
        <v>0</v>
      </c>
      <c r="K21" s="46">
        <f>+'UPDATE&gt;&gt;Jul2022-Mar2023 Actuals'!K21-'UPDATE&gt;&gt;Jul-Dec 2022 Actuals'!K21</f>
        <v>0</v>
      </c>
      <c r="L21" s="46">
        <f>+'UPDATE&gt;&gt;Jul2022-Mar2023 Actuals'!L21-'UPDATE&gt;&gt;Jul-Dec 2022 Actuals'!L21</f>
        <v>0</v>
      </c>
      <c r="M21" s="46">
        <f>+'UPDATE&gt;&gt;Jul2022-Mar2023 Actuals'!M21-'UPDATE&gt;&gt;Jul-Dec 2022 Actuals'!M21</f>
        <v>0</v>
      </c>
      <c r="N21" s="46">
        <f>+'UPDATE&gt;&gt;Jul2022-Mar2023 Actuals'!N21-'UPDATE&gt;&gt;Jul-Dec 2022 Actuals'!N21</f>
        <v>0</v>
      </c>
      <c r="O21" s="46">
        <f>+'UPDATE&gt;&gt;Jul2022-Mar2023 Actuals'!O21-'UPDATE&gt;&gt;Jul-Dec 2022 Actuals'!O21</f>
        <v>0</v>
      </c>
      <c r="P21" s="46">
        <f>+'UPDATE&gt;&gt;Jul2022-Mar2023 Actuals'!P21-'UPDATE&gt;&gt;Jul-Dec 2022 Actuals'!P21</f>
        <v>0</v>
      </c>
      <c r="Q21" s="46">
        <f>+'UPDATE&gt;&gt;Jul2022-Mar2023 Actuals'!Q21-'UPDATE&gt;&gt;Jul-Dec 2022 Actuals'!Q21</f>
        <v>0</v>
      </c>
      <c r="R21" s="46">
        <f>+'UPDATE&gt;&gt;Jul2022-Mar2023 Actuals'!R21-'UPDATE&gt;&gt;Jul-Dec 2022 Actuals'!R21</f>
        <v>0</v>
      </c>
      <c r="S21" s="46">
        <f>+'UPDATE&gt;&gt;Jul2022-Mar2023 Actuals'!S21-'UPDATE&gt;&gt;Jul-Dec 2022 Actuals'!S21</f>
        <v>0</v>
      </c>
      <c r="T21" s="46">
        <f>+'UPDATE&gt;&gt;Jul2022-Mar2023 Actuals'!T21-'UPDATE&gt;&gt;Jul-Dec 2022 Actuals'!T21</f>
        <v>0</v>
      </c>
      <c r="U21" s="46">
        <f>+'UPDATE&gt;&gt;Jul2022-Mar2023 Actuals'!U21-'UPDATE&gt;&gt;Jul-Dec 2022 Actuals'!U21</f>
        <v>0</v>
      </c>
      <c r="V21" s="46">
        <f>+'UPDATE&gt;&gt;Jul2022-Mar2023 Actuals'!V21-'UPDATE&gt;&gt;Jul-Dec 2022 Actuals'!V21</f>
        <v>0</v>
      </c>
      <c r="W21" s="46">
        <f>+'UPDATE&gt;&gt;Jul2022-Mar2023 Actuals'!W21-'UPDATE&gt;&gt;Jul-Dec 2022 Actuals'!W21</f>
        <v>0</v>
      </c>
      <c r="X21" s="46">
        <f>+'UPDATE&gt;&gt;Jul2022-Mar2023 Actuals'!X21-'UPDATE&gt;&gt;Jul-Dec 2022 Actuals'!X21</f>
        <v>0</v>
      </c>
      <c r="Y21" s="46">
        <f>+'UPDATE&gt;&gt;Jul2022-Mar2023 Actuals'!Y21-'UPDATE&gt;&gt;Jul-Dec 2022 Actuals'!Y21</f>
        <v>0</v>
      </c>
      <c r="Z21" s="46">
        <f>+'UPDATE&gt;&gt;Jul2022-Mar2023 Actuals'!Z21-'UPDATE&gt;&gt;Jul-Dec 2022 Actuals'!Z21</f>
        <v>0</v>
      </c>
      <c r="AA21" s="46">
        <f>+'UPDATE&gt;&gt;Jul2022-Mar2023 Actuals'!AA21-'UPDATE&gt;&gt;Jul-Dec 2022 Actuals'!AA21</f>
        <v>0</v>
      </c>
      <c r="AB21" s="46">
        <f>+'UPDATE&gt;&gt;Jul2022-Mar2023 Actuals'!AB21-'UPDATE&gt;&gt;Jul-Dec 2022 Actuals'!AB21</f>
        <v>1789000</v>
      </c>
      <c r="AC21" s="46">
        <f>+'UPDATE&gt;&gt;Jul2022-Mar2023 Actuals'!AC21-'UPDATE&gt;&gt;Jul-Dec 2022 Actuals'!AC21</f>
        <v>0</v>
      </c>
      <c r="AD21" s="46">
        <f>+'UPDATE&gt;&gt;Jul2022-Mar2023 Actuals'!AD21-'UPDATE&gt;&gt;Jul-Dec 2022 Actuals'!AD21</f>
        <v>1789000</v>
      </c>
      <c r="AE21" s="46">
        <f>+'UPDATE&gt;&gt;Jul2022-Mar2023 Actuals'!AE21-'UPDATE&gt;&gt;Jul-Dec 2022 Actuals'!AE21</f>
        <v>-22780000</v>
      </c>
      <c r="AF21" s="46">
        <f>+'UPDATE&gt;&gt;Jul2022-Mar2023 Actuals'!AF21-'UPDATE&gt;&gt;Jul-Dec 2022 Actuals'!AF21</f>
        <v>0</v>
      </c>
      <c r="AG21" s="46">
        <f>+'UPDATE&gt;&gt;Jul2022-Mar2023 Actuals'!AG21-'UPDATE&gt;&gt;Jul-Dec 2022 Actuals'!AG21</f>
        <v>-22780000</v>
      </c>
      <c r="AH21" s="46">
        <f>+'UPDATE&gt;&gt;Jul2022-Mar2023 Actuals'!AH21-'UPDATE&gt;&gt;Jul-Dec 2022 Actuals'!AH21</f>
        <v>-21419000</v>
      </c>
      <c r="AI21" s="46">
        <f>+'UPDATE&gt;&gt;Jul2022-Mar2023 Actuals'!AI21-'UPDATE&gt;&gt;Jul-Dec 2022 Actuals'!AI21</f>
        <v>0</v>
      </c>
      <c r="AJ21" s="46">
        <f>+'UPDATE&gt;&gt;Jul2022-Mar2023 Actuals'!AJ21-'UPDATE&gt;&gt;Jul-Dec 2022 Actuals'!AJ21</f>
        <v>-21419000</v>
      </c>
      <c r="AK21" s="46">
        <f>+'UPDATE&gt;&gt;Jul2022-Mar2023 Actuals'!AK21-'UPDATE&gt;&gt;Jul-Dec 2022 Actuals'!AK21</f>
        <v>29815000</v>
      </c>
      <c r="AL21" s="46">
        <f>+'UPDATE&gt;&gt;Jul2022-Mar2023 Actuals'!AL21-'UPDATE&gt;&gt;Jul-Dec 2022 Actuals'!AL21</f>
        <v>0</v>
      </c>
      <c r="AM21" s="46">
        <f>+'UPDATE&gt;&gt;Jul2022-Mar2023 Actuals'!AM21-'UPDATE&gt;&gt;Jul-Dec 2022 Actuals'!AM21</f>
        <v>29815000</v>
      </c>
      <c r="AN21" s="46">
        <f>+'UPDATE&gt;&gt;Jul2022-Mar2023 Actuals'!AN21-'UPDATE&gt;&gt;Jul-Dec 2022 Actuals'!AN21</f>
        <v>-12595000</v>
      </c>
      <c r="AO21" s="46">
        <f>+'UPDATE&gt;&gt;Jul2022-Mar2023 Actuals'!AO21-'UPDATE&gt;&gt;Jul-Dec 2022 Actuals'!AO21</f>
        <v>0</v>
      </c>
      <c r="AP21" s="46">
        <f>+'UPDATE&gt;&gt;Jul2022-Mar2023 Actuals'!AP21-'UPDATE&gt;&gt;Jul-Dec 2022 Actuals'!AP21</f>
        <v>-12595000</v>
      </c>
      <c r="AQ21" s="46">
        <f>+'UPDATE&gt;&gt;Jul2022-Mar2023 Actuals'!AQ21-'UPDATE&gt;&gt;Jul-Dec 2022 Actuals'!AQ21</f>
        <v>-2789000</v>
      </c>
      <c r="AR21" s="46">
        <f>+'UPDATE&gt;&gt;Jul2022-Mar2023 Actuals'!AR21-'UPDATE&gt;&gt;Jul-Dec 2022 Actuals'!AR21</f>
        <v>0</v>
      </c>
      <c r="AS21" s="46">
        <f>+'UPDATE&gt;&gt;Jul2022-Mar2023 Actuals'!AS21-'UPDATE&gt;&gt;Jul-Dec 2022 Actuals'!AS21</f>
        <v>-2789000</v>
      </c>
      <c r="AT21" s="46">
        <f>+'UPDATE&gt;&gt;Jul2022-Mar2023 Actuals'!AT21-'UPDATE&gt;&gt;Jul-Dec 2022 Actuals'!AT21</f>
        <v>-2789000</v>
      </c>
      <c r="AU21" s="46">
        <f>+'UPDATE&gt;&gt;Jul2022-Mar2023 Actuals'!AU21-'UPDATE&gt;&gt;Jul-Dec 2022 Actuals'!AU21</f>
        <v>0</v>
      </c>
      <c r="AV21" s="46">
        <f>+'UPDATE&gt;&gt;Jul2022-Mar2023 Actuals'!AV21-'UPDATE&gt;&gt;Jul-Dec 2022 Actuals'!AV21</f>
        <v>-2789000</v>
      </c>
      <c r="AW21" s="46">
        <f>+'UPDATE&gt;&gt;Jul2022-Mar2023 Actuals'!AW21-'UPDATE&gt;&gt;Jul-Dec 2022 Actuals'!AW21</f>
        <v>-2789000</v>
      </c>
      <c r="AX21" s="46">
        <f>+'UPDATE&gt;&gt;Jul2022-Mar2023 Actuals'!AX21-'UPDATE&gt;&gt;Jul-Dec 2022 Actuals'!AX21</f>
        <v>0</v>
      </c>
      <c r="AY21" s="46">
        <f>+'UPDATE&gt;&gt;Jul2022-Mar2023 Actuals'!AY21-'UPDATE&gt;&gt;Jul-Dec 2022 Actuals'!AY21</f>
        <v>-2789000</v>
      </c>
      <c r="AZ21" s="46">
        <f>+'UPDATE&gt;&gt;Jul2022-Mar2023 Actuals'!AZ21-'UPDATE&gt;&gt;Jul-Dec 2022 Actuals'!AZ21</f>
        <v>20962000</v>
      </c>
      <c r="BA21" s="46">
        <f>+'UPDATE&gt;&gt;Jul2022-Mar2023 Actuals'!BA21-'UPDATE&gt;&gt;Jul-Dec 2022 Actuals'!BA21</f>
        <v>0</v>
      </c>
      <c r="BB21" s="46">
        <f>+'UPDATE&gt;&gt;Jul2022-Mar2023 Actuals'!BB21-'UPDATE&gt;&gt;Jul-Dec 2022 Actuals'!BB21</f>
        <v>20962000</v>
      </c>
      <c r="BC21" s="46">
        <f>+'UPDATE&gt;&gt;Jul2022-Mar2023 Actuals'!BC21-'UPDATE&gt;&gt;Jul-Dec 2022 Actuals'!BC21</f>
        <v>12595000</v>
      </c>
      <c r="BD21" s="46">
        <f>+'UPDATE&gt;&gt;Jul2022-Mar2023 Actuals'!BD21-'UPDATE&gt;&gt;Jul-Dec 2022 Actuals'!BD21</f>
        <v>0</v>
      </c>
      <c r="BE21" s="46">
        <f>+'UPDATE&gt;&gt;Jul2022-Mar2023 Actuals'!BE21-'UPDATE&gt;&gt;Jul-Dec 2022 Actuals'!BE21</f>
        <v>12595000</v>
      </c>
      <c r="BF21" s="46">
        <f>+'UPDATE&gt;&gt;Jul2022-Mar2023 Actuals'!BF21-'UPDATE&gt;&gt;Jul-Dec 2022 Actuals'!BF21</f>
        <v>0</v>
      </c>
      <c r="BG21" s="46">
        <f>+'UPDATE&gt;&gt;Jul2022-Mar2023 Actuals'!BG21-'UPDATE&gt;&gt;Jul-Dec 2022 Actuals'!BG21</f>
        <v>0</v>
      </c>
      <c r="BH21" s="46">
        <f>+'UPDATE&gt;&gt;Jul2022-Mar2023 Actuals'!BH21-'UPDATE&gt;&gt;Jul-Dec 2022 Actuals'!BH21</f>
        <v>0</v>
      </c>
      <c r="BI21" s="46">
        <f>+'UPDATE&gt;&gt;Jul2022-Mar2023 Actuals'!BI21-'UPDATE&gt;&gt;Jul-Dec 2022 Actuals'!BI21</f>
        <v>0</v>
      </c>
      <c r="BJ21" s="46">
        <f>+'UPDATE&gt;&gt;Jul2022-Mar2023 Actuals'!BJ21-'UPDATE&gt;&gt;Jul-Dec 2022 Actuals'!BJ21</f>
        <v>0</v>
      </c>
      <c r="BK21" s="46">
        <f>+'UPDATE&gt;&gt;Jul2022-Mar2023 Actuals'!BK21-'UPDATE&gt;&gt;Jul-Dec 2022 Actuals'!BK21</f>
        <v>0</v>
      </c>
      <c r="BL21" s="46">
        <f>+'UPDATE&gt;&gt;Jul2022-Mar2023 Actuals'!BL21-'UPDATE&gt;&gt;Jul-Dec 2022 Actuals'!BL21</f>
        <v>0</v>
      </c>
      <c r="BM21" s="46">
        <f>+'UPDATE&gt;&gt;Jul2022-Mar2023 Actuals'!BM21-'UPDATE&gt;&gt;Jul-Dec 2022 Actuals'!BM21</f>
        <v>0</v>
      </c>
      <c r="BN21" s="46">
        <f>+'UPDATE&gt;&gt;Jul2022-Mar2023 Actuals'!BN21-'UPDATE&gt;&gt;Jul-Dec 2022 Actuals'!BN21</f>
        <v>0</v>
      </c>
      <c r="BO21" s="46">
        <f>+'UPDATE&gt;&gt;Jul2022-Mar2023 Actuals'!BO21-'UPDATE&gt;&gt;Jul-Dec 2022 Actuals'!BO21</f>
        <v>0</v>
      </c>
      <c r="BP21" s="46">
        <f>+'UPDATE&gt;&gt;Jul2022-Mar2023 Actuals'!BP21-'UPDATE&gt;&gt;Jul-Dec 2022 Actuals'!BP21</f>
        <v>0</v>
      </c>
      <c r="BQ21" s="46">
        <f>+'UPDATE&gt;&gt;Jul2022-Mar2023 Actuals'!BQ21-'UPDATE&gt;&gt;Jul-Dec 2022 Actuals'!BQ21</f>
        <v>0</v>
      </c>
      <c r="BR21" s="46">
        <f>+'UPDATE&gt;&gt;Jul2022-Mar2023 Actuals'!BR21-'UPDATE&gt;&gt;Jul-Dec 2022 Actuals'!BR21</f>
        <v>0</v>
      </c>
      <c r="BS21" s="46">
        <f>+'UPDATE&gt;&gt;Jul2022-Mar2023 Actuals'!BS21-'UPDATE&gt;&gt;Jul-Dec 2022 Actuals'!BS21</f>
        <v>0</v>
      </c>
      <c r="BT21" s="46">
        <f>+'UPDATE&gt;&gt;Jul2022-Mar2023 Actuals'!BT21-'UPDATE&gt;&gt;Jul-Dec 2022 Actuals'!BT21</f>
        <v>0</v>
      </c>
      <c r="BU21" s="46">
        <f>+'UPDATE&gt;&gt;Jul2022-Mar2023 Actuals'!BU21-'UPDATE&gt;&gt;Jul-Dec 2022 Actuals'!BU21</f>
        <v>0</v>
      </c>
      <c r="BV21" s="46">
        <f>+'UPDATE&gt;&gt;Jul2022-Mar2023 Actuals'!BV21-'UPDATE&gt;&gt;Jul-Dec 2022 Actuals'!BV21</f>
        <v>0</v>
      </c>
      <c r="BW21" s="46">
        <f>+'UPDATE&gt;&gt;Jul2022-Mar2023 Actuals'!BW21-'UPDATE&gt;&gt;Jul-Dec 2022 Actuals'!BW21</f>
        <v>0</v>
      </c>
      <c r="BX21" s="46">
        <f>+'UPDATE&gt;&gt;Jul2022-Mar2023 Actuals'!BX21-'UPDATE&gt;&gt;Jul-Dec 2022 Actuals'!BX21</f>
        <v>0</v>
      </c>
      <c r="BY21" s="46">
        <f>+'UPDATE&gt;&gt;Jul2022-Mar2023 Actuals'!BY21-'UPDATE&gt;&gt;Jul-Dec 2022 Actuals'!BY21</f>
        <v>0</v>
      </c>
      <c r="BZ21" s="46">
        <f>+'UPDATE&gt;&gt;Jul2022-Mar2023 Actuals'!BZ21-'UPDATE&gt;&gt;Jul-Dec 2022 Actuals'!BZ21</f>
        <v>0</v>
      </c>
      <c r="CA21" s="46">
        <f>+'UPDATE&gt;&gt;Jul2022-Mar2023 Actuals'!CA21-'UPDATE&gt;&gt;Jul-Dec 2022 Actuals'!CA21</f>
        <v>0</v>
      </c>
      <c r="CB21" s="46">
        <f>+'UPDATE&gt;&gt;Jul2022-Mar2023 Actuals'!CB21-'UPDATE&gt;&gt;Jul-Dec 2022 Actuals'!CB21</f>
        <v>0</v>
      </c>
      <c r="CC21" s="46">
        <f>+'UPDATE&gt;&gt;Jul2022-Mar2023 Actuals'!CC21-'UPDATE&gt;&gt;Jul-Dec 2022 Actuals'!CC21</f>
        <v>0</v>
      </c>
      <c r="CD21" s="46">
        <f>+'UPDATE&gt;&gt;Jul2022-Mar2023 Actuals'!CD21-'UPDATE&gt;&gt;Jul-Dec 2022 Actuals'!CD21</f>
        <v>0</v>
      </c>
      <c r="CE21" s="46">
        <f>+'UPDATE&gt;&gt;Jul2022-Mar2023 Actuals'!CE21-'UPDATE&gt;&gt;Jul-Dec 2022 Actuals'!CE21</f>
        <v>0</v>
      </c>
      <c r="CF21" s="46">
        <f>+'UPDATE&gt;&gt;Jul2022-Mar2023 Actuals'!CF21-'UPDATE&gt;&gt;Jul-Dec 2022 Actuals'!CF21</f>
        <v>0</v>
      </c>
      <c r="CG21" s="46">
        <f>+'UPDATE&gt;&gt;Jul2022-Mar2023 Actuals'!CG21-'UPDATE&gt;&gt;Jul-Dec 2022 Actuals'!CG21</f>
        <v>0</v>
      </c>
      <c r="CH21" s="46">
        <f>+'UPDATE&gt;&gt;Jul2022-Mar2023 Actuals'!CH21-'UPDATE&gt;&gt;Jul-Dec 2022 Actuals'!CH21</f>
        <v>0</v>
      </c>
      <c r="CI21" s="46">
        <f>+'UPDATE&gt;&gt;Jul2022-Mar2023 Actuals'!CI21-'UPDATE&gt;&gt;Jul-Dec 2022 Actuals'!CI21</f>
        <v>0</v>
      </c>
    </row>
    <row r="22" spans="2:87" x14ac:dyDescent="0.25">
      <c r="B22" s="48" t="s">
        <v>156</v>
      </c>
      <c r="C22" s="48" t="s">
        <v>161</v>
      </c>
      <c r="D22" s="48" t="s">
        <v>121</v>
      </c>
      <c r="F22" s="48" t="s">
        <v>158</v>
      </c>
      <c r="H22" s="48" t="s">
        <v>159</v>
      </c>
      <c r="I22" s="48">
        <v>30</v>
      </c>
      <c r="J22" s="46">
        <f>+'UPDATE&gt;&gt;Jul2022-Mar2023 Actuals'!J22-'UPDATE&gt;&gt;Jul-Dec 2022 Actuals'!J22</f>
        <v>0</v>
      </c>
      <c r="K22" s="46">
        <f>+'UPDATE&gt;&gt;Jul2022-Mar2023 Actuals'!K22-'UPDATE&gt;&gt;Jul-Dec 2022 Actuals'!K22</f>
        <v>0</v>
      </c>
      <c r="L22" s="46">
        <f>+'UPDATE&gt;&gt;Jul2022-Mar2023 Actuals'!L22-'UPDATE&gt;&gt;Jul-Dec 2022 Actuals'!L22</f>
        <v>0</v>
      </c>
      <c r="M22" s="46">
        <f>+'UPDATE&gt;&gt;Jul2022-Mar2023 Actuals'!M22-'UPDATE&gt;&gt;Jul-Dec 2022 Actuals'!M22</f>
        <v>0</v>
      </c>
      <c r="N22" s="46">
        <f>+'UPDATE&gt;&gt;Jul2022-Mar2023 Actuals'!N22-'UPDATE&gt;&gt;Jul-Dec 2022 Actuals'!N22</f>
        <v>0</v>
      </c>
      <c r="O22" s="46">
        <f>+'UPDATE&gt;&gt;Jul2022-Mar2023 Actuals'!O22-'UPDATE&gt;&gt;Jul-Dec 2022 Actuals'!O22</f>
        <v>0</v>
      </c>
      <c r="P22" s="46">
        <f>+'UPDATE&gt;&gt;Jul2022-Mar2023 Actuals'!P22-'UPDATE&gt;&gt;Jul-Dec 2022 Actuals'!P22</f>
        <v>0</v>
      </c>
      <c r="Q22" s="46">
        <f>+'UPDATE&gt;&gt;Jul2022-Mar2023 Actuals'!Q22-'UPDATE&gt;&gt;Jul-Dec 2022 Actuals'!Q22</f>
        <v>0</v>
      </c>
      <c r="R22" s="46">
        <f>+'UPDATE&gt;&gt;Jul2022-Mar2023 Actuals'!R22-'UPDATE&gt;&gt;Jul-Dec 2022 Actuals'!R22</f>
        <v>0</v>
      </c>
      <c r="S22" s="46">
        <f>+'UPDATE&gt;&gt;Jul2022-Mar2023 Actuals'!S22-'UPDATE&gt;&gt;Jul-Dec 2022 Actuals'!S22</f>
        <v>0</v>
      </c>
      <c r="T22" s="46">
        <f>+'UPDATE&gt;&gt;Jul2022-Mar2023 Actuals'!T22-'UPDATE&gt;&gt;Jul-Dec 2022 Actuals'!T22</f>
        <v>0</v>
      </c>
      <c r="U22" s="46">
        <f>+'UPDATE&gt;&gt;Jul2022-Mar2023 Actuals'!U22-'UPDATE&gt;&gt;Jul-Dec 2022 Actuals'!U22</f>
        <v>0</v>
      </c>
      <c r="V22" s="46">
        <f>+'UPDATE&gt;&gt;Jul2022-Mar2023 Actuals'!V22-'UPDATE&gt;&gt;Jul-Dec 2022 Actuals'!V22</f>
        <v>0</v>
      </c>
      <c r="W22" s="46">
        <f>+'UPDATE&gt;&gt;Jul2022-Mar2023 Actuals'!W22-'UPDATE&gt;&gt;Jul-Dec 2022 Actuals'!W22</f>
        <v>0</v>
      </c>
      <c r="X22" s="46">
        <f>+'UPDATE&gt;&gt;Jul2022-Mar2023 Actuals'!X22-'UPDATE&gt;&gt;Jul-Dec 2022 Actuals'!X22</f>
        <v>0</v>
      </c>
      <c r="Y22" s="46">
        <f>+'UPDATE&gt;&gt;Jul2022-Mar2023 Actuals'!Y22-'UPDATE&gt;&gt;Jul-Dec 2022 Actuals'!Y22</f>
        <v>0</v>
      </c>
      <c r="Z22" s="46">
        <f>+'UPDATE&gt;&gt;Jul2022-Mar2023 Actuals'!Z22-'UPDATE&gt;&gt;Jul-Dec 2022 Actuals'!Z22</f>
        <v>0</v>
      </c>
      <c r="AA22" s="46">
        <f>+'UPDATE&gt;&gt;Jul2022-Mar2023 Actuals'!AA22-'UPDATE&gt;&gt;Jul-Dec 2022 Actuals'!AA22</f>
        <v>0</v>
      </c>
      <c r="AB22" s="46">
        <f>+'UPDATE&gt;&gt;Jul2022-Mar2023 Actuals'!AB22-'UPDATE&gt;&gt;Jul-Dec 2022 Actuals'!AB22</f>
        <v>-595000</v>
      </c>
      <c r="AC22" s="46">
        <f>+'UPDATE&gt;&gt;Jul2022-Mar2023 Actuals'!AC22-'UPDATE&gt;&gt;Jul-Dec 2022 Actuals'!AC22</f>
        <v>0</v>
      </c>
      <c r="AD22" s="46">
        <f>+'UPDATE&gt;&gt;Jul2022-Mar2023 Actuals'!AD22-'UPDATE&gt;&gt;Jul-Dec 2022 Actuals'!AD22</f>
        <v>-595000</v>
      </c>
      <c r="AE22" s="46">
        <f>+'UPDATE&gt;&gt;Jul2022-Mar2023 Actuals'!AE22-'UPDATE&gt;&gt;Jul-Dec 2022 Actuals'!AE22</f>
        <v>-632000</v>
      </c>
      <c r="AF22" s="46">
        <f>+'UPDATE&gt;&gt;Jul2022-Mar2023 Actuals'!AF22-'UPDATE&gt;&gt;Jul-Dec 2022 Actuals'!AF22</f>
        <v>0</v>
      </c>
      <c r="AG22" s="46">
        <f>+'UPDATE&gt;&gt;Jul2022-Mar2023 Actuals'!AG22-'UPDATE&gt;&gt;Jul-Dec 2022 Actuals'!AG22</f>
        <v>-632000</v>
      </c>
      <c r="AH22" s="46">
        <f>+'UPDATE&gt;&gt;Jul2022-Mar2023 Actuals'!AH22-'UPDATE&gt;&gt;Jul-Dec 2022 Actuals'!AH22</f>
        <v>-575000</v>
      </c>
      <c r="AI22" s="46">
        <f>+'UPDATE&gt;&gt;Jul2022-Mar2023 Actuals'!AI22-'UPDATE&gt;&gt;Jul-Dec 2022 Actuals'!AI22</f>
        <v>0</v>
      </c>
      <c r="AJ22" s="46">
        <f>+'UPDATE&gt;&gt;Jul2022-Mar2023 Actuals'!AJ22-'UPDATE&gt;&gt;Jul-Dec 2022 Actuals'!AJ22</f>
        <v>-575000</v>
      </c>
      <c r="AK22" s="46">
        <f>+'UPDATE&gt;&gt;Jul2022-Mar2023 Actuals'!AK22-'UPDATE&gt;&gt;Jul-Dec 2022 Actuals'!AK22</f>
        <v>1303000</v>
      </c>
      <c r="AL22" s="46">
        <f>+'UPDATE&gt;&gt;Jul2022-Mar2023 Actuals'!AL22-'UPDATE&gt;&gt;Jul-Dec 2022 Actuals'!AL22</f>
        <v>0</v>
      </c>
      <c r="AM22" s="46">
        <f>+'UPDATE&gt;&gt;Jul2022-Mar2023 Actuals'!AM22-'UPDATE&gt;&gt;Jul-Dec 2022 Actuals'!AM22</f>
        <v>1303000</v>
      </c>
      <c r="AN22" s="46">
        <f>+'UPDATE&gt;&gt;Jul2022-Mar2023 Actuals'!AN22-'UPDATE&gt;&gt;Jul-Dec 2022 Actuals'!AN22</f>
        <v>-499000</v>
      </c>
      <c r="AO22" s="46">
        <f>+'UPDATE&gt;&gt;Jul2022-Mar2023 Actuals'!AO22-'UPDATE&gt;&gt;Jul-Dec 2022 Actuals'!AO22</f>
        <v>0</v>
      </c>
      <c r="AP22" s="46">
        <f>+'UPDATE&gt;&gt;Jul2022-Mar2023 Actuals'!AP22-'UPDATE&gt;&gt;Jul-Dec 2022 Actuals'!AP22</f>
        <v>-499000</v>
      </c>
      <c r="AQ22" s="46">
        <f>+'UPDATE&gt;&gt;Jul2022-Mar2023 Actuals'!AQ22-'UPDATE&gt;&gt;Jul-Dec 2022 Actuals'!AQ22</f>
        <v>166000</v>
      </c>
      <c r="AR22" s="46">
        <f>+'UPDATE&gt;&gt;Jul2022-Mar2023 Actuals'!AR22-'UPDATE&gt;&gt;Jul-Dec 2022 Actuals'!AR22</f>
        <v>0</v>
      </c>
      <c r="AS22" s="46">
        <f>+'UPDATE&gt;&gt;Jul2022-Mar2023 Actuals'!AS22-'UPDATE&gt;&gt;Jul-Dec 2022 Actuals'!AS22</f>
        <v>166000</v>
      </c>
      <c r="AT22" s="46">
        <f>+'UPDATE&gt;&gt;Jul2022-Mar2023 Actuals'!AT22-'UPDATE&gt;&gt;Jul-Dec 2022 Actuals'!AT22</f>
        <v>167000</v>
      </c>
      <c r="AU22" s="46">
        <f>+'UPDATE&gt;&gt;Jul2022-Mar2023 Actuals'!AU22-'UPDATE&gt;&gt;Jul-Dec 2022 Actuals'!AU22</f>
        <v>0</v>
      </c>
      <c r="AV22" s="46">
        <f>+'UPDATE&gt;&gt;Jul2022-Mar2023 Actuals'!AV22-'UPDATE&gt;&gt;Jul-Dec 2022 Actuals'!AV22</f>
        <v>167000</v>
      </c>
      <c r="AW22" s="46">
        <f>+'UPDATE&gt;&gt;Jul2022-Mar2023 Actuals'!AW22-'UPDATE&gt;&gt;Jul-Dec 2022 Actuals'!AW22</f>
        <v>167000</v>
      </c>
      <c r="AX22" s="46">
        <f>+'UPDATE&gt;&gt;Jul2022-Mar2023 Actuals'!AX22-'UPDATE&gt;&gt;Jul-Dec 2022 Actuals'!AX22</f>
        <v>0</v>
      </c>
      <c r="AY22" s="46">
        <f>+'UPDATE&gt;&gt;Jul2022-Mar2023 Actuals'!AY22-'UPDATE&gt;&gt;Jul-Dec 2022 Actuals'!AY22</f>
        <v>167000</v>
      </c>
      <c r="AZ22" s="46">
        <f>+'UPDATE&gt;&gt;Jul2022-Mar2023 Actuals'!AZ22-'UPDATE&gt;&gt;Jul-Dec 2022 Actuals'!AZ22</f>
        <v>0</v>
      </c>
      <c r="BA22" s="46">
        <f>+'UPDATE&gt;&gt;Jul2022-Mar2023 Actuals'!BA22-'UPDATE&gt;&gt;Jul-Dec 2022 Actuals'!BA22</f>
        <v>0</v>
      </c>
      <c r="BB22" s="46">
        <f>+'UPDATE&gt;&gt;Jul2022-Mar2023 Actuals'!BB22-'UPDATE&gt;&gt;Jul-Dec 2022 Actuals'!BB22</f>
        <v>0</v>
      </c>
      <c r="BC22" s="46">
        <f>+'UPDATE&gt;&gt;Jul2022-Mar2023 Actuals'!BC22-'UPDATE&gt;&gt;Jul-Dec 2022 Actuals'!BC22</f>
        <v>500000</v>
      </c>
      <c r="BD22" s="46">
        <f>+'UPDATE&gt;&gt;Jul2022-Mar2023 Actuals'!BD22-'UPDATE&gt;&gt;Jul-Dec 2022 Actuals'!BD22</f>
        <v>0</v>
      </c>
      <c r="BE22" s="46">
        <f>+'UPDATE&gt;&gt;Jul2022-Mar2023 Actuals'!BE22-'UPDATE&gt;&gt;Jul-Dec 2022 Actuals'!BE22</f>
        <v>500000</v>
      </c>
      <c r="BF22" s="46">
        <f>+'UPDATE&gt;&gt;Jul2022-Mar2023 Actuals'!BF22-'UPDATE&gt;&gt;Jul-Dec 2022 Actuals'!BF22</f>
        <v>0</v>
      </c>
      <c r="BG22" s="46">
        <f>+'UPDATE&gt;&gt;Jul2022-Mar2023 Actuals'!BG22-'UPDATE&gt;&gt;Jul-Dec 2022 Actuals'!BG22</f>
        <v>0</v>
      </c>
      <c r="BH22" s="46">
        <f>+'UPDATE&gt;&gt;Jul2022-Mar2023 Actuals'!BH22-'UPDATE&gt;&gt;Jul-Dec 2022 Actuals'!BH22</f>
        <v>0</v>
      </c>
      <c r="BI22" s="46">
        <f>+'UPDATE&gt;&gt;Jul2022-Mar2023 Actuals'!BI22-'UPDATE&gt;&gt;Jul-Dec 2022 Actuals'!BI22</f>
        <v>0</v>
      </c>
      <c r="BJ22" s="46">
        <f>+'UPDATE&gt;&gt;Jul2022-Mar2023 Actuals'!BJ22-'UPDATE&gt;&gt;Jul-Dec 2022 Actuals'!BJ22</f>
        <v>0</v>
      </c>
      <c r="BK22" s="46">
        <f>+'UPDATE&gt;&gt;Jul2022-Mar2023 Actuals'!BK22-'UPDATE&gt;&gt;Jul-Dec 2022 Actuals'!BK22</f>
        <v>0</v>
      </c>
      <c r="BL22" s="46">
        <f>+'UPDATE&gt;&gt;Jul2022-Mar2023 Actuals'!BL22-'UPDATE&gt;&gt;Jul-Dec 2022 Actuals'!BL22</f>
        <v>0</v>
      </c>
      <c r="BM22" s="46">
        <f>+'UPDATE&gt;&gt;Jul2022-Mar2023 Actuals'!BM22-'UPDATE&gt;&gt;Jul-Dec 2022 Actuals'!BM22</f>
        <v>0</v>
      </c>
      <c r="BN22" s="46">
        <f>+'UPDATE&gt;&gt;Jul2022-Mar2023 Actuals'!BN22-'UPDATE&gt;&gt;Jul-Dec 2022 Actuals'!BN22</f>
        <v>0</v>
      </c>
      <c r="BO22" s="46">
        <f>+'UPDATE&gt;&gt;Jul2022-Mar2023 Actuals'!BO22-'UPDATE&gt;&gt;Jul-Dec 2022 Actuals'!BO22</f>
        <v>0</v>
      </c>
      <c r="BP22" s="46">
        <f>+'UPDATE&gt;&gt;Jul2022-Mar2023 Actuals'!BP22-'UPDATE&gt;&gt;Jul-Dec 2022 Actuals'!BP22</f>
        <v>0</v>
      </c>
      <c r="BQ22" s="46">
        <f>+'UPDATE&gt;&gt;Jul2022-Mar2023 Actuals'!BQ22-'UPDATE&gt;&gt;Jul-Dec 2022 Actuals'!BQ22</f>
        <v>0</v>
      </c>
      <c r="BR22" s="46">
        <f>+'UPDATE&gt;&gt;Jul2022-Mar2023 Actuals'!BR22-'UPDATE&gt;&gt;Jul-Dec 2022 Actuals'!BR22</f>
        <v>1000</v>
      </c>
      <c r="BS22" s="46">
        <f>+'UPDATE&gt;&gt;Jul2022-Mar2023 Actuals'!BS22-'UPDATE&gt;&gt;Jul-Dec 2022 Actuals'!BS22</f>
        <v>0</v>
      </c>
      <c r="BT22" s="46">
        <f>+'UPDATE&gt;&gt;Jul2022-Mar2023 Actuals'!BT22-'UPDATE&gt;&gt;Jul-Dec 2022 Actuals'!BT22</f>
        <v>1000</v>
      </c>
      <c r="BU22" s="46">
        <f>+'UPDATE&gt;&gt;Jul2022-Mar2023 Actuals'!BU22-'UPDATE&gt;&gt;Jul-Dec 2022 Actuals'!BU22</f>
        <v>0</v>
      </c>
      <c r="BV22" s="46">
        <f>+'UPDATE&gt;&gt;Jul2022-Mar2023 Actuals'!BV22-'UPDATE&gt;&gt;Jul-Dec 2022 Actuals'!BV22</f>
        <v>0</v>
      </c>
      <c r="BW22" s="46">
        <f>+'UPDATE&gt;&gt;Jul2022-Mar2023 Actuals'!BW22-'UPDATE&gt;&gt;Jul-Dec 2022 Actuals'!BW22</f>
        <v>0</v>
      </c>
      <c r="BX22" s="46">
        <f>+'UPDATE&gt;&gt;Jul2022-Mar2023 Actuals'!BX22-'UPDATE&gt;&gt;Jul-Dec 2022 Actuals'!BX22</f>
        <v>0</v>
      </c>
      <c r="BY22" s="46">
        <f>+'UPDATE&gt;&gt;Jul2022-Mar2023 Actuals'!BY22-'UPDATE&gt;&gt;Jul-Dec 2022 Actuals'!BY22</f>
        <v>0</v>
      </c>
      <c r="BZ22" s="46">
        <f>+'UPDATE&gt;&gt;Jul2022-Mar2023 Actuals'!BZ22-'UPDATE&gt;&gt;Jul-Dec 2022 Actuals'!BZ22</f>
        <v>0</v>
      </c>
      <c r="CA22" s="46">
        <f>+'UPDATE&gt;&gt;Jul2022-Mar2023 Actuals'!CA22-'UPDATE&gt;&gt;Jul-Dec 2022 Actuals'!CA22</f>
        <v>1000</v>
      </c>
      <c r="CB22" s="46">
        <f>+'UPDATE&gt;&gt;Jul2022-Mar2023 Actuals'!CB22-'UPDATE&gt;&gt;Jul-Dec 2022 Actuals'!CB22</f>
        <v>0</v>
      </c>
      <c r="CC22" s="46">
        <f>+'UPDATE&gt;&gt;Jul2022-Mar2023 Actuals'!CC22-'UPDATE&gt;&gt;Jul-Dec 2022 Actuals'!CC22</f>
        <v>1000</v>
      </c>
      <c r="CD22" s="46">
        <f>+'UPDATE&gt;&gt;Jul2022-Mar2023 Actuals'!CD22-'UPDATE&gt;&gt;Jul-Dec 2022 Actuals'!CD22</f>
        <v>0</v>
      </c>
      <c r="CE22" s="46">
        <f>+'UPDATE&gt;&gt;Jul2022-Mar2023 Actuals'!CE22-'UPDATE&gt;&gt;Jul-Dec 2022 Actuals'!CE22</f>
        <v>0</v>
      </c>
      <c r="CF22" s="46">
        <f>+'UPDATE&gt;&gt;Jul2022-Mar2023 Actuals'!CF22-'UPDATE&gt;&gt;Jul-Dec 2022 Actuals'!CF22</f>
        <v>0</v>
      </c>
      <c r="CG22" s="46">
        <f>+'UPDATE&gt;&gt;Jul2022-Mar2023 Actuals'!CG22-'UPDATE&gt;&gt;Jul-Dec 2022 Actuals'!CG22</f>
        <v>1000</v>
      </c>
      <c r="CH22" s="46">
        <f>+'UPDATE&gt;&gt;Jul2022-Mar2023 Actuals'!CH22-'UPDATE&gt;&gt;Jul-Dec 2022 Actuals'!CH22</f>
        <v>0</v>
      </c>
      <c r="CI22" s="46">
        <f>+'UPDATE&gt;&gt;Jul2022-Mar2023 Actuals'!CI22-'UPDATE&gt;&gt;Jul-Dec 2022 Actuals'!CI22</f>
        <v>1000</v>
      </c>
    </row>
    <row r="23" spans="2:87" x14ac:dyDescent="0.25">
      <c r="B23" s="48" t="s">
        <v>156</v>
      </c>
      <c r="C23" s="48" t="s">
        <v>162</v>
      </c>
      <c r="D23" s="48" t="s">
        <v>121</v>
      </c>
      <c r="F23" s="48" t="s">
        <v>158</v>
      </c>
      <c r="H23" s="48" t="s">
        <v>163</v>
      </c>
      <c r="I23" s="48">
        <v>40</v>
      </c>
      <c r="J23" s="46">
        <f>+'UPDATE&gt;&gt;Jul2022-Mar2023 Actuals'!J23-'UPDATE&gt;&gt;Jul-Dec 2022 Actuals'!J23</f>
        <v>0</v>
      </c>
      <c r="K23" s="46">
        <f>+'UPDATE&gt;&gt;Jul2022-Mar2023 Actuals'!K23-'UPDATE&gt;&gt;Jul-Dec 2022 Actuals'!K23</f>
        <v>0</v>
      </c>
      <c r="L23" s="46">
        <f>+'UPDATE&gt;&gt;Jul2022-Mar2023 Actuals'!L23-'UPDATE&gt;&gt;Jul-Dec 2022 Actuals'!L23</f>
        <v>0</v>
      </c>
      <c r="M23" s="46">
        <f>+'UPDATE&gt;&gt;Jul2022-Mar2023 Actuals'!M23-'UPDATE&gt;&gt;Jul-Dec 2022 Actuals'!M23</f>
        <v>0</v>
      </c>
      <c r="N23" s="46">
        <f>+'UPDATE&gt;&gt;Jul2022-Mar2023 Actuals'!N23-'UPDATE&gt;&gt;Jul-Dec 2022 Actuals'!N23</f>
        <v>0</v>
      </c>
      <c r="O23" s="46">
        <f>+'UPDATE&gt;&gt;Jul2022-Mar2023 Actuals'!O23-'UPDATE&gt;&gt;Jul-Dec 2022 Actuals'!O23</f>
        <v>0</v>
      </c>
      <c r="P23" s="46">
        <f>+'UPDATE&gt;&gt;Jul2022-Mar2023 Actuals'!P23-'UPDATE&gt;&gt;Jul-Dec 2022 Actuals'!P23</f>
        <v>0</v>
      </c>
      <c r="Q23" s="46">
        <f>+'UPDATE&gt;&gt;Jul2022-Mar2023 Actuals'!Q23-'UPDATE&gt;&gt;Jul-Dec 2022 Actuals'!Q23</f>
        <v>0</v>
      </c>
      <c r="R23" s="46">
        <f>+'UPDATE&gt;&gt;Jul2022-Mar2023 Actuals'!R23-'UPDATE&gt;&gt;Jul-Dec 2022 Actuals'!R23</f>
        <v>0</v>
      </c>
      <c r="S23" s="46">
        <f>+'UPDATE&gt;&gt;Jul2022-Mar2023 Actuals'!S23-'UPDATE&gt;&gt;Jul-Dec 2022 Actuals'!S23</f>
        <v>0</v>
      </c>
      <c r="T23" s="46">
        <f>+'UPDATE&gt;&gt;Jul2022-Mar2023 Actuals'!T23-'UPDATE&gt;&gt;Jul-Dec 2022 Actuals'!T23</f>
        <v>0</v>
      </c>
      <c r="U23" s="46">
        <f>+'UPDATE&gt;&gt;Jul2022-Mar2023 Actuals'!U23-'UPDATE&gt;&gt;Jul-Dec 2022 Actuals'!U23</f>
        <v>0</v>
      </c>
      <c r="V23" s="46">
        <f>+'UPDATE&gt;&gt;Jul2022-Mar2023 Actuals'!V23-'UPDATE&gt;&gt;Jul-Dec 2022 Actuals'!V23</f>
        <v>0</v>
      </c>
      <c r="W23" s="46">
        <f>+'UPDATE&gt;&gt;Jul2022-Mar2023 Actuals'!W23-'UPDATE&gt;&gt;Jul-Dec 2022 Actuals'!W23</f>
        <v>0</v>
      </c>
      <c r="X23" s="46">
        <f>+'UPDATE&gt;&gt;Jul2022-Mar2023 Actuals'!X23-'UPDATE&gt;&gt;Jul-Dec 2022 Actuals'!X23</f>
        <v>0</v>
      </c>
      <c r="Y23" s="46">
        <f>+'UPDATE&gt;&gt;Jul2022-Mar2023 Actuals'!Y23-'UPDATE&gt;&gt;Jul-Dec 2022 Actuals'!Y23</f>
        <v>0</v>
      </c>
      <c r="Z23" s="46">
        <f>+'UPDATE&gt;&gt;Jul2022-Mar2023 Actuals'!Z23-'UPDATE&gt;&gt;Jul-Dec 2022 Actuals'!Z23</f>
        <v>0</v>
      </c>
      <c r="AA23" s="46">
        <f>+'UPDATE&gt;&gt;Jul2022-Mar2023 Actuals'!AA23-'UPDATE&gt;&gt;Jul-Dec 2022 Actuals'!AA23</f>
        <v>0</v>
      </c>
      <c r="AB23" s="46">
        <f>+'UPDATE&gt;&gt;Jul2022-Mar2023 Actuals'!AB23-'UPDATE&gt;&gt;Jul-Dec 2022 Actuals'!AB23</f>
        <v>0</v>
      </c>
      <c r="AC23" s="46">
        <f>+'UPDATE&gt;&gt;Jul2022-Mar2023 Actuals'!AC23-'UPDATE&gt;&gt;Jul-Dec 2022 Actuals'!AC23</f>
        <v>0</v>
      </c>
      <c r="AD23" s="46">
        <f>+'UPDATE&gt;&gt;Jul2022-Mar2023 Actuals'!AD23-'UPDATE&gt;&gt;Jul-Dec 2022 Actuals'!AD23</f>
        <v>0</v>
      </c>
      <c r="AE23" s="46">
        <f>+'UPDATE&gt;&gt;Jul2022-Mar2023 Actuals'!AE23-'UPDATE&gt;&gt;Jul-Dec 2022 Actuals'!AE23</f>
        <v>-83000</v>
      </c>
      <c r="AF23" s="46">
        <f>+'UPDATE&gt;&gt;Jul2022-Mar2023 Actuals'!AF23-'UPDATE&gt;&gt;Jul-Dec 2022 Actuals'!AF23</f>
        <v>0</v>
      </c>
      <c r="AG23" s="46">
        <f>+'UPDATE&gt;&gt;Jul2022-Mar2023 Actuals'!AG23-'UPDATE&gt;&gt;Jul-Dec 2022 Actuals'!AG23</f>
        <v>-83000</v>
      </c>
      <c r="AH23" s="46">
        <f>+'UPDATE&gt;&gt;Jul2022-Mar2023 Actuals'!AH23-'UPDATE&gt;&gt;Jul-Dec 2022 Actuals'!AH23</f>
        <v>-83000</v>
      </c>
      <c r="AI23" s="46">
        <f>+'UPDATE&gt;&gt;Jul2022-Mar2023 Actuals'!AI23-'UPDATE&gt;&gt;Jul-Dec 2022 Actuals'!AI23</f>
        <v>0</v>
      </c>
      <c r="AJ23" s="46">
        <f>+'UPDATE&gt;&gt;Jul2022-Mar2023 Actuals'!AJ23-'UPDATE&gt;&gt;Jul-Dec 2022 Actuals'!AJ23</f>
        <v>-83000</v>
      </c>
      <c r="AK23" s="46">
        <f>+'UPDATE&gt;&gt;Jul2022-Mar2023 Actuals'!AK23-'UPDATE&gt;&gt;Jul-Dec 2022 Actuals'!AK23</f>
        <v>117000</v>
      </c>
      <c r="AL23" s="46">
        <f>+'UPDATE&gt;&gt;Jul2022-Mar2023 Actuals'!AL23-'UPDATE&gt;&gt;Jul-Dec 2022 Actuals'!AL23</f>
        <v>0</v>
      </c>
      <c r="AM23" s="46">
        <f>+'UPDATE&gt;&gt;Jul2022-Mar2023 Actuals'!AM23-'UPDATE&gt;&gt;Jul-Dec 2022 Actuals'!AM23</f>
        <v>117000</v>
      </c>
      <c r="AN23" s="46">
        <f>+'UPDATE&gt;&gt;Jul2022-Mar2023 Actuals'!AN23-'UPDATE&gt;&gt;Jul-Dec 2022 Actuals'!AN23</f>
        <v>-49000</v>
      </c>
      <c r="AO23" s="46">
        <f>+'UPDATE&gt;&gt;Jul2022-Mar2023 Actuals'!AO23-'UPDATE&gt;&gt;Jul-Dec 2022 Actuals'!AO23</f>
        <v>0</v>
      </c>
      <c r="AP23" s="46">
        <f>+'UPDATE&gt;&gt;Jul2022-Mar2023 Actuals'!AP23-'UPDATE&gt;&gt;Jul-Dec 2022 Actuals'!AP23</f>
        <v>-49000</v>
      </c>
      <c r="AQ23" s="46">
        <f>+'UPDATE&gt;&gt;Jul2022-Mar2023 Actuals'!AQ23-'UPDATE&gt;&gt;Jul-Dec 2022 Actuals'!AQ23</f>
        <v>16000</v>
      </c>
      <c r="AR23" s="46">
        <f>+'UPDATE&gt;&gt;Jul2022-Mar2023 Actuals'!AR23-'UPDATE&gt;&gt;Jul-Dec 2022 Actuals'!AR23</f>
        <v>0</v>
      </c>
      <c r="AS23" s="46">
        <f>+'UPDATE&gt;&gt;Jul2022-Mar2023 Actuals'!AS23-'UPDATE&gt;&gt;Jul-Dec 2022 Actuals'!AS23</f>
        <v>16000</v>
      </c>
      <c r="AT23" s="46">
        <f>+'UPDATE&gt;&gt;Jul2022-Mar2023 Actuals'!AT23-'UPDATE&gt;&gt;Jul-Dec 2022 Actuals'!AT23</f>
        <v>16000</v>
      </c>
      <c r="AU23" s="46">
        <f>+'UPDATE&gt;&gt;Jul2022-Mar2023 Actuals'!AU23-'UPDATE&gt;&gt;Jul-Dec 2022 Actuals'!AU23</f>
        <v>0</v>
      </c>
      <c r="AV23" s="46">
        <f>+'UPDATE&gt;&gt;Jul2022-Mar2023 Actuals'!AV23-'UPDATE&gt;&gt;Jul-Dec 2022 Actuals'!AV23</f>
        <v>16000</v>
      </c>
      <c r="AW23" s="46">
        <f>+'UPDATE&gt;&gt;Jul2022-Mar2023 Actuals'!AW23-'UPDATE&gt;&gt;Jul-Dec 2022 Actuals'!AW23</f>
        <v>17000</v>
      </c>
      <c r="AX23" s="46">
        <f>+'UPDATE&gt;&gt;Jul2022-Mar2023 Actuals'!AX23-'UPDATE&gt;&gt;Jul-Dec 2022 Actuals'!AX23</f>
        <v>0</v>
      </c>
      <c r="AY23" s="46">
        <f>+'UPDATE&gt;&gt;Jul2022-Mar2023 Actuals'!AY23-'UPDATE&gt;&gt;Jul-Dec 2022 Actuals'!AY23</f>
        <v>17000</v>
      </c>
      <c r="AZ23" s="46">
        <f>+'UPDATE&gt;&gt;Jul2022-Mar2023 Actuals'!AZ23-'UPDATE&gt;&gt;Jul-Dec 2022 Actuals'!AZ23</f>
        <v>0</v>
      </c>
      <c r="BA23" s="46">
        <f>+'UPDATE&gt;&gt;Jul2022-Mar2023 Actuals'!BA23-'UPDATE&gt;&gt;Jul-Dec 2022 Actuals'!BA23</f>
        <v>0</v>
      </c>
      <c r="BB23" s="46">
        <f>+'UPDATE&gt;&gt;Jul2022-Mar2023 Actuals'!BB23-'UPDATE&gt;&gt;Jul-Dec 2022 Actuals'!BB23</f>
        <v>0</v>
      </c>
      <c r="BC23" s="46">
        <f>+'UPDATE&gt;&gt;Jul2022-Mar2023 Actuals'!BC23-'UPDATE&gt;&gt;Jul-Dec 2022 Actuals'!BC23</f>
        <v>49000</v>
      </c>
      <c r="BD23" s="46">
        <f>+'UPDATE&gt;&gt;Jul2022-Mar2023 Actuals'!BD23-'UPDATE&gt;&gt;Jul-Dec 2022 Actuals'!BD23</f>
        <v>0</v>
      </c>
      <c r="BE23" s="46">
        <f>+'UPDATE&gt;&gt;Jul2022-Mar2023 Actuals'!BE23-'UPDATE&gt;&gt;Jul-Dec 2022 Actuals'!BE23</f>
        <v>49000</v>
      </c>
      <c r="BF23" s="46">
        <f>+'UPDATE&gt;&gt;Jul2022-Mar2023 Actuals'!BF23-'UPDATE&gt;&gt;Jul-Dec 2022 Actuals'!BF23</f>
        <v>0</v>
      </c>
      <c r="BG23" s="46">
        <f>+'UPDATE&gt;&gt;Jul2022-Mar2023 Actuals'!BG23-'UPDATE&gt;&gt;Jul-Dec 2022 Actuals'!BG23</f>
        <v>0</v>
      </c>
      <c r="BH23" s="46">
        <f>+'UPDATE&gt;&gt;Jul2022-Mar2023 Actuals'!BH23-'UPDATE&gt;&gt;Jul-Dec 2022 Actuals'!BH23</f>
        <v>0</v>
      </c>
      <c r="BI23" s="46">
        <f>+'UPDATE&gt;&gt;Jul2022-Mar2023 Actuals'!BI23-'UPDATE&gt;&gt;Jul-Dec 2022 Actuals'!BI23</f>
        <v>0</v>
      </c>
      <c r="BJ23" s="46">
        <f>+'UPDATE&gt;&gt;Jul2022-Mar2023 Actuals'!BJ23-'UPDATE&gt;&gt;Jul-Dec 2022 Actuals'!BJ23</f>
        <v>0</v>
      </c>
      <c r="BK23" s="46">
        <f>+'UPDATE&gt;&gt;Jul2022-Mar2023 Actuals'!BK23-'UPDATE&gt;&gt;Jul-Dec 2022 Actuals'!BK23</f>
        <v>0</v>
      </c>
      <c r="BL23" s="46">
        <f>+'UPDATE&gt;&gt;Jul2022-Mar2023 Actuals'!BL23-'UPDATE&gt;&gt;Jul-Dec 2022 Actuals'!BL23</f>
        <v>0</v>
      </c>
      <c r="BM23" s="46">
        <f>+'UPDATE&gt;&gt;Jul2022-Mar2023 Actuals'!BM23-'UPDATE&gt;&gt;Jul-Dec 2022 Actuals'!BM23</f>
        <v>0</v>
      </c>
      <c r="BN23" s="46">
        <f>+'UPDATE&gt;&gt;Jul2022-Mar2023 Actuals'!BN23-'UPDATE&gt;&gt;Jul-Dec 2022 Actuals'!BN23</f>
        <v>0</v>
      </c>
      <c r="BO23" s="46">
        <f>+'UPDATE&gt;&gt;Jul2022-Mar2023 Actuals'!BO23-'UPDATE&gt;&gt;Jul-Dec 2022 Actuals'!BO23</f>
        <v>0</v>
      </c>
      <c r="BP23" s="46">
        <f>+'UPDATE&gt;&gt;Jul2022-Mar2023 Actuals'!BP23-'UPDATE&gt;&gt;Jul-Dec 2022 Actuals'!BP23</f>
        <v>0</v>
      </c>
      <c r="BQ23" s="46">
        <f>+'UPDATE&gt;&gt;Jul2022-Mar2023 Actuals'!BQ23-'UPDATE&gt;&gt;Jul-Dec 2022 Actuals'!BQ23</f>
        <v>0</v>
      </c>
      <c r="BR23" s="46">
        <f>+'UPDATE&gt;&gt;Jul2022-Mar2023 Actuals'!BR23-'UPDATE&gt;&gt;Jul-Dec 2022 Actuals'!BR23</f>
        <v>0</v>
      </c>
      <c r="BS23" s="46">
        <f>+'UPDATE&gt;&gt;Jul2022-Mar2023 Actuals'!BS23-'UPDATE&gt;&gt;Jul-Dec 2022 Actuals'!BS23</f>
        <v>0</v>
      </c>
      <c r="BT23" s="46">
        <f>+'UPDATE&gt;&gt;Jul2022-Mar2023 Actuals'!BT23-'UPDATE&gt;&gt;Jul-Dec 2022 Actuals'!BT23</f>
        <v>0</v>
      </c>
      <c r="BU23" s="46">
        <f>+'UPDATE&gt;&gt;Jul2022-Mar2023 Actuals'!BU23-'UPDATE&gt;&gt;Jul-Dec 2022 Actuals'!BU23</f>
        <v>0</v>
      </c>
      <c r="BV23" s="46">
        <f>+'UPDATE&gt;&gt;Jul2022-Mar2023 Actuals'!BV23-'UPDATE&gt;&gt;Jul-Dec 2022 Actuals'!BV23</f>
        <v>0</v>
      </c>
      <c r="BW23" s="46">
        <f>+'UPDATE&gt;&gt;Jul2022-Mar2023 Actuals'!BW23-'UPDATE&gt;&gt;Jul-Dec 2022 Actuals'!BW23</f>
        <v>0</v>
      </c>
      <c r="BX23" s="46">
        <f>+'UPDATE&gt;&gt;Jul2022-Mar2023 Actuals'!BX23-'UPDATE&gt;&gt;Jul-Dec 2022 Actuals'!BX23</f>
        <v>0</v>
      </c>
      <c r="BY23" s="46">
        <f>+'UPDATE&gt;&gt;Jul2022-Mar2023 Actuals'!BY23-'UPDATE&gt;&gt;Jul-Dec 2022 Actuals'!BY23</f>
        <v>0</v>
      </c>
      <c r="BZ23" s="46">
        <f>+'UPDATE&gt;&gt;Jul2022-Mar2023 Actuals'!BZ23-'UPDATE&gt;&gt;Jul-Dec 2022 Actuals'!BZ23</f>
        <v>0</v>
      </c>
      <c r="CA23" s="46">
        <f>+'UPDATE&gt;&gt;Jul2022-Mar2023 Actuals'!CA23-'UPDATE&gt;&gt;Jul-Dec 2022 Actuals'!CA23</f>
        <v>0</v>
      </c>
      <c r="CB23" s="46">
        <f>+'UPDATE&gt;&gt;Jul2022-Mar2023 Actuals'!CB23-'UPDATE&gt;&gt;Jul-Dec 2022 Actuals'!CB23</f>
        <v>0</v>
      </c>
      <c r="CC23" s="46">
        <f>+'UPDATE&gt;&gt;Jul2022-Mar2023 Actuals'!CC23-'UPDATE&gt;&gt;Jul-Dec 2022 Actuals'!CC23</f>
        <v>0</v>
      </c>
      <c r="CD23" s="46">
        <f>+'UPDATE&gt;&gt;Jul2022-Mar2023 Actuals'!CD23-'UPDATE&gt;&gt;Jul-Dec 2022 Actuals'!CD23</f>
        <v>0</v>
      </c>
      <c r="CE23" s="46">
        <f>+'UPDATE&gt;&gt;Jul2022-Mar2023 Actuals'!CE23-'UPDATE&gt;&gt;Jul-Dec 2022 Actuals'!CE23</f>
        <v>0</v>
      </c>
      <c r="CF23" s="46">
        <f>+'UPDATE&gt;&gt;Jul2022-Mar2023 Actuals'!CF23-'UPDATE&gt;&gt;Jul-Dec 2022 Actuals'!CF23</f>
        <v>0</v>
      </c>
      <c r="CG23" s="46">
        <f>+'UPDATE&gt;&gt;Jul2022-Mar2023 Actuals'!CG23-'UPDATE&gt;&gt;Jul-Dec 2022 Actuals'!CG23</f>
        <v>0</v>
      </c>
      <c r="CH23" s="46">
        <f>+'UPDATE&gt;&gt;Jul2022-Mar2023 Actuals'!CH23-'UPDATE&gt;&gt;Jul-Dec 2022 Actuals'!CH23</f>
        <v>0</v>
      </c>
      <c r="CI23" s="46">
        <f>+'UPDATE&gt;&gt;Jul2022-Mar2023 Actuals'!CI23-'UPDATE&gt;&gt;Jul-Dec 2022 Actuals'!CI23</f>
        <v>0</v>
      </c>
    </row>
    <row r="24" spans="2:87" x14ac:dyDescent="0.25">
      <c r="B24" s="48" t="s">
        <v>156</v>
      </c>
      <c r="C24" s="48" t="s">
        <v>162</v>
      </c>
      <c r="D24" s="48" t="s">
        <v>117</v>
      </c>
      <c r="F24" s="48" t="s">
        <v>160</v>
      </c>
      <c r="H24" s="48" t="s">
        <v>163</v>
      </c>
      <c r="I24" s="48">
        <v>40</v>
      </c>
      <c r="J24" s="46">
        <f>+'UPDATE&gt;&gt;Jul2022-Mar2023 Actuals'!J24-'UPDATE&gt;&gt;Jul-Dec 2022 Actuals'!J24</f>
        <v>0</v>
      </c>
      <c r="K24" s="46">
        <f>+'UPDATE&gt;&gt;Jul2022-Mar2023 Actuals'!K24-'UPDATE&gt;&gt;Jul-Dec 2022 Actuals'!K24</f>
        <v>0</v>
      </c>
      <c r="L24" s="46">
        <f>+'UPDATE&gt;&gt;Jul2022-Mar2023 Actuals'!L24-'UPDATE&gt;&gt;Jul-Dec 2022 Actuals'!L24</f>
        <v>0</v>
      </c>
      <c r="M24" s="46">
        <f>+'UPDATE&gt;&gt;Jul2022-Mar2023 Actuals'!M24-'UPDATE&gt;&gt;Jul-Dec 2022 Actuals'!M24</f>
        <v>0</v>
      </c>
      <c r="N24" s="46">
        <f>+'UPDATE&gt;&gt;Jul2022-Mar2023 Actuals'!N24-'UPDATE&gt;&gt;Jul-Dec 2022 Actuals'!N24</f>
        <v>0</v>
      </c>
      <c r="O24" s="46">
        <f>+'UPDATE&gt;&gt;Jul2022-Mar2023 Actuals'!O24-'UPDATE&gt;&gt;Jul-Dec 2022 Actuals'!O24</f>
        <v>0</v>
      </c>
      <c r="P24" s="46">
        <f>+'UPDATE&gt;&gt;Jul2022-Mar2023 Actuals'!P24-'UPDATE&gt;&gt;Jul-Dec 2022 Actuals'!P24</f>
        <v>0</v>
      </c>
      <c r="Q24" s="46">
        <f>+'UPDATE&gt;&gt;Jul2022-Mar2023 Actuals'!Q24-'UPDATE&gt;&gt;Jul-Dec 2022 Actuals'!Q24</f>
        <v>0</v>
      </c>
      <c r="R24" s="46">
        <f>+'UPDATE&gt;&gt;Jul2022-Mar2023 Actuals'!R24-'UPDATE&gt;&gt;Jul-Dec 2022 Actuals'!R24</f>
        <v>0</v>
      </c>
      <c r="S24" s="46">
        <f>+'UPDATE&gt;&gt;Jul2022-Mar2023 Actuals'!S24-'UPDATE&gt;&gt;Jul-Dec 2022 Actuals'!S24</f>
        <v>0</v>
      </c>
      <c r="T24" s="46">
        <f>+'UPDATE&gt;&gt;Jul2022-Mar2023 Actuals'!T24-'UPDATE&gt;&gt;Jul-Dec 2022 Actuals'!T24</f>
        <v>0</v>
      </c>
      <c r="U24" s="46">
        <f>+'UPDATE&gt;&gt;Jul2022-Mar2023 Actuals'!U24-'UPDATE&gt;&gt;Jul-Dec 2022 Actuals'!U24</f>
        <v>0</v>
      </c>
      <c r="V24" s="46">
        <f>+'UPDATE&gt;&gt;Jul2022-Mar2023 Actuals'!V24-'UPDATE&gt;&gt;Jul-Dec 2022 Actuals'!V24</f>
        <v>0</v>
      </c>
      <c r="W24" s="46">
        <f>+'UPDATE&gt;&gt;Jul2022-Mar2023 Actuals'!W24-'UPDATE&gt;&gt;Jul-Dec 2022 Actuals'!W24</f>
        <v>0</v>
      </c>
      <c r="X24" s="46">
        <f>+'UPDATE&gt;&gt;Jul2022-Mar2023 Actuals'!X24-'UPDATE&gt;&gt;Jul-Dec 2022 Actuals'!X24</f>
        <v>0</v>
      </c>
      <c r="Y24" s="46">
        <f>+'UPDATE&gt;&gt;Jul2022-Mar2023 Actuals'!Y24-'UPDATE&gt;&gt;Jul-Dec 2022 Actuals'!Y24</f>
        <v>0</v>
      </c>
      <c r="Z24" s="46">
        <f>+'UPDATE&gt;&gt;Jul2022-Mar2023 Actuals'!Z24-'UPDATE&gt;&gt;Jul-Dec 2022 Actuals'!Z24</f>
        <v>0</v>
      </c>
      <c r="AA24" s="46">
        <f>+'UPDATE&gt;&gt;Jul2022-Mar2023 Actuals'!AA24-'UPDATE&gt;&gt;Jul-Dec 2022 Actuals'!AA24</f>
        <v>0</v>
      </c>
      <c r="AB24" s="46">
        <f>+'UPDATE&gt;&gt;Jul2022-Mar2023 Actuals'!AB24-'UPDATE&gt;&gt;Jul-Dec 2022 Actuals'!AB24</f>
        <v>173000</v>
      </c>
      <c r="AC24" s="46">
        <f>+'UPDATE&gt;&gt;Jul2022-Mar2023 Actuals'!AC24-'UPDATE&gt;&gt;Jul-Dec 2022 Actuals'!AC24</f>
        <v>0</v>
      </c>
      <c r="AD24" s="46">
        <f>+'UPDATE&gt;&gt;Jul2022-Mar2023 Actuals'!AD24-'UPDATE&gt;&gt;Jul-Dec 2022 Actuals'!AD24</f>
        <v>173000</v>
      </c>
      <c r="AE24" s="46">
        <f>+'UPDATE&gt;&gt;Jul2022-Mar2023 Actuals'!AE24-'UPDATE&gt;&gt;Jul-Dec 2022 Actuals'!AE24</f>
        <v>-614000</v>
      </c>
      <c r="AF24" s="46">
        <f>+'UPDATE&gt;&gt;Jul2022-Mar2023 Actuals'!AF24-'UPDATE&gt;&gt;Jul-Dec 2022 Actuals'!AF24</f>
        <v>0</v>
      </c>
      <c r="AG24" s="46">
        <f>+'UPDATE&gt;&gt;Jul2022-Mar2023 Actuals'!AG24-'UPDATE&gt;&gt;Jul-Dec 2022 Actuals'!AG24</f>
        <v>-614000</v>
      </c>
      <c r="AH24" s="46">
        <f>+'UPDATE&gt;&gt;Jul2022-Mar2023 Actuals'!AH24-'UPDATE&gt;&gt;Jul-Dec 2022 Actuals'!AH24</f>
        <v>-414000</v>
      </c>
      <c r="AI24" s="46">
        <f>+'UPDATE&gt;&gt;Jul2022-Mar2023 Actuals'!AI24-'UPDATE&gt;&gt;Jul-Dec 2022 Actuals'!AI24</f>
        <v>0</v>
      </c>
      <c r="AJ24" s="46">
        <f>+'UPDATE&gt;&gt;Jul2022-Mar2023 Actuals'!AJ24-'UPDATE&gt;&gt;Jul-Dec 2022 Actuals'!AJ24</f>
        <v>-414000</v>
      </c>
      <c r="AK24" s="46">
        <f>+'UPDATE&gt;&gt;Jul2022-Mar2023 Actuals'!AK24-'UPDATE&gt;&gt;Jul-Dec 2022 Actuals'!AK24</f>
        <v>230000</v>
      </c>
      <c r="AL24" s="46">
        <f>+'UPDATE&gt;&gt;Jul2022-Mar2023 Actuals'!AL24-'UPDATE&gt;&gt;Jul-Dec 2022 Actuals'!AL24</f>
        <v>0</v>
      </c>
      <c r="AM24" s="46">
        <f>+'UPDATE&gt;&gt;Jul2022-Mar2023 Actuals'!AM24-'UPDATE&gt;&gt;Jul-Dec 2022 Actuals'!AM24</f>
        <v>230000</v>
      </c>
      <c r="AN24" s="46">
        <f>+'UPDATE&gt;&gt;Jul2022-Mar2023 Actuals'!AN24-'UPDATE&gt;&gt;Jul-Dec 2022 Actuals'!AN24</f>
        <v>-625000</v>
      </c>
      <c r="AO24" s="46">
        <f>+'UPDATE&gt;&gt;Jul2022-Mar2023 Actuals'!AO24-'UPDATE&gt;&gt;Jul-Dec 2022 Actuals'!AO24</f>
        <v>0</v>
      </c>
      <c r="AP24" s="46">
        <f>+'UPDATE&gt;&gt;Jul2022-Mar2023 Actuals'!AP24-'UPDATE&gt;&gt;Jul-Dec 2022 Actuals'!AP24</f>
        <v>-625000</v>
      </c>
      <c r="AQ24" s="46">
        <f>+'UPDATE&gt;&gt;Jul2022-Mar2023 Actuals'!AQ24-'UPDATE&gt;&gt;Jul-Dec 2022 Actuals'!AQ24</f>
        <v>-92000</v>
      </c>
      <c r="AR24" s="46">
        <f>+'UPDATE&gt;&gt;Jul2022-Mar2023 Actuals'!AR24-'UPDATE&gt;&gt;Jul-Dec 2022 Actuals'!AR24</f>
        <v>0</v>
      </c>
      <c r="AS24" s="46">
        <f>+'UPDATE&gt;&gt;Jul2022-Mar2023 Actuals'!AS24-'UPDATE&gt;&gt;Jul-Dec 2022 Actuals'!AS24</f>
        <v>-92000</v>
      </c>
      <c r="AT24" s="46">
        <f>+'UPDATE&gt;&gt;Jul2022-Mar2023 Actuals'!AT24-'UPDATE&gt;&gt;Jul-Dec 2022 Actuals'!AT24</f>
        <v>-92000</v>
      </c>
      <c r="AU24" s="46">
        <f>+'UPDATE&gt;&gt;Jul2022-Mar2023 Actuals'!AU24-'UPDATE&gt;&gt;Jul-Dec 2022 Actuals'!AU24</f>
        <v>0</v>
      </c>
      <c r="AV24" s="46">
        <f>+'UPDATE&gt;&gt;Jul2022-Mar2023 Actuals'!AV24-'UPDATE&gt;&gt;Jul-Dec 2022 Actuals'!AV24</f>
        <v>-92000</v>
      </c>
      <c r="AW24" s="46">
        <f>+'UPDATE&gt;&gt;Jul2022-Mar2023 Actuals'!AW24-'UPDATE&gt;&gt;Jul-Dec 2022 Actuals'!AW24</f>
        <v>809000</v>
      </c>
      <c r="AX24" s="46">
        <f>+'UPDATE&gt;&gt;Jul2022-Mar2023 Actuals'!AX24-'UPDATE&gt;&gt;Jul-Dec 2022 Actuals'!AX24</f>
        <v>0</v>
      </c>
      <c r="AY24" s="46">
        <f>+'UPDATE&gt;&gt;Jul2022-Mar2023 Actuals'!AY24-'UPDATE&gt;&gt;Jul-Dec 2022 Actuals'!AY24</f>
        <v>809000</v>
      </c>
      <c r="AZ24" s="46">
        <f>+'UPDATE&gt;&gt;Jul2022-Mar2023 Actuals'!AZ24-'UPDATE&gt;&gt;Jul-Dec 2022 Actuals'!AZ24</f>
        <v>0</v>
      </c>
      <c r="BA24" s="46">
        <f>+'UPDATE&gt;&gt;Jul2022-Mar2023 Actuals'!BA24-'UPDATE&gt;&gt;Jul-Dec 2022 Actuals'!BA24</f>
        <v>0</v>
      </c>
      <c r="BB24" s="46">
        <f>+'UPDATE&gt;&gt;Jul2022-Mar2023 Actuals'!BB24-'UPDATE&gt;&gt;Jul-Dec 2022 Actuals'!BB24</f>
        <v>0</v>
      </c>
      <c r="BC24" s="46">
        <f>+'UPDATE&gt;&gt;Jul2022-Mar2023 Actuals'!BC24-'UPDATE&gt;&gt;Jul-Dec 2022 Actuals'!BC24</f>
        <v>625000</v>
      </c>
      <c r="BD24" s="46">
        <f>+'UPDATE&gt;&gt;Jul2022-Mar2023 Actuals'!BD24-'UPDATE&gt;&gt;Jul-Dec 2022 Actuals'!BD24</f>
        <v>0</v>
      </c>
      <c r="BE24" s="46">
        <f>+'UPDATE&gt;&gt;Jul2022-Mar2023 Actuals'!BE24-'UPDATE&gt;&gt;Jul-Dec 2022 Actuals'!BE24</f>
        <v>625000</v>
      </c>
      <c r="BF24" s="46">
        <f>+'UPDATE&gt;&gt;Jul2022-Mar2023 Actuals'!BF24-'UPDATE&gt;&gt;Jul-Dec 2022 Actuals'!BF24</f>
        <v>0</v>
      </c>
      <c r="BG24" s="46">
        <f>+'UPDATE&gt;&gt;Jul2022-Mar2023 Actuals'!BG24-'UPDATE&gt;&gt;Jul-Dec 2022 Actuals'!BG24</f>
        <v>0</v>
      </c>
      <c r="BH24" s="46">
        <f>+'UPDATE&gt;&gt;Jul2022-Mar2023 Actuals'!BH24-'UPDATE&gt;&gt;Jul-Dec 2022 Actuals'!BH24</f>
        <v>0</v>
      </c>
      <c r="BI24" s="46">
        <f>+'UPDATE&gt;&gt;Jul2022-Mar2023 Actuals'!BI24-'UPDATE&gt;&gt;Jul-Dec 2022 Actuals'!BI24</f>
        <v>0</v>
      </c>
      <c r="BJ24" s="46">
        <f>+'UPDATE&gt;&gt;Jul2022-Mar2023 Actuals'!BJ24-'UPDATE&gt;&gt;Jul-Dec 2022 Actuals'!BJ24</f>
        <v>0</v>
      </c>
      <c r="BK24" s="46">
        <f>+'UPDATE&gt;&gt;Jul2022-Mar2023 Actuals'!BK24-'UPDATE&gt;&gt;Jul-Dec 2022 Actuals'!BK24</f>
        <v>0</v>
      </c>
      <c r="BL24" s="46">
        <f>+'UPDATE&gt;&gt;Jul2022-Mar2023 Actuals'!BL24-'UPDATE&gt;&gt;Jul-Dec 2022 Actuals'!BL24</f>
        <v>0</v>
      </c>
      <c r="BM24" s="46">
        <f>+'UPDATE&gt;&gt;Jul2022-Mar2023 Actuals'!BM24-'UPDATE&gt;&gt;Jul-Dec 2022 Actuals'!BM24</f>
        <v>0</v>
      </c>
      <c r="BN24" s="46">
        <f>+'UPDATE&gt;&gt;Jul2022-Mar2023 Actuals'!BN24-'UPDATE&gt;&gt;Jul-Dec 2022 Actuals'!BN24</f>
        <v>0</v>
      </c>
      <c r="BO24" s="46">
        <f>+'UPDATE&gt;&gt;Jul2022-Mar2023 Actuals'!BO24-'UPDATE&gt;&gt;Jul-Dec 2022 Actuals'!BO24</f>
        <v>0</v>
      </c>
      <c r="BP24" s="46">
        <f>+'UPDATE&gt;&gt;Jul2022-Mar2023 Actuals'!BP24-'UPDATE&gt;&gt;Jul-Dec 2022 Actuals'!BP24</f>
        <v>0</v>
      </c>
      <c r="BQ24" s="46">
        <f>+'UPDATE&gt;&gt;Jul2022-Mar2023 Actuals'!BQ24-'UPDATE&gt;&gt;Jul-Dec 2022 Actuals'!BQ24</f>
        <v>0</v>
      </c>
      <c r="BR24" s="46">
        <f>+'UPDATE&gt;&gt;Jul2022-Mar2023 Actuals'!BR24-'UPDATE&gt;&gt;Jul-Dec 2022 Actuals'!BR24</f>
        <v>0</v>
      </c>
      <c r="BS24" s="46">
        <f>+'UPDATE&gt;&gt;Jul2022-Mar2023 Actuals'!BS24-'UPDATE&gt;&gt;Jul-Dec 2022 Actuals'!BS24</f>
        <v>0</v>
      </c>
      <c r="BT24" s="46">
        <f>+'UPDATE&gt;&gt;Jul2022-Mar2023 Actuals'!BT24-'UPDATE&gt;&gt;Jul-Dec 2022 Actuals'!BT24</f>
        <v>0</v>
      </c>
      <c r="BU24" s="46">
        <f>+'UPDATE&gt;&gt;Jul2022-Mar2023 Actuals'!BU24-'UPDATE&gt;&gt;Jul-Dec 2022 Actuals'!BU24</f>
        <v>0</v>
      </c>
      <c r="BV24" s="46">
        <f>+'UPDATE&gt;&gt;Jul2022-Mar2023 Actuals'!BV24-'UPDATE&gt;&gt;Jul-Dec 2022 Actuals'!BV24</f>
        <v>0</v>
      </c>
      <c r="BW24" s="46">
        <f>+'UPDATE&gt;&gt;Jul2022-Mar2023 Actuals'!BW24-'UPDATE&gt;&gt;Jul-Dec 2022 Actuals'!BW24</f>
        <v>0</v>
      </c>
      <c r="BX24" s="46">
        <f>+'UPDATE&gt;&gt;Jul2022-Mar2023 Actuals'!BX24-'UPDATE&gt;&gt;Jul-Dec 2022 Actuals'!BX24</f>
        <v>0</v>
      </c>
      <c r="BY24" s="46">
        <f>+'UPDATE&gt;&gt;Jul2022-Mar2023 Actuals'!BY24-'UPDATE&gt;&gt;Jul-Dec 2022 Actuals'!BY24</f>
        <v>0</v>
      </c>
      <c r="BZ24" s="46">
        <f>+'UPDATE&gt;&gt;Jul2022-Mar2023 Actuals'!BZ24-'UPDATE&gt;&gt;Jul-Dec 2022 Actuals'!BZ24</f>
        <v>0</v>
      </c>
      <c r="CA24" s="46">
        <f>+'UPDATE&gt;&gt;Jul2022-Mar2023 Actuals'!CA24-'UPDATE&gt;&gt;Jul-Dec 2022 Actuals'!CA24</f>
        <v>0</v>
      </c>
      <c r="CB24" s="46">
        <f>+'UPDATE&gt;&gt;Jul2022-Mar2023 Actuals'!CB24-'UPDATE&gt;&gt;Jul-Dec 2022 Actuals'!CB24</f>
        <v>0</v>
      </c>
      <c r="CC24" s="46">
        <f>+'UPDATE&gt;&gt;Jul2022-Mar2023 Actuals'!CC24-'UPDATE&gt;&gt;Jul-Dec 2022 Actuals'!CC24</f>
        <v>0</v>
      </c>
      <c r="CD24" s="46">
        <f>+'UPDATE&gt;&gt;Jul2022-Mar2023 Actuals'!CD24-'UPDATE&gt;&gt;Jul-Dec 2022 Actuals'!CD24</f>
        <v>0</v>
      </c>
      <c r="CE24" s="46">
        <f>+'UPDATE&gt;&gt;Jul2022-Mar2023 Actuals'!CE24-'UPDATE&gt;&gt;Jul-Dec 2022 Actuals'!CE24</f>
        <v>0</v>
      </c>
      <c r="CF24" s="46">
        <f>+'UPDATE&gt;&gt;Jul2022-Mar2023 Actuals'!CF24-'UPDATE&gt;&gt;Jul-Dec 2022 Actuals'!CF24</f>
        <v>0</v>
      </c>
      <c r="CG24" s="46">
        <f>+'UPDATE&gt;&gt;Jul2022-Mar2023 Actuals'!CG24-'UPDATE&gt;&gt;Jul-Dec 2022 Actuals'!CG24</f>
        <v>0</v>
      </c>
      <c r="CH24" s="46">
        <f>+'UPDATE&gt;&gt;Jul2022-Mar2023 Actuals'!CH24-'UPDATE&gt;&gt;Jul-Dec 2022 Actuals'!CH24</f>
        <v>0</v>
      </c>
      <c r="CI24" s="46">
        <f>+'UPDATE&gt;&gt;Jul2022-Mar2023 Actuals'!CI24-'UPDATE&gt;&gt;Jul-Dec 2022 Actuals'!CI24</f>
        <v>0</v>
      </c>
    </row>
    <row r="25" spans="2:87" x14ac:dyDescent="0.25">
      <c r="B25" s="48" t="s">
        <v>156</v>
      </c>
      <c r="C25" s="48" t="s">
        <v>164</v>
      </c>
      <c r="D25" s="48" t="s">
        <v>121</v>
      </c>
      <c r="E25" s="48" t="s">
        <v>165</v>
      </c>
      <c r="F25" s="48" t="s">
        <v>158</v>
      </c>
      <c r="H25" s="48" t="s">
        <v>159</v>
      </c>
      <c r="I25" s="48">
        <v>30</v>
      </c>
      <c r="J25" s="46">
        <f>+'UPDATE&gt;&gt;Jul2022-Mar2023 Actuals'!J25-'UPDATE&gt;&gt;Jul-Dec 2022 Actuals'!J25</f>
        <v>0</v>
      </c>
      <c r="K25" s="46">
        <f>+'UPDATE&gt;&gt;Jul2022-Mar2023 Actuals'!K25-'UPDATE&gt;&gt;Jul-Dec 2022 Actuals'!K25</f>
        <v>0</v>
      </c>
      <c r="L25" s="46">
        <f>+'UPDATE&gt;&gt;Jul2022-Mar2023 Actuals'!L25-'UPDATE&gt;&gt;Jul-Dec 2022 Actuals'!L25</f>
        <v>0</v>
      </c>
      <c r="M25" s="46">
        <f>+'UPDATE&gt;&gt;Jul2022-Mar2023 Actuals'!M25-'UPDATE&gt;&gt;Jul-Dec 2022 Actuals'!M25</f>
        <v>0</v>
      </c>
      <c r="N25" s="46">
        <f>+'UPDATE&gt;&gt;Jul2022-Mar2023 Actuals'!N25-'UPDATE&gt;&gt;Jul-Dec 2022 Actuals'!N25</f>
        <v>0</v>
      </c>
      <c r="O25" s="46">
        <f>+'UPDATE&gt;&gt;Jul2022-Mar2023 Actuals'!O25-'UPDATE&gt;&gt;Jul-Dec 2022 Actuals'!O25</f>
        <v>0</v>
      </c>
      <c r="P25" s="46">
        <f>+'UPDATE&gt;&gt;Jul2022-Mar2023 Actuals'!P25-'UPDATE&gt;&gt;Jul-Dec 2022 Actuals'!P25</f>
        <v>0</v>
      </c>
      <c r="Q25" s="46">
        <f>+'UPDATE&gt;&gt;Jul2022-Mar2023 Actuals'!Q25-'UPDATE&gt;&gt;Jul-Dec 2022 Actuals'!Q25</f>
        <v>0</v>
      </c>
      <c r="R25" s="46">
        <f>+'UPDATE&gt;&gt;Jul2022-Mar2023 Actuals'!R25-'UPDATE&gt;&gt;Jul-Dec 2022 Actuals'!R25</f>
        <v>0</v>
      </c>
      <c r="S25" s="46">
        <f>+'UPDATE&gt;&gt;Jul2022-Mar2023 Actuals'!S25-'UPDATE&gt;&gt;Jul-Dec 2022 Actuals'!S25</f>
        <v>0</v>
      </c>
      <c r="T25" s="46">
        <f>+'UPDATE&gt;&gt;Jul2022-Mar2023 Actuals'!T25-'UPDATE&gt;&gt;Jul-Dec 2022 Actuals'!T25</f>
        <v>0</v>
      </c>
      <c r="U25" s="46">
        <f>+'UPDATE&gt;&gt;Jul2022-Mar2023 Actuals'!U25-'UPDATE&gt;&gt;Jul-Dec 2022 Actuals'!U25</f>
        <v>0</v>
      </c>
      <c r="V25" s="46">
        <f>+'UPDATE&gt;&gt;Jul2022-Mar2023 Actuals'!V25-'UPDATE&gt;&gt;Jul-Dec 2022 Actuals'!V25</f>
        <v>0</v>
      </c>
      <c r="W25" s="46">
        <f>+'UPDATE&gt;&gt;Jul2022-Mar2023 Actuals'!W25-'UPDATE&gt;&gt;Jul-Dec 2022 Actuals'!W25</f>
        <v>0</v>
      </c>
      <c r="X25" s="46">
        <f>+'UPDATE&gt;&gt;Jul2022-Mar2023 Actuals'!X25-'UPDATE&gt;&gt;Jul-Dec 2022 Actuals'!X25</f>
        <v>0</v>
      </c>
      <c r="Y25" s="46">
        <f>+'UPDATE&gt;&gt;Jul2022-Mar2023 Actuals'!Y25-'UPDATE&gt;&gt;Jul-Dec 2022 Actuals'!Y25</f>
        <v>0</v>
      </c>
      <c r="Z25" s="46">
        <f>+'UPDATE&gt;&gt;Jul2022-Mar2023 Actuals'!Z25-'UPDATE&gt;&gt;Jul-Dec 2022 Actuals'!Z25</f>
        <v>0</v>
      </c>
      <c r="AA25" s="46">
        <f>+'UPDATE&gt;&gt;Jul2022-Mar2023 Actuals'!AA25-'UPDATE&gt;&gt;Jul-Dec 2022 Actuals'!AA25</f>
        <v>0</v>
      </c>
      <c r="AB25" s="46">
        <f>+'UPDATE&gt;&gt;Jul2022-Mar2023 Actuals'!AB25-'UPDATE&gt;&gt;Jul-Dec 2022 Actuals'!AB25</f>
        <v>0</v>
      </c>
      <c r="AC25" s="46">
        <f>+'UPDATE&gt;&gt;Jul2022-Mar2023 Actuals'!AC25-'UPDATE&gt;&gt;Jul-Dec 2022 Actuals'!AC25</f>
        <v>0</v>
      </c>
      <c r="AD25" s="46">
        <f>+'UPDATE&gt;&gt;Jul2022-Mar2023 Actuals'!AD25-'UPDATE&gt;&gt;Jul-Dec 2022 Actuals'!AD25</f>
        <v>0</v>
      </c>
      <c r="AE25" s="46">
        <f>+'UPDATE&gt;&gt;Jul2022-Mar2023 Actuals'!AE25-'UPDATE&gt;&gt;Jul-Dec 2022 Actuals'!AE25</f>
        <v>-616000</v>
      </c>
      <c r="AF25" s="46">
        <f>+'UPDATE&gt;&gt;Jul2022-Mar2023 Actuals'!AF25-'UPDATE&gt;&gt;Jul-Dec 2022 Actuals'!AF25</f>
        <v>0</v>
      </c>
      <c r="AG25" s="46">
        <f>+'UPDATE&gt;&gt;Jul2022-Mar2023 Actuals'!AG25-'UPDATE&gt;&gt;Jul-Dec 2022 Actuals'!AG25</f>
        <v>-616000</v>
      </c>
      <c r="AH25" s="46">
        <f>+'UPDATE&gt;&gt;Jul2022-Mar2023 Actuals'!AH25-'UPDATE&gt;&gt;Jul-Dec 2022 Actuals'!AH25</f>
        <v>-599000</v>
      </c>
      <c r="AI25" s="46">
        <f>+'UPDATE&gt;&gt;Jul2022-Mar2023 Actuals'!AI25-'UPDATE&gt;&gt;Jul-Dec 2022 Actuals'!AI25</f>
        <v>0</v>
      </c>
      <c r="AJ25" s="46">
        <f>+'UPDATE&gt;&gt;Jul2022-Mar2023 Actuals'!AJ25-'UPDATE&gt;&gt;Jul-Dec 2022 Actuals'!AJ25</f>
        <v>-599000</v>
      </c>
      <c r="AK25" s="46">
        <f>+'UPDATE&gt;&gt;Jul2022-Mar2023 Actuals'!AK25-'UPDATE&gt;&gt;Jul-Dec 2022 Actuals'!AK25</f>
        <v>846000</v>
      </c>
      <c r="AL25" s="46">
        <f>+'UPDATE&gt;&gt;Jul2022-Mar2023 Actuals'!AL25-'UPDATE&gt;&gt;Jul-Dec 2022 Actuals'!AL25</f>
        <v>0</v>
      </c>
      <c r="AM25" s="46">
        <f>+'UPDATE&gt;&gt;Jul2022-Mar2023 Actuals'!AM25-'UPDATE&gt;&gt;Jul-Dec 2022 Actuals'!AM25</f>
        <v>846000</v>
      </c>
      <c r="AN25" s="46">
        <f>+'UPDATE&gt;&gt;Jul2022-Mar2023 Actuals'!AN25-'UPDATE&gt;&gt;Jul-Dec 2022 Actuals'!AN25</f>
        <v>-369000</v>
      </c>
      <c r="AO25" s="46">
        <f>+'UPDATE&gt;&gt;Jul2022-Mar2023 Actuals'!AO25-'UPDATE&gt;&gt;Jul-Dec 2022 Actuals'!AO25</f>
        <v>0</v>
      </c>
      <c r="AP25" s="46">
        <f>+'UPDATE&gt;&gt;Jul2022-Mar2023 Actuals'!AP25-'UPDATE&gt;&gt;Jul-Dec 2022 Actuals'!AP25</f>
        <v>-369000</v>
      </c>
      <c r="AQ25" s="46">
        <f>+'UPDATE&gt;&gt;Jul2022-Mar2023 Actuals'!AQ25-'UPDATE&gt;&gt;Jul-Dec 2022 Actuals'!AQ25</f>
        <v>-62000</v>
      </c>
      <c r="AR25" s="46">
        <f>+'UPDATE&gt;&gt;Jul2022-Mar2023 Actuals'!AR25-'UPDATE&gt;&gt;Jul-Dec 2022 Actuals'!AR25</f>
        <v>0</v>
      </c>
      <c r="AS25" s="46">
        <f>+'UPDATE&gt;&gt;Jul2022-Mar2023 Actuals'!AS25-'UPDATE&gt;&gt;Jul-Dec 2022 Actuals'!AS25</f>
        <v>-62000</v>
      </c>
      <c r="AT25" s="46">
        <f>+'UPDATE&gt;&gt;Jul2022-Mar2023 Actuals'!AT25-'UPDATE&gt;&gt;Jul-Dec 2022 Actuals'!AT25</f>
        <v>-62000</v>
      </c>
      <c r="AU25" s="46">
        <f>+'UPDATE&gt;&gt;Jul2022-Mar2023 Actuals'!AU25-'UPDATE&gt;&gt;Jul-Dec 2022 Actuals'!AU25</f>
        <v>0</v>
      </c>
      <c r="AV25" s="46">
        <f>+'UPDATE&gt;&gt;Jul2022-Mar2023 Actuals'!AV25-'UPDATE&gt;&gt;Jul-Dec 2022 Actuals'!AV25</f>
        <v>-62000</v>
      </c>
      <c r="AW25" s="46">
        <f>+'UPDATE&gt;&gt;Jul2022-Mar2023 Actuals'!AW25-'UPDATE&gt;&gt;Jul-Dec 2022 Actuals'!AW25</f>
        <v>-62000</v>
      </c>
      <c r="AX25" s="46">
        <f>+'UPDATE&gt;&gt;Jul2022-Mar2023 Actuals'!AX25-'UPDATE&gt;&gt;Jul-Dec 2022 Actuals'!AX25</f>
        <v>0</v>
      </c>
      <c r="AY25" s="46">
        <f>+'UPDATE&gt;&gt;Jul2022-Mar2023 Actuals'!AY25-'UPDATE&gt;&gt;Jul-Dec 2022 Actuals'!AY25</f>
        <v>-62000</v>
      </c>
      <c r="AZ25" s="46">
        <f>+'UPDATE&gt;&gt;Jul2022-Mar2023 Actuals'!AZ25-'UPDATE&gt;&gt;Jul-Dec 2022 Actuals'!AZ25</f>
        <v>554000</v>
      </c>
      <c r="BA25" s="46">
        <f>+'UPDATE&gt;&gt;Jul2022-Mar2023 Actuals'!BA25-'UPDATE&gt;&gt;Jul-Dec 2022 Actuals'!BA25</f>
        <v>0</v>
      </c>
      <c r="BB25" s="46">
        <f>+'UPDATE&gt;&gt;Jul2022-Mar2023 Actuals'!BB25-'UPDATE&gt;&gt;Jul-Dec 2022 Actuals'!BB25</f>
        <v>554000</v>
      </c>
      <c r="BC25" s="46">
        <f>+'UPDATE&gt;&gt;Jul2022-Mar2023 Actuals'!BC25-'UPDATE&gt;&gt;Jul-Dec 2022 Actuals'!BC25</f>
        <v>368000</v>
      </c>
      <c r="BD25" s="46">
        <f>+'UPDATE&gt;&gt;Jul2022-Mar2023 Actuals'!BD25-'UPDATE&gt;&gt;Jul-Dec 2022 Actuals'!BD25</f>
        <v>0</v>
      </c>
      <c r="BE25" s="46">
        <f>+'UPDATE&gt;&gt;Jul2022-Mar2023 Actuals'!BE25-'UPDATE&gt;&gt;Jul-Dec 2022 Actuals'!BE25</f>
        <v>368000</v>
      </c>
      <c r="BF25" s="46">
        <f>+'UPDATE&gt;&gt;Jul2022-Mar2023 Actuals'!BF25-'UPDATE&gt;&gt;Jul-Dec 2022 Actuals'!BF25</f>
        <v>0</v>
      </c>
      <c r="BG25" s="46">
        <f>+'UPDATE&gt;&gt;Jul2022-Mar2023 Actuals'!BG25-'UPDATE&gt;&gt;Jul-Dec 2022 Actuals'!BG25</f>
        <v>0</v>
      </c>
      <c r="BH25" s="46">
        <f>+'UPDATE&gt;&gt;Jul2022-Mar2023 Actuals'!BH25-'UPDATE&gt;&gt;Jul-Dec 2022 Actuals'!BH25</f>
        <v>0</v>
      </c>
      <c r="BI25" s="46">
        <f>+'UPDATE&gt;&gt;Jul2022-Mar2023 Actuals'!BI25-'UPDATE&gt;&gt;Jul-Dec 2022 Actuals'!BI25</f>
        <v>0</v>
      </c>
      <c r="BJ25" s="46">
        <f>+'UPDATE&gt;&gt;Jul2022-Mar2023 Actuals'!BJ25-'UPDATE&gt;&gt;Jul-Dec 2022 Actuals'!BJ25</f>
        <v>0</v>
      </c>
      <c r="BK25" s="46">
        <f>+'UPDATE&gt;&gt;Jul2022-Mar2023 Actuals'!BK25-'UPDATE&gt;&gt;Jul-Dec 2022 Actuals'!BK25</f>
        <v>0</v>
      </c>
      <c r="BL25" s="46">
        <f>+'UPDATE&gt;&gt;Jul2022-Mar2023 Actuals'!BL25-'UPDATE&gt;&gt;Jul-Dec 2022 Actuals'!BL25</f>
        <v>0</v>
      </c>
      <c r="BM25" s="46">
        <f>+'UPDATE&gt;&gt;Jul2022-Mar2023 Actuals'!BM25-'UPDATE&gt;&gt;Jul-Dec 2022 Actuals'!BM25</f>
        <v>0</v>
      </c>
      <c r="BN25" s="46">
        <f>+'UPDATE&gt;&gt;Jul2022-Mar2023 Actuals'!BN25-'UPDATE&gt;&gt;Jul-Dec 2022 Actuals'!BN25</f>
        <v>0</v>
      </c>
      <c r="BO25" s="46">
        <f>+'UPDATE&gt;&gt;Jul2022-Mar2023 Actuals'!BO25-'UPDATE&gt;&gt;Jul-Dec 2022 Actuals'!BO25</f>
        <v>0</v>
      </c>
      <c r="BP25" s="46">
        <f>+'UPDATE&gt;&gt;Jul2022-Mar2023 Actuals'!BP25-'UPDATE&gt;&gt;Jul-Dec 2022 Actuals'!BP25</f>
        <v>0</v>
      </c>
      <c r="BQ25" s="46">
        <f>+'UPDATE&gt;&gt;Jul2022-Mar2023 Actuals'!BQ25-'UPDATE&gt;&gt;Jul-Dec 2022 Actuals'!BQ25</f>
        <v>0</v>
      </c>
      <c r="BR25" s="46">
        <f>+'UPDATE&gt;&gt;Jul2022-Mar2023 Actuals'!BR25-'UPDATE&gt;&gt;Jul-Dec 2022 Actuals'!BR25</f>
        <v>-1000</v>
      </c>
      <c r="BS25" s="46">
        <f>+'UPDATE&gt;&gt;Jul2022-Mar2023 Actuals'!BS25-'UPDATE&gt;&gt;Jul-Dec 2022 Actuals'!BS25</f>
        <v>0</v>
      </c>
      <c r="BT25" s="46">
        <f>+'UPDATE&gt;&gt;Jul2022-Mar2023 Actuals'!BT25-'UPDATE&gt;&gt;Jul-Dec 2022 Actuals'!BT25</f>
        <v>-1000</v>
      </c>
      <c r="BU25" s="46">
        <f>+'UPDATE&gt;&gt;Jul2022-Mar2023 Actuals'!BU25-'UPDATE&gt;&gt;Jul-Dec 2022 Actuals'!BU25</f>
        <v>0</v>
      </c>
      <c r="BV25" s="46">
        <f>+'UPDATE&gt;&gt;Jul2022-Mar2023 Actuals'!BV25-'UPDATE&gt;&gt;Jul-Dec 2022 Actuals'!BV25</f>
        <v>0</v>
      </c>
      <c r="BW25" s="46">
        <f>+'UPDATE&gt;&gt;Jul2022-Mar2023 Actuals'!BW25-'UPDATE&gt;&gt;Jul-Dec 2022 Actuals'!BW25</f>
        <v>0</v>
      </c>
      <c r="BX25" s="46">
        <f>+'UPDATE&gt;&gt;Jul2022-Mar2023 Actuals'!BX25-'UPDATE&gt;&gt;Jul-Dec 2022 Actuals'!BX25</f>
        <v>0</v>
      </c>
      <c r="BY25" s="46">
        <f>+'UPDATE&gt;&gt;Jul2022-Mar2023 Actuals'!BY25-'UPDATE&gt;&gt;Jul-Dec 2022 Actuals'!BY25</f>
        <v>0</v>
      </c>
      <c r="BZ25" s="46">
        <f>+'UPDATE&gt;&gt;Jul2022-Mar2023 Actuals'!BZ25-'UPDATE&gt;&gt;Jul-Dec 2022 Actuals'!BZ25</f>
        <v>0</v>
      </c>
      <c r="CA25" s="46">
        <f>+'UPDATE&gt;&gt;Jul2022-Mar2023 Actuals'!CA25-'UPDATE&gt;&gt;Jul-Dec 2022 Actuals'!CA25</f>
        <v>-1000</v>
      </c>
      <c r="CB25" s="46">
        <f>+'UPDATE&gt;&gt;Jul2022-Mar2023 Actuals'!CB25-'UPDATE&gt;&gt;Jul-Dec 2022 Actuals'!CB25</f>
        <v>0</v>
      </c>
      <c r="CC25" s="46">
        <f>+'UPDATE&gt;&gt;Jul2022-Mar2023 Actuals'!CC25-'UPDATE&gt;&gt;Jul-Dec 2022 Actuals'!CC25</f>
        <v>-1000</v>
      </c>
      <c r="CD25" s="46">
        <f>+'UPDATE&gt;&gt;Jul2022-Mar2023 Actuals'!CD25-'UPDATE&gt;&gt;Jul-Dec 2022 Actuals'!CD25</f>
        <v>0</v>
      </c>
      <c r="CE25" s="46">
        <f>+'UPDATE&gt;&gt;Jul2022-Mar2023 Actuals'!CE25-'UPDATE&gt;&gt;Jul-Dec 2022 Actuals'!CE25</f>
        <v>0</v>
      </c>
      <c r="CF25" s="46">
        <f>+'UPDATE&gt;&gt;Jul2022-Mar2023 Actuals'!CF25-'UPDATE&gt;&gt;Jul-Dec 2022 Actuals'!CF25</f>
        <v>0</v>
      </c>
      <c r="CG25" s="46">
        <f>+'UPDATE&gt;&gt;Jul2022-Mar2023 Actuals'!CG25-'UPDATE&gt;&gt;Jul-Dec 2022 Actuals'!CG25</f>
        <v>-1000</v>
      </c>
      <c r="CH25" s="46">
        <f>+'UPDATE&gt;&gt;Jul2022-Mar2023 Actuals'!CH25-'UPDATE&gt;&gt;Jul-Dec 2022 Actuals'!CH25</f>
        <v>0</v>
      </c>
      <c r="CI25" s="46">
        <f>+'UPDATE&gt;&gt;Jul2022-Mar2023 Actuals'!CI25-'UPDATE&gt;&gt;Jul-Dec 2022 Actuals'!CI25</f>
        <v>-1000</v>
      </c>
    </row>
    <row r="26" spans="2:87" x14ac:dyDescent="0.25">
      <c r="B26" s="48" t="s">
        <v>156</v>
      </c>
      <c r="C26" s="48" t="s">
        <v>164</v>
      </c>
      <c r="D26" s="48" t="s">
        <v>121</v>
      </c>
      <c r="E26" s="48" t="s">
        <v>165</v>
      </c>
      <c r="F26" s="48" t="s">
        <v>158</v>
      </c>
      <c r="H26" s="48" t="s">
        <v>166</v>
      </c>
      <c r="I26" s="48">
        <v>10</v>
      </c>
      <c r="J26" s="46">
        <f>+'UPDATE&gt;&gt;Jul2022-Mar2023 Actuals'!J26-'UPDATE&gt;&gt;Jul-Dec 2022 Actuals'!J26</f>
        <v>0</v>
      </c>
      <c r="K26" s="46">
        <f>+'UPDATE&gt;&gt;Jul2022-Mar2023 Actuals'!K26-'UPDATE&gt;&gt;Jul-Dec 2022 Actuals'!K26</f>
        <v>0</v>
      </c>
      <c r="L26" s="46">
        <f>+'UPDATE&gt;&gt;Jul2022-Mar2023 Actuals'!L26-'UPDATE&gt;&gt;Jul-Dec 2022 Actuals'!L26</f>
        <v>0</v>
      </c>
      <c r="M26" s="46">
        <f>+'UPDATE&gt;&gt;Jul2022-Mar2023 Actuals'!M26-'UPDATE&gt;&gt;Jul-Dec 2022 Actuals'!M26</f>
        <v>0</v>
      </c>
      <c r="N26" s="46">
        <f>+'UPDATE&gt;&gt;Jul2022-Mar2023 Actuals'!N26-'UPDATE&gt;&gt;Jul-Dec 2022 Actuals'!N26</f>
        <v>0</v>
      </c>
      <c r="O26" s="46">
        <f>+'UPDATE&gt;&gt;Jul2022-Mar2023 Actuals'!O26-'UPDATE&gt;&gt;Jul-Dec 2022 Actuals'!O26</f>
        <v>0</v>
      </c>
      <c r="P26" s="46">
        <f>+'UPDATE&gt;&gt;Jul2022-Mar2023 Actuals'!P26-'UPDATE&gt;&gt;Jul-Dec 2022 Actuals'!P26</f>
        <v>0</v>
      </c>
      <c r="Q26" s="46">
        <f>+'UPDATE&gt;&gt;Jul2022-Mar2023 Actuals'!Q26-'UPDATE&gt;&gt;Jul-Dec 2022 Actuals'!Q26</f>
        <v>0</v>
      </c>
      <c r="R26" s="46">
        <f>+'UPDATE&gt;&gt;Jul2022-Mar2023 Actuals'!R26-'UPDATE&gt;&gt;Jul-Dec 2022 Actuals'!R26</f>
        <v>0</v>
      </c>
      <c r="S26" s="46">
        <f>+'UPDATE&gt;&gt;Jul2022-Mar2023 Actuals'!S26-'UPDATE&gt;&gt;Jul-Dec 2022 Actuals'!S26</f>
        <v>0</v>
      </c>
      <c r="T26" s="46">
        <f>+'UPDATE&gt;&gt;Jul2022-Mar2023 Actuals'!T26-'UPDATE&gt;&gt;Jul-Dec 2022 Actuals'!T26</f>
        <v>0</v>
      </c>
      <c r="U26" s="46">
        <f>+'UPDATE&gt;&gt;Jul2022-Mar2023 Actuals'!U26-'UPDATE&gt;&gt;Jul-Dec 2022 Actuals'!U26</f>
        <v>0</v>
      </c>
      <c r="V26" s="46">
        <f>+'UPDATE&gt;&gt;Jul2022-Mar2023 Actuals'!V26-'UPDATE&gt;&gt;Jul-Dec 2022 Actuals'!V26</f>
        <v>0</v>
      </c>
      <c r="W26" s="46">
        <f>+'UPDATE&gt;&gt;Jul2022-Mar2023 Actuals'!W26-'UPDATE&gt;&gt;Jul-Dec 2022 Actuals'!W26</f>
        <v>0</v>
      </c>
      <c r="X26" s="46">
        <f>+'UPDATE&gt;&gt;Jul2022-Mar2023 Actuals'!X26-'UPDATE&gt;&gt;Jul-Dec 2022 Actuals'!X26</f>
        <v>0</v>
      </c>
      <c r="Y26" s="46">
        <f>+'UPDATE&gt;&gt;Jul2022-Mar2023 Actuals'!Y26-'UPDATE&gt;&gt;Jul-Dec 2022 Actuals'!Y26</f>
        <v>0</v>
      </c>
      <c r="Z26" s="46">
        <f>+'UPDATE&gt;&gt;Jul2022-Mar2023 Actuals'!Z26-'UPDATE&gt;&gt;Jul-Dec 2022 Actuals'!Z26</f>
        <v>0</v>
      </c>
      <c r="AA26" s="46">
        <f>+'UPDATE&gt;&gt;Jul2022-Mar2023 Actuals'!AA26-'UPDATE&gt;&gt;Jul-Dec 2022 Actuals'!AA26</f>
        <v>0</v>
      </c>
      <c r="AB26" s="46">
        <f>+'UPDATE&gt;&gt;Jul2022-Mar2023 Actuals'!AB26-'UPDATE&gt;&gt;Jul-Dec 2022 Actuals'!AB26</f>
        <v>73000</v>
      </c>
      <c r="AC26" s="46">
        <f>+'UPDATE&gt;&gt;Jul2022-Mar2023 Actuals'!AC26-'UPDATE&gt;&gt;Jul-Dec 2022 Actuals'!AC26</f>
        <v>0</v>
      </c>
      <c r="AD26" s="46">
        <f>+'UPDATE&gt;&gt;Jul2022-Mar2023 Actuals'!AD26-'UPDATE&gt;&gt;Jul-Dec 2022 Actuals'!AD26</f>
        <v>73000</v>
      </c>
      <c r="AE26" s="46">
        <f>+'UPDATE&gt;&gt;Jul2022-Mar2023 Actuals'!AE26-'UPDATE&gt;&gt;Jul-Dec 2022 Actuals'!AE26</f>
        <v>145000</v>
      </c>
      <c r="AF26" s="46">
        <f>+'UPDATE&gt;&gt;Jul2022-Mar2023 Actuals'!AF26-'UPDATE&gt;&gt;Jul-Dec 2022 Actuals'!AF26</f>
        <v>0</v>
      </c>
      <c r="AG26" s="46">
        <f>+'UPDATE&gt;&gt;Jul2022-Mar2023 Actuals'!AG26-'UPDATE&gt;&gt;Jul-Dec 2022 Actuals'!AG26</f>
        <v>145000</v>
      </c>
      <c r="AH26" s="46">
        <f>+'UPDATE&gt;&gt;Jul2022-Mar2023 Actuals'!AH26-'UPDATE&gt;&gt;Jul-Dec 2022 Actuals'!AH26</f>
        <v>540000</v>
      </c>
      <c r="AI26" s="46">
        <f>+'UPDATE&gt;&gt;Jul2022-Mar2023 Actuals'!AI26-'UPDATE&gt;&gt;Jul-Dec 2022 Actuals'!AI26</f>
        <v>0</v>
      </c>
      <c r="AJ26" s="46">
        <f>+'UPDATE&gt;&gt;Jul2022-Mar2023 Actuals'!AJ26-'UPDATE&gt;&gt;Jul-Dec 2022 Actuals'!AJ26</f>
        <v>540000</v>
      </c>
      <c r="AK26" s="46">
        <f>+'UPDATE&gt;&gt;Jul2022-Mar2023 Actuals'!AK26-'UPDATE&gt;&gt;Jul-Dec 2022 Actuals'!AK26</f>
        <v>-216000</v>
      </c>
      <c r="AL26" s="46">
        <f>+'UPDATE&gt;&gt;Jul2022-Mar2023 Actuals'!AL26-'UPDATE&gt;&gt;Jul-Dec 2022 Actuals'!AL26</f>
        <v>0</v>
      </c>
      <c r="AM26" s="46">
        <f>+'UPDATE&gt;&gt;Jul2022-Mar2023 Actuals'!AM26-'UPDATE&gt;&gt;Jul-Dec 2022 Actuals'!AM26</f>
        <v>-216000</v>
      </c>
      <c r="AN26" s="46">
        <f>+'UPDATE&gt;&gt;Jul2022-Mar2023 Actuals'!AN26-'UPDATE&gt;&gt;Jul-Dec 2022 Actuals'!AN26</f>
        <v>542000</v>
      </c>
      <c r="AO26" s="46">
        <f>+'UPDATE&gt;&gt;Jul2022-Mar2023 Actuals'!AO26-'UPDATE&gt;&gt;Jul-Dec 2022 Actuals'!AO26</f>
        <v>0</v>
      </c>
      <c r="AP26" s="46">
        <f>+'UPDATE&gt;&gt;Jul2022-Mar2023 Actuals'!AP26-'UPDATE&gt;&gt;Jul-Dec 2022 Actuals'!AP26</f>
        <v>542000</v>
      </c>
      <c r="AQ26" s="46">
        <f>+'UPDATE&gt;&gt;Jul2022-Mar2023 Actuals'!AQ26-'UPDATE&gt;&gt;Jul-Dec 2022 Actuals'!AQ26</f>
        <v>-181000</v>
      </c>
      <c r="AR26" s="46">
        <f>+'UPDATE&gt;&gt;Jul2022-Mar2023 Actuals'!AR26-'UPDATE&gt;&gt;Jul-Dec 2022 Actuals'!AR26</f>
        <v>0</v>
      </c>
      <c r="AS26" s="46">
        <f>+'UPDATE&gt;&gt;Jul2022-Mar2023 Actuals'!AS26-'UPDATE&gt;&gt;Jul-Dec 2022 Actuals'!AS26</f>
        <v>-181000</v>
      </c>
      <c r="AT26" s="46">
        <f>+'UPDATE&gt;&gt;Jul2022-Mar2023 Actuals'!AT26-'UPDATE&gt;&gt;Jul-Dec 2022 Actuals'!AT26</f>
        <v>-181000</v>
      </c>
      <c r="AU26" s="46">
        <f>+'UPDATE&gt;&gt;Jul2022-Mar2023 Actuals'!AU26-'UPDATE&gt;&gt;Jul-Dec 2022 Actuals'!AU26</f>
        <v>0</v>
      </c>
      <c r="AV26" s="46">
        <f>+'UPDATE&gt;&gt;Jul2022-Mar2023 Actuals'!AV26-'UPDATE&gt;&gt;Jul-Dec 2022 Actuals'!AV26</f>
        <v>-181000</v>
      </c>
      <c r="AW26" s="46">
        <f>+'UPDATE&gt;&gt;Jul2022-Mar2023 Actuals'!AW26-'UPDATE&gt;&gt;Jul-Dec 2022 Actuals'!AW26</f>
        <v>-181000</v>
      </c>
      <c r="AX26" s="46">
        <f>+'UPDATE&gt;&gt;Jul2022-Mar2023 Actuals'!AX26-'UPDATE&gt;&gt;Jul-Dec 2022 Actuals'!AX26</f>
        <v>0</v>
      </c>
      <c r="AY26" s="46">
        <f>+'UPDATE&gt;&gt;Jul2022-Mar2023 Actuals'!AY26-'UPDATE&gt;&gt;Jul-Dec 2022 Actuals'!AY26</f>
        <v>-181000</v>
      </c>
      <c r="AZ26" s="46">
        <f>+'UPDATE&gt;&gt;Jul2022-Mar2023 Actuals'!AZ26-'UPDATE&gt;&gt;Jul-Dec 2022 Actuals'!AZ26</f>
        <v>0</v>
      </c>
      <c r="BA26" s="46">
        <f>+'UPDATE&gt;&gt;Jul2022-Mar2023 Actuals'!BA26-'UPDATE&gt;&gt;Jul-Dec 2022 Actuals'!BA26</f>
        <v>0</v>
      </c>
      <c r="BB26" s="46">
        <f>+'UPDATE&gt;&gt;Jul2022-Mar2023 Actuals'!BB26-'UPDATE&gt;&gt;Jul-Dec 2022 Actuals'!BB26</f>
        <v>0</v>
      </c>
      <c r="BC26" s="46">
        <f>+'UPDATE&gt;&gt;Jul2022-Mar2023 Actuals'!BC26-'UPDATE&gt;&gt;Jul-Dec 2022 Actuals'!BC26</f>
        <v>-543000</v>
      </c>
      <c r="BD26" s="46">
        <f>+'UPDATE&gt;&gt;Jul2022-Mar2023 Actuals'!BD26-'UPDATE&gt;&gt;Jul-Dec 2022 Actuals'!BD26</f>
        <v>0</v>
      </c>
      <c r="BE26" s="46">
        <f>+'UPDATE&gt;&gt;Jul2022-Mar2023 Actuals'!BE26-'UPDATE&gt;&gt;Jul-Dec 2022 Actuals'!BE26</f>
        <v>-543000</v>
      </c>
      <c r="BF26" s="46">
        <f>+'UPDATE&gt;&gt;Jul2022-Mar2023 Actuals'!BF26-'UPDATE&gt;&gt;Jul-Dec 2022 Actuals'!BF26</f>
        <v>0</v>
      </c>
      <c r="BG26" s="46">
        <f>+'UPDATE&gt;&gt;Jul2022-Mar2023 Actuals'!BG26-'UPDATE&gt;&gt;Jul-Dec 2022 Actuals'!BG26</f>
        <v>0</v>
      </c>
      <c r="BH26" s="46">
        <f>+'UPDATE&gt;&gt;Jul2022-Mar2023 Actuals'!BH26-'UPDATE&gt;&gt;Jul-Dec 2022 Actuals'!BH26</f>
        <v>0</v>
      </c>
      <c r="BI26" s="46">
        <f>+'UPDATE&gt;&gt;Jul2022-Mar2023 Actuals'!BI26-'UPDATE&gt;&gt;Jul-Dec 2022 Actuals'!BI26</f>
        <v>0</v>
      </c>
      <c r="BJ26" s="46">
        <f>+'UPDATE&gt;&gt;Jul2022-Mar2023 Actuals'!BJ26-'UPDATE&gt;&gt;Jul-Dec 2022 Actuals'!BJ26</f>
        <v>0</v>
      </c>
      <c r="BK26" s="46">
        <f>+'UPDATE&gt;&gt;Jul2022-Mar2023 Actuals'!BK26-'UPDATE&gt;&gt;Jul-Dec 2022 Actuals'!BK26</f>
        <v>0</v>
      </c>
      <c r="BL26" s="46">
        <f>+'UPDATE&gt;&gt;Jul2022-Mar2023 Actuals'!BL26-'UPDATE&gt;&gt;Jul-Dec 2022 Actuals'!BL26</f>
        <v>0</v>
      </c>
      <c r="BM26" s="46">
        <f>+'UPDATE&gt;&gt;Jul2022-Mar2023 Actuals'!BM26-'UPDATE&gt;&gt;Jul-Dec 2022 Actuals'!BM26</f>
        <v>0</v>
      </c>
      <c r="BN26" s="46">
        <f>+'UPDATE&gt;&gt;Jul2022-Mar2023 Actuals'!BN26-'UPDATE&gt;&gt;Jul-Dec 2022 Actuals'!BN26</f>
        <v>0</v>
      </c>
      <c r="BO26" s="46">
        <f>+'UPDATE&gt;&gt;Jul2022-Mar2023 Actuals'!BO26-'UPDATE&gt;&gt;Jul-Dec 2022 Actuals'!BO26</f>
        <v>0</v>
      </c>
      <c r="BP26" s="46">
        <f>+'UPDATE&gt;&gt;Jul2022-Mar2023 Actuals'!BP26-'UPDATE&gt;&gt;Jul-Dec 2022 Actuals'!BP26</f>
        <v>0</v>
      </c>
      <c r="BQ26" s="46">
        <f>+'UPDATE&gt;&gt;Jul2022-Mar2023 Actuals'!BQ26-'UPDATE&gt;&gt;Jul-Dec 2022 Actuals'!BQ26</f>
        <v>0</v>
      </c>
      <c r="BR26" s="46">
        <f>+'UPDATE&gt;&gt;Jul2022-Mar2023 Actuals'!BR26-'UPDATE&gt;&gt;Jul-Dec 2022 Actuals'!BR26</f>
        <v>-1000</v>
      </c>
      <c r="BS26" s="46">
        <f>+'UPDATE&gt;&gt;Jul2022-Mar2023 Actuals'!BS26-'UPDATE&gt;&gt;Jul-Dec 2022 Actuals'!BS26</f>
        <v>0</v>
      </c>
      <c r="BT26" s="46">
        <f>+'UPDATE&gt;&gt;Jul2022-Mar2023 Actuals'!BT26-'UPDATE&gt;&gt;Jul-Dec 2022 Actuals'!BT26</f>
        <v>-1000</v>
      </c>
      <c r="BU26" s="46">
        <f>+'UPDATE&gt;&gt;Jul2022-Mar2023 Actuals'!BU26-'UPDATE&gt;&gt;Jul-Dec 2022 Actuals'!BU26</f>
        <v>0</v>
      </c>
      <c r="BV26" s="46">
        <f>+'UPDATE&gt;&gt;Jul2022-Mar2023 Actuals'!BV26-'UPDATE&gt;&gt;Jul-Dec 2022 Actuals'!BV26</f>
        <v>0</v>
      </c>
      <c r="BW26" s="46">
        <f>+'UPDATE&gt;&gt;Jul2022-Mar2023 Actuals'!BW26-'UPDATE&gt;&gt;Jul-Dec 2022 Actuals'!BW26</f>
        <v>0</v>
      </c>
      <c r="BX26" s="46">
        <f>+'UPDATE&gt;&gt;Jul2022-Mar2023 Actuals'!BX26-'UPDATE&gt;&gt;Jul-Dec 2022 Actuals'!BX26</f>
        <v>414000</v>
      </c>
      <c r="BY26" s="46">
        <f>+'UPDATE&gt;&gt;Jul2022-Mar2023 Actuals'!BY26-'UPDATE&gt;&gt;Jul-Dec 2022 Actuals'!BY26</f>
        <v>0</v>
      </c>
      <c r="BZ26" s="46">
        <f>+'UPDATE&gt;&gt;Jul2022-Mar2023 Actuals'!BZ26-'UPDATE&gt;&gt;Jul-Dec 2022 Actuals'!BZ26</f>
        <v>414000</v>
      </c>
      <c r="CA26" s="46">
        <f>+'UPDATE&gt;&gt;Jul2022-Mar2023 Actuals'!CA26-'UPDATE&gt;&gt;Jul-Dec 2022 Actuals'!CA26</f>
        <v>-415000</v>
      </c>
      <c r="CB26" s="46">
        <f>+'UPDATE&gt;&gt;Jul2022-Mar2023 Actuals'!CB26-'UPDATE&gt;&gt;Jul-Dec 2022 Actuals'!CB26</f>
        <v>0</v>
      </c>
      <c r="CC26" s="46">
        <f>+'UPDATE&gt;&gt;Jul2022-Mar2023 Actuals'!CC26-'UPDATE&gt;&gt;Jul-Dec 2022 Actuals'!CC26</f>
        <v>-415000</v>
      </c>
      <c r="CD26" s="46">
        <f>+'UPDATE&gt;&gt;Jul2022-Mar2023 Actuals'!CD26-'UPDATE&gt;&gt;Jul-Dec 2022 Actuals'!CD26</f>
        <v>0</v>
      </c>
      <c r="CE26" s="46">
        <f>+'UPDATE&gt;&gt;Jul2022-Mar2023 Actuals'!CE26-'UPDATE&gt;&gt;Jul-Dec 2022 Actuals'!CE26</f>
        <v>0</v>
      </c>
      <c r="CF26" s="46">
        <f>+'UPDATE&gt;&gt;Jul2022-Mar2023 Actuals'!CF26-'UPDATE&gt;&gt;Jul-Dec 2022 Actuals'!CF26</f>
        <v>0</v>
      </c>
      <c r="CG26" s="46">
        <f>+'UPDATE&gt;&gt;Jul2022-Mar2023 Actuals'!CG26-'UPDATE&gt;&gt;Jul-Dec 2022 Actuals'!CG26</f>
        <v>-1000</v>
      </c>
      <c r="CH26" s="46">
        <f>+'UPDATE&gt;&gt;Jul2022-Mar2023 Actuals'!CH26-'UPDATE&gt;&gt;Jul-Dec 2022 Actuals'!CH26</f>
        <v>0</v>
      </c>
      <c r="CI26" s="46">
        <f>+'UPDATE&gt;&gt;Jul2022-Mar2023 Actuals'!CI26-'UPDATE&gt;&gt;Jul-Dec 2022 Actuals'!CI26</f>
        <v>-1000</v>
      </c>
    </row>
    <row r="27" spans="2:87" x14ac:dyDescent="0.25">
      <c r="B27" s="48" t="s">
        <v>156</v>
      </c>
      <c r="C27" s="48" t="s">
        <v>164</v>
      </c>
      <c r="D27" s="48" t="s">
        <v>121</v>
      </c>
      <c r="E27" s="48" t="s">
        <v>165</v>
      </c>
      <c r="F27" s="48" t="s">
        <v>158</v>
      </c>
      <c r="H27" s="48" t="s">
        <v>167</v>
      </c>
      <c r="I27" s="48">
        <v>20</v>
      </c>
      <c r="J27" s="46">
        <f>+'UPDATE&gt;&gt;Jul2022-Mar2023 Actuals'!J27-'UPDATE&gt;&gt;Jul-Dec 2022 Actuals'!J27</f>
        <v>0</v>
      </c>
      <c r="K27" s="46">
        <f>+'UPDATE&gt;&gt;Jul2022-Mar2023 Actuals'!K27-'UPDATE&gt;&gt;Jul-Dec 2022 Actuals'!K27</f>
        <v>0</v>
      </c>
      <c r="L27" s="46">
        <f>+'UPDATE&gt;&gt;Jul2022-Mar2023 Actuals'!L27-'UPDATE&gt;&gt;Jul-Dec 2022 Actuals'!L27</f>
        <v>0</v>
      </c>
      <c r="M27" s="46">
        <f>+'UPDATE&gt;&gt;Jul2022-Mar2023 Actuals'!M27-'UPDATE&gt;&gt;Jul-Dec 2022 Actuals'!M27</f>
        <v>0</v>
      </c>
      <c r="N27" s="46">
        <f>+'UPDATE&gt;&gt;Jul2022-Mar2023 Actuals'!N27-'UPDATE&gt;&gt;Jul-Dec 2022 Actuals'!N27</f>
        <v>0</v>
      </c>
      <c r="O27" s="46">
        <f>+'UPDATE&gt;&gt;Jul2022-Mar2023 Actuals'!O27-'UPDATE&gt;&gt;Jul-Dec 2022 Actuals'!O27</f>
        <v>0</v>
      </c>
      <c r="P27" s="46">
        <f>+'UPDATE&gt;&gt;Jul2022-Mar2023 Actuals'!P27-'UPDATE&gt;&gt;Jul-Dec 2022 Actuals'!P27</f>
        <v>0</v>
      </c>
      <c r="Q27" s="46">
        <f>+'UPDATE&gt;&gt;Jul2022-Mar2023 Actuals'!Q27-'UPDATE&gt;&gt;Jul-Dec 2022 Actuals'!Q27</f>
        <v>0</v>
      </c>
      <c r="R27" s="46">
        <f>+'UPDATE&gt;&gt;Jul2022-Mar2023 Actuals'!R27-'UPDATE&gt;&gt;Jul-Dec 2022 Actuals'!R27</f>
        <v>0</v>
      </c>
      <c r="S27" s="46">
        <f>+'UPDATE&gt;&gt;Jul2022-Mar2023 Actuals'!S27-'UPDATE&gt;&gt;Jul-Dec 2022 Actuals'!S27</f>
        <v>0</v>
      </c>
      <c r="T27" s="46">
        <f>+'UPDATE&gt;&gt;Jul2022-Mar2023 Actuals'!T27-'UPDATE&gt;&gt;Jul-Dec 2022 Actuals'!T27</f>
        <v>0</v>
      </c>
      <c r="U27" s="46">
        <f>+'UPDATE&gt;&gt;Jul2022-Mar2023 Actuals'!U27-'UPDATE&gt;&gt;Jul-Dec 2022 Actuals'!U27</f>
        <v>0</v>
      </c>
      <c r="V27" s="46">
        <f>+'UPDATE&gt;&gt;Jul2022-Mar2023 Actuals'!V27-'UPDATE&gt;&gt;Jul-Dec 2022 Actuals'!V27</f>
        <v>0</v>
      </c>
      <c r="W27" s="46">
        <f>+'UPDATE&gt;&gt;Jul2022-Mar2023 Actuals'!W27-'UPDATE&gt;&gt;Jul-Dec 2022 Actuals'!W27</f>
        <v>0</v>
      </c>
      <c r="X27" s="46">
        <f>+'UPDATE&gt;&gt;Jul2022-Mar2023 Actuals'!X27-'UPDATE&gt;&gt;Jul-Dec 2022 Actuals'!X27</f>
        <v>0</v>
      </c>
      <c r="Y27" s="46">
        <f>+'UPDATE&gt;&gt;Jul2022-Mar2023 Actuals'!Y27-'UPDATE&gt;&gt;Jul-Dec 2022 Actuals'!Y27</f>
        <v>0</v>
      </c>
      <c r="Z27" s="46">
        <f>+'UPDATE&gt;&gt;Jul2022-Mar2023 Actuals'!Z27-'UPDATE&gt;&gt;Jul-Dec 2022 Actuals'!Z27</f>
        <v>0</v>
      </c>
      <c r="AA27" s="46">
        <f>+'UPDATE&gt;&gt;Jul2022-Mar2023 Actuals'!AA27-'UPDATE&gt;&gt;Jul-Dec 2022 Actuals'!AA27</f>
        <v>0</v>
      </c>
      <c r="AB27" s="46">
        <f>+'UPDATE&gt;&gt;Jul2022-Mar2023 Actuals'!AB27-'UPDATE&gt;&gt;Jul-Dec 2022 Actuals'!AB27</f>
        <v>0</v>
      </c>
      <c r="AC27" s="46">
        <f>+'UPDATE&gt;&gt;Jul2022-Mar2023 Actuals'!AC27-'UPDATE&gt;&gt;Jul-Dec 2022 Actuals'!AC27</f>
        <v>0</v>
      </c>
      <c r="AD27" s="46">
        <f>+'UPDATE&gt;&gt;Jul2022-Mar2023 Actuals'!AD27-'UPDATE&gt;&gt;Jul-Dec 2022 Actuals'!AD27</f>
        <v>0</v>
      </c>
      <c r="AE27" s="46">
        <f>+'UPDATE&gt;&gt;Jul2022-Mar2023 Actuals'!AE27-'UPDATE&gt;&gt;Jul-Dec 2022 Actuals'!AE27</f>
        <v>-167000</v>
      </c>
      <c r="AF27" s="46">
        <f>+'UPDATE&gt;&gt;Jul2022-Mar2023 Actuals'!AF27-'UPDATE&gt;&gt;Jul-Dec 2022 Actuals'!AF27</f>
        <v>0</v>
      </c>
      <c r="AG27" s="46">
        <f>+'UPDATE&gt;&gt;Jul2022-Mar2023 Actuals'!AG27-'UPDATE&gt;&gt;Jul-Dec 2022 Actuals'!AG27</f>
        <v>-167000</v>
      </c>
      <c r="AH27" s="46">
        <f>+'UPDATE&gt;&gt;Jul2022-Mar2023 Actuals'!AH27-'UPDATE&gt;&gt;Jul-Dec 2022 Actuals'!AH27</f>
        <v>-167000</v>
      </c>
      <c r="AI27" s="46">
        <f>+'UPDATE&gt;&gt;Jul2022-Mar2023 Actuals'!AI27-'UPDATE&gt;&gt;Jul-Dec 2022 Actuals'!AI27</f>
        <v>0</v>
      </c>
      <c r="AJ27" s="46">
        <f>+'UPDATE&gt;&gt;Jul2022-Mar2023 Actuals'!AJ27-'UPDATE&gt;&gt;Jul-Dec 2022 Actuals'!AJ27</f>
        <v>-167000</v>
      </c>
      <c r="AK27" s="46">
        <f>+'UPDATE&gt;&gt;Jul2022-Mar2023 Actuals'!AK27-'UPDATE&gt;&gt;Jul-Dec 2022 Actuals'!AK27</f>
        <v>234000</v>
      </c>
      <c r="AL27" s="46">
        <f>+'UPDATE&gt;&gt;Jul2022-Mar2023 Actuals'!AL27-'UPDATE&gt;&gt;Jul-Dec 2022 Actuals'!AL27</f>
        <v>0</v>
      </c>
      <c r="AM27" s="46">
        <f>+'UPDATE&gt;&gt;Jul2022-Mar2023 Actuals'!AM27-'UPDATE&gt;&gt;Jul-Dec 2022 Actuals'!AM27</f>
        <v>234000</v>
      </c>
      <c r="AN27" s="46">
        <f>+'UPDATE&gt;&gt;Jul2022-Mar2023 Actuals'!AN27-'UPDATE&gt;&gt;Jul-Dec 2022 Actuals'!AN27</f>
        <v>-100000</v>
      </c>
      <c r="AO27" s="46">
        <f>+'UPDATE&gt;&gt;Jul2022-Mar2023 Actuals'!AO27-'UPDATE&gt;&gt;Jul-Dec 2022 Actuals'!AO27</f>
        <v>0</v>
      </c>
      <c r="AP27" s="46">
        <f>+'UPDATE&gt;&gt;Jul2022-Mar2023 Actuals'!AP27-'UPDATE&gt;&gt;Jul-Dec 2022 Actuals'!AP27</f>
        <v>-100000</v>
      </c>
      <c r="AQ27" s="46">
        <f>+'UPDATE&gt;&gt;Jul2022-Mar2023 Actuals'!AQ27-'UPDATE&gt;&gt;Jul-Dec 2022 Actuals'!AQ27</f>
        <v>33000</v>
      </c>
      <c r="AR27" s="46">
        <f>+'UPDATE&gt;&gt;Jul2022-Mar2023 Actuals'!AR27-'UPDATE&gt;&gt;Jul-Dec 2022 Actuals'!AR27</f>
        <v>0</v>
      </c>
      <c r="AS27" s="46">
        <f>+'UPDATE&gt;&gt;Jul2022-Mar2023 Actuals'!AS27-'UPDATE&gt;&gt;Jul-Dec 2022 Actuals'!AS27</f>
        <v>33000</v>
      </c>
      <c r="AT27" s="46">
        <f>+'UPDATE&gt;&gt;Jul2022-Mar2023 Actuals'!AT27-'UPDATE&gt;&gt;Jul-Dec 2022 Actuals'!AT27</f>
        <v>33000</v>
      </c>
      <c r="AU27" s="46">
        <f>+'UPDATE&gt;&gt;Jul2022-Mar2023 Actuals'!AU27-'UPDATE&gt;&gt;Jul-Dec 2022 Actuals'!AU27</f>
        <v>0</v>
      </c>
      <c r="AV27" s="46">
        <f>+'UPDATE&gt;&gt;Jul2022-Mar2023 Actuals'!AV27-'UPDATE&gt;&gt;Jul-Dec 2022 Actuals'!AV27</f>
        <v>33000</v>
      </c>
      <c r="AW27" s="46">
        <f>+'UPDATE&gt;&gt;Jul2022-Mar2023 Actuals'!AW27-'UPDATE&gt;&gt;Jul-Dec 2022 Actuals'!AW27</f>
        <v>33000</v>
      </c>
      <c r="AX27" s="46">
        <f>+'UPDATE&gt;&gt;Jul2022-Mar2023 Actuals'!AX27-'UPDATE&gt;&gt;Jul-Dec 2022 Actuals'!AX27</f>
        <v>0</v>
      </c>
      <c r="AY27" s="46">
        <f>+'UPDATE&gt;&gt;Jul2022-Mar2023 Actuals'!AY27-'UPDATE&gt;&gt;Jul-Dec 2022 Actuals'!AY27</f>
        <v>33000</v>
      </c>
      <c r="AZ27" s="46">
        <f>+'UPDATE&gt;&gt;Jul2022-Mar2023 Actuals'!AZ27-'UPDATE&gt;&gt;Jul-Dec 2022 Actuals'!AZ27</f>
        <v>0</v>
      </c>
      <c r="BA27" s="46">
        <f>+'UPDATE&gt;&gt;Jul2022-Mar2023 Actuals'!BA27-'UPDATE&gt;&gt;Jul-Dec 2022 Actuals'!BA27</f>
        <v>0</v>
      </c>
      <c r="BB27" s="46">
        <f>+'UPDATE&gt;&gt;Jul2022-Mar2023 Actuals'!BB27-'UPDATE&gt;&gt;Jul-Dec 2022 Actuals'!BB27</f>
        <v>0</v>
      </c>
      <c r="BC27" s="46">
        <f>+'UPDATE&gt;&gt;Jul2022-Mar2023 Actuals'!BC27-'UPDATE&gt;&gt;Jul-Dec 2022 Actuals'!BC27</f>
        <v>99000</v>
      </c>
      <c r="BD27" s="46">
        <f>+'UPDATE&gt;&gt;Jul2022-Mar2023 Actuals'!BD27-'UPDATE&gt;&gt;Jul-Dec 2022 Actuals'!BD27</f>
        <v>0</v>
      </c>
      <c r="BE27" s="46">
        <f>+'UPDATE&gt;&gt;Jul2022-Mar2023 Actuals'!BE27-'UPDATE&gt;&gt;Jul-Dec 2022 Actuals'!BE27</f>
        <v>99000</v>
      </c>
      <c r="BF27" s="46">
        <f>+'UPDATE&gt;&gt;Jul2022-Mar2023 Actuals'!BF27-'UPDATE&gt;&gt;Jul-Dec 2022 Actuals'!BF27</f>
        <v>0</v>
      </c>
      <c r="BG27" s="46">
        <f>+'UPDATE&gt;&gt;Jul2022-Mar2023 Actuals'!BG27-'UPDATE&gt;&gt;Jul-Dec 2022 Actuals'!BG27</f>
        <v>0</v>
      </c>
      <c r="BH27" s="46">
        <f>+'UPDATE&gt;&gt;Jul2022-Mar2023 Actuals'!BH27-'UPDATE&gt;&gt;Jul-Dec 2022 Actuals'!BH27</f>
        <v>0</v>
      </c>
      <c r="BI27" s="46">
        <f>+'UPDATE&gt;&gt;Jul2022-Mar2023 Actuals'!BI27-'UPDATE&gt;&gt;Jul-Dec 2022 Actuals'!BI27</f>
        <v>0</v>
      </c>
      <c r="BJ27" s="46">
        <f>+'UPDATE&gt;&gt;Jul2022-Mar2023 Actuals'!BJ27-'UPDATE&gt;&gt;Jul-Dec 2022 Actuals'!BJ27</f>
        <v>0</v>
      </c>
      <c r="BK27" s="46">
        <f>+'UPDATE&gt;&gt;Jul2022-Mar2023 Actuals'!BK27-'UPDATE&gt;&gt;Jul-Dec 2022 Actuals'!BK27</f>
        <v>0</v>
      </c>
      <c r="BL27" s="46">
        <f>+'UPDATE&gt;&gt;Jul2022-Mar2023 Actuals'!BL27-'UPDATE&gt;&gt;Jul-Dec 2022 Actuals'!BL27</f>
        <v>0</v>
      </c>
      <c r="BM27" s="46">
        <f>+'UPDATE&gt;&gt;Jul2022-Mar2023 Actuals'!BM27-'UPDATE&gt;&gt;Jul-Dec 2022 Actuals'!BM27</f>
        <v>0</v>
      </c>
      <c r="BN27" s="46">
        <f>+'UPDATE&gt;&gt;Jul2022-Mar2023 Actuals'!BN27-'UPDATE&gt;&gt;Jul-Dec 2022 Actuals'!BN27</f>
        <v>0</v>
      </c>
      <c r="BO27" s="46">
        <f>+'UPDATE&gt;&gt;Jul2022-Mar2023 Actuals'!BO27-'UPDATE&gt;&gt;Jul-Dec 2022 Actuals'!BO27</f>
        <v>0</v>
      </c>
      <c r="BP27" s="46">
        <f>+'UPDATE&gt;&gt;Jul2022-Mar2023 Actuals'!BP27-'UPDATE&gt;&gt;Jul-Dec 2022 Actuals'!BP27</f>
        <v>0</v>
      </c>
      <c r="BQ27" s="46">
        <f>+'UPDATE&gt;&gt;Jul2022-Mar2023 Actuals'!BQ27-'UPDATE&gt;&gt;Jul-Dec 2022 Actuals'!BQ27</f>
        <v>0</v>
      </c>
      <c r="BR27" s="46">
        <f>+'UPDATE&gt;&gt;Jul2022-Mar2023 Actuals'!BR27-'UPDATE&gt;&gt;Jul-Dec 2022 Actuals'!BR27</f>
        <v>-1000</v>
      </c>
      <c r="BS27" s="46">
        <f>+'UPDATE&gt;&gt;Jul2022-Mar2023 Actuals'!BS27-'UPDATE&gt;&gt;Jul-Dec 2022 Actuals'!BS27</f>
        <v>0</v>
      </c>
      <c r="BT27" s="46">
        <f>+'UPDATE&gt;&gt;Jul2022-Mar2023 Actuals'!BT27-'UPDATE&gt;&gt;Jul-Dec 2022 Actuals'!BT27</f>
        <v>-1000</v>
      </c>
      <c r="BU27" s="46">
        <f>+'UPDATE&gt;&gt;Jul2022-Mar2023 Actuals'!BU27-'UPDATE&gt;&gt;Jul-Dec 2022 Actuals'!BU27</f>
        <v>0</v>
      </c>
      <c r="BV27" s="46">
        <f>+'UPDATE&gt;&gt;Jul2022-Mar2023 Actuals'!BV27-'UPDATE&gt;&gt;Jul-Dec 2022 Actuals'!BV27</f>
        <v>0</v>
      </c>
      <c r="BW27" s="46">
        <f>+'UPDATE&gt;&gt;Jul2022-Mar2023 Actuals'!BW27-'UPDATE&gt;&gt;Jul-Dec 2022 Actuals'!BW27</f>
        <v>0</v>
      </c>
      <c r="BX27" s="46">
        <f>+'UPDATE&gt;&gt;Jul2022-Mar2023 Actuals'!BX27-'UPDATE&gt;&gt;Jul-Dec 2022 Actuals'!BX27</f>
        <v>0</v>
      </c>
      <c r="BY27" s="46">
        <f>+'UPDATE&gt;&gt;Jul2022-Mar2023 Actuals'!BY27-'UPDATE&gt;&gt;Jul-Dec 2022 Actuals'!BY27</f>
        <v>0</v>
      </c>
      <c r="BZ27" s="46">
        <f>+'UPDATE&gt;&gt;Jul2022-Mar2023 Actuals'!BZ27-'UPDATE&gt;&gt;Jul-Dec 2022 Actuals'!BZ27</f>
        <v>0</v>
      </c>
      <c r="CA27" s="46">
        <f>+'UPDATE&gt;&gt;Jul2022-Mar2023 Actuals'!CA27-'UPDATE&gt;&gt;Jul-Dec 2022 Actuals'!CA27</f>
        <v>-1000</v>
      </c>
      <c r="CB27" s="46">
        <f>+'UPDATE&gt;&gt;Jul2022-Mar2023 Actuals'!CB27-'UPDATE&gt;&gt;Jul-Dec 2022 Actuals'!CB27</f>
        <v>0</v>
      </c>
      <c r="CC27" s="46">
        <f>+'UPDATE&gt;&gt;Jul2022-Mar2023 Actuals'!CC27-'UPDATE&gt;&gt;Jul-Dec 2022 Actuals'!CC27</f>
        <v>-1000</v>
      </c>
      <c r="CD27" s="46">
        <f>+'UPDATE&gt;&gt;Jul2022-Mar2023 Actuals'!CD27-'UPDATE&gt;&gt;Jul-Dec 2022 Actuals'!CD27</f>
        <v>0</v>
      </c>
      <c r="CE27" s="46">
        <f>+'UPDATE&gt;&gt;Jul2022-Mar2023 Actuals'!CE27-'UPDATE&gt;&gt;Jul-Dec 2022 Actuals'!CE27</f>
        <v>0</v>
      </c>
      <c r="CF27" s="46">
        <f>+'UPDATE&gt;&gt;Jul2022-Mar2023 Actuals'!CF27-'UPDATE&gt;&gt;Jul-Dec 2022 Actuals'!CF27</f>
        <v>0</v>
      </c>
      <c r="CG27" s="46">
        <f>+'UPDATE&gt;&gt;Jul2022-Mar2023 Actuals'!CG27-'UPDATE&gt;&gt;Jul-Dec 2022 Actuals'!CG27</f>
        <v>-1000</v>
      </c>
      <c r="CH27" s="46">
        <f>+'UPDATE&gt;&gt;Jul2022-Mar2023 Actuals'!CH27-'UPDATE&gt;&gt;Jul-Dec 2022 Actuals'!CH27</f>
        <v>0</v>
      </c>
      <c r="CI27" s="46">
        <f>+'UPDATE&gt;&gt;Jul2022-Mar2023 Actuals'!CI27-'UPDATE&gt;&gt;Jul-Dec 2022 Actuals'!CI27</f>
        <v>-1000</v>
      </c>
    </row>
    <row r="28" spans="2:87" x14ac:dyDescent="0.25">
      <c r="B28" s="48" t="s">
        <v>156</v>
      </c>
      <c r="C28" s="48" t="s">
        <v>164</v>
      </c>
      <c r="D28" s="48" t="s">
        <v>117</v>
      </c>
      <c r="E28" s="48" t="s">
        <v>165</v>
      </c>
      <c r="F28" s="48" t="s">
        <v>160</v>
      </c>
      <c r="H28" s="48" t="s">
        <v>159</v>
      </c>
      <c r="I28" s="48">
        <v>30</v>
      </c>
      <c r="J28" s="46">
        <f>+'UPDATE&gt;&gt;Jul2022-Mar2023 Actuals'!J28-'UPDATE&gt;&gt;Jul-Dec 2022 Actuals'!J28</f>
        <v>0</v>
      </c>
      <c r="K28" s="46">
        <f>+'UPDATE&gt;&gt;Jul2022-Mar2023 Actuals'!K28-'UPDATE&gt;&gt;Jul-Dec 2022 Actuals'!K28</f>
        <v>0</v>
      </c>
      <c r="L28" s="46">
        <f>+'UPDATE&gt;&gt;Jul2022-Mar2023 Actuals'!L28-'UPDATE&gt;&gt;Jul-Dec 2022 Actuals'!L28</f>
        <v>0</v>
      </c>
      <c r="M28" s="46">
        <f>+'UPDATE&gt;&gt;Jul2022-Mar2023 Actuals'!M28-'UPDATE&gt;&gt;Jul-Dec 2022 Actuals'!M28</f>
        <v>0</v>
      </c>
      <c r="N28" s="46">
        <f>+'UPDATE&gt;&gt;Jul2022-Mar2023 Actuals'!N28-'UPDATE&gt;&gt;Jul-Dec 2022 Actuals'!N28</f>
        <v>0</v>
      </c>
      <c r="O28" s="46">
        <f>+'UPDATE&gt;&gt;Jul2022-Mar2023 Actuals'!O28-'UPDATE&gt;&gt;Jul-Dec 2022 Actuals'!O28</f>
        <v>0</v>
      </c>
      <c r="P28" s="46">
        <f>+'UPDATE&gt;&gt;Jul2022-Mar2023 Actuals'!P28-'UPDATE&gt;&gt;Jul-Dec 2022 Actuals'!P28</f>
        <v>0</v>
      </c>
      <c r="Q28" s="46">
        <f>+'UPDATE&gt;&gt;Jul2022-Mar2023 Actuals'!Q28-'UPDATE&gt;&gt;Jul-Dec 2022 Actuals'!Q28</f>
        <v>0</v>
      </c>
      <c r="R28" s="46">
        <f>+'UPDATE&gt;&gt;Jul2022-Mar2023 Actuals'!R28-'UPDATE&gt;&gt;Jul-Dec 2022 Actuals'!R28</f>
        <v>0</v>
      </c>
      <c r="S28" s="46">
        <f>+'UPDATE&gt;&gt;Jul2022-Mar2023 Actuals'!S28-'UPDATE&gt;&gt;Jul-Dec 2022 Actuals'!S28</f>
        <v>0</v>
      </c>
      <c r="T28" s="46">
        <f>+'UPDATE&gt;&gt;Jul2022-Mar2023 Actuals'!T28-'UPDATE&gt;&gt;Jul-Dec 2022 Actuals'!T28</f>
        <v>0</v>
      </c>
      <c r="U28" s="46">
        <f>+'UPDATE&gt;&gt;Jul2022-Mar2023 Actuals'!U28-'UPDATE&gt;&gt;Jul-Dec 2022 Actuals'!U28</f>
        <v>0</v>
      </c>
      <c r="V28" s="46">
        <f>+'UPDATE&gt;&gt;Jul2022-Mar2023 Actuals'!V28-'UPDATE&gt;&gt;Jul-Dec 2022 Actuals'!V28</f>
        <v>0</v>
      </c>
      <c r="W28" s="46">
        <f>+'UPDATE&gt;&gt;Jul2022-Mar2023 Actuals'!W28-'UPDATE&gt;&gt;Jul-Dec 2022 Actuals'!W28</f>
        <v>0</v>
      </c>
      <c r="X28" s="46">
        <f>+'UPDATE&gt;&gt;Jul2022-Mar2023 Actuals'!X28-'UPDATE&gt;&gt;Jul-Dec 2022 Actuals'!X28</f>
        <v>0</v>
      </c>
      <c r="Y28" s="46">
        <f>+'UPDATE&gt;&gt;Jul2022-Mar2023 Actuals'!Y28-'UPDATE&gt;&gt;Jul-Dec 2022 Actuals'!Y28</f>
        <v>0</v>
      </c>
      <c r="Z28" s="46">
        <f>+'UPDATE&gt;&gt;Jul2022-Mar2023 Actuals'!Z28-'UPDATE&gt;&gt;Jul-Dec 2022 Actuals'!Z28</f>
        <v>0</v>
      </c>
      <c r="AA28" s="46">
        <f>+'UPDATE&gt;&gt;Jul2022-Mar2023 Actuals'!AA28-'UPDATE&gt;&gt;Jul-Dec 2022 Actuals'!AA28</f>
        <v>0</v>
      </c>
      <c r="AB28" s="46">
        <f>+'UPDATE&gt;&gt;Jul2022-Mar2023 Actuals'!AB28-'UPDATE&gt;&gt;Jul-Dec 2022 Actuals'!AB28</f>
        <v>0</v>
      </c>
      <c r="AC28" s="46">
        <f>+'UPDATE&gt;&gt;Jul2022-Mar2023 Actuals'!AC28-'UPDATE&gt;&gt;Jul-Dec 2022 Actuals'!AC28</f>
        <v>0</v>
      </c>
      <c r="AD28" s="46">
        <f>+'UPDATE&gt;&gt;Jul2022-Mar2023 Actuals'!AD28-'UPDATE&gt;&gt;Jul-Dec 2022 Actuals'!AD28</f>
        <v>0</v>
      </c>
      <c r="AE28" s="46">
        <f>+'UPDATE&gt;&gt;Jul2022-Mar2023 Actuals'!AE28-'UPDATE&gt;&gt;Jul-Dec 2022 Actuals'!AE28</f>
        <v>-8900000</v>
      </c>
      <c r="AF28" s="46">
        <f>+'UPDATE&gt;&gt;Jul2022-Mar2023 Actuals'!AF28-'UPDATE&gt;&gt;Jul-Dec 2022 Actuals'!AF28</f>
        <v>0</v>
      </c>
      <c r="AG28" s="46">
        <f>+'UPDATE&gt;&gt;Jul2022-Mar2023 Actuals'!AG28-'UPDATE&gt;&gt;Jul-Dec 2022 Actuals'!AG28</f>
        <v>-8900000</v>
      </c>
      <c r="AH28" s="46">
        <f>+'UPDATE&gt;&gt;Jul2022-Mar2023 Actuals'!AH28-'UPDATE&gt;&gt;Jul-Dec 2022 Actuals'!AH28</f>
        <v>-8362000</v>
      </c>
      <c r="AI28" s="46">
        <f>+'UPDATE&gt;&gt;Jul2022-Mar2023 Actuals'!AI28-'UPDATE&gt;&gt;Jul-Dec 2022 Actuals'!AI28</f>
        <v>0</v>
      </c>
      <c r="AJ28" s="46">
        <f>+'UPDATE&gt;&gt;Jul2022-Mar2023 Actuals'!AJ28-'UPDATE&gt;&gt;Jul-Dec 2022 Actuals'!AJ28</f>
        <v>-8362000</v>
      </c>
      <c r="AK28" s="46">
        <f>+'UPDATE&gt;&gt;Jul2022-Mar2023 Actuals'!AK28-'UPDATE&gt;&gt;Jul-Dec 2022 Actuals'!AK28</f>
        <v>11921000</v>
      </c>
      <c r="AL28" s="46">
        <f>+'UPDATE&gt;&gt;Jul2022-Mar2023 Actuals'!AL28-'UPDATE&gt;&gt;Jul-Dec 2022 Actuals'!AL28</f>
        <v>0</v>
      </c>
      <c r="AM28" s="46">
        <f>+'UPDATE&gt;&gt;Jul2022-Mar2023 Actuals'!AM28-'UPDATE&gt;&gt;Jul-Dec 2022 Actuals'!AM28</f>
        <v>11921000</v>
      </c>
      <c r="AN28" s="46">
        <f>+'UPDATE&gt;&gt;Jul2022-Mar2023 Actuals'!AN28-'UPDATE&gt;&gt;Jul-Dec 2022 Actuals'!AN28</f>
        <v>-5341000</v>
      </c>
      <c r="AO28" s="46">
        <f>+'UPDATE&gt;&gt;Jul2022-Mar2023 Actuals'!AO28-'UPDATE&gt;&gt;Jul-Dec 2022 Actuals'!AO28</f>
        <v>0</v>
      </c>
      <c r="AP28" s="46">
        <f>+'UPDATE&gt;&gt;Jul2022-Mar2023 Actuals'!AP28-'UPDATE&gt;&gt;Jul-Dec 2022 Actuals'!AP28</f>
        <v>-5341000</v>
      </c>
      <c r="AQ28" s="46">
        <f>+'UPDATE&gt;&gt;Jul2022-Mar2023 Actuals'!AQ28-'UPDATE&gt;&gt;Jul-Dec 2022 Actuals'!AQ28</f>
        <v>-1241000</v>
      </c>
      <c r="AR28" s="46">
        <f>+'UPDATE&gt;&gt;Jul2022-Mar2023 Actuals'!AR28-'UPDATE&gt;&gt;Jul-Dec 2022 Actuals'!AR28</f>
        <v>0</v>
      </c>
      <c r="AS28" s="46">
        <f>+'UPDATE&gt;&gt;Jul2022-Mar2023 Actuals'!AS28-'UPDATE&gt;&gt;Jul-Dec 2022 Actuals'!AS28</f>
        <v>-1241000</v>
      </c>
      <c r="AT28" s="46">
        <f>+'UPDATE&gt;&gt;Jul2022-Mar2023 Actuals'!AT28-'UPDATE&gt;&gt;Jul-Dec 2022 Actuals'!AT28</f>
        <v>-1241000</v>
      </c>
      <c r="AU28" s="46">
        <f>+'UPDATE&gt;&gt;Jul2022-Mar2023 Actuals'!AU28-'UPDATE&gt;&gt;Jul-Dec 2022 Actuals'!AU28</f>
        <v>0</v>
      </c>
      <c r="AV28" s="46">
        <f>+'UPDATE&gt;&gt;Jul2022-Mar2023 Actuals'!AV28-'UPDATE&gt;&gt;Jul-Dec 2022 Actuals'!AV28</f>
        <v>-1241000</v>
      </c>
      <c r="AW28" s="46">
        <f>+'UPDATE&gt;&gt;Jul2022-Mar2023 Actuals'!AW28-'UPDATE&gt;&gt;Jul-Dec 2022 Actuals'!AW28</f>
        <v>-1241000</v>
      </c>
      <c r="AX28" s="46">
        <f>+'UPDATE&gt;&gt;Jul2022-Mar2023 Actuals'!AX28-'UPDATE&gt;&gt;Jul-Dec 2022 Actuals'!AX28</f>
        <v>0</v>
      </c>
      <c r="AY28" s="46">
        <f>+'UPDATE&gt;&gt;Jul2022-Mar2023 Actuals'!AY28-'UPDATE&gt;&gt;Jul-Dec 2022 Actuals'!AY28</f>
        <v>-1241000</v>
      </c>
      <c r="AZ28" s="46">
        <f>+'UPDATE&gt;&gt;Jul2022-Mar2023 Actuals'!AZ28-'UPDATE&gt;&gt;Jul-Dec 2022 Actuals'!AZ28</f>
        <v>9065000</v>
      </c>
      <c r="BA28" s="46">
        <f>+'UPDATE&gt;&gt;Jul2022-Mar2023 Actuals'!BA28-'UPDATE&gt;&gt;Jul-Dec 2022 Actuals'!BA28</f>
        <v>0</v>
      </c>
      <c r="BB28" s="46">
        <f>+'UPDATE&gt;&gt;Jul2022-Mar2023 Actuals'!BB28-'UPDATE&gt;&gt;Jul-Dec 2022 Actuals'!BB28</f>
        <v>9065000</v>
      </c>
      <c r="BC28" s="46">
        <f>+'UPDATE&gt;&gt;Jul2022-Mar2023 Actuals'!BC28-'UPDATE&gt;&gt;Jul-Dec 2022 Actuals'!BC28</f>
        <v>5342000</v>
      </c>
      <c r="BD28" s="46">
        <f>+'UPDATE&gt;&gt;Jul2022-Mar2023 Actuals'!BD28-'UPDATE&gt;&gt;Jul-Dec 2022 Actuals'!BD28</f>
        <v>0</v>
      </c>
      <c r="BE28" s="46">
        <f>+'UPDATE&gt;&gt;Jul2022-Mar2023 Actuals'!BE28-'UPDATE&gt;&gt;Jul-Dec 2022 Actuals'!BE28</f>
        <v>5342000</v>
      </c>
      <c r="BF28" s="46">
        <f>+'UPDATE&gt;&gt;Jul2022-Mar2023 Actuals'!BF28-'UPDATE&gt;&gt;Jul-Dec 2022 Actuals'!BF28</f>
        <v>0</v>
      </c>
      <c r="BG28" s="46">
        <f>+'UPDATE&gt;&gt;Jul2022-Mar2023 Actuals'!BG28-'UPDATE&gt;&gt;Jul-Dec 2022 Actuals'!BG28</f>
        <v>0</v>
      </c>
      <c r="BH28" s="46">
        <f>+'UPDATE&gt;&gt;Jul2022-Mar2023 Actuals'!BH28-'UPDATE&gt;&gt;Jul-Dec 2022 Actuals'!BH28</f>
        <v>0</v>
      </c>
      <c r="BI28" s="46">
        <f>+'UPDATE&gt;&gt;Jul2022-Mar2023 Actuals'!BI28-'UPDATE&gt;&gt;Jul-Dec 2022 Actuals'!BI28</f>
        <v>0</v>
      </c>
      <c r="BJ28" s="46">
        <f>+'UPDATE&gt;&gt;Jul2022-Mar2023 Actuals'!BJ28-'UPDATE&gt;&gt;Jul-Dec 2022 Actuals'!BJ28</f>
        <v>0</v>
      </c>
      <c r="BK28" s="46">
        <f>+'UPDATE&gt;&gt;Jul2022-Mar2023 Actuals'!BK28-'UPDATE&gt;&gt;Jul-Dec 2022 Actuals'!BK28</f>
        <v>0</v>
      </c>
      <c r="BL28" s="46">
        <f>+'UPDATE&gt;&gt;Jul2022-Mar2023 Actuals'!BL28-'UPDATE&gt;&gt;Jul-Dec 2022 Actuals'!BL28</f>
        <v>0</v>
      </c>
      <c r="BM28" s="46">
        <f>+'UPDATE&gt;&gt;Jul2022-Mar2023 Actuals'!BM28-'UPDATE&gt;&gt;Jul-Dec 2022 Actuals'!BM28</f>
        <v>0</v>
      </c>
      <c r="BN28" s="46">
        <f>+'UPDATE&gt;&gt;Jul2022-Mar2023 Actuals'!BN28-'UPDATE&gt;&gt;Jul-Dec 2022 Actuals'!BN28</f>
        <v>0</v>
      </c>
      <c r="BO28" s="46">
        <f>+'UPDATE&gt;&gt;Jul2022-Mar2023 Actuals'!BO28-'UPDATE&gt;&gt;Jul-Dec 2022 Actuals'!BO28</f>
        <v>0</v>
      </c>
      <c r="BP28" s="46">
        <f>+'UPDATE&gt;&gt;Jul2022-Mar2023 Actuals'!BP28-'UPDATE&gt;&gt;Jul-Dec 2022 Actuals'!BP28</f>
        <v>0</v>
      </c>
      <c r="BQ28" s="46">
        <f>+'UPDATE&gt;&gt;Jul2022-Mar2023 Actuals'!BQ28-'UPDATE&gt;&gt;Jul-Dec 2022 Actuals'!BQ28</f>
        <v>0</v>
      </c>
      <c r="BR28" s="46">
        <f>+'UPDATE&gt;&gt;Jul2022-Mar2023 Actuals'!BR28-'UPDATE&gt;&gt;Jul-Dec 2022 Actuals'!BR28</f>
        <v>1000</v>
      </c>
      <c r="BS28" s="46">
        <f>+'UPDATE&gt;&gt;Jul2022-Mar2023 Actuals'!BS28-'UPDATE&gt;&gt;Jul-Dec 2022 Actuals'!BS28</f>
        <v>0</v>
      </c>
      <c r="BT28" s="46">
        <f>+'UPDATE&gt;&gt;Jul2022-Mar2023 Actuals'!BT28-'UPDATE&gt;&gt;Jul-Dec 2022 Actuals'!BT28</f>
        <v>1000</v>
      </c>
      <c r="BU28" s="46">
        <f>+'UPDATE&gt;&gt;Jul2022-Mar2023 Actuals'!BU28-'UPDATE&gt;&gt;Jul-Dec 2022 Actuals'!BU28</f>
        <v>286</v>
      </c>
      <c r="BV28" s="46">
        <f>+'UPDATE&gt;&gt;Jul2022-Mar2023 Actuals'!BV28-'UPDATE&gt;&gt;Jul-Dec 2022 Actuals'!BV28</f>
        <v>0</v>
      </c>
      <c r="BW28" s="46">
        <f>+'UPDATE&gt;&gt;Jul2022-Mar2023 Actuals'!BW28-'UPDATE&gt;&gt;Jul-Dec 2022 Actuals'!BW28</f>
        <v>286</v>
      </c>
      <c r="BX28" s="46">
        <f>+'UPDATE&gt;&gt;Jul2022-Mar2023 Actuals'!BX28-'UPDATE&gt;&gt;Jul-Dec 2022 Actuals'!BX28</f>
        <v>-142</v>
      </c>
      <c r="BY28" s="46">
        <f>+'UPDATE&gt;&gt;Jul2022-Mar2023 Actuals'!BY28-'UPDATE&gt;&gt;Jul-Dec 2022 Actuals'!BY28</f>
        <v>0</v>
      </c>
      <c r="BZ28" s="46">
        <f>+'UPDATE&gt;&gt;Jul2022-Mar2023 Actuals'!BZ28-'UPDATE&gt;&gt;Jul-Dec 2022 Actuals'!BZ28</f>
        <v>-142</v>
      </c>
      <c r="CA28" s="46">
        <f>+'UPDATE&gt;&gt;Jul2022-Mar2023 Actuals'!CA28-'UPDATE&gt;&gt;Jul-Dec 2022 Actuals'!CA28</f>
        <v>856</v>
      </c>
      <c r="CB28" s="46">
        <f>+'UPDATE&gt;&gt;Jul2022-Mar2023 Actuals'!CB28-'UPDATE&gt;&gt;Jul-Dec 2022 Actuals'!CB28</f>
        <v>0</v>
      </c>
      <c r="CC28" s="46">
        <f>+'UPDATE&gt;&gt;Jul2022-Mar2023 Actuals'!CC28-'UPDATE&gt;&gt;Jul-Dec 2022 Actuals'!CC28</f>
        <v>856</v>
      </c>
      <c r="CD28" s="46">
        <f>+'UPDATE&gt;&gt;Jul2022-Mar2023 Actuals'!CD28-'UPDATE&gt;&gt;Jul-Dec 2022 Actuals'!CD28</f>
        <v>0</v>
      </c>
      <c r="CE28" s="46">
        <f>+'UPDATE&gt;&gt;Jul2022-Mar2023 Actuals'!CE28-'UPDATE&gt;&gt;Jul-Dec 2022 Actuals'!CE28</f>
        <v>0</v>
      </c>
      <c r="CF28" s="46">
        <f>+'UPDATE&gt;&gt;Jul2022-Mar2023 Actuals'!CF28-'UPDATE&gt;&gt;Jul-Dec 2022 Actuals'!CF28</f>
        <v>0</v>
      </c>
      <c r="CG28" s="46">
        <f>+'UPDATE&gt;&gt;Jul2022-Mar2023 Actuals'!CG28-'UPDATE&gt;&gt;Jul-Dec 2022 Actuals'!CG28</f>
        <v>1000</v>
      </c>
      <c r="CH28" s="46">
        <f>+'UPDATE&gt;&gt;Jul2022-Mar2023 Actuals'!CH28-'UPDATE&gt;&gt;Jul-Dec 2022 Actuals'!CH28</f>
        <v>0</v>
      </c>
      <c r="CI28" s="46">
        <f>+'UPDATE&gt;&gt;Jul2022-Mar2023 Actuals'!CI28-'UPDATE&gt;&gt;Jul-Dec 2022 Actuals'!CI28</f>
        <v>1000</v>
      </c>
    </row>
    <row r="29" spans="2:87" x14ac:dyDescent="0.25">
      <c r="B29" s="48" t="s">
        <v>156</v>
      </c>
      <c r="C29" s="48" t="s">
        <v>164</v>
      </c>
      <c r="D29" s="48" t="s">
        <v>117</v>
      </c>
      <c r="E29" s="48" t="s">
        <v>165</v>
      </c>
      <c r="F29" s="48" t="s">
        <v>160</v>
      </c>
      <c r="H29" s="48" t="s">
        <v>166</v>
      </c>
      <c r="I29" s="48">
        <v>10</v>
      </c>
      <c r="J29" s="46">
        <f>+'UPDATE&gt;&gt;Jul2022-Mar2023 Actuals'!J29-'UPDATE&gt;&gt;Jul-Dec 2022 Actuals'!J29</f>
        <v>0</v>
      </c>
      <c r="K29" s="46">
        <f>+'UPDATE&gt;&gt;Jul2022-Mar2023 Actuals'!K29-'UPDATE&gt;&gt;Jul-Dec 2022 Actuals'!K29</f>
        <v>0</v>
      </c>
      <c r="L29" s="46">
        <f>+'UPDATE&gt;&gt;Jul2022-Mar2023 Actuals'!L29-'UPDATE&gt;&gt;Jul-Dec 2022 Actuals'!L29</f>
        <v>0</v>
      </c>
      <c r="M29" s="46">
        <f>+'UPDATE&gt;&gt;Jul2022-Mar2023 Actuals'!M29-'UPDATE&gt;&gt;Jul-Dec 2022 Actuals'!M29</f>
        <v>0</v>
      </c>
      <c r="N29" s="46">
        <f>+'UPDATE&gt;&gt;Jul2022-Mar2023 Actuals'!N29-'UPDATE&gt;&gt;Jul-Dec 2022 Actuals'!N29</f>
        <v>0</v>
      </c>
      <c r="O29" s="46">
        <f>+'UPDATE&gt;&gt;Jul2022-Mar2023 Actuals'!O29-'UPDATE&gt;&gt;Jul-Dec 2022 Actuals'!O29</f>
        <v>0</v>
      </c>
      <c r="P29" s="46">
        <f>+'UPDATE&gt;&gt;Jul2022-Mar2023 Actuals'!P29-'UPDATE&gt;&gt;Jul-Dec 2022 Actuals'!P29</f>
        <v>0</v>
      </c>
      <c r="Q29" s="46">
        <f>+'UPDATE&gt;&gt;Jul2022-Mar2023 Actuals'!Q29-'UPDATE&gt;&gt;Jul-Dec 2022 Actuals'!Q29</f>
        <v>0</v>
      </c>
      <c r="R29" s="46">
        <f>+'UPDATE&gt;&gt;Jul2022-Mar2023 Actuals'!R29-'UPDATE&gt;&gt;Jul-Dec 2022 Actuals'!R29</f>
        <v>0</v>
      </c>
      <c r="S29" s="46">
        <f>+'UPDATE&gt;&gt;Jul2022-Mar2023 Actuals'!S29-'UPDATE&gt;&gt;Jul-Dec 2022 Actuals'!S29</f>
        <v>0</v>
      </c>
      <c r="T29" s="46">
        <f>+'UPDATE&gt;&gt;Jul2022-Mar2023 Actuals'!T29-'UPDATE&gt;&gt;Jul-Dec 2022 Actuals'!T29</f>
        <v>0</v>
      </c>
      <c r="U29" s="46">
        <f>+'UPDATE&gt;&gt;Jul2022-Mar2023 Actuals'!U29-'UPDATE&gt;&gt;Jul-Dec 2022 Actuals'!U29</f>
        <v>0</v>
      </c>
      <c r="V29" s="46">
        <f>+'UPDATE&gt;&gt;Jul2022-Mar2023 Actuals'!V29-'UPDATE&gt;&gt;Jul-Dec 2022 Actuals'!V29</f>
        <v>0</v>
      </c>
      <c r="W29" s="46">
        <f>+'UPDATE&gt;&gt;Jul2022-Mar2023 Actuals'!W29-'UPDATE&gt;&gt;Jul-Dec 2022 Actuals'!W29</f>
        <v>0</v>
      </c>
      <c r="X29" s="46">
        <f>+'UPDATE&gt;&gt;Jul2022-Mar2023 Actuals'!X29-'UPDATE&gt;&gt;Jul-Dec 2022 Actuals'!X29</f>
        <v>0</v>
      </c>
      <c r="Y29" s="46">
        <f>+'UPDATE&gt;&gt;Jul2022-Mar2023 Actuals'!Y29-'UPDATE&gt;&gt;Jul-Dec 2022 Actuals'!Y29</f>
        <v>0</v>
      </c>
      <c r="Z29" s="46">
        <f>+'UPDATE&gt;&gt;Jul2022-Mar2023 Actuals'!Z29-'UPDATE&gt;&gt;Jul-Dec 2022 Actuals'!Z29</f>
        <v>0</v>
      </c>
      <c r="AA29" s="46">
        <f>+'UPDATE&gt;&gt;Jul2022-Mar2023 Actuals'!AA29-'UPDATE&gt;&gt;Jul-Dec 2022 Actuals'!AA29</f>
        <v>0</v>
      </c>
      <c r="AB29" s="46">
        <f>+'UPDATE&gt;&gt;Jul2022-Mar2023 Actuals'!AB29-'UPDATE&gt;&gt;Jul-Dec 2022 Actuals'!AB29</f>
        <v>0</v>
      </c>
      <c r="AC29" s="46">
        <f>+'UPDATE&gt;&gt;Jul2022-Mar2023 Actuals'!AC29-'UPDATE&gt;&gt;Jul-Dec 2022 Actuals'!AC29</f>
        <v>0</v>
      </c>
      <c r="AD29" s="46">
        <f>+'UPDATE&gt;&gt;Jul2022-Mar2023 Actuals'!AD29-'UPDATE&gt;&gt;Jul-Dec 2022 Actuals'!AD29</f>
        <v>0</v>
      </c>
      <c r="AE29" s="46">
        <f>+'UPDATE&gt;&gt;Jul2022-Mar2023 Actuals'!AE29-'UPDATE&gt;&gt;Jul-Dec 2022 Actuals'!AE29</f>
        <v>-2573000</v>
      </c>
      <c r="AF29" s="46">
        <f>+'UPDATE&gt;&gt;Jul2022-Mar2023 Actuals'!AF29-'UPDATE&gt;&gt;Jul-Dec 2022 Actuals'!AF29</f>
        <v>0</v>
      </c>
      <c r="AG29" s="46">
        <f>+'UPDATE&gt;&gt;Jul2022-Mar2023 Actuals'!AG29-'UPDATE&gt;&gt;Jul-Dec 2022 Actuals'!AG29</f>
        <v>-2573000</v>
      </c>
      <c r="AH29" s="46">
        <f>+'UPDATE&gt;&gt;Jul2022-Mar2023 Actuals'!AH29-'UPDATE&gt;&gt;Jul-Dec 2022 Actuals'!AH29</f>
        <v>-2582000</v>
      </c>
      <c r="AI29" s="46">
        <f>+'UPDATE&gt;&gt;Jul2022-Mar2023 Actuals'!AI29-'UPDATE&gt;&gt;Jul-Dec 2022 Actuals'!AI29</f>
        <v>0</v>
      </c>
      <c r="AJ29" s="46">
        <f>+'UPDATE&gt;&gt;Jul2022-Mar2023 Actuals'!AJ29-'UPDATE&gt;&gt;Jul-Dec 2022 Actuals'!AJ29</f>
        <v>-2582000</v>
      </c>
      <c r="AK29" s="46">
        <f>+'UPDATE&gt;&gt;Jul2022-Mar2023 Actuals'!AK29-'UPDATE&gt;&gt;Jul-Dec 2022 Actuals'!AK29</f>
        <v>3612000</v>
      </c>
      <c r="AL29" s="46">
        <f>+'UPDATE&gt;&gt;Jul2022-Mar2023 Actuals'!AL29-'UPDATE&gt;&gt;Jul-Dec 2022 Actuals'!AL29</f>
        <v>0</v>
      </c>
      <c r="AM29" s="46">
        <f>+'UPDATE&gt;&gt;Jul2022-Mar2023 Actuals'!AM29-'UPDATE&gt;&gt;Jul-Dec 2022 Actuals'!AM29</f>
        <v>3612000</v>
      </c>
      <c r="AN29" s="46">
        <f>+'UPDATE&gt;&gt;Jul2022-Mar2023 Actuals'!AN29-'UPDATE&gt;&gt;Jul-Dec 2022 Actuals'!AN29</f>
        <v>-1543000</v>
      </c>
      <c r="AO29" s="46">
        <f>+'UPDATE&gt;&gt;Jul2022-Mar2023 Actuals'!AO29-'UPDATE&gt;&gt;Jul-Dec 2022 Actuals'!AO29</f>
        <v>0</v>
      </c>
      <c r="AP29" s="46">
        <f>+'UPDATE&gt;&gt;Jul2022-Mar2023 Actuals'!AP29-'UPDATE&gt;&gt;Jul-Dec 2022 Actuals'!AP29</f>
        <v>-1543000</v>
      </c>
      <c r="AQ29" s="46">
        <f>+'UPDATE&gt;&gt;Jul2022-Mar2023 Actuals'!AQ29-'UPDATE&gt;&gt;Jul-Dec 2022 Actuals'!AQ29</f>
        <v>515000</v>
      </c>
      <c r="AR29" s="46">
        <f>+'UPDATE&gt;&gt;Jul2022-Mar2023 Actuals'!AR29-'UPDATE&gt;&gt;Jul-Dec 2022 Actuals'!AR29</f>
        <v>0</v>
      </c>
      <c r="AS29" s="46">
        <f>+'UPDATE&gt;&gt;Jul2022-Mar2023 Actuals'!AS29-'UPDATE&gt;&gt;Jul-Dec 2022 Actuals'!AS29</f>
        <v>515000</v>
      </c>
      <c r="AT29" s="46">
        <f>+'UPDATE&gt;&gt;Jul2022-Mar2023 Actuals'!AT29-'UPDATE&gt;&gt;Jul-Dec 2022 Actuals'!AT29</f>
        <v>515000</v>
      </c>
      <c r="AU29" s="46">
        <f>+'UPDATE&gt;&gt;Jul2022-Mar2023 Actuals'!AU29-'UPDATE&gt;&gt;Jul-Dec 2022 Actuals'!AU29</f>
        <v>0</v>
      </c>
      <c r="AV29" s="46">
        <f>+'UPDATE&gt;&gt;Jul2022-Mar2023 Actuals'!AV29-'UPDATE&gt;&gt;Jul-Dec 2022 Actuals'!AV29</f>
        <v>515000</v>
      </c>
      <c r="AW29" s="46">
        <f>+'UPDATE&gt;&gt;Jul2022-Mar2023 Actuals'!AW29-'UPDATE&gt;&gt;Jul-Dec 2022 Actuals'!AW29</f>
        <v>513000</v>
      </c>
      <c r="AX29" s="46">
        <f>+'UPDATE&gt;&gt;Jul2022-Mar2023 Actuals'!AX29-'UPDATE&gt;&gt;Jul-Dec 2022 Actuals'!AX29</f>
        <v>0</v>
      </c>
      <c r="AY29" s="46">
        <f>+'UPDATE&gt;&gt;Jul2022-Mar2023 Actuals'!AY29-'UPDATE&gt;&gt;Jul-Dec 2022 Actuals'!AY29</f>
        <v>513000</v>
      </c>
      <c r="AZ29" s="46">
        <f>+'UPDATE&gt;&gt;Jul2022-Mar2023 Actuals'!AZ29-'UPDATE&gt;&gt;Jul-Dec 2022 Actuals'!AZ29</f>
        <v>0</v>
      </c>
      <c r="BA29" s="46">
        <f>+'UPDATE&gt;&gt;Jul2022-Mar2023 Actuals'!BA29-'UPDATE&gt;&gt;Jul-Dec 2022 Actuals'!BA29</f>
        <v>0</v>
      </c>
      <c r="BB29" s="46">
        <f>+'UPDATE&gt;&gt;Jul2022-Mar2023 Actuals'!BB29-'UPDATE&gt;&gt;Jul-Dec 2022 Actuals'!BB29</f>
        <v>0</v>
      </c>
      <c r="BC29" s="46">
        <f>+'UPDATE&gt;&gt;Jul2022-Mar2023 Actuals'!BC29-'UPDATE&gt;&gt;Jul-Dec 2022 Actuals'!BC29</f>
        <v>1543000</v>
      </c>
      <c r="BD29" s="46">
        <f>+'UPDATE&gt;&gt;Jul2022-Mar2023 Actuals'!BD29-'UPDATE&gt;&gt;Jul-Dec 2022 Actuals'!BD29</f>
        <v>0</v>
      </c>
      <c r="BE29" s="46">
        <f>+'UPDATE&gt;&gt;Jul2022-Mar2023 Actuals'!BE29-'UPDATE&gt;&gt;Jul-Dec 2022 Actuals'!BE29</f>
        <v>1543000</v>
      </c>
      <c r="BF29" s="46">
        <f>+'UPDATE&gt;&gt;Jul2022-Mar2023 Actuals'!BF29-'UPDATE&gt;&gt;Jul-Dec 2022 Actuals'!BF29</f>
        <v>0</v>
      </c>
      <c r="BG29" s="46">
        <f>+'UPDATE&gt;&gt;Jul2022-Mar2023 Actuals'!BG29-'UPDATE&gt;&gt;Jul-Dec 2022 Actuals'!BG29</f>
        <v>0</v>
      </c>
      <c r="BH29" s="46">
        <f>+'UPDATE&gt;&gt;Jul2022-Mar2023 Actuals'!BH29-'UPDATE&gt;&gt;Jul-Dec 2022 Actuals'!BH29</f>
        <v>0</v>
      </c>
      <c r="BI29" s="46">
        <f>+'UPDATE&gt;&gt;Jul2022-Mar2023 Actuals'!BI29-'UPDATE&gt;&gt;Jul-Dec 2022 Actuals'!BI29</f>
        <v>0</v>
      </c>
      <c r="BJ29" s="46">
        <f>+'UPDATE&gt;&gt;Jul2022-Mar2023 Actuals'!BJ29-'UPDATE&gt;&gt;Jul-Dec 2022 Actuals'!BJ29</f>
        <v>0</v>
      </c>
      <c r="BK29" s="46">
        <f>+'UPDATE&gt;&gt;Jul2022-Mar2023 Actuals'!BK29-'UPDATE&gt;&gt;Jul-Dec 2022 Actuals'!BK29</f>
        <v>0</v>
      </c>
      <c r="BL29" s="46">
        <f>+'UPDATE&gt;&gt;Jul2022-Mar2023 Actuals'!BL29-'UPDATE&gt;&gt;Jul-Dec 2022 Actuals'!BL29</f>
        <v>0</v>
      </c>
      <c r="BM29" s="46">
        <f>+'UPDATE&gt;&gt;Jul2022-Mar2023 Actuals'!BM29-'UPDATE&gt;&gt;Jul-Dec 2022 Actuals'!BM29</f>
        <v>0</v>
      </c>
      <c r="BN29" s="46">
        <f>+'UPDATE&gt;&gt;Jul2022-Mar2023 Actuals'!BN29-'UPDATE&gt;&gt;Jul-Dec 2022 Actuals'!BN29</f>
        <v>0</v>
      </c>
      <c r="BO29" s="46">
        <f>+'UPDATE&gt;&gt;Jul2022-Mar2023 Actuals'!BO29-'UPDATE&gt;&gt;Jul-Dec 2022 Actuals'!BO29</f>
        <v>0</v>
      </c>
      <c r="BP29" s="46">
        <f>+'UPDATE&gt;&gt;Jul2022-Mar2023 Actuals'!BP29-'UPDATE&gt;&gt;Jul-Dec 2022 Actuals'!BP29</f>
        <v>0</v>
      </c>
      <c r="BQ29" s="46">
        <f>+'UPDATE&gt;&gt;Jul2022-Mar2023 Actuals'!BQ29-'UPDATE&gt;&gt;Jul-Dec 2022 Actuals'!BQ29</f>
        <v>0</v>
      </c>
      <c r="BR29" s="46">
        <f>+'UPDATE&gt;&gt;Jul2022-Mar2023 Actuals'!BR29-'UPDATE&gt;&gt;Jul-Dec 2022 Actuals'!BR29</f>
        <v>0</v>
      </c>
      <c r="BS29" s="46">
        <f>+'UPDATE&gt;&gt;Jul2022-Mar2023 Actuals'!BS29-'UPDATE&gt;&gt;Jul-Dec 2022 Actuals'!BS29</f>
        <v>0</v>
      </c>
      <c r="BT29" s="46">
        <f>+'UPDATE&gt;&gt;Jul2022-Mar2023 Actuals'!BT29-'UPDATE&gt;&gt;Jul-Dec 2022 Actuals'!BT29</f>
        <v>0</v>
      </c>
      <c r="BU29" s="46">
        <f>+'UPDATE&gt;&gt;Jul2022-Mar2023 Actuals'!BU29-'UPDATE&gt;&gt;Jul-Dec 2022 Actuals'!BU29</f>
        <v>0</v>
      </c>
      <c r="BV29" s="46">
        <f>+'UPDATE&gt;&gt;Jul2022-Mar2023 Actuals'!BV29-'UPDATE&gt;&gt;Jul-Dec 2022 Actuals'!BV29</f>
        <v>0</v>
      </c>
      <c r="BW29" s="46">
        <f>+'UPDATE&gt;&gt;Jul2022-Mar2023 Actuals'!BW29-'UPDATE&gt;&gt;Jul-Dec 2022 Actuals'!BW29</f>
        <v>0</v>
      </c>
      <c r="BX29" s="46">
        <f>+'UPDATE&gt;&gt;Jul2022-Mar2023 Actuals'!BX29-'UPDATE&gt;&gt;Jul-Dec 2022 Actuals'!BX29</f>
        <v>0</v>
      </c>
      <c r="BY29" s="46">
        <f>+'UPDATE&gt;&gt;Jul2022-Mar2023 Actuals'!BY29-'UPDATE&gt;&gt;Jul-Dec 2022 Actuals'!BY29</f>
        <v>0</v>
      </c>
      <c r="BZ29" s="46">
        <f>+'UPDATE&gt;&gt;Jul2022-Mar2023 Actuals'!BZ29-'UPDATE&gt;&gt;Jul-Dec 2022 Actuals'!BZ29</f>
        <v>0</v>
      </c>
      <c r="CA29" s="46">
        <f>+'UPDATE&gt;&gt;Jul2022-Mar2023 Actuals'!CA29-'UPDATE&gt;&gt;Jul-Dec 2022 Actuals'!CA29</f>
        <v>0</v>
      </c>
      <c r="CB29" s="46">
        <f>+'UPDATE&gt;&gt;Jul2022-Mar2023 Actuals'!CB29-'UPDATE&gt;&gt;Jul-Dec 2022 Actuals'!CB29</f>
        <v>0</v>
      </c>
      <c r="CC29" s="46">
        <f>+'UPDATE&gt;&gt;Jul2022-Mar2023 Actuals'!CC29-'UPDATE&gt;&gt;Jul-Dec 2022 Actuals'!CC29</f>
        <v>0</v>
      </c>
      <c r="CD29" s="46">
        <f>+'UPDATE&gt;&gt;Jul2022-Mar2023 Actuals'!CD29-'UPDATE&gt;&gt;Jul-Dec 2022 Actuals'!CD29</f>
        <v>0</v>
      </c>
      <c r="CE29" s="46">
        <f>+'UPDATE&gt;&gt;Jul2022-Mar2023 Actuals'!CE29-'UPDATE&gt;&gt;Jul-Dec 2022 Actuals'!CE29</f>
        <v>0</v>
      </c>
      <c r="CF29" s="46">
        <f>+'UPDATE&gt;&gt;Jul2022-Mar2023 Actuals'!CF29-'UPDATE&gt;&gt;Jul-Dec 2022 Actuals'!CF29</f>
        <v>0</v>
      </c>
      <c r="CG29" s="46">
        <f>+'UPDATE&gt;&gt;Jul2022-Mar2023 Actuals'!CG29-'UPDATE&gt;&gt;Jul-Dec 2022 Actuals'!CG29</f>
        <v>0</v>
      </c>
      <c r="CH29" s="46">
        <f>+'UPDATE&gt;&gt;Jul2022-Mar2023 Actuals'!CH29-'UPDATE&gt;&gt;Jul-Dec 2022 Actuals'!CH29</f>
        <v>0</v>
      </c>
      <c r="CI29" s="46">
        <f>+'UPDATE&gt;&gt;Jul2022-Mar2023 Actuals'!CI29-'UPDATE&gt;&gt;Jul-Dec 2022 Actuals'!CI29</f>
        <v>0</v>
      </c>
    </row>
    <row r="30" spans="2:87" x14ac:dyDescent="0.25">
      <c r="B30" s="48" t="s">
        <v>156</v>
      </c>
      <c r="C30" s="48" t="s">
        <v>164</v>
      </c>
      <c r="D30" s="48" t="s">
        <v>117</v>
      </c>
      <c r="E30" s="48" t="s">
        <v>165</v>
      </c>
      <c r="F30" s="48" t="s">
        <v>160</v>
      </c>
      <c r="H30" s="48" t="s">
        <v>167</v>
      </c>
      <c r="I30" s="48">
        <v>20</v>
      </c>
      <c r="J30" s="46">
        <f>+'UPDATE&gt;&gt;Jul2022-Mar2023 Actuals'!J30-'UPDATE&gt;&gt;Jul-Dec 2022 Actuals'!J30</f>
        <v>0</v>
      </c>
      <c r="K30" s="46">
        <f>+'UPDATE&gt;&gt;Jul2022-Mar2023 Actuals'!K30-'UPDATE&gt;&gt;Jul-Dec 2022 Actuals'!K30</f>
        <v>0</v>
      </c>
      <c r="L30" s="46">
        <f>+'UPDATE&gt;&gt;Jul2022-Mar2023 Actuals'!L30-'UPDATE&gt;&gt;Jul-Dec 2022 Actuals'!L30</f>
        <v>0</v>
      </c>
      <c r="M30" s="46">
        <f>+'UPDATE&gt;&gt;Jul2022-Mar2023 Actuals'!M30-'UPDATE&gt;&gt;Jul-Dec 2022 Actuals'!M30</f>
        <v>0</v>
      </c>
      <c r="N30" s="46">
        <f>+'UPDATE&gt;&gt;Jul2022-Mar2023 Actuals'!N30-'UPDATE&gt;&gt;Jul-Dec 2022 Actuals'!N30</f>
        <v>0</v>
      </c>
      <c r="O30" s="46">
        <f>+'UPDATE&gt;&gt;Jul2022-Mar2023 Actuals'!O30-'UPDATE&gt;&gt;Jul-Dec 2022 Actuals'!O30</f>
        <v>0</v>
      </c>
      <c r="P30" s="46">
        <f>+'UPDATE&gt;&gt;Jul2022-Mar2023 Actuals'!P30-'UPDATE&gt;&gt;Jul-Dec 2022 Actuals'!P30</f>
        <v>0</v>
      </c>
      <c r="Q30" s="46">
        <f>+'UPDATE&gt;&gt;Jul2022-Mar2023 Actuals'!Q30-'UPDATE&gt;&gt;Jul-Dec 2022 Actuals'!Q30</f>
        <v>0</v>
      </c>
      <c r="R30" s="46">
        <f>+'UPDATE&gt;&gt;Jul2022-Mar2023 Actuals'!R30-'UPDATE&gt;&gt;Jul-Dec 2022 Actuals'!R30</f>
        <v>0</v>
      </c>
      <c r="S30" s="46">
        <f>+'UPDATE&gt;&gt;Jul2022-Mar2023 Actuals'!S30-'UPDATE&gt;&gt;Jul-Dec 2022 Actuals'!S30</f>
        <v>0</v>
      </c>
      <c r="T30" s="46">
        <f>+'UPDATE&gt;&gt;Jul2022-Mar2023 Actuals'!T30-'UPDATE&gt;&gt;Jul-Dec 2022 Actuals'!T30</f>
        <v>0</v>
      </c>
      <c r="U30" s="46">
        <f>+'UPDATE&gt;&gt;Jul2022-Mar2023 Actuals'!U30-'UPDATE&gt;&gt;Jul-Dec 2022 Actuals'!U30</f>
        <v>0</v>
      </c>
      <c r="V30" s="46">
        <f>+'UPDATE&gt;&gt;Jul2022-Mar2023 Actuals'!V30-'UPDATE&gt;&gt;Jul-Dec 2022 Actuals'!V30</f>
        <v>0</v>
      </c>
      <c r="W30" s="46">
        <f>+'UPDATE&gt;&gt;Jul2022-Mar2023 Actuals'!W30-'UPDATE&gt;&gt;Jul-Dec 2022 Actuals'!W30</f>
        <v>0</v>
      </c>
      <c r="X30" s="46">
        <f>+'UPDATE&gt;&gt;Jul2022-Mar2023 Actuals'!X30-'UPDATE&gt;&gt;Jul-Dec 2022 Actuals'!X30</f>
        <v>0</v>
      </c>
      <c r="Y30" s="46">
        <f>+'UPDATE&gt;&gt;Jul2022-Mar2023 Actuals'!Y30-'UPDATE&gt;&gt;Jul-Dec 2022 Actuals'!Y30</f>
        <v>0</v>
      </c>
      <c r="Z30" s="46">
        <f>+'UPDATE&gt;&gt;Jul2022-Mar2023 Actuals'!Z30-'UPDATE&gt;&gt;Jul-Dec 2022 Actuals'!Z30</f>
        <v>0</v>
      </c>
      <c r="AA30" s="46">
        <f>+'UPDATE&gt;&gt;Jul2022-Mar2023 Actuals'!AA30-'UPDATE&gt;&gt;Jul-Dec 2022 Actuals'!AA30</f>
        <v>0</v>
      </c>
      <c r="AB30" s="46">
        <f>+'UPDATE&gt;&gt;Jul2022-Mar2023 Actuals'!AB30-'UPDATE&gt;&gt;Jul-Dec 2022 Actuals'!AB30</f>
        <v>326000</v>
      </c>
      <c r="AC30" s="46">
        <f>+'UPDATE&gt;&gt;Jul2022-Mar2023 Actuals'!AC30-'UPDATE&gt;&gt;Jul-Dec 2022 Actuals'!AC30</f>
        <v>0</v>
      </c>
      <c r="AD30" s="46">
        <f>+'UPDATE&gt;&gt;Jul2022-Mar2023 Actuals'!AD30-'UPDATE&gt;&gt;Jul-Dec 2022 Actuals'!AD30</f>
        <v>326000</v>
      </c>
      <c r="AE30" s="46">
        <f>+'UPDATE&gt;&gt;Jul2022-Mar2023 Actuals'!AE30-'UPDATE&gt;&gt;Jul-Dec 2022 Actuals'!AE30</f>
        <v>-2649000</v>
      </c>
      <c r="AF30" s="46">
        <f>+'UPDATE&gt;&gt;Jul2022-Mar2023 Actuals'!AF30-'UPDATE&gt;&gt;Jul-Dec 2022 Actuals'!AF30</f>
        <v>0</v>
      </c>
      <c r="AG30" s="46">
        <f>+'UPDATE&gt;&gt;Jul2022-Mar2023 Actuals'!AG30-'UPDATE&gt;&gt;Jul-Dec 2022 Actuals'!AG30</f>
        <v>-2649000</v>
      </c>
      <c r="AH30" s="46">
        <f>+'UPDATE&gt;&gt;Jul2022-Mar2023 Actuals'!AH30-'UPDATE&gt;&gt;Jul-Dec 2022 Actuals'!AH30</f>
        <v>-2492000</v>
      </c>
      <c r="AI30" s="46">
        <f>+'UPDATE&gt;&gt;Jul2022-Mar2023 Actuals'!AI30-'UPDATE&gt;&gt;Jul-Dec 2022 Actuals'!AI30</f>
        <v>0</v>
      </c>
      <c r="AJ30" s="46">
        <f>+'UPDATE&gt;&gt;Jul2022-Mar2023 Actuals'!AJ30-'UPDATE&gt;&gt;Jul-Dec 2022 Actuals'!AJ30</f>
        <v>-2492000</v>
      </c>
      <c r="AK30" s="46">
        <f>+'UPDATE&gt;&gt;Jul2022-Mar2023 Actuals'!AK30-'UPDATE&gt;&gt;Jul-Dec 2022 Actuals'!AK30</f>
        <v>3421000</v>
      </c>
      <c r="AL30" s="46">
        <f>+'UPDATE&gt;&gt;Jul2022-Mar2023 Actuals'!AL30-'UPDATE&gt;&gt;Jul-Dec 2022 Actuals'!AL30</f>
        <v>0</v>
      </c>
      <c r="AM30" s="46">
        <f>+'UPDATE&gt;&gt;Jul2022-Mar2023 Actuals'!AM30-'UPDATE&gt;&gt;Jul-Dec 2022 Actuals'!AM30</f>
        <v>3421000</v>
      </c>
      <c r="AN30" s="46">
        <f>+'UPDATE&gt;&gt;Jul2022-Mar2023 Actuals'!AN30-'UPDATE&gt;&gt;Jul-Dec 2022 Actuals'!AN30</f>
        <v>-1394000</v>
      </c>
      <c r="AO30" s="46">
        <f>+'UPDATE&gt;&gt;Jul2022-Mar2023 Actuals'!AO30-'UPDATE&gt;&gt;Jul-Dec 2022 Actuals'!AO30</f>
        <v>0</v>
      </c>
      <c r="AP30" s="46">
        <f>+'UPDATE&gt;&gt;Jul2022-Mar2023 Actuals'!AP30-'UPDATE&gt;&gt;Jul-Dec 2022 Actuals'!AP30</f>
        <v>-1394000</v>
      </c>
      <c r="AQ30" s="46">
        <f>+'UPDATE&gt;&gt;Jul2022-Mar2023 Actuals'!AQ30-'UPDATE&gt;&gt;Jul-Dec 2022 Actuals'!AQ30</f>
        <v>465000</v>
      </c>
      <c r="AR30" s="46">
        <f>+'UPDATE&gt;&gt;Jul2022-Mar2023 Actuals'!AR30-'UPDATE&gt;&gt;Jul-Dec 2022 Actuals'!AR30</f>
        <v>0</v>
      </c>
      <c r="AS30" s="46">
        <f>+'UPDATE&gt;&gt;Jul2022-Mar2023 Actuals'!AS30-'UPDATE&gt;&gt;Jul-Dec 2022 Actuals'!AS30</f>
        <v>465000</v>
      </c>
      <c r="AT30" s="46">
        <f>+'UPDATE&gt;&gt;Jul2022-Mar2023 Actuals'!AT30-'UPDATE&gt;&gt;Jul-Dec 2022 Actuals'!AT30</f>
        <v>465000</v>
      </c>
      <c r="AU30" s="46">
        <f>+'UPDATE&gt;&gt;Jul2022-Mar2023 Actuals'!AU30-'UPDATE&gt;&gt;Jul-Dec 2022 Actuals'!AU30</f>
        <v>0</v>
      </c>
      <c r="AV30" s="46">
        <f>+'UPDATE&gt;&gt;Jul2022-Mar2023 Actuals'!AV30-'UPDATE&gt;&gt;Jul-Dec 2022 Actuals'!AV30</f>
        <v>465000</v>
      </c>
      <c r="AW30" s="46">
        <f>+'UPDATE&gt;&gt;Jul2022-Mar2023 Actuals'!AW30-'UPDATE&gt;&gt;Jul-Dec 2022 Actuals'!AW30</f>
        <v>465000</v>
      </c>
      <c r="AX30" s="46">
        <f>+'UPDATE&gt;&gt;Jul2022-Mar2023 Actuals'!AX30-'UPDATE&gt;&gt;Jul-Dec 2022 Actuals'!AX30</f>
        <v>0</v>
      </c>
      <c r="AY30" s="46">
        <f>+'UPDATE&gt;&gt;Jul2022-Mar2023 Actuals'!AY30-'UPDATE&gt;&gt;Jul-Dec 2022 Actuals'!AY30</f>
        <v>465000</v>
      </c>
      <c r="AZ30" s="46">
        <f>+'UPDATE&gt;&gt;Jul2022-Mar2023 Actuals'!AZ30-'UPDATE&gt;&gt;Jul-Dec 2022 Actuals'!AZ30</f>
        <v>0</v>
      </c>
      <c r="BA30" s="46">
        <f>+'UPDATE&gt;&gt;Jul2022-Mar2023 Actuals'!BA30-'UPDATE&gt;&gt;Jul-Dec 2022 Actuals'!BA30</f>
        <v>0</v>
      </c>
      <c r="BB30" s="46">
        <f>+'UPDATE&gt;&gt;Jul2022-Mar2023 Actuals'!BB30-'UPDATE&gt;&gt;Jul-Dec 2022 Actuals'!BB30</f>
        <v>0</v>
      </c>
      <c r="BC30" s="46">
        <f>+'UPDATE&gt;&gt;Jul2022-Mar2023 Actuals'!BC30-'UPDATE&gt;&gt;Jul-Dec 2022 Actuals'!BC30</f>
        <v>1395000</v>
      </c>
      <c r="BD30" s="46">
        <f>+'UPDATE&gt;&gt;Jul2022-Mar2023 Actuals'!BD30-'UPDATE&gt;&gt;Jul-Dec 2022 Actuals'!BD30</f>
        <v>0</v>
      </c>
      <c r="BE30" s="46">
        <f>+'UPDATE&gt;&gt;Jul2022-Mar2023 Actuals'!BE30-'UPDATE&gt;&gt;Jul-Dec 2022 Actuals'!BE30</f>
        <v>1395000</v>
      </c>
      <c r="BF30" s="46">
        <f>+'UPDATE&gt;&gt;Jul2022-Mar2023 Actuals'!BF30-'UPDATE&gt;&gt;Jul-Dec 2022 Actuals'!BF30</f>
        <v>0</v>
      </c>
      <c r="BG30" s="46">
        <f>+'UPDATE&gt;&gt;Jul2022-Mar2023 Actuals'!BG30-'UPDATE&gt;&gt;Jul-Dec 2022 Actuals'!BG30</f>
        <v>0</v>
      </c>
      <c r="BH30" s="46">
        <f>+'UPDATE&gt;&gt;Jul2022-Mar2023 Actuals'!BH30-'UPDATE&gt;&gt;Jul-Dec 2022 Actuals'!BH30</f>
        <v>0</v>
      </c>
      <c r="BI30" s="46">
        <f>+'UPDATE&gt;&gt;Jul2022-Mar2023 Actuals'!BI30-'UPDATE&gt;&gt;Jul-Dec 2022 Actuals'!BI30</f>
        <v>0</v>
      </c>
      <c r="BJ30" s="46">
        <f>+'UPDATE&gt;&gt;Jul2022-Mar2023 Actuals'!BJ30-'UPDATE&gt;&gt;Jul-Dec 2022 Actuals'!BJ30</f>
        <v>0</v>
      </c>
      <c r="BK30" s="46">
        <f>+'UPDATE&gt;&gt;Jul2022-Mar2023 Actuals'!BK30-'UPDATE&gt;&gt;Jul-Dec 2022 Actuals'!BK30</f>
        <v>0</v>
      </c>
      <c r="BL30" s="46">
        <f>+'UPDATE&gt;&gt;Jul2022-Mar2023 Actuals'!BL30-'UPDATE&gt;&gt;Jul-Dec 2022 Actuals'!BL30</f>
        <v>0</v>
      </c>
      <c r="BM30" s="46">
        <f>+'UPDATE&gt;&gt;Jul2022-Mar2023 Actuals'!BM30-'UPDATE&gt;&gt;Jul-Dec 2022 Actuals'!BM30</f>
        <v>0</v>
      </c>
      <c r="BN30" s="46">
        <f>+'UPDATE&gt;&gt;Jul2022-Mar2023 Actuals'!BN30-'UPDATE&gt;&gt;Jul-Dec 2022 Actuals'!BN30</f>
        <v>0</v>
      </c>
      <c r="BO30" s="46">
        <f>+'UPDATE&gt;&gt;Jul2022-Mar2023 Actuals'!BO30-'UPDATE&gt;&gt;Jul-Dec 2022 Actuals'!BO30</f>
        <v>0</v>
      </c>
      <c r="BP30" s="46">
        <f>+'UPDATE&gt;&gt;Jul2022-Mar2023 Actuals'!BP30-'UPDATE&gt;&gt;Jul-Dec 2022 Actuals'!BP30</f>
        <v>0</v>
      </c>
      <c r="BQ30" s="46">
        <f>+'UPDATE&gt;&gt;Jul2022-Mar2023 Actuals'!BQ30-'UPDATE&gt;&gt;Jul-Dec 2022 Actuals'!BQ30</f>
        <v>0</v>
      </c>
      <c r="BR30" s="46">
        <f>+'UPDATE&gt;&gt;Jul2022-Mar2023 Actuals'!BR30-'UPDATE&gt;&gt;Jul-Dec 2022 Actuals'!BR30</f>
        <v>1000</v>
      </c>
      <c r="BS30" s="46">
        <f>+'UPDATE&gt;&gt;Jul2022-Mar2023 Actuals'!BS30-'UPDATE&gt;&gt;Jul-Dec 2022 Actuals'!BS30</f>
        <v>0</v>
      </c>
      <c r="BT30" s="46">
        <f>+'UPDATE&gt;&gt;Jul2022-Mar2023 Actuals'!BT30-'UPDATE&gt;&gt;Jul-Dec 2022 Actuals'!BT30</f>
        <v>1000</v>
      </c>
      <c r="BU30" s="46">
        <f>+'UPDATE&gt;&gt;Jul2022-Mar2023 Actuals'!BU30-'UPDATE&gt;&gt;Jul-Dec 2022 Actuals'!BU30</f>
        <v>0</v>
      </c>
      <c r="BV30" s="46">
        <f>+'UPDATE&gt;&gt;Jul2022-Mar2023 Actuals'!BV30-'UPDATE&gt;&gt;Jul-Dec 2022 Actuals'!BV30</f>
        <v>0</v>
      </c>
      <c r="BW30" s="46">
        <f>+'UPDATE&gt;&gt;Jul2022-Mar2023 Actuals'!BW30-'UPDATE&gt;&gt;Jul-Dec 2022 Actuals'!BW30</f>
        <v>0</v>
      </c>
      <c r="BX30" s="46">
        <f>+'UPDATE&gt;&gt;Jul2022-Mar2023 Actuals'!BX30-'UPDATE&gt;&gt;Jul-Dec 2022 Actuals'!BX30</f>
        <v>0</v>
      </c>
      <c r="BY30" s="46">
        <f>+'UPDATE&gt;&gt;Jul2022-Mar2023 Actuals'!BY30-'UPDATE&gt;&gt;Jul-Dec 2022 Actuals'!BY30</f>
        <v>0</v>
      </c>
      <c r="BZ30" s="46">
        <f>+'UPDATE&gt;&gt;Jul2022-Mar2023 Actuals'!BZ30-'UPDATE&gt;&gt;Jul-Dec 2022 Actuals'!BZ30</f>
        <v>0</v>
      </c>
      <c r="CA30" s="46">
        <f>+'UPDATE&gt;&gt;Jul2022-Mar2023 Actuals'!CA30-'UPDATE&gt;&gt;Jul-Dec 2022 Actuals'!CA30</f>
        <v>1000</v>
      </c>
      <c r="CB30" s="46">
        <f>+'UPDATE&gt;&gt;Jul2022-Mar2023 Actuals'!CB30-'UPDATE&gt;&gt;Jul-Dec 2022 Actuals'!CB30</f>
        <v>0</v>
      </c>
      <c r="CC30" s="46">
        <f>+'UPDATE&gt;&gt;Jul2022-Mar2023 Actuals'!CC30-'UPDATE&gt;&gt;Jul-Dec 2022 Actuals'!CC30</f>
        <v>1000</v>
      </c>
      <c r="CD30" s="46">
        <f>+'UPDATE&gt;&gt;Jul2022-Mar2023 Actuals'!CD30-'UPDATE&gt;&gt;Jul-Dec 2022 Actuals'!CD30</f>
        <v>0</v>
      </c>
      <c r="CE30" s="46">
        <f>+'UPDATE&gt;&gt;Jul2022-Mar2023 Actuals'!CE30-'UPDATE&gt;&gt;Jul-Dec 2022 Actuals'!CE30</f>
        <v>0</v>
      </c>
      <c r="CF30" s="46">
        <f>+'UPDATE&gt;&gt;Jul2022-Mar2023 Actuals'!CF30-'UPDATE&gt;&gt;Jul-Dec 2022 Actuals'!CF30</f>
        <v>0</v>
      </c>
      <c r="CG30" s="46">
        <f>+'UPDATE&gt;&gt;Jul2022-Mar2023 Actuals'!CG30-'UPDATE&gt;&gt;Jul-Dec 2022 Actuals'!CG30</f>
        <v>1000</v>
      </c>
      <c r="CH30" s="46">
        <f>+'UPDATE&gt;&gt;Jul2022-Mar2023 Actuals'!CH30-'UPDATE&gt;&gt;Jul-Dec 2022 Actuals'!CH30</f>
        <v>0</v>
      </c>
      <c r="CI30" s="46">
        <f>+'UPDATE&gt;&gt;Jul2022-Mar2023 Actuals'!CI30-'UPDATE&gt;&gt;Jul-Dec 2022 Actuals'!CI30</f>
        <v>1000</v>
      </c>
    </row>
    <row r="31" spans="2:87" x14ac:dyDescent="0.25">
      <c r="B31" s="48" t="s">
        <v>156</v>
      </c>
      <c r="C31" s="48" t="s">
        <v>168</v>
      </c>
      <c r="D31" s="48" t="s">
        <v>121</v>
      </c>
      <c r="F31" s="48" t="s">
        <v>158</v>
      </c>
      <c r="H31" s="48" t="s">
        <v>159</v>
      </c>
      <c r="I31" s="48">
        <v>30</v>
      </c>
      <c r="J31" s="46">
        <f>+'UPDATE&gt;&gt;Jul2022-Mar2023 Actuals'!J31-'UPDATE&gt;&gt;Jul-Dec 2022 Actuals'!J31</f>
        <v>0</v>
      </c>
      <c r="K31" s="46">
        <f>+'UPDATE&gt;&gt;Jul2022-Mar2023 Actuals'!K31-'UPDATE&gt;&gt;Jul-Dec 2022 Actuals'!K31</f>
        <v>0</v>
      </c>
      <c r="L31" s="46">
        <f>+'UPDATE&gt;&gt;Jul2022-Mar2023 Actuals'!L31-'UPDATE&gt;&gt;Jul-Dec 2022 Actuals'!L31</f>
        <v>0</v>
      </c>
      <c r="M31" s="46">
        <f>+'UPDATE&gt;&gt;Jul2022-Mar2023 Actuals'!M31-'UPDATE&gt;&gt;Jul-Dec 2022 Actuals'!M31</f>
        <v>0</v>
      </c>
      <c r="N31" s="46">
        <f>+'UPDATE&gt;&gt;Jul2022-Mar2023 Actuals'!N31-'UPDATE&gt;&gt;Jul-Dec 2022 Actuals'!N31</f>
        <v>0</v>
      </c>
      <c r="O31" s="46">
        <f>+'UPDATE&gt;&gt;Jul2022-Mar2023 Actuals'!O31-'UPDATE&gt;&gt;Jul-Dec 2022 Actuals'!O31</f>
        <v>0</v>
      </c>
      <c r="P31" s="46">
        <f>+'UPDATE&gt;&gt;Jul2022-Mar2023 Actuals'!P31-'UPDATE&gt;&gt;Jul-Dec 2022 Actuals'!P31</f>
        <v>0</v>
      </c>
      <c r="Q31" s="46">
        <f>+'UPDATE&gt;&gt;Jul2022-Mar2023 Actuals'!Q31-'UPDATE&gt;&gt;Jul-Dec 2022 Actuals'!Q31</f>
        <v>0</v>
      </c>
      <c r="R31" s="46">
        <f>+'UPDATE&gt;&gt;Jul2022-Mar2023 Actuals'!R31-'UPDATE&gt;&gt;Jul-Dec 2022 Actuals'!R31</f>
        <v>0</v>
      </c>
      <c r="S31" s="46">
        <f>+'UPDATE&gt;&gt;Jul2022-Mar2023 Actuals'!S31-'UPDATE&gt;&gt;Jul-Dec 2022 Actuals'!S31</f>
        <v>0</v>
      </c>
      <c r="T31" s="46">
        <f>+'UPDATE&gt;&gt;Jul2022-Mar2023 Actuals'!T31-'UPDATE&gt;&gt;Jul-Dec 2022 Actuals'!T31</f>
        <v>0</v>
      </c>
      <c r="U31" s="46">
        <f>+'UPDATE&gt;&gt;Jul2022-Mar2023 Actuals'!U31-'UPDATE&gt;&gt;Jul-Dec 2022 Actuals'!U31</f>
        <v>0</v>
      </c>
      <c r="V31" s="46">
        <f>+'UPDATE&gt;&gt;Jul2022-Mar2023 Actuals'!V31-'UPDATE&gt;&gt;Jul-Dec 2022 Actuals'!V31</f>
        <v>0</v>
      </c>
      <c r="W31" s="46">
        <f>+'UPDATE&gt;&gt;Jul2022-Mar2023 Actuals'!W31-'UPDATE&gt;&gt;Jul-Dec 2022 Actuals'!W31</f>
        <v>0</v>
      </c>
      <c r="X31" s="46">
        <f>+'UPDATE&gt;&gt;Jul2022-Mar2023 Actuals'!X31-'UPDATE&gt;&gt;Jul-Dec 2022 Actuals'!X31</f>
        <v>0</v>
      </c>
      <c r="Y31" s="46">
        <f>+'UPDATE&gt;&gt;Jul2022-Mar2023 Actuals'!Y31-'UPDATE&gt;&gt;Jul-Dec 2022 Actuals'!Y31</f>
        <v>0</v>
      </c>
      <c r="Z31" s="46">
        <f>+'UPDATE&gt;&gt;Jul2022-Mar2023 Actuals'!Z31-'UPDATE&gt;&gt;Jul-Dec 2022 Actuals'!Z31</f>
        <v>0</v>
      </c>
      <c r="AA31" s="46">
        <f>+'UPDATE&gt;&gt;Jul2022-Mar2023 Actuals'!AA31-'UPDATE&gt;&gt;Jul-Dec 2022 Actuals'!AA31</f>
        <v>0</v>
      </c>
      <c r="AB31" s="46">
        <f>+'UPDATE&gt;&gt;Jul2022-Mar2023 Actuals'!AB31-'UPDATE&gt;&gt;Jul-Dec 2022 Actuals'!AB31</f>
        <v>0</v>
      </c>
      <c r="AC31" s="46">
        <f>+'UPDATE&gt;&gt;Jul2022-Mar2023 Actuals'!AC31-'UPDATE&gt;&gt;Jul-Dec 2022 Actuals'!AC31</f>
        <v>0</v>
      </c>
      <c r="AD31" s="46">
        <f>+'UPDATE&gt;&gt;Jul2022-Mar2023 Actuals'!AD31-'UPDATE&gt;&gt;Jul-Dec 2022 Actuals'!AD31</f>
        <v>0</v>
      </c>
      <c r="AE31" s="46">
        <f>+'UPDATE&gt;&gt;Jul2022-Mar2023 Actuals'!AE31-'UPDATE&gt;&gt;Jul-Dec 2022 Actuals'!AE31</f>
        <v>0</v>
      </c>
      <c r="AF31" s="46">
        <f>+'UPDATE&gt;&gt;Jul2022-Mar2023 Actuals'!AF31-'UPDATE&gt;&gt;Jul-Dec 2022 Actuals'!AF31</f>
        <v>0</v>
      </c>
      <c r="AG31" s="46">
        <f>+'UPDATE&gt;&gt;Jul2022-Mar2023 Actuals'!AG31-'UPDATE&gt;&gt;Jul-Dec 2022 Actuals'!AG31</f>
        <v>0</v>
      </c>
      <c r="AH31" s="46">
        <f>+'UPDATE&gt;&gt;Jul2022-Mar2023 Actuals'!AH31-'UPDATE&gt;&gt;Jul-Dec 2022 Actuals'!AH31</f>
        <v>0</v>
      </c>
      <c r="AI31" s="46">
        <f>+'UPDATE&gt;&gt;Jul2022-Mar2023 Actuals'!AI31-'UPDATE&gt;&gt;Jul-Dec 2022 Actuals'!AI31</f>
        <v>0</v>
      </c>
      <c r="AJ31" s="46">
        <f>+'UPDATE&gt;&gt;Jul2022-Mar2023 Actuals'!AJ31-'UPDATE&gt;&gt;Jul-Dec 2022 Actuals'!AJ31</f>
        <v>0</v>
      </c>
      <c r="AK31" s="46">
        <f>+'UPDATE&gt;&gt;Jul2022-Mar2023 Actuals'!AK31-'UPDATE&gt;&gt;Jul-Dec 2022 Actuals'!AK31</f>
        <v>0</v>
      </c>
      <c r="AL31" s="46">
        <f>+'UPDATE&gt;&gt;Jul2022-Mar2023 Actuals'!AL31-'UPDATE&gt;&gt;Jul-Dec 2022 Actuals'!AL31</f>
        <v>0</v>
      </c>
      <c r="AM31" s="46">
        <f>+'UPDATE&gt;&gt;Jul2022-Mar2023 Actuals'!AM31-'UPDATE&gt;&gt;Jul-Dec 2022 Actuals'!AM31</f>
        <v>0</v>
      </c>
      <c r="AN31" s="46">
        <f>+'UPDATE&gt;&gt;Jul2022-Mar2023 Actuals'!AN31-'UPDATE&gt;&gt;Jul-Dec 2022 Actuals'!AN31</f>
        <v>0</v>
      </c>
      <c r="AO31" s="46">
        <f>+'UPDATE&gt;&gt;Jul2022-Mar2023 Actuals'!AO31-'UPDATE&gt;&gt;Jul-Dec 2022 Actuals'!AO31</f>
        <v>0</v>
      </c>
      <c r="AP31" s="46">
        <f>+'UPDATE&gt;&gt;Jul2022-Mar2023 Actuals'!AP31-'UPDATE&gt;&gt;Jul-Dec 2022 Actuals'!AP31</f>
        <v>0</v>
      </c>
      <c r="AQ31" s="46">
        <f>+'UPDATE&gt;&gt;Jul2022-Mar2023 Actuals'!AQ31-'UPDATE&gt;&gt;Jul-Dec 2022 Actuals'!AQ31</f>
        <v>0</v>
      </c>
      <c r="AR31" s="46">
        <f>+'UPDATE&gt;&gt;Jul2022-Mar2023 Actuals'!AR31-'UPDATE&gt;&gt;Jul-Dec 2022 Actuals'!AR31</f>
        <v>0</v>
      </c>
      <c r="AS31" s="46">
        <f>+'UPDATE&gt;&gt;Jul2022-Mar2023 Actuals'!AS31-'UPDATE&gt;&gt;Jul-Dec 2022 Actuals'!AS31</f>
        <v>0</v>
      </c>
      <c r="AT31" s="46">
        <f>+'UPDATE&gt;&gt;Jul2022-Mar2023 Actuals'!AT31-'UPDATE&gt;&gt;Jul-Dec 2022 Actuals'!AT31</f>
        <v>0</v>
      </c>
      <c r="AU31" s="46">
        <f>+'UPDATE&gt;&gt;Jul2022-Mar2023 Actuals'!AU31-'UPDATE&gt;&gt;Jul-Dec 2022 Actuals'!AU31</f>
        <v>0</v>
      </c>
      <c r="AV31" s="46">
        <f>+'UPDATE&gt;&gt;Jul2022-Mar2023 Actuals'!AV31-'UPDATE&gt;&gt;Jul-Dec 2022 Actuals'!AV31</f>
        <v>0</v>
      </c>
      <c r="AW31" s="46">
        <f>+'UPDATE&gt;&gt;Jul2022-Mar2023 Actuals'!AW31-'UPDATE&gt;&gt;Jul-Dec 2022 Actuals'!AW31</f>
        <v>0</v>
      </c>
      <c r="AX31" s="46">
        <f>+'UPDATE&gt;&gt;Jul2022-Mar2023 Actuals'!AX31-'UPDATE&gt;&gt;Jul-Dec 2022 Actuals'!AX31</f>
        <v>0</v>
      </c>
      <c r="AY31" s="46">
        <f>+'UPDATE&gt;&gt;Jul2022-Mar2023 Actuals'!AY31-'UPDATE&gt;&gt;Jul-Dec 2022 Actuals'!AY31</f>
        <v>0</v>
      </c>
      <c r="AZ31" s="46">
        <f>+'UPDATE&gt;&gt;Jul2022-Mar2023 Actuals'!AZ31-'UPDATE&gt;&gt;Jul-Dec 2022 Actuals'!AZ31</f>
        <v>0</v>
      </c>
      <c r="BA31" s="46">
        <f>+'UPDATE&gt;&gt;Jul2022-Mar2023 Actuals'!BA31-'UPDATE&gt;&gt;Jul-Dec 2022 Actuals'!BA31</f>
        <v>0</v>
      </c>
      <c r="BB31" s="46">
        <f>+'UPDATE&gt;&gt;Jul2022-Mar2023 Actuals'!BB31-'UPDATE&gt;&gt;Jul-Dec 2022 Actuals'!BB31</f>
        <v>0</v>
      </c>
      <c r="BC31" s="46">
        <f>+'UPDATE&gt;&gt;Jul2022-Mar2023 Actuals'!BC31-'UPDATE&gt;&gt;Jul-Dec 2022 Actuals'!BC31</f>
        <v>0</v>
      </c>
      <c r="BD31" s="46">
        <f>+'UPDATE&gt;&gt;Jul2022-Mar2023 Actuals'!BD31-'UPDATE&gt;&gt;Jul-Dec 2022 Actuals'!BD31</f>
        <v>0</v>
      </c>
      <c r="BE31" s="46">
        <f>+'UPDATE&gt;&gt;Jul2022-Mar2023 Actuals'!BE31-'UPDATE&gt;&gt;Jul-Dec 2022 Actuals'!BE31</f>
        <v>0</v>
      </c>
      <c r="BF31" s="46">
        <f>+'UPDATE&gt;&gt;Jul2022-Mar2023 Actuals'!BF31-'UPDATE&gt;&gt;Jul-Dec 2022 Actuals'!BF31</f>
        <v>0</v>
      </c>
      <c r="BG31" s="46">
        <f>+'UPDATE&gt;&gt;Jul2022-Mar2023 Actuals'!BG31-'UPDATE&gt;&gt;Jul-Dec 2022 Actuals'!BG31</f>
        <v>0</v>
      </c>
      <c r="BH31" s="46">
        <f>+'UPDATE&gt;&gt;Jul2022-Mar2023 Actuals'!BH31-'UPDATE&gt;&gt;Jul-Dec 2022 Actuals'!BH31</f>
        <v>0</v>
      </c>
      <c r="BI31" s="46">
        <f>+'UPDATE&gt;&gt;Jul2022-Mar2023 Actuals'!BI31-'UPDATE&gt;&gt;Jul-Dec 2022 Actuals'!BI31</f>
        <v>0</v>
      </c>
      <c r="BJ31" s="46">
        <f>+'UPDATE&gt;&gt;Jul2022-Mar2023 Actuals'!BJ31-'UPDATE&gt;&gt;Jul-Dec 2022 Actuals'!BJ31</f>
        <v>0</v>
      </c>
      <c r="BK31" s="46">
        <f>+'UPDATE&gt;&gt;Jul2022-Mar2023 Actuals'!BK31-'UPDATE&gt;&gt;Jul-Dec 2022 Actuals'!BK31</f>
        <v>0</v>
      </c>
      <c r="BL31" s="46">
        <f>+'UPDATE&gt;&gt;Jul2022-Mar2023 Actuals'!BL31-'UPDATE&gt;&gt;Jul-Dec 2022 Actuals'!BL31</f>
        <v>0</v>
      </c>
      <c r="BM31" s="46">
        <f>+'UPDATE&gt;&gt;Jul2022-Mar2023 Actuals'!BM31-'UPDATE&gt;&gt;Jul-Dec 2022 Actuals'!BM31</f>
        <v>0</v>
      </c>
      <c r="BN31" s="46">
        <f>+'UPDATE&gt;&gt;Jul2022-Mar2023 Actuals'!BN31-'UPDATE&gt;&gt;Jul-Dec 2022 Actuals'!BN31</f>
        <v>0</v>
      </c>
      <c r="BO31" s="46">
        <f>+'UPDATE&gt;&gt;Jul2022-Mar2023 Actuals'!BO31-'UPDATE&gt;&gt;Jul-Dec 2022 Actuals'!BO31</f>
        <v>0</v>
      </c>
      <c r="BP31" s="46">
        <f>+'UPDATE&gt;&gt;Jul2022-Mar2023 Actuals'!BP31-'UPDATE&gt;&gt;Jul-Dec 2022 Actuals'!BP31</f>
        <v>0</v>
      </c>
      <c r="BQ31" s="46">
        <f>+'UPDATE&gt;&gt;Jul2022-Mar2023 Actuals'!BQ31-'UPDATE&gt;&gt;Jul-Dec 2022 Actuals'!BQ31</f>
        <v>0</v>
      </c>
      <c r="BR31" s="46">
        <f>+'UPDATE&gt;&gt;Jul2022-Mar2023 Actuals'!BR31-'UPDATE&gt;&gt;Jul-Dec 2022 Actuals'!BR31</f>
        <v>0</v>
      </c>
      <c r="BS31" s="46">
        <f>+'UPDATE&gt;&gt;Jul2022-Mar2023 Actuals'!BS31-'UPDATE&gt;&gt;Jul-Dec 2022 Actuals'!BS31</f>
        <v>0</v>
      </c>
      <c r="BT31" s="46">
        <f>+'UPDATE&gt;&gt;Jul2022-Mar2023 Actuals'!BT31-'UPDATE&gt;&gt;Jul-Dec 2022 Actuals'!BT31</f>
        <v>0</v>
      </c>
      <c r="BU31" s="46">
        <f>+'UPDATE&gt;&gt;Jul2022-Mar2023 Actuals'!BU31-'UPDATE&gt;&gt;Jul-Dec 2022 Actuals'!BU31</f>
        <v>0</v>
      </c>
      <c r="BV31" s="46">
        <f>+'UPDATE&gt;&gt;Jul2022-Mar2023 Actuals'!BV31-'UPDATE&gt;&gt;Jul-Dec 2022 Actuals'!BV31</f>
        <v>0</v>
      </c>
      <c r="BW31" s="46">
        <f>+'UPDATE&gt;&gt;Jul2022-Mar2023 Actuals'!BW31-'UPDATE&gt;&gt;Jul-Dec 2022 Actuals'!BW31</f>
        <v>0</v>
      </c>
      <c r="BX31" s="46">
        <f>+'UPDATE&gt;&gt;Jul2022-Mar2023 Actuals'!BX31-'UPDATE&gt;&gt;Jul-Dec 2022 Actuals'!BX31</f>
        <v>0</v>
      </c>
      <c r="BY31" s="46">
        <f>+'UPDATE&gt;&gt;Jul2022-Mar2023 Actuals'!BY31-'UPDATE&gt;&gt;Jul-Dec 2022 Actuals'!BY31</f>
        <v>0</v>
      </c>
      <c r="BZ31" s="46">
        <f>+'UPDATE&gt;&gt;Jul2022-Mar2023 Actuals'!BZ31-'UPDATE&gt;&gt;Jul-Dec 2022 Actuals'!BZ31</f>
        <v>0</v>
      </c>
      <c r="CA31" s="46">
        <f>+'UPDATE&gt;&gt;Jul2022-Mar2023 Actuals'!CA31-'UPDATE&gt;&gt;Jul-Dec 2022 Actuals'!CA31</f>
        <v>0</v>
      </c>
      <c r="CB31" s="46">
        <f>+'UPDATE&gt;&gt;Jul2022-Mar2023 Actuals'!CB31-'UPDATE&gt;&gt;Jul-Dec 2022 Actuals'!CB31</f>
        <v>0</v>
      </c>
      <c r="CC31" s="46">
        <f>+'UPDATE&gt;&gt;Jul2022-Mar2023 Actuals'!CC31-'UPDATE&gt;&gt;Jul-Dec 2022 Actuals'!CC31</f>
        <v>0</v>
      </c>
      <c r="CD31" s="46">
        <f>+'UPDATE&gt;&gt;Jul2022-Mar2023 Actuals'!CD31-'UPDATE&gt;&gt;Jul-Dec 2022 Actuals'!CD31</f>
        <v>0</v>
      </c>
      <c r="CE31" s="46">
        <f>+'UPDATE&gt;&gt;Jul2022-Mar2023 Actuals'!CE31-'UPDATE&gt;&gt;Jul-Dec 2022 Actuals'!CE31</f>
        <v>0</v>
      </c>
      <c r="CF31" s="46">
        <f>+'UPDATE&gt;&gt;Jul2022-Mar2023 Actuals'!CF31-'UPDATE&gt;&gt;Jul-Dec 2022 Actuals'!CF31</f>
        <v>0</v>
      </c>
      <c r="CG31" s="46">
        <f>+'UPDATE&gt;&gt;Jul2022-Mar2023 Actuals'!CG31-'UPDATE&gt;&gt;Jul-Dec 2022 Actuals'!CG31</f>
        <v>0</v>
      </c>
      <c r="CH31" s="46">
        <f>+'UPDATE&gt;&gt;Jul2022-Mar2023 Actuals'!CH31-'UPDATE&gt;&gt;Jul-Dec 2022 Actuals'!CH31</f>
        <v>0</v>
      </c>
      <c r="CI31" s="46">
        <f>+'UPDATE&gt;&gt;Jul2022-Mar2023 Actuals'!CI31-'UPDATE&gt;&gt;Jul-Dec 2022 Actuals'!CI31</f>
        <v>0</v>
      </c>
    </row>
    <row r="32" spans="2:87" x14ac:dyDescent="0.25">
      <c r="B32" s="48" t="s">
        <v>156</v>
      </c>
      <c r="C32" s="48" t="s">
        <v>168</v>
      </c>
      <c r="D32" s="48" t="s">
        <v>117</v>
      </c>
      <c r="F32" s="48" t="s">
        <v>160</v>
      </c>
      <c r="H32" s="48" t="s">
        <v>159</v>
      </c>
      <c r="I32" s="48">
        <v>30</v>
      </c>
      <c r="J32" s="46">
        <f>+'UPDATE&gt;&gt;Jul2022-Mar2023 Actuals'!J32-'UPDATE&gt;&gt;Jul-Dec 2022 Actuals'!J32</f>
        <v>0</v>
      </c>
      <c r="K32" s="46">
        <f>+'UPDATE&gt;&gt;Jul2022-Mar2023 Actuals'!K32-'UPDATE&gt;&gt;Jul-Dec 2022 Actuals'!K32</f>
        <v>0</v>
      </c>
      <c r="L32" s="46">
        <f>+'UPDATE&gt;&gt;Jul2022-Mar2023 Actuals'!L32-'UPDATE&gt;&gt;Jul-Dec 2022 Actuals'!L32</f>
        <v>0</v>
      </c>
      <c r="M32" s="46">
        <f>+'UPDATE&gt;&gt;Jul2022-Mar2023 Actuals'!M32-'UPDATE&gt;&gt;Jul-Dec 2022 Actuals'!M32</f>
        <v>0</v>
      </c>
      <c r="N32" s="46">
        <f>+'UPDATE&gt;&gt;Jul2022-Mar2023 Actuals'!N32-'UPDATE&gt;&gt;Jul-Dec 2022 Actuals'!N32</f>
        <v>0</v>
      </c>
      <c r="O32" s="46">
        <f>+'UPDATE&gt;&gt;Jul2022-Mar2023 Actuals'!O32-'UPDATE&gt;&gt;Jul-Dec 2022 Actuals'!O32</f>
        <v>0</v>
      </c>
      <c r="P32" s="46">
        <f>+'UPDATE&gt;&gt;Jul2022-Mar2023 Actuals'!P32-'UPDATE&gt;&gt;Jul-Dec 2022 Actuals'!P32</f>
        <v>0</v>
      </c>
      <c r="Q32" s="46">
        <f>+'UPDATE&gt;&gt;Jul2022-Mar2023 Actuals'!Q32-'UPDATE&gt;&gt;Jul-Dec 2022 Actuals'!Q32</f>
        <v>0</v>
      </c>
      <c r="R32" s="46">
        <f>+'UPDATE&gt;&gt;Jul2022-Mar2023 Actuals'!R32-'UPDATE&gt;&gt;Jul-Dec 2022 Actuals'!R32</f>
        <v>0</v>
      </c>
      <c r="S32" s="46">
        <f>+'UPDATE&gt;&gt;Jul2022-Mar2023 Actuals'!S32-'UPDATE&gt;&gt;Jul-Dec 2022 Actuals'!S32</f>
        <v>0</v>
      </c>
      <c r="T32" s="46">
        <f>+'UPDATE&gt;&gt;Jul2022-Mar2023 Actuals'!T32-'UPDATE&gt;&gt;Jul-Dec 2022 Actuals'!T32</f>
        <v>0</v>
      </c>
      <c r="U32" s="46">
        <f>+'UPDATE&gt;&gt;Jul2022-Mar2023 Actuals'!U32-'UPDATE&gt;&gt;Jul-Dec 2022 Actuals'!U32</f>
        <v>0</v>
      </c>
      <c r="V32" s="46">
        <f>+'UPDATE&gt;&gt;Jul2022-Mar2023 Actuals'!V32-'UPDATE&gt;&gt;Jul-Dec 2022 Actuals'!V32</f>
        <v>0</v>
      </c>
      <c r="W32" s="46">
        <f>+'UPDATE&gt;&gt;Jul2022-Mar2023 Actuals'!W32-'UPDATE&gt;&gt;Jul-Dec 2022 Actuals'!W32</f>
        <v>0</v>
      </c>
      <c r="X32" s="46">
        <f>+'UPDATE&gt;&gt;Jul2022-Mar2023 Actuals'!X32-'UPDATE&gt;&gt;Jul-Dec 2022 Actuals'!X32</f>
        <v>0</v>
      </c>
      <c r="Y32" s="46">
        <f>+'UPDATE&gt;&gt;Jul2022-Mar2023 Actuals'!Y32-'UPDATE&gt;&gt;Jul-Dec 2022 Actuals'!Y32</f>
        <v>0</v>
      </c>
      <c r="Z32" s="46">
        <f>+'UPDATE&gt;&gt;Jul2022-Mar2023 Actuals'!Z32-'UPDATE&gt;&gt;Jul-Dec 2022 Actuals'!Z32</f>
        <v>0</v>
      </c>
      <c r="AA32" s="46">
        <f>+'UPDATE&gt;&gt;Jul2022-Mar2023 Actuals'!AA32-'UPDATE&gt;&gt;Jul-Dec 2022 Actuals'!AA32</f>
        <v>0</v>
      </c>
      <c r="AB32" s="46">
        <f>+'UPDATE&gt;&gt;Jul2022-Mar2023 Actuals'!AB32-'UPDATE&gt;&gt;Jul-Dec 2022 Actuals'!AB32</f>
        <v>0</v>
      </c>
      <c r="AC32" s="46">
        <f>+'UPDATE&gt;&gt;Jul2022-Mar2023 Actuals'!AC32-'UPDATE&gt;&gt;Jul-Dec 2022 Actuals'!AC32</f>
        <v>0</v>
      </c>
      <c r="AD32" s="46">
        <f>+'UPDATE&gt;&gt;Jul2022-Mar2023 Actuals'!AD32-'UPDATE&gt;&gt;Jul-Dec 2022 Actuals'!AD32</f>
        <v>0</v>
      </c>
      <c r="AE32" s="46">
        <f>+'UPDATE&gt;&gt;Jul2022-Mar2023 Actuals'!AE32-'UPDATE&gt;&gt;Jul-Dec 2022 Actuals'!AE32</f>
        <v>0</v>
      </c>
      <c r="AF32" s="46">
        <f>+'UPDATE&gt;&gt;Jul2022-Mar2023 Actuals'!AF32-'UPDATE&gt;&gt;Jul-Dec 2022 Actuals'!AF32</f>
        <v>0</v>
      </c>
      <c r="AG32" s="46">
        <f>+'UPDATE&gt;&gt;Jul2022-Mar2023 Actuals'!AG32-'UPDATE&gt;&gt;Jul-Dec 2022 Actuals'!AG32</f>
        <v>0</v>
      </c>
      <c r="AH32" s="46">
        <f>+'UPDATE&gt;&gt;Jul2022-Mar2023 Actuals'!AH32-'UPDATE&gt;&gt;Jul-Dec 2022 Actuals'!AH32</f>
        <v>0</v>
      </c>
      <c r="AI32" s="46">
        <f>+'UPDATE&gt;&gt;Jul2022-Mar2023 Actuals'!AI32-'UPDATE&gt;&gt;Jul-Dec 2022 Actuals'!AI32</f>
        <v>0</v>
      </c>
      <c r="AJ32" s="46">
        <f>+'UPDATE&gt;&gt;Jul2022-Mar2023 Actuals'!AJ32-'UPDATE&gt;&gt;Jul-Dec 2022 Actuals'!AJ32</f>
        <v>0</v>
      </c>
      <c r="AK32" s="46">
        <f>+'UPDATE&gt;&gt;Jul2022-Mar2023 Actuals'!AK32-'UPDATE&gt;&gt;Jul-Dec 2022 Actuals'!AK32</f>
        <v>0</v>
      </c>
      <c r="AL32" s="46">
        <f>+'UPDATE&gt;&gt;Jul2022-Mar2023 Actuals'!AL32-'UPDATE&gt;&gt;Jul-Dec 2022 Actuals'!AL32</f>
        <v>0</v>
      </c>
      <c r="AM32" s="46">
        <f>+'UPDATE&gt;&gt;Jul2022-Mar2023 Actuals'!AM32-'UPDATE&gt;&gt;Jul-Dec 2022 Actuals'!AM32</f>
        <v>0</v>
      </c>
      <c r="AN32" s="46">
        <f>+'UPDATE&gt;&gt;Jul2022-Mar2023 Actuals'!AN32-'UPDATE&gt;&gt;Jul-Dec 2022 Actuals'!AN32</f>
        <v>0</v>
      </c>
      <c r="AO32" s="46">
        <f>+'UPDATE&gt;&gt;Jul2022-Mar2023 Actuals'!AO32-'UPDATE&gt;&gt;Jul-Dec 2022 Actuals'!AO32</f>
        <v>0</v>
      </c>
      <c r="AP32" s="46">
        <f>+'UPDATE&gt;&gt;Jul2022-Mar2023 Actuals'!AP32-'UPDATE&gt;&gt;Jul-Dec 2022 Actuals'!AP32</f>
        <v>0</v>
      </c>
      <c r="AQ32" s="46">
        <f>+'UPDATE&gt;&gt;Jul2022-Mar2023 Actuals'!AQ32-'UPDATE&gt;&gt;Jul-Dec 2022 Actuals'!AQ32</f>
        <v>0</v>
      </c>
      <c r="AR32" s="46">
        <f>+'UPDATE&gt;&gt;Jul2022-Mar2023 Actuals'!AR32-'UPDATE&gt;&gt;Jul-Dec 2022 Actuals'!AR32</f>
        <v>0</v>
      </c>
      <c r="AS32" s="46">
        <f>+'UPDATE&gt;&gt;Jul2022-Mar2023 Actuals'!AS32-'UPDATE&gt;&gt;Jul-Dec 2022 Actuals'!AS32</f>
        <v>0</v>
      </c>
      <c r="AT32" s="46">
        <f>+'UPDATE&gt;&gt;Jul2022-Mar2023 Actuals'!AT32-'UPDATE&gt;&gt;Jul-Dec 2022 Actuals'!AT32</f>
        <v>0</v>
      </c>
      <c r="AU32" s="46">
        <f>+'UPDATE&gt;&gt;Jul2022-Mar2023 Actuals'!AU32-'UPDATE&gt;&gt;Jul-Dec 2022 Actuals'!AU32</f>
        <v>0</v>
      </c>
      <c r="AV32" s="46">
        <f>+'UPDATE&gt;&gt;Jul2022-Mar2023 Actuals'!AV32-'UPDATE&gt;&gt;Jul-Dec 2022 Actuals'!AV32</f>
        <v>0</v>
      </c>
      <c r="AW32" s="46">
        <f>+'UPDATE&gt;&gt;Jul2022-Mar2023 Actuals'!AW32-'UPDATE&gt;&gt;Jul-Dec 2022 Actuals'!AW32</f>
        <v>0</v>
      </c>
      <c r="AX32" s="46">
        <f>+'UPDATE&gt;&gt;Jul2022-Mar2023 Actuals'!AX32-'UPDATE&gt;&gt;Jul-Dec 2022 Actuals'!AX32</f>
        <v>0</v>
      </c>
      <c r="AY32" s="46">
        <f>+'UPDATE&gt;&gt;Jul2022-Mar2023 Actuals'!AY32-'UPDATE&gt;&gt;Jul-Dec 2022 Actuals'!AY32</f>
        <v>0</v>
      </c>
      <c r="AZ32" s="46">
        <f>+'UPDATE&gt;&gt;Jul2022-Mar2023 Actuals'!AZ32-'UPDATE&gt;&gt;Jul-Dec 2022 Actuals'!AZ32</f>
        <v>0</v>
      </c>
      <c r="BA32" s="46">
        <f>+'UPDATE&gt;&gt;Jul2022-Mar2023 Actuals'!BA32-'UPDATE&gt;&gt;Jul-Dec 2022 Actuals'!BA32</f>
        <v>0</v>
      </c>
      <c r="BB32" s="46">
        <f>+'UPDATE&gt;&gt;Jul2022-Mar2023 Actuals'!BB32-'UPDATE&gt;&gt;Jul-Dec 2022 Actuals'!BB32</f>
        <v>0</v>
      </c>
      <c r="BC32" s="46">
        <f>+'UPDATE&gt;&gt;Jul2022-Mar2023 Actuals'!BC32-'UPDATE&gt;&gt;Jul-Dec 2022 Actuals'!BC32</f>
        <v>0</v>
      </c>
      <c r="BD32" s="46">
        <f>+'UPDATE&gt;&gt;Jul2022-Mar2023 Actuals'!BD32-'UPDATE&gt;&gt;Jul-Dec 2022 Actuals'!BD32</f>
        <v>0</v>
      </c>
      <c r="BE32" s="46">
        <f>+'UPDATE&gt;&gt;Jul2022-Mar2023 Actuals'!BE32-'UPDATE&gt;&gt;Jul-Dec 2022 Actuals'!BE32</f>
        <v>0</v>
      </c>
      <c r="BF32" s="46">
        <f>+'UPDATE&gt;&gt;Jul2022-Mar2023 Actuals'!BF32-'UPDATE&gt;&gt;Jul-Dec 2022 Actuals'!BF32</f>
        <v>0</v>
      </c>
      <c r="BG32" s="46">
        <f>+'UPDATE&gt;&gt;Jul2022-Mar2023 Actuals'!BG32-'UPDATE&gt;&gt;Jul-Dec 2022 Actuals'!BG32</f>
        <v>0</v>
      </c>
      <c r="BH32" s="46">
        <f>+'UPDATE&gt;&gt;Jul2022-Mar2023 Actuals'!BH32-'UPDATE&gt;&gt;Jul-Dec 2022 Actuals'!BH32</f>
        <v>0</v>
      </c>
      <c r="BI32" s="46">
        <f>+'UPDATE&gt;&gt;Jul2022-Mar2023 Actuals'!BI32-'UPDATE&gt;&gt;Jul-Dec 2022 Actuals'!BI32</f>
        <v>0</v>
      </c>
      <c r="BJ32" s="46">
        <f>+'UPDATE&gt;&gt;Jul2022-Mar2023 Actuals'!BJ32-'UPDATE&gt;&gt;Jul-Dec 2022 Actuals'!BJ32</f>
        <v>0</v>
      </c>
      <c r="BK32" s="46">
        <f>+'UPDATE&gt;&gt;Jul2022-Mar2023 Actuals'!BK32-'UPDATE&gt;&gt;Jul-Dec 2022 Actuals'!BK32</f>
        <v>0</v>
      </c>
      <c r="BL32" s="46">
        <f>+'UPDATE&gt;&gt;Jul2022-Mar2023 Actuals'!BL32-'UPDATE&gt;&gt;Jul-Dec 2022 Actuals'!BL32</f>
        <v>0</v>
      </c>
      <c r="BM32" s="46">
        <f>+'UPDATE&gt;&gt;Jul2022-Mar2023 Actuals'!BM32-'UPDATE&gt;&gt;Jul-Dec 2022 Actuals'!BM32</f>
        <v>0</v>
      </c>
      <c r="BN32" s="46">
        <f>+'UPDATE&gt;&gt;Jul2022-Mar2023 Actuals'!BN32-'UPDATE&gt;&gt;Jul-Dec 2022 Actuals'!BN32</f>
        <v>0</v>
      </c>
      <c r="BO32" s="46">
        <f>+'UPDATE&gt;&gt;Jul2022-Mar2023 Actuals'!BO32-'UPDATE&gt;&gt;Jul-Dec 2022 Actuals'!BO32</f>
        <v>0</v>
      </c>
      <c r="BP32" s="46">
        <f>+'UPDATE&gt;&gt;Jul2022-Mar2023 Actuals'!BP32-'UPDATE&gt;&gt;Jul-Dec 2022 Actuals'!BP32</f>
        <v>0</v>
      </c>
      <c r="BQ32" s="46">
        <f>+'UPDATE&gt;&gt;Jul2022-Mar2023 Actuals'!BQ32-'UPDATE&gt;&gt;Jul-Dec 2022 Actuals'!BQ32</f>
        <v>0</v>
      </c>
      <c r="BR32" s="46">
        <f>+'UPDATE&gt;&gt;Jul2022-Mar2023 Actuals'!BR32-'UPDATE&gt;&gt;Jul-Dec 2022 Actuals'!BR32</f>
        <v>0</v>
      </c>
      <c r="BS32" s="46">
        <f>+'UPDATE&gt;&gt;Jul2022-Mar2023 Actuals'!BS32-'UPDATE&gt;&gt;Jul-Dec 2022 Actuals'!BS32</f>
        <v>0</v>
      </c>
      <c r="BT32" s="46">
        <f>+'UPDATE&gt;&gt;Jul2022-Mar2023 Actuals'!BT32-'UPDATE&gt;&gt;Jul-Dec 2022 Actuals'!BT32</f>
        <v>0</v>
      </c>
      <c r="BU32" s="46">
        <f>+'UPDATE&gt;&gt;Jul2022-Mar2023 Actuals'!BU32-'UPDATE&gt;&gt;Jul-Dec 2022 Actuals'!BU32</f>
        <v>0</v>
      </c>
      <c r="BV32" s="46">
        <f>+'UPDATE&gt;&gt;Jul2022-Mar2023 Actuals'!BV32-'UPDATE&gt;&gt;Jul-Dec 2022 Actuals'!BV32</f>
        <v>0</v>
      </c>
      <c r="BW32" s="46">
        <f>+'UPDATE&gt;&gt;Jul2022-Mar2023 Actuals'!BW32-'UPDATE&gt;&gt;Jul-Dec 2022 Actuals'!BW32</f>
        <v>0</v>
      </c>
      <c r="BX32" s="46">
        <f>+'UPDATE&gt;&gt;Jul2022-Mar2023 Actuals'!BX32-'UPDATE&gt;&gt;Jul-Dec 2022 Actuals'!BX32</f>
        <v>0</v>
      </c>
      <c r="BY32" s="46">
        <f>+'UPDATE&gt;&gt;Jul2022-Mar2023 Actuals'!BY32-'UPDATE&gt;&gt;Jul-Dec 2022 Actuals'!BY32</f>
        <v>0</v>
      </c>
      <c r="BZ32" s="46">
        <f>+'UPDATE&gt;&gt;Jul2022-Mar2023 Actuals'!BZ32-'UPDATE&gt;&gt;Jul-Dec 2022 Actuals'!BZ32</f>
        <v>0</v>
      </c>
      <c r="CA32" s="46">
        <f>+'UPDATE&gt;&gt;Jul2022-Mar2023 Actuals'!CA32-'UPDATE&gt;&gt;Jul-Dec 2022 Actuals'!CA32</f>
        <v>0</v>
      </c>
      <c r="CB32" s="46">
        <f>+'UPDATE&gt;&gt;Jul2022-Mar2023 Actuals'!CB32-'UPDATE&gt;&gt;Jul-Dec 2022 Actuals'!CB32</f>
        <v>0</v>
      </c>
      <c r="CC32" s="46">
        <f>+'UPDATE&gt;&gt;Jul2022-Mar2023 Actuals'!CC32-'UPDATE&gt;&gt;Jul-Dec 2022 Actuals'!CC32</f>
        <v>0</v>
      </c>
      <c r="CD32" s="46">
        <f>+'UPDATE&gt;&gt;Jul2022-Mar2023 Actuals'!CD32-'UPDATE&gt;&gt;Jul-Dec 2022 Actuals'!CD32</f>
        <v>0</v>
      </c>
      <c r="CE32" s="46">
        <f>+'UPDATE&gt;&gt;Jul2022-Mar2023 Actuals'!CE32-'UPDATE&gt;&gt;Jul-Dec 2022 Actuals'!CE32</f>
        <v>0</v>
      </c>
      <c r="CF32" s="46">
        <f>+'UPDATE&gt;&gt;Jul2022-Mar2023 Actuals'!CF32-'UPDATE&gt;&gt;Jul-Dec 2022 Actuals'!CF32</f>
        <v>0</v>
      </c>
      <c r="CG32" s="46">
        <f>+'UPDATE&gt;&gt;Jul2022-Mar2023 Actuals'!CG32-'UPDATE&gt;&gt;Jul-Dec 2022 Actuals'!CG32</f>
        <v>0</v>
      </c>
      <c r="CH32" s="46">
        <f>+'UPDATE&gt;&gt;Jul2022-Mar2023 Actuals'!CH32-'UPDATE&gt;&gt;Jul-Dec 2022 Actuals'!CH32</f>
        <v>0</v>
      </c>
      <c r="CI32" s="46">
        <f>+'UPDATE&gt;&gt;Jul2022-Mar2023 Actuals'!CI32-'UPDATE&gt;&gt;Jul-Dec 2022 Actuals'!CI32</f>
        <v>0</v>
      </c>
    </row>
    <row r="33" spans="1:88" x14ac:dyDescent="0.25">
      <c r="B33" s="48" t="s">
        <v>156</v>
      </c>
      <c r="C33" s="48" t="s">
        <v>170</v>
      </c>
      <c r="D33" s="48" t="s">
        <v>121</v>
      </c>
      <c r="E33" s="48" t="s">
        <v>165</v>
      </c>
      <c r="F33" s="48" t="s">
        <v>158</v>
      </c>
      <c r="H33" s="48" t="s">
        <v>159</v>
      </c>
      <c r="I33" s="48">
        <v>30</v>
      </c>
      <c r="J33" s="46">
        <f>+'UPDATE&gt;&gt;Jul2022-Mar2023 Actuals'!J33-'UPDATE&gt;&gt;Jul-Dec 2022 Actuals'!J33</f>
        <v>0</v>
      </c>
      <c r="K33" s="46">
        <f>+'UPDATE&gt;&gt;Jul2022-Mar2023 Actuals'!K33-'UPDATE&gt;&gt;Jul-Dec 2022 Actuals'!K33</f>
        <v>0</v>
      </c>
      <c r="L33" s="46">
        <f>+'UPDATE&gt;&gt;Jul2022-Mar2023 Actuals'!L33-'UPDATE&gt;&gt;Jul-Dec 2022 Actuals'!L33</f>
        <v>0</v>
      </c>
      <c r="M33" s="46">
        <f>+'UPDATE&gt;&gt;Jul2022-Mar2023 Actuals'!M33-'UPDATE&gt;&gt;Jul-Dec 2022 Actuals'!M33</f>
        <v>0</v>
      </c>
      <c r="N33" s="46">
        <f>+'UPDATE&gt;&gt;Jul2022-Mar2023 Actuals'!N33-'UPDATE&gt;&gt;Jul-Dec 2022 Actuals'!N33</f>
        <v>0</v>
      </c>
      <c r="O33" s="46">
        <f>+'UPDATE&gt;&gt;Jul2022-Mar2023 Actuals'!O33-'UPDATE&gt;&gt;Jul-Dec 2022 Actuals'!O33</f>
        <v>0</v>
      </c>
      <c r="P33" s="46">
        <f>+'UPDATE&gt;&gt;Jul2022-Mar2023 Actuals'!P33-'UPDATE&gt;&gt;Jul-Dec 2022 Actuals'!P33</f>
        <v>0</v>
      </c>
      <c r="Q33" s="46">
        <f>+'UPDATE&gt;&gt;Jul2022-Mar2023 Actuals'!Q33-'UPDATE&gt;&gt;Jul-Dec 2022 Actuals'!Q33</f>
        <v>0</v>
      </c>
      <c r="R33" s="46">
        <f>+'UPDATE&gt;&gt;Jul2022-Mar2023 Actuals'!R33-'UPDATE&gt;&gt;Jul-Dec 2022 Actuals'!R33</f>
        <v>0</v>
      </c>
      <c r="S33" s="46">
        <f>+'UPDATE&gt;&gt;Jul2022-Mar2023 Actuals'!S33-'UPDATE&gt;&gt;Jul-Dec 2022 Actuals'!S33</f>
        <v>0</v>
      </c>
      <c r="T33" s="46">
        <f>+'UPDATE&gt;&gt;Jul2022-Mar2023 Actuals'!T33-'UPDATE&gt;&gt;Jul-Dec 2022 Actuals'!T33</f>
        <v>0</v>
      </c>
      <c r="U33" s="46">
        <f>+'UPDATE&gt;&gt;Jul2022-Mar2023 Actuals'!U33-'UPDATE&gt;&gt;Jul-Dec 2022 Actuals'!U33</f>
        <v>0</v>
      </c>
      <c r="V33" s="46">
        <f>+'UPDATE&gt;&gt;Jul2022-Mar2023 Actuals'!V33-'UPDATE&gt;&gt;Jul-Dec 2022 Actuals'!V33</f>
        <v>0</v>
      </c>
      <c r="W33" s="46">
        <f>+'UPDATE&gt;&gt;Jul2022-Mar2023 Actuals'!W33-'UPDATE&gt;&gt;Jul-Dec 2022 Actuals'!W33</f>
        <v>0</v>
      </c>
      <c r="X33" s="46">
        <f>+'UPDATE&gt;&gt;Jul2022-Mar2023 Actuals'!X33-'UPDATE&gt;&gt;Jul-Dec 2022 Actuals'!X33</f>
        <v>0</v>
      </c>
      <c r="Y33" s="46">
        <f>+'UPDATE&gt;&gt;Jul2022-Mar2023 Actuals'!Y33-'UPDATE&gt;&gt;Jul-Dec 2022 Actuals'!Y33</f>
        <v>0</v>
      </c>
      <c r="Z33" s="46">
        <f>+'UPDATE&gt;&gt;Jul2022-Mar2023 Actuals'!Z33-'UPDATE&gt;&gt;Jul-Dec 2022 Actuals'!Z33</f>
        <v>0</v>
      </c>
      <c r="AA33" s="46">
        <f>+'UPDATE&gt;&gt;Jul2022-Mar2023 Actuals'!AA33-'UPDATE&gt;&gt;Jul-Dec 2022 Actuals'!AA33</f>
        <v>0</v>
      </c>
      <c r="AB33" s="46">
        <f>+'UPDATE&gt;&gt;Jul2022-Mar2023 Actuals'!AB33-'UPDATE&gt;&gt;Jul-Dec 2022 Actuals'!AB33</f>
        <v>-18000</v>
      </c>
      <c r="AC33" s="46">
        <f>+'UPDATE&gt;&gt;Jul2022-Mar2023 Actuals'!AC33-'UPDATE&gt;&gt;Jul-Dec 2022 Actuals'!AC33</f>
        <v>0</v>
      </c>
      <c r="AD33" s="46">
        <f>+'UPDATE&gt;&gt;Jul2022-Mar2023 Actuals'!AD33-'UPDATE&gt;&gt;Jul-Dec 2022 Actuals'!AD33</f>
        <v>-18000</v>
      </c>
      <c r="AE33" s="46">
        <f>+'UPDATE&gt;&gt;Jul2022-Mar2023 Actuals'!AE33-'UPDATE&gt;&gt;Jul-Dec 2022 Actuals'!AE33</f>
        <v>-244000</v>
      </c>
      <c r="AF33" s="46">
        <f>+'UPDATE&gt;&gt;Jul2022-Mar2023 Actuals'!AF33-'UPDATE&gt;&gt;Jul-Dec 2022 Actuals'!AF33</f>
        <v>0</v>
      </c>
      <c r="AG33" s="46">
        <f>+'UPDATE&gt;&gt;Jul2022-Mar2023 Actuals'!AG33-'UPDATE&gt;&gt;Jul-Dec 2022 Actuals'!AG33</f>
        <v>-244000</v>
      </c>
      <c r="AH33" s="46">
        <f>+'UPDATE&gt;&gt;Jul2022-Mar2023 Actuals'!AH33-'UPDATE&gt;&gt;Jul-Dec 2022 Actuals'!AH33</f>
        <v>-244000</v>
      </c>
      <c r="AI33" s="46">
        <f>+'UPDATE&gt;&gt;Jul2022-Mar2023 Actuals'!AI33-'UPDATE&gt;&gt;Jul-Dec 2022 Actuals'!AI33</f>
        <v>0</v>
      </c>
      <c r="AJ33" s="46">
        <f>+'UPDATE&gt;&gt;Jul2022-Mar2023 Actuals'!AJ33-'UPDATE&gt;&gt;Jul-Dec 2022 Actuals'!AJ33</f>
        <v>-244000</v>
      </c>
      <c r="AK33" s="46">
        <f>+'UPDATE&gt;&gt;Jul2022-Mar2023 Actuals'!AK33-'UPDATE&gt;&gt;Jul-Dec 2022 Actuals'!AK33</f>
        <v>356000</v>
      </c>
      <c r="AL33" s="46">
        <f>+'UPDATE&gt;&gt;Jul2022-Mar2023 Actuals'!AL33-'UPDATE&gt;&gt;Jul-Dec 2022 Actuals'!AL33</f>
        <v>0</v>
      </c>
      <c r="AM33" s="46">
        <f>+'UPDATE&gt;&gt;Jul2022-Mar2023 Actuals'!AM33-'UPDATE&gt;&gt;Jul-Dec 2022 Actuals'!AM33</f>
        <v>356000</v>
      </c>
      <c r="AN33" s="46">
        <f>+'UPDATE&gt;&gt;Jul2022-Mar2023 Actuals'!AN33-'UPDATE&gt;&gt;Jul-Dec 2022 Actuals'!AN33</f>
        <v>-150000</v>
      </c>
      <c r="AO33" s="46">
        <f>+'UPDATE&gt;&gt;Jul2022-Mar2023 Actuals'!AO33-'UPDATE&gt;&gt;Jul-Dec 2022 Actuals'!AO33</f>
        <v>0</v>
      </c>
      <c r="AP33" s="46">
        <f>+'UPDATE&gt;&gt;Jul2022-Mar2023 Actuals'!AP33-'UPDATE&gt;&gt;Jul-Dec 2022 Actuals'!AP33</f>
        <v>-150000</v>
      </c>
      <c r="AQ33" s="46">
        <f>+'UPDATE&gt;&gt;Jul2022-Mar2023 Actuals'!AQ33-'UPDATE&gt;&gt;Jul-Dec 2022 Actuals'!AQ33</f>
        <v>-25000</v>
      </c>
      <c r="AR33" s="46">
        <f>+'UPDATE&gt;&gt;Jul2022-Mar2023 Actuals'!AR33-'UPDATE&gt;&gt;Jul-Dec 2022 Actuals'!AR33</f>
        <v>0</v>
      </c>
      <c r="AS33" s="46">
        <f>+'UPDATE&gt;&gt;Jul2022-Mar2023 Actuals'!AS33-'UPDATE&gt;&gt;Jul-Dec 2022 Actuals'!AS33</f>
        <v>-25000</v>
      </c>
      <c r="AT33" s="46">
        <f>+'UPDATE&gt;&gt;Jul2022-Mar2023 Actuals'!AT33-'UPDATE&gt;&gt;Jul-Dec 2022 Actuals'!AT33</f>
        <v>-25000</v>
      </c>
      <c r="AU33" s="46">
        <f>+'UPDATE&gt;&gt;Jul2022-Mar2023 Actuals'!AU33-'UPDATE&gt;&gt;Jul-Dec 2022 Actuals'!AU33</f>
        <v>0</v>
      </c>
      <c r="AV33" s="46">
        <f>+'UPDATE&gt;&gt;Jul2022-Mar2023 Actuals'!AV33-'UPDATE&gt;&gt;Jul-Dec 2022 Actuals'!AV33</f>
        <v>-25000</v>
      </c>
      <c r="AW33" s="46">
        <f>+'UPDATE&gt;&gt;Jul2022-Mar2023 Actuals'!AW33-'UPDATE&gt;&gt;Jul-Dec 2022 Actuals'!AW33</f>
        <v>-25000</v>
      </c>
      <c r="AX33" s="46">
        <f>+'UPDATE&gt;&gt;Jul2022-Mar2023 Actuals'!AX33-'UPDATE&gt;&gt;Jul-Dec 2022 Actuals'!AX33</f>
        <v>0</v>
      </c>
      <c r="AY33" s="46">
        <f>+'UPDATE&gt;&gt;Jul2022-Mar2023 Actuals'!AY33-'UPDATE&gt;&gt;Jul-Dec 2022 Actuals'!AY33</f>
        <v>-25000</v>
      </c>
      <c r="AZ33" s="46">
        <f>+'UPDATE&gt;&gt;Jul2022-Mar2023 Actuals'!AZ33-'UPDATE&gt;&gt;Jul-Dec 2022 Actuals'!AZ33</f>
        <v>225000</v>
      </c>
      <c r="BA33" s="46">
        <f>+'UPDATE&gt;&gt;Jul2022-Mar2023 Actuals'!BA33-'UPDATE&gt;&gt;Jul-Dec 2022 Actuals'!BA33</f>
        <v>0</v>
      </c>
      <c r="BB33" s="46">
        <f>+'UPDATE&gt;&gt;Jul2022-Mar2023 Actuals'!BB33-'UPDATE&gt;&gt;Jul-Dec 2022 Actuals'!BB33</f>
        <v>225000</v>
      </c>
      <c r="BC33" s="46">
        <f>+'UPDATE&gt;&gt;Jul2022-Mar2023 Actuals'!BC33-'UPDATE&gt;&gt;Jul-Dec 2022 Actuals'!BC33</f>
        <v>150000</v>
      </c>
      <c r="BD33" s="46">
        <f>+'UPDATE&gt;&gt;Jul2022-Mar2023 Actuals'!BD33-'UPDATE&gt;&gt;Jul-Dec 2022 Actuals'!BD33</f>
        <v>0</v>
      </c>
      <c r="BE33" s="46">
        <f>+'UPDATE&gt;&gt;Jul2022-Mar2023 Actuals'!BE33-'UPDATE&gt;&gt;Jul-Dec 2022 Actuals'!BE33</f>
        <v>150000</v>
      </c>
      <c r="BF33" s="46">
        <f>+'UPDATE&gt;&gt;Jul2022-Mar2023 Actuals'!BF33-'UPDATE&gt;&gt;Jul-Dec 2022 Actuals'!BF33</f>
        <v>0</v>
      </c>
      <c r="BG33" s="46">
        <f>+'UPDATE&gt;&gt;Jul2022-Mar2023 Actuals'!BG33-'UPDATE&gt;&gt;Jul-Dec 2022 Actuals'!BG33</f>
        <v>0</v>
      </c>
      <c r="BH33" s="46">
        <f>+'UPDATE&gt;&gt;Jul2022-Mar2023 Actuals'!BH33-'UPDATE&gt;&gt;Jul-Dec 2022 Actuals'!BH33</f>
        <v>0</v>
      </c>
      <c r="BI33" s="46">
        <f>+'UPDATE&gt;&gt;Jul2022-Mar2023 Actuals'!BI33-'UPDATE&gt;&gt;Jul-Dec 2022 Actuals'!BI33</f>
        <v>0</v>
      </c>
      <c r="BJ33" s="46">
        <f>+'UPDATE&gt;&gt;Jul2022-Mar2023 Actuals'!BJ33-'UPDATE&gt;&gt;Jul-Dec 2022 Actuals'!BJ33</f>
        <v>0</v>
      </c>
      <c r="BK33" s="46">
        <f>+'UPDATE&gt;&gt;Jul2022-Mar2023 Actuals'!BK33-'UPDATE&gt;&gt;Jul-Dec 2022 Actuals'!BK33</f>
        <v>0</v>
      </c>
      <c r="BL33" s="46">
        <f>+'UPDATE&gt;&gt;Jul2022-Mar2023 Actuals'!BL33-'UPDATE&gt;&gt;Jul-Dec 2022 Actuals'!BL33</f>
        <v>0</v>
      </c>
      <c r="BM33" s="46">
        <f>+'UPDATE&gt;&gt;Jul2022-Mar2023 Actuals'!BM33-'UPDATE&gt;&gt;Jul-Dec 2022 Actuals'!BM33</f>
        <v>0</v>
      </c>
      <c r="BN33" s="46">
        <f>+'UPDATE&gt;&gt;Jul2022-Mar2023 Actuals'!BN33-'UPDATE&gt;&gt;Jul-Dec 2022 Actuals'!BN33</f>
        <v>0</v>
      </c>
      <c r="BO33" s="46">
        <f>+'UPDATE&gt;&gt;Jul2022-Mar2023 Actuals'!BO33-'UPDATE&gt;&gt;Jul-Dec 2022 Actuals'!BO33</f>
        <v>0</v>
      </c>
      <c r="BP33" s="46">
        <f>+'UPDATE&gt;&gt;Jul2022-Mar2023 Actuals'!BP33-'UPDATE&gt;&gt;Jul-Dec 2022 Actuals'!BP33</f>
        <v>0</v>
      </c>
      <c r="BQ33" s="46">
        <f>+'UPDATE&gt;&gt;Jul2022-Mar2023 Actuals'!BQ33-'UPDATE&gt;&gt;Jul-Dec 2022 Actuals'!BQ33</f>
        <v>0</v>
      </c>
      <c r="BR33" s="46">
        <f>+'UPDATE&gt;&gt;Jul2022-Mar2023 Actuals'!BR33-'UPDATE&gt;&gt;Jul-Dec 2022 Actuals'!BR33</f>
        <v>0</v>
      </c>
      <c r="BS33" s="46">
        <f>+'UPDATE&gt;&gt;Jul2022-Mar2023 Actuals'!BS33-'UPDATE&gt;&gt;Jul-Dec 2022 Actuals'!BS33</f>
        <v>0</v>
      </c>
      <c r="BT33" s="46">
        <f>+'UPDATE&gt;&gt;Jul2022-Mar2023 Actuals'!BT33-'UPDATE&gt;&gt;Jul-Dec 2022 Actuals'!BT33</f>
        <v>0</v>
      </c>
      <c r="BU33" s="46">
        <f>+'UPDATE&gt;&gt;Jul2022-Mar2023 Actuals'!BU33-'UPDATE&gt;&gt;Jul-Dec 2022 Actuals'!BU33</f>
        <v>0</v>
      </c>
      <c r="BV33" s="46">
        <f>+'UPDATE&gt;&gt;Jul2022-Mar2023 Actuals'!BV33-'UPDATE&gt;&gt;Jul-Dec 2022 Actuals'!BV33</f>
        <v>0</v>
      </c>
      <c r="BW33" s="46">
        <f>+'UPDATE&gt;&gt;Jul2022-Mar2023 Actuals'!BW33-'UPDATE&gt;&gt;Jul-Dec 2022 Actuals'!BW33</f>
        <v>0</v>
      </c>
      <c r="BX33" s="46">
        <f>+'UPDATE&gt;&gt;Jul2022-Mar2023 Actuals'!BX33-'UPDATE&gt;&gt;Jul-Dec 2022 Actuals'!BX33</f>
        <v>0</v>
      </c>
      <c r="BY33" s="46">
        <f>+'UPDATE&gt;&gt;Jul2022-Mar2023 Actuals'!BY33-'UPDATE&gt;&gt;Jul-Dec 2022 Actuals'!BY33</f>
        <v>0</v>
      </c>
      <c r="BZ33" s="46">
        <f>+'UPDATE&gt;&gt;Jul2022-Mar2023 Actuals'!BZ33-'UPDATE&gt;&gt;Jul-Dec 2022 Actuals'!BZ33</f>
        <v>0</v>
      </c>
      <c r="CA33" s="46">
        <f>+'UPDATE&gt;&gt;Jul2022-Mar2023 Actuals'!CA33-'UPDATE&gt;&gt;Jul-Dec 2022 Actuals'!CA33</f>
        <v>0</v>
      </c>
      <c r="CB33" s="46">
        <f>+'UPDATE&gt;&gt;Jul2022-Mar2023 Actuals'!CB33-'UPDATE&gt;&gt;Jul-Dec 2022 Actuals'!CB33</f>
        <v>0</v>
      </c>
      <c r="CC33" s="46">
        <f>+'UPDATE&gt;&gt;Jul2022-Mar2023 Actuals'!CC33-'UPDATE&gt;&gt;Jul-Dec 2022 Actuals'!CC33</f>
        <v>0</v>
      </c>
      <c r="CD33" s="46">
        <f>+'UPDATE&gt;&gt;Jul2022-Mar2023 Actuals'!CD33-'UPDATE&gt;&gt;Jul-Dec 2022 Actuals'!CD33</f>
        <v>0</v>
      </c>
      <c r="CE33" s="46">
        <f>+'UPDATE&gt;&gt;Jul2022-Mar2023 Actuals'!CE33-'UPDATE&gt;&gt;Jul-Dec 2022 Actuals'!CE33</f>
        <v>0</v>
      </c>
      <c r="CF33" s="46">
        <f>+'UPDATE&gt;&gt;Jul2022-Mar2023 Actuals'!CF33-'UPDATE&gt;&gt;Jul-Dec 2022 Actuals'!CF33</f>
        <v>0</v>
      </c>
      <c r="CG33" s="46">
        <f>+'UPDATE&gt;&gt;Jul2022-Mar2023 Actuals'!CG33-'UPDATE&gt;&gt;Jul-Dec 2022 Actuals'!CG33</f>
        <v>0</v>
      </c>
      <c r="CH33" s="46">
        <f>+'UPDATE&gt;&gt;Jul2022-Mar2023 Actuals'!CH33-'UPDATE&gt;&gt;Jul-Dec 2022 Actuals'!CH33</f>
        <v>0</v>
      </c>
      <c r="CI33" s="46">
        <f>+'UPDATE&gt;&gt;Jul2022-Mar2023 Actuals'!CI33-'UPDATE&gt;&gt;Jul-Dec 2022 Actuals'!CI33</f>
        <v>0</v>
      </c>
    </row>
    <row r="34" spans="1:88" x14ac:dyDescent="0.25">
      <c r="B34" s="48" t="s">
        <v>156</v>
      </c>
      <c r="C34" s="48" t="s">
        <v>170</v>
      </c>
      <c r="D34" s="48" t="s">
        <v>117</v>
      </c>
      <c r="E34" s="48" t="s">
        <v>165</v>
      </c>
      <c r="F34" s="48" t="s">
        <v>160</v>
      </c>
      <c r="H34" s="48" t="s">
        <v>159</v>
      </c>
      <c r="I34" s="48">
        <v>30</v>
      </c>
      <c r="J34" s="46">
        <f>+'UPDATE&gt;&gt;Jul2022-Mar2023 Actuals'!J34-'UPDATE&gt;&gt;Jul-Dec 2022 Actuals'!J34</f>
        <v>0</v>
      </c>
      <c r="K34" s="46">
        <f>+'UPDATE&gt;&gt;Jul2022-Mar2023 Actuals'!K34-'UPDATE&gt;&gt;Jul-Dec 2022 Actuals'!K34</f>
        <v>0</v>
      </c>
      <c r="L34" s="46">
        <f>+'UPDATE&gt;&gt;Jul2022-Mar2023 Actuals'!L34-'UPDATE&gt;&gt;Jul-Dec 2022 Actuals'!L34</f>
        <v>0</v>
      </c>
      <c r="M34" s="46">
        <f>+'UPDATE&gt;&gt;Jul2022-Mar2023 Actuals'!M34-'UPDATE&gt;&gt;Jul-Dec 2022 Actuals'!M34</f>
        <v>0</v>
      </c>
      <c r="N34" s="46">
        <f>+'UPDATE&gt;&gt;Jul2022-Mar2023 Actuals'!N34-'UPDATE&gt;&gt;Jul-Dec 2022 Actuals'!N34</f>
        <v>0</v>
      </c>
      <c r="O34" s="46">
        <f>+'UPDATE&gt;&gt;Jul2022-Mar2023 Actuals'!O34-'UPDATE&gt;&gt;Jul-Dec 2022 Actuals'!O34</f>
        <v>0</v>
      </c>
      <c r="P34" s="46">
        <f>+'UPDATE&gt;&gt;Jul2022-Mar2023 Actuals'!P34-'UPDATE&gt;&gt;Jul-Dec 2022 Actuals'!P34</f>
        <v>0</v>
      </c>
      <c r="Q34" s="46">
        <f>+'UPDATE&gt;&gt;Jul2022-Mar2023 Actuals'!Q34-'UPDATE&gt;&gt;Jul-Dec 2022 Actuals'!Q34</f>
        <v>0</v>
      </c>
      <c r="R34" s="46">
        <f>+'UPDATE&gt;&gt;Jul2022-Mar2023 Actuals'!R34-'UPDATE&gt;&gt;Jul-Dec 2022 Actuals'!R34</f>
        <v>0</v>
      </c>
      <c r="S34" s="46">
        <f>+'UPDATE&gt;&gt;Jul2022-Mar2023 Actuals'!S34-'UPDATE&gt;&gt;Jul-Dec 2022 Actuals'!S34</f>
        <v>0</v>
      </c>
      <c r="T34" s="46">
        <f>+'UPDATE&gt;&gt;Jul2022-Mar2023 Actuals'!T34-'UPDATE&gt;&gt;Jul-Dec 2022 Actuals'!T34</f>
        <v>0</v>
      </c>
      <c r="U34" s="46">
        <f>+'UPDATE&gt;&gt;Jul2022-Mar2023 Actuals'!U34-'UPDATE&gt;&gt;Jul-Dec 2022 Actuals'!U34</f>
        <v>0</v>
      </c>
      <c r="V34" s="46">
        <f>+'UPDATE&gt;&gt;Jul2022-Mar2023 Actuals'!V34-'UPDATE&gt;&gt;Jul-Dec 2022 Actuals'!V34</f>
        <v>0</v>
      </c>
      <c r="W34" s="46">
        <f>+'UPDATE&gt;&gt;Jul2022-Mar2023 Actuals'!W34-'UPDATE&gt;&gt;Jul-Dec 2022 Actuals'!W34</f>
        <v>0</v>
      </c>
      <c r="X34" s="46">
        <f>+'UPDATE&gt;&gt;Jul2022-Mar2023 Actuals'!X34-'UPDATE&gt;&gt;Jul-Dec 2022 Actuals'!X34</f>
        <v>0</v>
      </c>
      <c r="Y34" s="46">
        <f>+'UPDATE&gt;&gt;Jul2022-Mar2023 Actuals'!Y34-'UPDATE&gt;&gt;Jul-Dec 2022 Actuals'!Y34</f>
        <v>0</v>
      </c>
      <c r="Z34" s="46">
        <f>+'UPDATE&gt;&gt;Jul2022-Mar2023 Actuals'!Z34-'UPDATE&gt;&gt;Jul-Dec 2022 Actuals'!Z34</f>
        <v>0</v>
      </c>
      <c r="AA34" s="46">
        <f>+'UPDATE&gt;&gt;Jul2022-Mar2023 Actuals'!AA34-'UPDATE&gt;&gt;Jul-Dec 2022 Actuals'!AA34</f>
        <v>0</v>
      </c>
      <c r="AB34" s="46">
        <f>+'UPDATE&gt;&gt;Jul2022-Mar2023 Actuals'!AB34-'UPDATE&gt;&gt;Jul-Dec 2022 Actuals'!AB34</f>
        <v>0</v>
      </c>
      <c r="AC34" s="46">
        <f>+'UPDATE&gt;&gt;Jul2022-Mar2023 Actuals'!AC34-'UPDATE&gt;&gt;Jul-Dec 2022 Actuals'!AC34</f>
        <v>0</v>
      </c>
      <c r="AD34" s="46">
        <f>+'UPDATE&gt;&gt;Jul2022-Mar2023 Actuals'!AD34-'UPDATE&gt;&gt;Jul-Dec 2022 Actuals'!AD34</f>
        <v>0</v>
      </c>
      <c r="AE34" s="46">
        <f>+'UPDATE&gt;&gt;Jul2022-Mar2023 Actuals'!AE34-'UPDATE&gt;&gt;Jul-Dec 2022 Actuals'!AE34</f>
        <v>-9700000</v>
      </c>
      <c r="AF34" s="46">
        <f>+'UPDATE&gt;&gt;Jul2022-Mar2023 Actuals'!AF34-'UPDATE&gt;&gt;Jul-Dec 2022 Actuals'!AF34</f>
        <v>0</v>
      </c>
      <c r="AG34" s="46">
        <f>+'UPDATE&gt;&gt;Jul2022-Mar2023 Actuals'!AG34-'UPDATE&gt;&gt;Jul-Dec 2022 Actuals'!AG34</f>
        <v>-9700000</v>
      </c>
      <c r="AH34" s="46">
        <f>+'UPDATE&gt;&gt;Jul2022-Mar2023 Actuals'!AH34-'UPDATE&gt;&gt;Jul-Dec 2022 Actuals'!AH34</f>
        <v>-9700000</v>
      </c>
      <c r="AI34" s="46">
        <f>+'UPDATE&gt;&gt;Jul2022-Mar2023 Actuals'!AI34-'UPDATE&gt;&gt;Jul-Dec 2022 Actuals'!AI34</f>
        <v>0</v>
      </c>
      <c r="AJ34" s="46">
        <f>+'UPDATE&gt;&gt;Jul2022-Mar2023 Actuals'!AJ34-'UPDATE&gt;&gt;Jul-Dec 2022 Actuals'!AJ34</f>
        <v>-9700000</v>
      </c>
      <c r="AK34" s="46">
        <f>+'UPDATE&gt;&gt;Jul2022-Mar2023 Actuals'!AK34-'UPDATE&gt;&gt;Jul-Dec 2022 Actuals'!AK34</f>
        <v>9700000</v>
      </c>
      <c r="AL34" s="46">
        <f>+'UPDATE&gt;&gt;Jul2022-Mar2023 Actuals'!AL34-'UPDATE&gt;&gt;Jul-Dec 2022 Actuals'!AL34</f>
        <v>0</v>
      </c>
      <c r="AM34" s="46">
        <f>+'UPDATE&gt;&gt;Jul2022-Mar2023 Actuals'!AM34-'UPDATE&gt;&gt;Jul-Dec 2022 Actuals'!AM34</f>
        <v>9700000</v>
      </c>
      <c r="AN34" s="46">
        <f>+'UPDATE&gt;&gt;Jul2022-Mar2023 Actuals'!AN34-'UPDATE&gt;&gt;Jul-Dec 2022 Actuals'!AN34</f>
        <v>-9700000</v>
      </c>
      <c r="AO34" s="46">
        <f>+'UPDATE&gt;&gt;Jul2022-Mar2023 Actuals'!AO34-'UPDATE&gt;&gt;Jul-Dec 2022 Actuals'!AO34</f>
        <v>0</v>
      </c>
      <c r="AP34" s="46">
        <f>+'UPDATE&gt;&gt;Jul2022-Mar2023 Actuals'!AP34-'UPDATE&gt;&gt;Jul-Dec 2022 Actuals'!AP34</f>
        <v>-9700000</v>
      </c>
      <c r="AQ34" s="46">
        <f>+'UPDATE&gt;&gt;Jul2022-Mar2023 Actuals'!AQ34-'UPDATE&gt;&gt;Jul-Dec 2022 Actuals'!AQ34</f>
        <v>-2425000</v>
      </c>
      <c r="AR34" s="46">
        <f>+'UPDATE&gt;&gt;Jul2022-Mar2023 Actuals'!AR34-'UPDATE&gt;&gt;Jul-Dec 2022 Actuals'!AR34</f>
        <v>0</v>
      </c>
      <c r="AS34" s="46">
        <f>+'UPDATE&gt;&gt;Jul2022-Mar2023 Actuals'!AS34-'UPDATE&gt;&gt;Jul-Dec 2022 Actuals'!AS34</f>
        <v>-2425000</v>
      </c>
      <c r="AT34" s="46">
        <f>+'UPDATE&gt;&gt;Jul2022-Mar2023 Actuals'!AT34-'UPDATE&gt;&gt;Jul-Dec 2022 Actuals'!AT34</f>
        <v>-2425000</v>
      </c>
      <c r="AU34" s="46">
        <f>+'UPDATE&gt;&gt;Jul2022-Mar2023 Actuals'!AU34-'UPDATE&gt;&gt;Jul-Dec 2022 Actuals'!AU34</f>
        <v>0</v>
      </c>
      <c r="AV34" s="46">
        <f>+'UPDATE&gt;&gt;Jul2022-Mar2023 Actuals'!AV34-'UPDATE&gt;&gt;Jul-Dec 2022 Actuals'!AV34</f>
        <v>-2425000</v>
      </c>
      <c r="AW34" s="46">
        <f>+'UPDATE&gt;&gt;Jul2022-Mar2023 Actuals'!AW34-'UPDATE&gt;&gt;Jul-Dec 2022 Actuals'!AW34</f>
        <v>7275000</v>
      </c>
      <c r="AX34" s="46">
        <f>+'UPDATE&gt;&gt;Jul2022-Mar2023 Actuals'!AX34-'UPDATE&gt;&gt;Jul-Dec 2022 Actuals'!AX34</f>
        <v>0</v>
      </c>
      <c r="AY34" s="46">
        <f>+'UPDATE&gt;&gt;Jul2022-Mar2023 Actuals'!AY34-'UPDATE&gt;&gt;Jul-Dec 2022 Actuals'!AY34</f>
        <v>7275000</v>
      </c>
      <c r="AZ34" s="46">
        <f>+'UPDATE&gt;&gt;Jul2022-Mar2023 Actuals'!AZ34-'UPDATE&gt;&gt;Jul-Dec 2022 Actuals'!AZ34</f>
        <v>7275000</v>
      </c>
      <c r="BA34" s="46">
        <f>+'UPDATE&gt;&gt;Jul2022-Mar2023 Actuals'!BA34-'UPDATE&gt;&gt;Jul-Dec 2022 Actuals'!BA34</f>
        <v>0</v>
      </c>
      <c r="BB34" s="46">
        <f>+'UPDATE&gt;&gt;Jul2022-Mar2023 Actuals'!BB34-'UPDATE&gt;&gt;Jul-Dec 2022 Actuals'!BB34</f>
        <v>7275000</v>
      </c>
      <c r="BC34" s="46">
        <f>+'UPDATE&gt;&gt;Jul2022-Mar2023 Actuals'!BC34-'UPDATE&gt;&gt;Jul-Dec 2022 Actuals'!BC34</f>
        <v>9700000</v>
      </c>
      <c r="BD34" s="46">
        <f>+'UPDATE&gt;&gt;Jul2022-Mar2023 Actuals'!BD34-'UPDATE&gt;&gt;Jul-Dec 2022 Actuals'!BD34</f>
        <v>0</v>
      </c>
      <c r="BE34" s="46">
        <f>+'UPDATE&gt;&gt;Jul2022-Mar2023 Actuals'!BE34-'UPDATE&gt;&gt;Jul-Dec 2022 Actuals'!BE34</f>
        <v>9700000</v>
      </c>
      <c r="BF34" s="46">
        <f>+'UPDATE&gt;&gt;Jul2022-Mar2023 Actuals'!BF34-'UPDATE&gt;&gt;Jul-Dec 2022 Actuals'!BF34</f>
        <v>0</v>
      </c>
      <c r="BG34" s="46">
        <f>+'UPDATE&gt;&gt;Jul2022-Mar2023 Actuals'!BG34-'UPDATE&gt;&gt;Jul-Dec 2022 Actuals'!BG34</f>
        <v>0</v>
      </c>
      <c r="BH34" s="46">
        <f>+'UPDATE&gt;&gt;Jul2022-Mar2023 Actuals'!BH34-'UPDATE&gt;&gt;Jul-Dec 2022 Actuals'!BH34</f>
        <v>0</v>
      </c>
      <c r="BI34" s="46">
        <f>+'UPDATE&gt;&gt;Jul2022-Mar2023 Actuals'!BI34-'UPDATE&gt;&gt;Jul-Dec 2022 Actuals'!BI34</f>
        <v>0</v>
      </c>
      <c r="BJ34" s="46">
        <f>+'UPDATE&gt;&gt;Jul2022-Mar2023 Actuals'!BJ34-'UPDATE&gt;&gt;Jul-Dec 2022 Actuals'!BJ34</f>
        <v>0</v>
      </c>
      <c r="BK34" s="46">
        <f>+'UPDATE&gt;&gt;Jul2022-Mar2023 Actuals'!BK34-'UPDATE&gt;&gt;Jul-Dec 2022 Actuals'!BK34</f>
        <v>0</v>
      </c>
      <c r="BL34" s="46">
        <f>+'UPDATE&gt;&gt;Jul2022-Mar2023 Actuals'!BL34-'UPDATE&gt;&gt;Jul-Dec 2022 Actuals'!BL34</f>
        <v>0</v>
      </c>
      <c r="BM34" s="46">
        <f>+'UPDATE&gt;&gt;Jul2022-Mar2023 Actuals'!BM34-'UPDATE&gt;&gt;Jul-Dec 2022 Actuals'!BM34</f>
        <v>0</v>
      </c>
      <c r="BN34" s="46">
        <f>+'UPDATE&gt;&gt;Jul2022-Mar2023 Actuals'!BN34-'UPDATE&gt;&gt;Jul-Dec 2022 Actuals'!BN34</f>
        <v>0</v>
      </c>
      <c r="BO34" s="46">
        <f>+'UPDATE&gt;&gt;Jul2022-Mar2023 Actuals'!BO34-'UPDATE&gt;&gt;Jul-Dec 2022 Actuals'!BO34</f>
        <v>0</v>
      </c>
      <c r="BP34" s="46">
        <f>+'UPDATE&gt;&gt;Jul2022-Mar2023 Actuals'!BP34-'UPDATE&gt;&gt;Jul-Dec 2022 Actuals'!BP34</f>
        <v>0</v>
      </c>
      <c r="BQ34" s="46">
        <f>+'UPDATE&gt;&gt;Jul2022-Mar2023 Actuals'!BQ34-'UPDATE&gt;&gt;Jul-Dec 2022 Actuals'!BQ34</f>
        <v>0</v>
      </c>
      <c r="BR34" s="46">
        <f>+'UPDATE&gt;&gt;Jul2022-Mar2023 Actuals'!BR34-'UPDATE&gt;&gt;Jul-Dec 2022 Actuals'!BR34</f>
        <v>0</v>
      </c>
      <c r="BS34" s="46">
        <f>+'UPDATE&gt;&gt;Jul2022-Mar2023 Actuals'!BS34-'UPDATE&gt;&gt;Jul-Dec 2022 Actuals'!BS34</f>
        <v>0</v>
      </c>
      <c r="BT34" s="46">
        <f>+'UPDATE&gt;&gt;Jul2022-Mar2023 Actuals'!BT34-'UPDATE&gt;&gt;Jul-Dec 2022 Actuals'!BT34</f>
        <v>0</v>
      </c>
      <c r="BU34" s="46">
        <f>+'UPDATE&gt;&gt;Jul2022-Mar2023 Actuals'!BU34-'UPDATE&gt;&gt;Jul-Dec 2022 Actuals'!BU34</f>
        <v>0</v>
      </c>
      <c r="BV34" s="46">
        <f>+'UPDATE&gt;&gt;Jul2022-Mar2023 Actuals'!BV34-'UPDATE&gt;&gt;Jul-Dec 2022 Actuals'!BV34</f>
        <v>0</v>
      </c>
      <c r="BW34" s="46">
        <f>+'UPDATE&gt;&gt;Jul2022-Mar2023 Actuals'!BW34-'UPDATE&gt;&gt;Jul-Dec 2022 Actuals'!BW34</f>
        <v>0</v>
      </c>
      <c r="BX34" s="46">
        <f>+'UPDATE&gt;&gt;Jul2022-Mar2023 Actuals'!BX34-'UPDATE&gt;&gt;Jul-Dec 2022 Actuals'!BX34</f>
        <v>0</v>
      </c>
      <c r="BY34" s="46">
        <f>+'UPDATE&gt;&gt;Jul2022-Mar2023 Actuals'!BY34-'UPDATE&gt;&gt;Jul-Dec 2022 Actuals'!BY34</f>
        <v>0</v>
      </c>
      <c r="BZ34" s="46">
        <f>+'UPDATE&gt;&gt;Jul2022-Mar2023 Actuals'!BZ34-'UPDATE&gt;&gt;Jul-Dec 2022 Actuals'!BZ34</f>
        <v>0</v>
      </c>
      <c r="CA34" s="46">
        <f>+'UPDATE&gt;&gt;Jul2022-Mar2023 Actuals'!CA34-'UPDATE&gt;&gt;Jul-Dec 2022 Actuals'!CA34</f>
        <v>0</v>
      </c>
      <c r="CB34" s="46">
        <f>+'UPDATE&gt;&gt;Jul2022-Mar2023 Actuals'!CB34-'UPDATE&gt;&gt;Jul-Dec 2022 Actuals'!CB34</f>
        <v>0</v>
      </c>
      <c r="CC34" s="46">
        <f>+'UPDATE&gt;&gt;Jul2022-Mar2023 Actuals'!CC34-'UPDATE&gt;&gt;Jul-Dec 2022 Actuals'!CC34</f>
        <v>0</v>
      </c>
      <c r="CD34" s="46">
        <f>+'UPDATE&gt;&gt;Jul2022-Mar2023 Actuals'!CD34-'UPDATE&gt;&gt;Jul-Dec 2022 Actuals'!CD34</f>
        <v>0</v>
      </c>
      <c r="CE34" s="46">
        <f>+'UPDATE&gt;&gt;Jul2022-Mar2023 Actuals'!CE34-'UPDATE&gt;&gt;Jul-Dec 2022 Actuals'!CE34</f>
        <v>0</v>
      </c>
      <c r="CF34" s="46">
        <f>+'UPDATE&gt;&gt;Jul2022-Mar2023 Actuals'!CF34-'UPDATE&gt;&gt;Jul-Dec 2022 Actuals'!CF34</f>
        <v>0</v>
      </c>
      <c r="CG34" s="46">
        <f>+'UPDATE&gt;&gt;Jul2022-Mar2023 Actuals'!CG34-'UPDATE&gt;&gt;Jul-Dec 2022 Actuals'!CG34</f>
        <v>0</v>
      </c>
      <c r="CH34" s="46">
        <f>+'UPDATE&gt;&gt;Jul2022-Mar2023 Actuals'!CH34-'UPDATE&gt;&gt;Jul-Dec 2022 Actuals'!CH34</f>
        <v>0</v>
      </c>
      <c r="CI34" s="46">
        <f>+'UPDATE&gt;&gt;Jul2022-Mar2023 Actuals'!CI34-'UPDATE&gt;&gt;Jul-Dec 2022 Actuals'!CI34</f>
        <v>0</v>
      </c>
    </row>
    <row r="35" spans="1:88" x14ac:dyDescent="0.25">
      <c r="B35" s="48" t="s">
        <v>156</v>
      </c>
      <c r="C35" s="48" t="s">
        <v>171</v>
      </c>
      <c r="D35" s="48" t="s">
        <v>121</v>
      </c>
      <c r="E35" s="48" t="s">
        <v>165</v>
      </c>
      <c r="F35" s="48" t="s">
        <v>158</v>
      </c>
      <c r="H35" s="48" t="s">
        <v>166</v>
      </c>
      <c r="I35" s="48">
        <v>10</v>
      </c>
      <c r="J35" s="46">
        <f>+'UPDATE&gt;&gt;Jul2022-Mar2023 Actuals'!J35-'UPDATE&gt;&gt;Jul-Dec 2022 Actuals'!J35</f>
        <v>0</v>
      </c>
      <c r="K35" s="46">
        <f>+'UPDATE&gt;&gt;Jul2022-Mar2023 Actuals'!K35-'UPDATE&gt;&gt;Jul-Dec 2022 Actuals'!K35</f>
        <v>0</v>
      </c>
      <c r="L35" s="46">
        <f>+'UPDATE&gt;&gt;Jul2022-Mar2023 Actuals'!L35-'UPDATE&gt;&gt;Jul-Dec 2022 Actuals'!L35</f>
        <v>0</v>
      </c>
      <c r="M35" s="46">
        <f>+'UPDATE&gt;&gt;Jul2022-Mar2023 Actuals'!M35-'UPDATE&gt;&gt;Jul-Dec 2022 Actuals'!M35</f>
        <v>0</v>
      </c>
      <c r="N35" s="46">
        <f>+'UPDATE&gt;&gt;Jul2022-Mar2023 Actuals'!N35-'UPDATE&gt;&gt;Jul-Dec 2022 Actuals'!N35</f>
        <v>0</v>
      </c>
      <c r="O35" s="46">
        <f>+'UPDATE&gt;&gt;Jul2022-Mar2023 Actuals'!O35-'UPDATE&gt;&gt;Jul-Dec 2022 Actuals'!O35</f>
        <v>0</v>
      </c>
      <c r="P35" s="46">
        <f>+'UPDATE&gt;&gt;Jul2022-Mar2023 Actuals'!P35-'UPDATE&gt;&gt;Jul-Dec 2022 Actuals'!P35</f>
        <v>0</v>
      </c>
      <c r="Q35" s="46">
        <f>+'UPDATE&gt;&gt;Jul2022-Mar2023 Actuals'!Q35-'UPDATE&gt;&gt;Jul-Dec 2022 Actuals'!Q35</f>
        <v>0</v>
      </c>
      <c r="R35" s="46">
        <f>+'UPDATE&gt;&gt;Jul2022-Mar2023 Actuals'!R35-'UPDATE&gt;&gt;Jul-Dec 2022 Actuals'!R35</f>
        <v>0</v>
      </c>
      <c r="S35" s="46">
        <f>+'UPDATE&gt;&gt;Jul2022-Mar2023 Actuals'!S35-'UPDATE&gt;&gt;Jul-Dec 2022 Actuals'!S35</f>
        <v>0</v>
      </c>
      <c r="T35" s="46">
        <f>+'UPDATE&gt;&gt;Jul2022-Mar2023 Actuals'!T35-'UPDATE&gt;&gt;Jul-Dec 2022 Actuals'!T35</f>
        <v>0</v>
      </c>
      <c r="U35" s="46">
        <f>+'UPDATE&gt;&gt;Jul2022-Mar2023 Actuals'!U35-'UPDATE&gt;&gt;Jul-Dec 2022 Actuals'!U35</f>
        <v>0</v>
      </c>
      <c r="V35" s="46">
        <f>+'UPDATE&gt;&gt;Jul2022-Mar2023 Actuals'!V35-'UPDATE&gt;&gt;Jul-Dec 2022 Actuals'!V35</f>
        <v>0</v>
      </c>
      <c r="W35" s="46">
        <f>+'UPDATE&gt;&gt;Jul2022-Mar2023 Actuals'!W35-'UPDATE&gt;&gt;Jul-Dec 2022 Actuals'!W35</f>
        <v>0</v>
      </c>
      <c r="X35" s="46">
        <f>+'UPDATE&gt;&gt;Jul2022-Mar2023 Actuals'!X35-'UPDATE&gt;&gt;Jul-Dec 2022 Actuals'!X35</f>
        <v>0</v>
      </c>
      <c r="Y35" s="46">
        <f>+'UPDATE&gt;&gt;Jul2022-Mar2023 Actuals'!Y35-'UPDATE&gt;&gt;Jul-Dec 2022 Actuals'!Y35</f>
        <v>0</v>
      </c>
      <c r="Z35" s="46">
        <f>+'UPDATE&gt;&gt;Jul2022-Mar2023 Actuals'!Z35-'UPDATE&gt;&gt;Jul-Dec 2022 Actuals'!Z35</f>
        <v>0</v>
      </c>
      <c r="AA35" s="46">
        <f>+'UPDATE&gt;&gt;Jul2022-Mar2023 Actuals'!AA35-'UPDATE&gt;&gt;Jul-Dec 2022 Actuals'!AA35</f>
        <v>0</v>
      </c>
      <c r="AB35" s="46">
        <f>+'UPDATE&gt;&gt;Jul2022-Mar2023 Actuals'!AB35-'UPDATE&gt;&gt;Jul-Dec 2022 Actuals'!AB35</f>
        <v>0</v>
      </c>
      <c r="AC35" s="46">
        <f>+'UPDATE&gt;&gt;Jul2022-Mar2023 Actuals'!AC35-'UPDATE&gt;&gt;Jul-Dec 2022 Actuals'!AC35</f>
        <v>0</v>
      </c>
      <c r="AD35" s="46">
        <f>+'UPDATE&gt;&gt;Jul2022-Mar2023 Actuals'!AD35-'UPDATE&gt;&gt;Jul-Dec 2022 Actuals'!AD35</f>
        <v>0</v>
      </c>
      <c r="AE35" s="46">
        <f>+'UPDATE&gt;&gt;Jul2022-Mar2023 Actuals'!AE35-'UPDATE&gt;&gt;Jul-Dec 2022 Actuals'!AE35</f>
        <v>-333000</v>
      </c>
      <c r="AF35" s="46">
        <f>+'UPDATE&gt;&gt;Jul2022-Mar2023 Actuals'!AF35-'UPDATE&gt;&gt;Jul-Dec 2022 Actuals'!AF35</f>
        <v>0</v>
      </c>
      <c r="AG35" s="46">
        <f>+'UPDATE&gt;&gt;Jul2022-Mar2023 Actuals'!AG35-'UPDATE&gt;&gt;Jul-Dec 2022 Actuals'!AG35</f>
        <v>-333000</v>
      </c>
      <c r="AH35" s="46">
        <f>+'UPDATE&gt;&gt;Jul2022-Mar2023 Actuals'!AH35-'UPDATE&gt;&gt;Jul-Dec 2022 Actuals'!AH35</f>
        <v>-333000</v>
      </c>
      <c r="AI35" s="46">
        <f>+'UPDATE&gt;&gt;Jul2022-Mar2023 Actuals'!AI35-'UPDATE&gt;&gt;Jul-Dec 2022 Actuals'!AI35</f>
        <v>0</v>
      </c>
      <c r="AJ35" s="46">
        <f>+'UPDATE&gt;&gt;Jul2022-Mar2023 Actuals'!AJ35-'UPDATE&gt;&gt;Jul-Dec 2022 Actuals'!AJ35</f>
        <v>-333000</v>
      </c>
      <c r="AK35" s="46">
        <f>+'UPDATE&gt;&gt;Jul2022-Mar2023 Actuals'!AK35-'UPDATE&gt;&gt;Jul-Dec 2022 Actuals'!AK35</f>
        <v>466000</v>
      </c>
      <c r="AL35" s="46">
        <f>+'UPDATE&gt;&gt;Jul2022-Mar2023 Actuals'!AL35-'UPDATE&gt;&gt;Jul-Dec 2022 Actuals'!AL35</f>
        <v>0</v>
      </c>
      <c r="AM35" s="46">
        <f>+'UPDATE&gt;&gt;Jul2022-Mar2023 Actuals'!AM35-'UPDATE&gt;&gt;Jul-Dec 2022 Actuals'!AM35</f>
        <v>466000</v>
      </c>
      <c r="AN35" s="46">
        <f>+'UPDATE&gt;&gt;Jul2022-Mar2023 Actuals'!AN35-'UPDATE&gt;&gt;Jul-Dec 2022 Actuals'!AN35</f>
        <v>-200000</v>
      </c>
      <c r="AO35" s="46">
        <f>+'UPDATE&gt;&gt;Jul2022-Mar2023 Actuals'!AO35-'UPDATE&gt;&gt;Jul-Dec 2022 Actuals'!AO35</f>
        <v>0</v>
      </c>
      <c r="AP35" s="46">
        <f>+'UPDATE&gt;&gt;Jul2022-Mar2023 Actuals'!AP35-'UPDATE&gt;&gt;Jul-Dec 2022 Actuals'!AP35</f>
        <v>-200000</v>
      </c>
      <c r="AQ35" s="46">
        <f>+'UPDATE&gt;&gt;Jul2022-Mar2023 Actuals'!AQ35-'UPDATE&gt;&gt;Jul-Dec 2022 Actuals'!AQ35</f>
        <v>-33000</v>
      </c>
      <c r="AR35" s="46">
        <f>+'UPDATE&gt;&gt;Jul2022-Mar2023 Actuals'!AR35-'UPDATE&gt;&gt;Jul-Dec 2022 Actuals'!AR35</f>
        <v>0</v>
      </c>
      <c r="AS35" s="46">
        <f>+'UPDATE&gt;&gt;Jul2022-Mar2023 Actuals'!AS35-'UPDATE&gt;&gt;Jul-Dec 2022 Actuals'!AS35</f>
        <v>-33000</v>
      </c>
      <c r="AT35" s="46">
        <f>+'UPDATE&gt;&gt;Jul2022-Mar2023 Actuals'!AT35-'UPDATE&gt;&gt;Jul-Dec 2022 Actuals'!AT35</f>
        <v>-33000</v>
      </c>
      <c r="AU35" s="46">
        <f>+'UPDATE&gt;&gt;Jul2022-Mar2023 Actuals'!AU35-'UPDATE&gt;&gt;Jul-Dec 2022 Actuals'!AU35</f>
        <v>0</v>
      </c>
      <c r="AV35" s="46">
        <f>+'UPDATE&gt;&gt;Jul2022-Mar2023 Actuals'!AV35-'UPDATE&gt;&gt;Jul-Dec 2022 Actuals'!AV35</f>
        <v>-33000</v>
      </c>
      <c r="AW35" s="46">
        <f>+'UPDATE&gt;&gt;Jul2022-Mar2023 Actuals'!AW35-'UPDATE&gt;&gt;Jul-Dec 2022 Actuals'!AW35</f>
        <v>-33000</v>
      </c>
      <c r="AX35" s="46">
        <f>+'UPDATE&gt;&gt;Jul2022-Mar2023 Actuals'!AX35-'UPDATE&gt;&gt;Jul-Dec 2022 Actuals'!AX35</f>
        <v>0</v>
      </c>
      <c r="AY35" s="46">
        <f>+'UPDATE&gt;&gt;Jul2022-Mar2023 Actuals'!AY35-'UPDATE&gt;&gt;Jul-Dec 2022 Actuals'!AY35</f>
        <v>-33000</v>
      </c>
      <c r="AZ35" s="46">
        <f>+'UPDATE&gt;&gt;Jul2022-Mar2023 Actuals'!AZ35-'UPDATE&gt;&gt;Jul-Dec 2022 Actuals'!AZ35</f>
        <v>300000</v>
      </c>
      <c r="BA35" s="46">
        <f>+'UPDATE&gt;&gt;Jul2022-Mar2023 Actuals'!BA35-'UPDATE&gt;&gt;Jul-Dec 2022 Actuals'!BA35</f>
        <v>0</v>
      </c>
      <c r="BB35" s="46">
        <f>+'UPDATE&gt;&gt;Jul2022-Mar2023 Actuals'!BB35-'UPDATE&gt;&gt;Jul-Dec 2022 Actuals'!BB35</f>
        <v>300000</v>
      </c>
      <c r="BC35" s="46">
        <f>+'UPDATE&gt;&gt;Jul2022-Mar2023 Actuals'!BC35-'UPDATE&gt;&gt;Jul-Dec 2022 Actuals'!BC35</f>
        <v>201000</v>
      </c>
      <c r="BD35" s="46">
        <f>+'UPDATE&gt;&gt;Jul2022-Mar2023 Actuals'!BD35-'UPDATE&gt;&gt;Jul-Dec 2022 Actuals'!BD35</f>
        <v>0</v>
      </c>
      <c r="BE35" s="46">
        <f>+'UPDATE&gt;&gt;Jul2022-Mar2023 Actuals'!BE35-'UPDATE&gt;&gt;Jul-Dec 2022 Actuals'!BE35</f>
        <v>201000</v>
      </c>
      <c r="BF35" s="46">
        <f>+'UPDATE&gt;&gt;Jul2022-Mar2023 Actuals'!BF35-'UPDATE&gt;&gt;Jul-Dec 2022 Actuals'!BF35</f>
        <v>0</v>
      </c>
      <c r="BG35" s="46">
        <f>+'UPDATE&gt;&gt;Jul2022-Mar2023 Actuals'!BG35-'UPDATE&gt;&gt;Jul-Dec 2022 Actuals'!BG35</f>
        <v>0</v>
      </c>
      <c r="BH35" s="46">
        <f>+'UPDATE&gt;&gt;Jul2022-Mar2023 Actuals'!BH35-'UPDATE&gt;&gt;Jul-Dec 2022 Actuals'!BH35</f>
        <v>0</v>
      </c>
      <c r="BI35" s="46">
        <f>+'UPDATE&gt;&gt;Jul2022-Mar2023 Actuals'!BI35-'UPDATE&gt;&gt;Jul-Dec 2022 Actuals'!BI35</f>
        <v>0</v>
      </c>
      <c r="BJ35" s="46">
        <f>+'UPDATE&gt;&gt;Jul2022-Mar2023 Actuals'!BJ35-'UPDATE&gt;&gt;Jul-Dec 2022 Actuals'!BJ35</f>
        <v>0</v>
      </c>
      <c r="BK35" s="46">
        <f>+'UPDATE&gt;&gt;Jul2022-Mar2023 Actuals'!BK35-'UPDATE&gt;&gt;Jul-Dec 2022 Actuals'!BK35</f>
        <v>0</v>
      </c>
      <c r="BL35" s="46">
        <f>+'UPDATE&gt;&gt;Jul2022-Mar2023 Actuals'!BL35-'UPDATE&gt;&gt;Jul-Dec 2022 Actuals'!BL35</f>
        <v>0</v>
      </c>
      <c r="BM35" s="46">
        <f>+'UPDATE&gt;&gt;Jul2022-Mar2023 Actuals'!BM35-'UPDATE&gt;&gt;Jul-Dec 2022 Actuals'!BM35</f>
        <v>0</v>
      </c>
      <c r="BN35" s="46">
        <f>+'UPDATE&gt;&gt;Jul2022-Mar2023 Actuals'!BN35-'UPDATE&gt;&gt;Jul-Dec 2022 Actuals'!BN35</f>
        <v>0</v>
      </c>
      <c r="BO35" s="46">
        <f>+'UPDATE&gt;&gt;Jul2022-Mar2023 Actuals'!BO35-'UPDATE&gt;&gt;Jul-Dec 2022 Actuals'!BO35</f>
        <v>0</v>
      </c>
      <c r="BP35" s="46">
        <f>+'UPDATE&gt;&gt;Jul2022-Mar2023 Actuals'!BP35-'UPDATE&gt;&gt;Jul-Dec 2022 Actuals'!BP35</f>
        <v>0</v>
      </c>
      <c r="BQ35" s="46">
        <f>+'UPDATE&gt;&gt;Jul2022-Mar2023 Actuals'!BQ35-'UPDATE&gt;&gt;Jul-Dec 2022 Actuals'!BQ35</f>
        <v>0</v>
      </c>
      <c r="BR35" s="46">
        <f>+'UPDATE&gt;&gt;Jul2022-Mar2023 Actuals'!BR35-'UPDATE&gt;&gt;Jul-Dec 2022 Actuals'!BR35</f>
        <v>1000</v>
      </c>
      <c r="BS35" s="46">
        <f>+'UPDATE&gt;&gt;Jul2022-Mar2023 Actuals'!BS35-'UPDATE&gt;&gt;Jul-Dec 2022 Actuals'!BS35</f>
        <v>0</v>
      </c>
      <c r="BT35" s="46">
        <f>+'UPDATE&gt;&gt;Jul2022-Mar2023 Actuals'!BT35-'UPDATE&gt;&gt;Jul-Dec 2022 Actuals'!BT35</f>
        <v>1000</v>
      </c>
      <c r="BU35" s="46">
        <f>+'UPDATE&gt;&gt;Jul2022-Mar2023 Actuals'!BU35-'UPDATE&gt;&gt;Jul-Dec 2022 Actuals'!BU35</f>
        <v>0</v>
      </c>
      <c r="BV35" s="46">
        <f>+'UPDATE&gt;&gt;Jul2022-Mar2023 Actuals'!BV35-'UPDATE&gt;&gt;Jul-Dec 2022 Actuals'!BV35</f>
        <v>0</v>
      </c>
      <c r="BW35" s="46">
        <f>+'UPDATE&gt;&gt;Jul2022-Mar2023 Actuals'!BW35-'UPDATE&gt;&gt;Jul-Dec 2022 Actuals'!BW35</f>
        <v>0</v>
      </c>
      <c r="BX35" s="46">
        <f>+'UPDATE&gt;&gt;Jul2022-Mar2023 Actuals'!BX35-'UPDATE&gt;&gt;Jul-Dec 2022 Actuals'!BX35</f>
        <v>0</v>
      </c>
      <c r="BY35" s="46">
        <f>+'UPDATE&gt;&gt;Jul2022-Mar2023 Actuals'!BY35-'UPDATE&gt;&gt;Jul-Dec 2022 Actuals'!BY35</f>
        <v>0</v>
      </c>
      <c r="BZ35" s="46">
        <f>+'UPDATE&gt;&gt;Jul2022-Mar2023 Actuals'!BZ35-'UPDATE&gt;&gt;Jul-Dec 2022 Actuals'!BZ35</f>
        <v>0</v>
      </c>
      <c r="CA35" s="46">
        <f>+'UPDATE&gt;&gt;Jul2022-Mar2023 Actuals'!CA35-'UPDATE&gt;&gt;Jul-Dec 2022 Actuals'!CA35</f>
        <v>1000</v>
      </c>
      <c r="CB35" s="46">
        <f>+'UPDATE&gt;&gt;Jul2022-Mar2023 Actuals'!CB35-'UPDATE&gt;&gt;Jul-Dec 2022 Actuals'!CB35</f>
        <v>0</v>
      </c>
      <c r="CC35" s="46">
        <f>+'UPDATE&gt;&gt;Jul2022-Mar2023 Actuals'!CC35-'UPDATE&gt;&gt;Jul-Dec 2022 Actuals'!CC35</f>
        <v>1000</v>
      </c>
      <c r="CD35" s="46">
        <f>+'UPDATE&gt;&gt;Jul2022-Mar2023 Actuals'!CD35-'UPDATE&gt;&gt;Jul-Dec 2022 Actuals'!CD35</f>
        <v>0</v>
      </c>
      <c r="CE35" s="46">
        <f>+'UPDATE&gt;&gt;Jul2022-Mar2023 Actuals'!CE35-'UPDATE&gt;&gt;Jul-Dec 2022 Actuals'!CE35</f>
        <v>0</v>
      </c>
      <c r="CF35" s="46">
        <f>+'UPDATE&gt;&gt;Jul2022-Mar2023 Actuals'!CF35-'UPDATE&gt;&gt;Jul-Dec 2022 Actuals'!CF35</f>
        <v>0</v>
      </c>
      <c r="CG35" s="46">
        <f>+'UPDATE&gt;&gt;Jul2022-Mar2023 Actuals'!CG35-'UPDATE&gt;&gt;Jul-Dec 2022 Actuals'!CG35</f>
        <v>1000</v>
      </c>
      <c r="CH35" s="46">
        <f>+'UPDATE&gt;&gt;Jul2022-Mar2023 Actuals'!CH35-'UPDATE&gt;&gt;Jul-Dec 2022 Actuals'!CH35</f>
        <v>0</v>
      </c>
      <c r="CI35" s="46">
        <f>+'UPDATE&gt;&gt;Jul2022-Mar2023 Actuals'!CI35-'UPDATE&gt;&gt;Jul-Dec 2022 Actuals'!CI35</f>
        <v>1000</v>
      </c>
    </row>
    <row r="36" spans="1:88" x14ac:dyDescent="0.25">
      <c r="B36" s="48" t="s">
        <v>156</v>
      </c>
      <c r="C36" s="48" t="s">
        <v>171</v>
      </c>
      <c r="D36" s="48" t="s">
        <v>117</v>
      </c>
      <c r="E36" s="48" t="s">
        <v>165</v>
      </c>
      <c r="F36" s="48" t="s">
        <v>160</v>
      </c>
      <c r="H36" s="48" t="s">
        <v>166</v>
      </c>
      <c r="I36" s="48">
        <v>10</v>
      </c>
      <c r="J36" s="46">
        <f>+'UPDATE&gt;&gt;Jul2022-Mar2023 Actuals'!J36-'UPDATE&gt;&gt;Jul-Dec 2022 Actuals'!J36</f>
        <v>0</v>
      </c>
      <c r="K36" s="46">
        <f>+'UPDATE&gt;&gt;Jul2022-Mar2023 Actuals'!K36-'UPDATE&gt;&gt;Jul-Dec 2022 Actuals'!K36</f>
        <v>0</v>
      </c>
      <c r="L36" s="46">
        <f>+'UPDATE&gt;&gt;Jul2022-Mar2023 Actuals'!L36-'UPDATE&gt;&gt;Jul-Dec 2022 Actuals'!L36</f>
        <v>0</v>
      </c>
      <c r="M36" s="46">
        <f>+'UPDATE&gt;&gt;Jul2022-Mar2023 Actuals'!M36-'UPDATE&gt;&gt;Jul-Dec 2022 Actuals'!M36</f>
        <v>0</v>
      </c>
      <c r="N36" s="46">
        <f>+'UPDATE&gt;&gt;Jul2022-Mar2023 Actuals'!N36-'UPDATE&gt;&gt;Jul-Dec 2022 Actuals'!N36</f>
        <v>0</v>
      </c>
      <c r="O36" s="46">
        <f>+'UPDATE&gt;&gt;Jul2022-Mar2023 Actuals'!O36-'UPDATE&gt;&gt;Jul-Dec 2022 Actuals'!O36</f>
        <v>0</v>
      </c>
      <c r="P36" s="46">
        <f>+'UPDATE&gt;&gt;Jul2022-Mar2023 Actuals'!P36-'UPDATE&gt;&gt;Jul-Dec 2022 Actuals'!P36</f>
        <v>0</v>
      </c>
      <c r="Q36" s="46">
        <f>+'UPDATE&gt;&gt;Jul2022-Mar2023 Actuals'!Q36-'UPDATE&gt;&gt;Jul-Dec 2022 Actuals'!Q36</f>
        <v>0</v>
      </c>
      <c r="R36" s="46">
        <f>+'UPDATE&gt;&gt;Jul2022-Mar2023 Actuals'!R36-'UPDATE&gt;&gt;Jul-Dec 2022 Actuals'!R36</f>
        <v>0</v>
      </c>
      <c r="S36" s="46">
        <f>+'UPDATE&gt;&gt;Jul2022-Mar2023 Actuals'!S36-'UPDATE&gt;&gt;Jul-Dec 2022 Actuals'!S36</f>
        <v>0</v>
      </c>
      <c r="T36" s="46">
        <f>+'UPDATE&gt;&gt;Jul2022-Mar2023 Actuals'!T36-'UPDATE&gt;&gt;Jul-Dec 2022 Actuals'!T36</f>
        <v>0</v>
      </c>
      <c r="U36" s="46">
        <f>+'UPDATE&gt;&gt;Jul2022-Mar2023 Actuals'!U36-'UPDATE&gt;&gt;Jul-Dec 2022 Actuals'!U36</f>
        <v>0</v>
      </c>
      <c r="V36" s="46">
        <f>+'UPDATE&gt;&gt;Jul2022-Mar2023 Actuals'!V36-'UPDATE&gt;&gt;Jul-Dec 2022 Actuals'!V36</f>
        <v>0</v>
      </c>
      <c r="W36" s="46">
        <f>+'UPDATE&gt;&gt;Jul2022-Mar2023 Actuals'!W36-'UPDATE&gt;&gt;Jul-Dec 2022 Actuals'!W36</f>
        <v>0</v>
      </c>
      <c r="X36" s="46">
        <f>+'UPDATE&gt;&gt;Jul2022-Mar2023 Actuals'!X36-'UPDATE&gt;&gt;Jul-Dec 2022 Actuals'!X36</f>
        <v>0</v>
      </c>
      <c r="Y36" s="46">
        <f>+'UPDATE&gt;&gt;Jul2022-Mar2023 Actuals'!Y36-'UPDATE&gt;&gt;Jul-Dec 2022 Actuals'!Y36</f>
        <v>0</v>
      </c>
      <c r="Z36" s="46">
        <f>+'UPDATE&gt;&gt;Jul2022-Mar2023 Actuals'!Z36-'UPDATE&gt;&gt;Jul-Dec 2022 Actuals'!Z36</f>
        <v>0</v>
      </c>
      <c r="AA36" s="46">
        <f>+'UPDATE&gt;&gt;Jul2022-Mar2023 Actuals'!AA36-'UPDATE&gt;&gt;Jul-Dec 2022 Actuals'!AA36</f>
        <v>0</v>
      </c>
      <c r="AB36" s="46">
        <f>+'UPDATE&gt;&gt;Jul2022-Mar2023 Actuals'!AB36-'UPDATE&gt;&gt;Jul-Dec 2022 Actuals'!AB36</f>
        <v>0</v>
      </c>
      <c r="AC36" s="46">
        <f>+'UPDATE&gt;&gt;Jul2022-Mar2023 Actuals'!AC36-'UPDATE&gt;&gt;Jul-Dec 2022 Actuals'!AC36</f>
        <v>0</v>
      </c>
      <c r="AD36" s="46">
        <f>+'UPDATE&gt;&gt;Jul2022-Mar2023 Actuals'!AD36-'UPDATE&gt;&gt;Jul-Dec 2022 Actuals'!AD36</f>
        <v>0</v>
      </c>
      <c r="AE36" s="46">
        <f>+'UPDATE&gt;&gt;Jul2022-Mar2023 Actuals'!AE36-'UPDATE&gt;&gt;Jul-Dec 2022 Actuals'!AE36</f>
        <v>-4734000</v>
      </c>
      <c r="AF36" s="46">
        <f>+'UPDATE&gt;&gt;Jul2022-Mar2023 Actuals'!AF36-'UPDATE&gt;&gt;Jul-Dec 2022 Actuals'!AF36</f>
        <v>0</v>
      </c>
      <c r="AG36" s="46">
        <f>+'UPDATE&gt;&gt;Jul2022-Mar2023 Actuals'!AG36-'UPDATE&gt;&gt;Jul-Dec 2022 Actuals'!AG36</f>
        <v>-4734000</v>
      </c>
      <c r="AH36" s="46">
        <f>+'UPDATE&gt;&gt;Jul2022-Mar2023 Actuals'!AH36-'UPDATE&gt;&gt;Jul-Dec 2022 Actuals'!AH36</f>
        <v>-5694000</v>
      </c>
      <c r="AI36" s="46">
        <f>+'UPDATE&gt;&gt;Jul2022-Mar2023 Actuals'!AI36-'UPDATE&gt;&gt;Jul-Dec 2022 Actuals'!AI36</f>
        <v>0</v>
      </c>
      <c r="AJ36" s="46">
        <f>+'UPDATE&gt;&gt;Jul2022-Mar2023 Actuals'!AJ36-'UPDATE&gt;&gt;Jul-Dec 2022 Actuals'!AJ36</f>
        <v>-5694000</v>
      </c>
      <c r="AK36" s="46">
        <f>+'UPDATE&gt;&gt;Jul2022-Mar2023 Actuals'!AK36-'UPDATE&gt;&gt;Jul-Dec 2022 Actuals'!AK36</f>
        <v>4548000</v>
      </c>
      <c r="AL36" s="46">
        <f>+'UPDATE&gt;&gt;Jul2022-Mar2023 Actuals'!AL36-'UPDATE&gt;&gt;Jul-Dec 2022 Actuals'!AL36</f>
        <v>0</v>
      </c>
      <c r="AM36" s="46">
        <f>+'UPDATE&gt;&gt;Jul2022-Mar2023 Actuals'!AM36-'UPDATE&gt;&gt;Jul-Dec 2022 Actuals'!AM36</f>
        <v>4548000</v>
      </c>
      <c r="AN36" s="46">
        <f>+'UPDATE&gt;&gt;Jul2022-Mar2023 Actuals'!AN36-'UPDATE&gt;&gt;Jul-Dec 2022 Actuals'!AN36</f>
        <v>-5880000</v>
      </c>
      <c r="AO36" s="46">
        <f>+'UPDATE&gt;&gt;Jul2022-Mar2023 Actuals'!AO36-'UPDATE&gt;&gt;Jul-Dec 2022 Actuals'!AO36</f>
        <v>0</v>
      </c>
      <c r="AP36" s="46">
        <f>+'UPDATE&gt;&gt;Jul2022-Mar2023 Actuals'!AP36-'UPDATE&gt;&gt;Jul-Dec 2022 Actuals'!AP36</f>
        <v>-5880000</v>
      </c>
      <c r="AQ36" s="46">
        <f>+'UPDATE&gt;&gt;Jul2022-Mar2023 Actuals'!AQ36-'UPDATE&gt;&gt;Jul-Dec 2022 Actuals'!AQ36</f>
        <v>-2330000</v>
      </c>
      <c r="AR36" s="46">
        <f>+'UPDATE&gt;&gt;Jul2022-Mar2023 Actuals'!AR36-'UPDATE&gt;&gt;Jul-Dec 2022 Actuals'!AR36</f>
        <v>0</v>
      </c>
      <c r="AS36" s="46">
        <f>+'UPDATE&gt;&gt;Jul2022-Mar2023 Actuals'!AS36-'UPDATE&gt;&gt;Jul-Dec 2022 Actuals'!AS36</f>
        <v>-2330000</v>
      </c>
      <c r="AT36" s="46">
        <f>+'UPDATE&gt;&gt;Jul2022-Mar2023 Actuals'!AT36-'UPDATE&gt;&gt;Jul-Dec 2022 Actuals'!AT36</f>
        <v>-2330000</v>
      </c>
      <c r="AU36" s="46">
        <f>+'UPDATE&gt;&gt;Jul2022-Mar2023 Actuals'!AU36-'UPDATE&gt;&gt;Jul-Dec 2022 Actuals'!AU36</f>
        <v>0</v>
      </c>
      <c r="AV36" s="46">
        <f>+'UPDATE&gt;&gt;Jul2022-Mar2023 Actuals'!AV36-'UPDATE&gt;&gt;Jul-Dec 2022 Actuals'!AV36</f>
        <v>-2330000</v>
      </c>
      <c r="AW36" s="46">
        <f>+'UPDATE&gt;&gt;Jul2022-Mar2023 Actuals'!AW36-'UPDATE&gt;&gt;Jul-Dec 2022 Actuals'!AW36</f>
        <v>5270000</v>
      </c>
      <c r="AX36" s="46">
        <f>+'UPDATE&gt;&gt;Jul2022-Mar2023 Actuals'!AX36-'UPDATE&gt;&gt;Jul-Dec 2022 Actuals'!AX36</f>
        <v>0</v>
      </c>
      <c r="AY36" s="46">
        <f>+'UPDATE&gt;&gt;Jul2022-Mar2023 Actuals'!AY36-'UPDATE&gt;&gt;Jul-Dec 2022 Actuals'!AY36</f>
        <v>5270000</v>
      </c>
      <c r="AZ36" s="46">
        <f>+'UPDATE&gt;&gt;Jul2022-Mar2023 Actuals'!AZ36-'UPDATE&gt;&gt;Jul-Dec 2022 Actuals'!AZ36</f>
        <v>5270000</v>
      </c>
      <c r="BA36" s="46">
        <f>+'UPDATE&gt;&gt;Jul2022-Mar2023 Actuals'!BA36-'UPDATE&gt;&gt;Jul-Dec 2022 Actuals'!BA36</f>
        <v>0</v>
      </c>
      <c r="BB36" s="46">
        <f>+'UPDATE&gt;&gt;Jul2022-Mar2023 Actuals'!BB36-'UPDATE&gt;&gt;Jul-Dec 2022 Actuals'!BB36</f>
        <v>5270000</v>
      </c>
      <c r="BC36" s="46">
        <f>+'UPDATE&gt;&gt;Jul2022-Mar2023 Actuals'!BC36-'UPDATE&gt;&gt;Jul-Dec 2022 Actuals'!BC36</f>
        <v>5880000</v>
      </c>
      <c r="BD36" s="46">
        <f>+'UPDATE&gt;&gt;Jul2022-Mar2023 Actuals'!BD36-'UPDATE&gt;&gt;Jul-Dec 2022 Actuals'!BD36</f>
        <v>0</v>
      </c>
      <c r="BE36" s="46">
        <f>+'UPDATE&gt;&gt;Jul2022-Mar2023 Actuals'!BE36-'UPDATE&gt;&gt;Jul-Dec 2022 Actuals'!BE36</f>
        <v>5880000</v>
      </c>
      <c r="BF36" s="46">
        <f>+'UPDATE&gt;&gt;Jul2022-Mar2023 Actuals'!BF36-'UPDATE&gt;&gt;Jul-Dec 2022 Actuals'!BF36</f>
        <v>0</v>
      </c>
      <c r="BG36" s="46">
        <f>+'UPDATE&gt;&gt;Jul2022-Mar2023 Actuals'!BG36-'UPDATE&gt;&gt;Jul-Dec 2022 Actuals'!BG36</f>
        <v>0</v>
      </c>
      <c r="BH36" s="46">
        <f>+'UPDATE&gt;&gt;Jul2022-Mar2023 Actuals'!BH36-'UPDATE&gt;&gt;Jul-Dec 2022 Actuals'!BH36</f>
        <v>0</v>
      </c>
      <c r="BI36" s="46">
        <f>+'UPDATE&gt;&gt;Jul2022-Mar2023 Actuals'!BI36-'UPDATE&gt;&gt;Jul-Dec 2022 Actuals'!BI36</f>
        <v>0</v>
      </c>
      <c r="BJ36" s="46">
        <f>+'UPDATE&gt;&gt;Jul2022-Mar2023 Actuals'!BJ36-'UPDATE&gt;&gt;Jul-Dec 2022 Actuals'!BJ36</f>
        <v>0</v>
      </c>
      <c r="BK36" s="46">
        <f>+'UPDATE&gt;&gt;Jul2022-Mar2023 Actuals'!BK36-'UPDATE&gt;&gt;Jul-Dec 2022 Actuals'!BK36</f>
        <v>0</v>
      </c>
      <c r="BL36" s="46">
        <f>+'UPDATE&gt;&gt;Jul2022-Mar2023 Actuals'!BL36-'UPDATE&gt;&gt;Jul-Dec 2022 Actuals'!BL36</f>
        <v>0</v>
      </c>
      <c r="BM36" s="46">
        <f>+'UPDATE&gt;&gt;Jul2022-Mar2023 Actuals'!BM36-'UPDATE&gt;&gt;Jul-Dec 2022 Actuals'!BM36</f>
        <v>0</v>
      </c>
      <c r="BN36" s="46">
        <f>+'UPDATE&gt;&gt;Jul2022-Mar2023 Actuals'!BN36-'UPDATE&gt;&gt;Jul-Dec 2022 Actuals'!BN36</f>
        <v>0</v>
      </c>
      <c r="BO36" s="46">
        <f>+'UPDATE&gt;&gt;Jul2022-Mar2023 Actuals'!BO36-'UPDATE&gt;&gt;Jul-Dec 2022 Actuals'!BO36</f>
        <v>0</v>
      </c>
      <c r="BP36" s="46">
        <f>+'UPDATE&gt;&gt;Jul2022-Mar2023 Actuals'!BP36-'UPDATE&gt;&gt;Jul-Dec 2022 Actuals'!BP36</f>
        <v>0</v>
      </c>
      <c r="BQ36" s="46">
        <f>+'UPDATE&gt;&gt;Jul2022-Mar2023 Actuals'!BQ36-'UPDATE&gt;&gt;Jul-Dec 2022 Actuals'!BQ36</f>
        <v>0</v>
      </c>
      <c r="BR36" s="46">
        <f>+'UPDATE&gt;&gt;Jul2022-Mar2023 Actuals'!BR36-'UPDATE&gt;&gt;Jul-Dec 2022 Actuals'!BR36</f>
        <v>0</v>
      </c>
      <c r="BS36" s="46">
        <f>+'UPDATE&gt;&gt;Jul2022-Mar2023 Actuals'!BS36-'UPDATE&gt;&gt;Jul-Dec 2022 Actuals'!BS36</f>
        <v>0</v>
      </c>
      <c r="BT36" s="46">
        <f>+'UPDATE&gt;&gt;Jul2022-Mar2023 Actuals'!BT36-'UPDATE&gt;&gt;Jul-Dec 2022 Actuals'!BT36</f>
        <v>0</v>
      </c>
      <c r="BU36" s="46">
        <f>+'UPDATE&gt;&gt;Jul2022-Mar2023 Actuals'!BU36-'UPDATE&gt;&gt;Jul-Dec 2022 Actuals'!BU36</f>
        <v>0</v>
      </c>
      <c r="BV36" s="46">
        <f>+'UPDATE&gt;&gt;Jul2022-Mar2023 Actuals'!BV36-'UPDATE&gt;&gt;Jul-Dec 2022 Actuals'!BV36</f>
        <v>0</v>
      </c>
      <c r="BW36" s="46">
        <f>+'UPDATE&gt;&gt;Jul2022-Mar2023 Actuals'!BW36-'UPDATE&gt;&gt;Jul-Dec 2022 Actuals'!BW36</f>
        <v>0</v>
      </c>
      <c r="BX36" s="46">
        <f>+'UPDATE&gt;&gt;Jul2022-Mar2023 Actuals'!BX36-'UPDATE&gt;&gt;Jul-Dec 2022 Actuals'!BX36</f>
        <v>0</v>
      </c>
      <c r="BY36" s="46">
        <f>+'UPDATE&gt;&gt;Jul2022-Mar2023 Actuals'!BY36-'UPDATE&gt;&gt;Jul-Dec 2022 Actuals'!BY36</f>
        <v>0</v>
      </c>
      <c r="BZ36" s="46">
        <f>+'UPDATE&gt;&gt;Jul2022-Mar2023 Actuals'!BZ36-'UPDATE&gt;&gt;Jul-Dec 2022 Actuals'!BZ36</f>
        <v>0</v>
      </c>
      <c r="CA36" s="46">
        <f>+'UPDATE&gt;&gt;Jul2022-Mar2023 Actuals'!CA36-'UPDATE&gt;&gt;Jul-Dec 2022 Actuals'!CA36</f>
        <v>0</v>
      </c>
      <c r="CB36" s="46">
        <f>+'UPDATE&gt;&gt;Jul2022-Mar2023 Actuals'!CB36-'UPDATE&gt;&gt;Jul-Dec 2022 Actuals'!CB36</f>
        <v>0</v>
      </c>
      <c r="CC36" s="46">
        <f>+'UPDATE&gt;&gt;Jul2022-Mar2023 Actuals'!CC36-'UPDATE&gt;&gt;Jul-Dec 2022 Actuals'!CC36</f>
        <v>0</v>
      </c>
      <c r="CD36" s="46">
        <f>+'UPDATE&gt;&gt;Jul2022-Mar2023 Actuals'!CD36-'UPDATE&gt;&gt;Jul-Dec 2022 Actuals'!CD36</f>
        <v>0</v>
      </c>
      <c r="CE36" s="46">
        <f>+'UPDATE&gt;&gt;Jul2022-Mar2023 Actuals'!CE36-'UPDATE&gt;&gt;Jul-Dec 2022 Actuals'!CE36</f>
        <v>0</v>
      </c>
      <c r="CF36" s="46">
        <f>+'UPDATE&gt;&gt;Jul2022-Mar2023 Actuals'!CF36-'UPDATE&gt;&gt;Jul-Dec 2022 Actuals'!CF36</f>
        <v>0</v>
      </c>
      <c r="CG36" s="46">
        <f>+'UPDATE&gt;&gt;Jul2022-Mar2023 Actuals'!CG36-'UPDATE&gt;&gt;Jul-Dec 2022 Actuals'!CG36</f>
        <v>0</v>
      </c>
      <c r="CH36" s="46">
        <f>+'UPDATE&gt;&gt;Jul2022-Mar2023 Actuals'!CH36-'UPDATE&gt;&gt;Jul-Dec 2022 Actuals'!CH36</f>
        <v>0</v>
      </c>
      <c r="CI36" s="46">
        <f>+'UPDATE&gt;&gt;Jul2022-Mar2023 Actuals'!CI36-'UPDATE&gt;&gt;Jul-Dec 2022 Actuals'!CI36</f>
        <v>0</v>
      </c>
    </row>
    <row r="37" spans="1:88" x14ac:dyDescent="0.25">
      <c r="A37" s="48" t="s">
        <v>172</v>
      </c>
      <c r="B37" s="48" t="s">
        <v>173</v>
      </c>
      <c r="C37" s="48" t="s">
        <v>174</v>
      </c>
      <c r="D37" s="48" t="s">
        <v>121</v>
      </c>
      <c r="F37" s="48" t="s">
        <v>175</v>
      </c>
      <c r="G37" s="48" t="s">
        <v>176</v>
      </c>
      <c r="H37" s="48" t="s">
        <v>177</v>
      </c>
      <c r="I37" s="48">
        <v>20</v>
      </c>
      <c r="J37" s="46">
        <f>+'UPDATE&gt;&gt;Jul2022-Mar2023 Actuals'!J37-'UPDATE&gt;&gt;Jul-Dec 2022 Actuals'!J37</f>
        <v>-33000</v>
      </c>
      <c r="K37" s="46">
        <f>+'UPDATE&gt;&gt;Jul2022-Mar2023 Actuals'!K37-'UPDATE&gt;&gt;Jul-Dec 2022 Actuals'!K37</f>
        <v>-33000</v>
      </c>
      <c r="L37" s="46">
        <f>+'UPDATE&gt;&gt;Jul2022-Mar2023 Actuals'!L37-'UPDATE&gt;&gt;Jul-Dec 2022 Actuals'!L37</f>
        <v>-66000</v>
      </c>
      <c r="M37" s="46">
        <f>+'UPDATE&gt;&gt;Jul2022-Mar2023 Actuals'!M37-'UPDATE&gt;&gt;Jul-Dec 2022 Actuals'!M37</f>
        <v>0</v>
      </c>
      <c r="N37" s="46">
        <f>+'UPDATE&gt;&gt;Jul2022-Mar2023 Actuals'!N37-'UPDATE&gt;&gt;Jul-Dec 2022 Actuals'!N37</f>
        <v>0</v>
      </c>
      <c r="O37" s="46">
        <f>+'UPDATE&gt;&gt;Jul2022-Mar2023 Actuals'!O37-'UPDATE&gt;&gt;Jul-Dec 2022 Actuals'!O37</f>
        <v>0</v>
      </c>
      <c r="P37" s="46">
        <f>+'UPDATE&gt;&gt;Jul2022-Mar2023 Actuals'!P37-'UPDATE&gt;&gt;Jul-Dec 2022 Actuals'!P37</f>
        <v>0</v>
      </c>
      <c r="Q37" s="46">
        <f>+'UPDATE&gt;&gt;Jul2022-Mar2023 Actuals'!Q37-'UPDATE&gt;&gt;Jul-Dec 2022 Actuals'!Q37</f>
        <v>0</v>
      </c>
      <c r="R37" s="46">
        <f>+'UPDATE&gt;&gt;Jul2022-Mar2023 Actuals'!R37-'UPDATE&gt;&gt;Jul-Dec 2022 Actuals'!R37</f>
        <v>0</v>
      </c>
      <c r="S37" s="46">
        <f>+'UPDATE&gt;&gt;Jul2022-Mar2023 Actuals'!S37-'UPDATE&gt;&gt;Jul-Dec 2022 Actuals'!S37</f>
        <v>0</v>
      </c>
      <c r="T37" s="46">
        <f>+'UPDATE&gt;&gt;Jul2022-Mar2023 Actuals'!T37-'UPDATE&gt;&gt;Jul-Dec 2022 Actuals'!T37</f>
        <v>0</v>
      </c>
      <c r="U37" s="46">
        <f>+'UPDATE&gt;&gt;Jul2022-Mar2023 Actuals'!U37-'UPDATE&gt;&gt;Jul-Dec 2022 Actuals'!U37</f>
        <v>0</v>
      </c>
      <c r="V37" s="46">
        <f>+'UPDATE&gt;&gt;Jul2022-Mar2023 Actuals'!V37-'UPDATE&gt;&gt;Jul-Dec 2022 Actuals'!V37</f>
        <v>0</v>
      </c>
      <c r="W37" s="46">
        <f>+'UPDATE&gt;&gt;Jul2022-Mar2023 Actuals'!W37-'UPDATE&gt;&gt;Jul-Dec 2022 Actuals'!W37</f>
        <v>0</v>
      </c>
      <c r="X37" s="46">
        <f>+'UPDATE&gt;&gt;Jul2022-Mar2023 Actuals'!X37-'UPDATE&gt;&gt;Jul-Dec 2022 Actuals'!X37</f>
        <v>0</v>
      </c>
      <c r="Y37" s="46">
        <f>+'UPDATE&gt;&gt;Jul2022-Mar2023 Actuals'!Y37-'UPDATE&gt;&gt;Jul-Dec 2022 Actuals'!Y37</f>
        <v>0</v>
      </c>
      <c r="Z37" s="46">
        <f>+'UPDATE&gt;&gt;Jul2022-Mar2023 Actuals'!Z37-'UPDATE&gt;&gt;Jul-Dec 2022 Actuals'!Z37</f>
        <v>0</v>
      </c>
      <c r="AA37" s="46">
        <f>+'UPDATE&gt;&gt;Jul2022-Mar2023 Actuals'!AA37-'UPDATE&gt;&gt;Jul-Dec 2022 Actuals'!AA37</f>
        <v>0</v>
      </c>
      <c r="AB37" s="46">
        <f>+'UPDATE&gt;&gt;Jul2022-Mar2023 Actuals'!AB37-'UPDATE&gt;&gt;Jul-Dec 2022 Actuals'!AB37</f>
        <v>0</v>
      </c>
      <c r="AC37" s="46">
        <f>+'UPDATE&gt;&gt;Jul2022-Mar2023 Actuals'!AC37-'UPDATE&gt;&gt;Jul-Dec 2022 Actuals'!AC37</f>
        <v>0</v>
      </c>
      <c r="AD37" s="46">
        <f>+'UPDATE&gt;&gt;Jul2022-Mar2023 Actuals'!AD37-'UPDATE&gt;&gt;Jul-Dec 2022 Actuals'!AD37</f>
        <v>0</v>
      </c>
      <c r="AE37" s="46">
        <f>+'UPDATE&gt;&gt;Jul2022-Mar2023 Actuals'!AE37-'UPDATE&gt;&gt;Jul-Dec 2022 Actuals'!AE37</f>
        <v>-83000</v>
      </c>
      <c r="AF37" s="46">
        <f>+'UPDATE&gt;&gt;Jul2022-Mar2023 Actuals'!AF37-'UPDATE&gt;&gt;Jul-Dec 2022 Actuals'!AF37</f>
        <v>-83000</v>
      </c>
      <c r="AG37" s="46">
        <f>+'UPDATE&gt;&gt;Jul2022-Mar2023 Actuals'!AG37-'UPDATE&gt;&gt;Jul-Dec 2022 Actuals'!AG37</f>
        <v>-166000</v>
      </c>
      <c r="AH37" s="46">
        <f>+'UPDATE&gt;&gt;Jul2022-Mar2023 Actuals'!AH37-'UPDATE&gt;&gt;Jul-Dec 2022 Actuals'!AH37</f>
        <v>-21000</v>
      </c>
      <c r="AI37" s="46">
        <f>+'UPDATE&gt;&gt;Jul2022-Mar2023 Actuals'!AI37-'UPDATE&gt;&gt;Jul-Dec 2022 Actuals'!AI37</f>
        <v>-21000</v>
      </c>
      <c r="AJ37" s="46">
        <f>+'UPDATE&gt;&gt;Jul2022-Mar2023 Actuals'!AJ37-'UPDATE&gt;&gt;Jul-Dec 2022 Actuals'!AJ37</f>
        <v>-42000</v>
      </c>
      <c r="AK37" s="46">
        <f>+'UPDATE&gt;&gt;Jul2022-Mar2023 Actuals'!AK37-'UPDATE&gt;&gt;Jul-Dec 2022 Actuals'!AK37</f>
        <v>29000</v>
      </c>
      <c r="AL37" s="46">
        <f>+'UPDATE&gt;&gt;Jul2022-Mar2023 Actuals'!AL37-'UPDATE&gt;&gt;Jul-Dec 2022 Actuals'!AL37</f>
        <v>29000</v>
      </c>
      <c r="AM37" s="46">
        <f>+'UPDATE&gt;&gt;Jul2022-Mar2023 Actuals'!AM37-'UPDATE&gt;&gt;Jul-Dec 2022 Actuals'!AM37</f>
        <v>58000</v>
      </c>
      <c r="AN37" s="46">
        <f>+'UPDATE&gt;&gt;Jul2022-Mar2023 Actuals'!AN37-'UPDATE&gt;&gt;Jul-Dec 2022 Actuals'!AN37</f>
        <v>-75000</v>
      </c>
      <c r="AO37" s="46">
        <f>+'UPDATE&gt;&gt;Jul2022-Mar2023 Actuals'!AO37-'UPDATE&gt;&gt;Jul-Dec 2022 Actuals'!AO37</f>
        <v>-75000</v>
      </c>
      <c r="AP37" s="46">
        <f>+'UPDATE&gt;&gt;Jul2022-Mar2023 Actuals'!AP37-'UPDATE&gt;&gt;Jul-Dec 2022 Actuals'!AP37</f>
        <v>-150000</v>
      </c>
      <c r="AQ37" s="46">
        <f>+'UPDATE&gt;&gt;Jul2022-Mar2023 Actuals'!AQ37-'UPDATE&gt;&gt;Jul-Dec 2022 Actuals'!AQ37</f>
        <v>21000</v>
      </c>
      <c r="AR37" s="46">
        <f>+'UPDATE&gt;&gt;Jul2022-Mar2023 Actuals'!AR37-'UPDATE&gt;&gt;Jul-Dec 2022 Actuals'!AR37</f>
        <v>21000</v>
      </c>
      <c r="AS37" s="46">
        <f>+'UPDATE&gt;&gt;Jul2022-Mar2023 Actuals'!AS37-'UPDATE&gt;&gt;Jul-Dec 2022 Actuals'!AS37</f>
        <v>42000</v>
      </c>
      <c r="AT37" s="46">
        <f>+'UPDATE&gt;&gt;Jul2022-Mar2023 Actuals'!AT37-'UPDATE&gt;&gt;Jul-Dec 2022 Actuals'!AT37</f>
        <v>21000</v>
      </c>
      <c r="AU37" s="46">
        <f>+'UPDATE&gt;&gt;Jul2022-Mar2023 Actuals'!AU37-'UPDATE&gt;&gt;Jul-Dec 2022 Actuals'!AU37</f>
        <v>21000</v>
      </c>
      <c r="AV37" s="46">
        <f>+'UPDATE&gt;&gt;Jul2022-Mar2023 Actuals'!AV37-'UPDATE&gt;&gt;Jul-Dec 2022 Actuals'!AV37</f>
        <v>42000</v>
      </c>
      <c r="AW37" s="46">
        <f>+'UPDATE&gt;&gt;Jul2022-Mar2023 Actuals'!AW37-'UPDATE&gt;&gt;Jul-Dec 2022 Actuals'!AW37</f>
        <v>0</v>
      </c>
      <c r="AX37" s="46">
        <f>+'UPDATE&gt;&gt;Jul2022-Mar2023 Actuals'!AX37-'UPDATE&gt;&gt;Jul-Dec 2022 Actuals'!AX37</f>
        <v>0</v>
      </c>
      <c r="AY37" s="46">
        <f>+'UPDATE&gt;&gt;Jul2022-Mar2023 Actuals'!AY37-'UPDATE&gt;&gt;Jul-Dec 2022 Actuals'!AY37</f>
        <v>0</v>
      </c>
      <c r="AZ37" s="46">
        <f>+'UPDATE&gt;&gt;Jul2022-Mar2023 Actuals'!AZ37-'UPDATE&gt;&gt;Jul-Dec 2022 Actuals'!AZ37</f>
        <v>0</v>
      </c>
      <c r="BA37" s="46">
        <f>+'UPDATE&gt;&gt;Jul2022-Mar2023 Actuals'!BA37-'UPDATE&gt;&gt;Jul-Dec 2022 Actuals'!BA37</f>
        <v>0</v>
      </c>
      <c r="BB37" s="46">
        <f>+'UPDATE&gt;&gt;Jul2022-Mar2023 Actuals'!BB37-'UPDATE&gt;&gt;Jul-Dec 2022 Actuals'!BB37</f>
        <v>0</v>
      </c>
      <c r="BC37" s="46">
        <f>+'UPDATE&gt;&gt;Jul2022-Mar2023 Actuals'!BC37-'UPDATE&gt;&gt;Jul-Dec 2022 Actuals'!BC37</f>
        <v>42000</v>
      </c>
      <c r="BD37" s="46">
        <f>+'UPDATE&gt;&gt;Jul2022-Mar2023 Actuals'!BD37-'UPDATE&gt;&gt;Jul-Dec 2022 Actuals'!BD37</f>
        <v>42000</v>
      </c>
      <c r="BE37" s="46">
        <f>+'UPDATE&gt;&gt;Jul2022-Mar2023 Actuals'!BE37-'UPDATE&gt;&gt;Jul-Dec 2022 Actuals'!BE37</f>
        <v>84000</v>
      </c>
      <c r="BF37" s="46">
        <f>+'UPDATE&gt;&gt;Jul2022-Mar2023 Actuals'!BF37-'UPDATE&gt;&gt;Jul-Dec 2022 Actuals'!BF37</f>
        <v>0</v>
      </c>
      <c r="BG37" s="46">
        <f>+'UPDATE&gt;&gt;Jul2022-Mar2023 Actuals'!BG37-'UPDATE&gt;&gt;Jul-Dec 2022 Actuals'!BG37</f>
        <v>0</v>
      </c>
      <c r="BH37" s="46">
        <f>+'UPDATE&gt;&gt;Jul2022-Mar2023 Actuals'!BH37-'UPDATE&gt;&gt;Jul-Dec 2022 Actuals'!BH37</f>
        <v>0</v>
      </c>
      <c r="BI37" s="46">
        <f>+'UPDATE&gt;&gt;Jul2022-Mar2023 Actuals'!BI37-'UPDATE&gt;&gt;Jul-Dec 2022 Actuals'!BI37</f>
        <v>0</v>
      </c>
      <c r="BJ37" s="46">
        <f>+'UPDATE&gt;&gt;Jul2022-Mar2023 Actuals'!BJ37-'UPDATE&gt;&gt;Jul-Dec 2022 Actuals'!BJ37</f>
        <v>0</v>
      </c>
      <c r="BK37" s="46">
        <f>+'UPDATE&gt;&gt;Jul2022-Mar2023 Actuals'!BK37-'UPDATE&gt;&gt;Jul-Dec 2022 Actuals'!BK37</f>
        <v>0</v>
      </c>
      <c r="BL37" s="46">
        <f>+'UPDATE&gt;&gt;Jul2022-Mar2023 Actuals'!BL37-'UPDATE&gt;&gt;Jul-Dec 2022 Actuals'!BL37</f>
        <v>0</v>
      </c>
      <c r="BM37" s="46">
        <f>+'UPDATE&gt;&gt;Jul2022-Mar2023 Actuals'!BM37-'UPDATE&gt;&gt;Jul-Dec 2022 Actuals'!BM37</f>
        <v>0</v>
      </c>
      <c r="BN37" s="46">
        <f>+'UPDATE&gt;&gt;Jul2022-Mar2023 Actuals'!BN37-'UPDATE&gt;&gt;Jul-Dec 2022 Actuals'!BN37</f>
        <v>0</v>
      </c>
      <c r="BO37" s="46">
        <f>+'UPDATE&gt;&gt;Jul2022-Mar2023 Actuals'!BO37-'UPDATE&gt;&gt;Jul-Dec 2022 Actuals'!BO37</f>
        <v>0</v>
      </c>
      <c r="BP37" s="46">
        <f>+'UPDATE&gt;&gt;Jul2022-Mar2023 Actuals'!BP37-'UPDATE&gt;&gt;Jul-Dec 2022 Actuals'!BP37</f>
        <v>0</v>
      </c>
      <c r="BQ37" s="46">
        <f>+'UPDATE&gt;&gt;Jul2022-Mar2023 Actuals'!BQ37-'UPDATE&gt;&gt;Jul-Dec 2022 Actuals'!BQ37</f>
        <v>0</v>
      </c>
      <c r="BR37" s="46">
        <f>+'UPDATE&gt;&gt;Jul2022-Mar2023 Actuals'!BR37-'UPDATE&gt;&gt;Jul-Dec 2022 Actuals'!BR37</f>
        <v>-33000</v>
      </c>
      <c r="BS37" s="46">
        <f>+'UPDATE&gt;&gt;Jul2022-Mar2023 Actuals'!BS37-'UPDATE&gt;&gt;Jul-Dec 2022 Actuals'!BS37</f>
        <v>-33000</v>
      </c>
      <c r="BT37" s="46">
        <f>+'UPDATE&gt;&gt;Jul2022-Mar2023 Actuals'!BT37-'UPDATE&gt;&gt;Jul-Dec 2022 Actuals'!BT37</f>
        <v>-66000</v>
      </c>
      <c r="BU37" s="46">
        <f>+'UPDATE&gt;&gt;Jul2022-Mar2023 Actuals'!BU37-'UPDATE&gt;&gt;Jul-Dec 2022 Actuals'!BU37</f>
        <v>0</v>
      </c>
      <c r="BV37" s="46">
        <f>+'UPDATE&gt;&gt;Jul2022-Mar2023 Actuals'!BV37-'UPDATE&gt;&gt;Jul-Dec 2022 Actuals'!BV37</f>
        <v>0</v>
      </c>
      <c r="BW37" s="46">
        <f>+'UPDATE&gt;&gt;Jul2022-Mar2023 Actuals'!BW37-'UPDATE&gt;&gt;Jul-Dec 2022 Actuals'!BW37</f>
        <v>0</v>
      </c>
      <c r="BX37" s="46">
        <f>+'UPDATE&gt;&gt;Jul2022-Mar2023 Actuals'!BX37-'UPDATE&gt;&gt;Jul-Dec 2022 Actuals'!BX37</f>
        <v>0</v>
      </c>
      <c r="BY37" s="46">
        <f>+'UPDATE&gt;&gt;Jul2022-Mar2023 Actuals'!BY37-'UPDATE&gt;&gt;Jul-Dec 2022 Actuals'!BY37</f>
        <v>0</v>
      </c>
      <c r="BZ37" s="46">
        <f>+'UPDATE&gt;&gt;Jul2022-Mar2023 Actuals'!BZ37-'UPDATE&gt;&gt;Jul-Dec 2022 Actuals'!BZ37</f>
        <v>0</v>
      </c>
      <c r="CA37" s="46">
        <f>+'UPDATE&gt;&gt;Jul2022-Mar2023 Actuals'!CA37-'UPDATE&gt;&gt;Jul-Dec 2022 Actuals'!CA37</f>
        <v>0</v>
      </c>
      <c r="CB37" s="46">
        <f>+'UPDATE&gt;&gt;Jul2022-Mar2023 Actuals'!CB37-'UPDATE&gt;&gt;Jul-Dec 2022 Actuals'!CB37</f>
        <v>0</v>
      </c>
      <c r="CC37" s="46">
        <f>+'UPDATE&gt;&gt;Jul2022-Mar2023 Actuals'!CC37-'UPDATE&gt;&gt;Jul-Dec 2022 Actuals'!CC37</f>
        <v>0</v>
      </c>
      <c r="CD37" s="46">
        <f>+'UPDATE&gt;&gt;Jul2022-Mar2023 Actuals'!CD37-'UPDATE&gt;&gt;Jul-Dec 2022 Actuals'!CD37</f>
        <v>0</v>
      </c>
      <c r="CE37" s="46">
        <f>+'UPDATE&gt;&gt;Jul2022-Mar2023 Actuals'!CE37-'UPDATE&gt;&gt;Jul-Dec 2022 Actuals'!CE37</f>
        <v>0</v>
      </c>
      <c r="CF37" s="46">
        <f>+'UPDATE&gt;&gt;Jul2022-Mar2023 Actuals'!CF37-'UPDATE&gt;&gt;Jul-Dec 2022 Actuals'!CF37</f>
        <v>0</v>
      </c>
      <c r="CG37" s="46">
        <f>+'UPDATE&gt;&gt;Jul2022-Mar2023 Actuals'!CG37-'UPDATE&gt;&gt;Jul-Dec 2022 Actuals'!CG37</f>
        <v>0</v>
      </c>
      <c r="CH37" s="46">
        <f>+'UPDATE&gt;&gt;Jul2022-Mar2023 Actuals'!CH37-'UPDATE&gt;&gt;Jul-Dec 2022 Actuals'!CH37</f>
        <v>0</v>
      </c>
      <c r="CI37" s="46">
        <f>+'UPDATE&gt;&gt;Jul2022-Mar2023 Actuals'!CI37-'UPDATE&gt;&gt;Jul-Dec 2022 Actuals'!CI37</f>
        <v>0</v>
      </c>
    </row>
    <row r="38" spans="1:88" x14ac:dyDescent="0.25">
      <c r="A38" s="48" t="s">
        <v>179</v>
      </c>
      <c r="B38" s="48" t="s">
        <v>173</v>
      </c>
      <c r="C38" s="48" t="s">
        <v>180</v>
      </c>
      <c r="D38" s="48" t="s">
        <v>121</v>
      </c>
      <c r="F38" s="48" t="s">
        <v>175</v>
      </c>
      <c r="G38" s="48" t="s">
        <v>176</v>
      </c>
      <c r="H38" s="48" t="s">
        <v>177</v>
      </c>
      <c r="I38" s="48">
        <v>20</v>
      </c>
      <c r="J38" s="46">
        <f>+'UPDATE&gt;&gt;Jul2022-Mar2023 Actuals'!J38-'UPDATE&gt;&gt;Jul-Dec 2022 Actuals'!J38</f>
        <v>0</v>
      </c>
      <c r="K38" s="46">
        <f>+'UPDATE&gt;&gt;Jul2022-Mar2023 Actuals'!K38-'UPDATE&gt;&gt;Jul-Dec 2022 Actuals'!K38</f>
        <v>0</v>
      </c>
      <c r="L38" s="46">
        <f>+'UPDATE&gt;&gt;Jul2022-Mar2023 Actuals'!L38-'UPDATE&gt;&gt;Jul-Dec 2022 Actuals'!L38</f>
        <v>0</v>
      </c>
      <c r="M38" s="46">
        <f>+'UPDATE&gt;&gt;Jul2022-Mar2023 Actuals'!M38-'UPDATE&gt;&gt;Jul-Dec 2022 Actuals'!M38</f>
        <v>0</v>
      </c>
      <c r="N38" s="46">
        <f>+'UPDATE&gt;&gt;Jul2022-Mar2023 Actuals'!N38-'UPDATE&gt;&gt;Jul-Dec 2022 Actuals'!N38</f>
        <v>0</v>
      </c>
      <c r="O38" s="46">
        <f>+'UPDATE&gt;&gt;Jul2022-Mar2023 Actuals'!O38-'UPDATE&gt;&gt;Jul-Dec 2022 Actuals'!O38</f>
        <v>0</v>
      </c>
      <c r="P38" s="46">
        <f>+'UPDATE&gt;&gt;Jul2022-Mar2023 Actuals'!P38-'UPDATE&gt;&gt;Jul-Dec 2022 Actuals'!P38</f>
        <v>0</v>
      </c>
      <c r="Q38" s="46">
        <f>+'UPDATE&gt;&gt;Jul2022-Mar2023 Actuals'!Q38-'UPDATE&gt;&gt;Jul-Dec 2022 Actuals'!Q38</f>
        <v>0</v>
      </c>
      <c r="R38" s="46">
        <f>+'UPDATE&gt;&gt;Jul2022-Mar2023 Actuals'!R38-'UPDATE&gt;&gt;Jul-Dec 2022 Actuals'!R38</f>
        <v>0</v>
      </c>
      <c r="S38" s="46">
        <f>+'UPDATE&gt;&gt;Jul2022-Mar2023 Actuals'!S38-'UPDATE&gt;&gt;Jul-Dec 2022 Actuals'!S38</f>
        <v>0</v>
      </c>
      <c r="T38" s="46">
        <f>+'UPDATE&gt;&gt;Jul2022-Mar2023 Actuals'!T38-'UPDATE&gt;&gt;Jul-Dec 2022 Actuals'!T38</f>
        <v>0</v>
      </c>
      <c r="U38" s="46">
        <f>+'UPDATE&gt;&gt;Jul2022-Mar2023 Actuals'!U38-'UPDATE&gt;&gt;Jul-Dec 2022 Actuals'!U38</f>
        <v>0</v>
      </c>
      <c r="V38" s="46">
        <f>+'UPDATE&gt;&gt;Jul2022-Mar2023 Actuals'!V38-'UPDATE&gt;&gt;Jul-Dec 2022 Actuals'!V38</f>
        <v>0</v>
      </c>
      <c r="W38" s="46">
        <f>+'UPDATE&gt;&gt;Jul2022-Mar2023 Actuals'!W38-'UPDATE&gt;&gt;Jul-Dec 2022 Actuals'!W38</f>
        <v>0</v>
      </c>
      <c r="X38" s="46">
        <f>+'UPDATE&gt;&gt;Jul2022-Mar2023 Actuals'!X38-'UPDATE&gt;&gt;Jul-Dec 2022 Actuals'!X38</f>
        <v>0</v>
      </c>
      <c r="Y38" s="46">
        <f>+'UPDATE&gt;&gt;Jul2022-Mar2023 Actuals'!Y38-'UPDATE&gt;&gt;Jul-Dec 2022 Actuals'!Y38</f>
        <v>0</v>
      </c>
      <c r="Z38" s="46">
        <f>+'UPDATE&gt;&gt;Jul2022-Mar2023 Actuals'!Z38-'UPDATE&gt;&gt;Jul-Dec 2022 Actuals'!Z38</f>
        <v>0</v>
      </c>
      <c r="AA38" s="46">
        <f>+'UPDATE&gt;&gt;Jul2022-Mar2023 Actuals'!AA38-'UPDATE&gt;&gt;Jul-Dec 2022 Actuals'!AA38</f>
        <v>0</v>
      </c>
      <c r="AB38" s="46">
        <f>+'UPDATE&gt;&gt;Jul2022-Mar2023 Actuals'!AB38-'UPDATE&gt;&gt;Jul-Dec 2022 Actuals'!AB38</f>
        <v>0</v>
      </c>
      <c r="AC38" s="46">
        <f>+'UPDATE&gt;&gt;Jul2022-Mar2023 Actuals'!AC38-'UPDATE&gt;&gt;Jul-Dec 2022 Actuals'!AC38</f>
        <v>0</v>
      </c>
      <c r="AD38" s="46">
        <f>+'UPDATE&gt;&gt;Jul2022-Mar2023 Actuals'!AD38-'UPDATE&gt;&gt;Jul-Dec 2022 Actuals'!AD38</f>
        <v>0</v>
      </c>
      <c r="AE38" s="46">
        <f>+'UPDATE&gt;&gt;Jul2022-Mar2023 Actuals'!AE38-'UPDATE&gt;&gt;Jul-Dec 2022 Actuals'!AE38</f>
        <v>-1922000</v>
      </c>
      <c r="AF38" s="46">
        <f>+'UPDATE&gt;&gt;Jul2022-Mar2023 Actuals'!AF38-'UPDATE&gt;&gt;Jul-Dec 2022 Actuals'!AF38</f>
        <v>-1922000</v>
      </c>
      <c r="AG38" s="46">
        <f>+'UPDATE&gt;&gt;Jul2022-Mar2023 Actuals'!AG38-'UPDATE&gt;&gt;Jul-Dec 2022 Actuals'!AG38</f>
        <v>-3844000</v>
      </c>
      <c r="AH38" s="46">
        <f>+'UPDATE&gt;&gt;Jul2022-Mar2023 Actuals'!AH38-'UPDATE&gt;&gt;Jul-Dec 2022 Actuals'!AH38</f>
        <v>-1922000</v>
      </c>
      <c r="AI38" s="46">
        <f>+'UPDATE&gt;&gt;Jul2022-Mar2023 Actuals'!AI38-'UPDATE&gt;&gt;Jul-Dec 2022 Actuals'!AI38</f>
        <v>-1922000</v>
      </c>
      <c r="AJ38" s="46">
        <f>+'UPDATE&gt;&gt;Jul2022-Mar2023 Actuals'!AJ38-'UPDATE&gt;&gt;Jul-Dec 2022 Actuals'!AJ38</f>
        <v>-3844000</v>
      </c>
      <c r="AK38" s="46">
        <f>+'UPDATE&gt;&gt;Jul2022-Mar2023 Actuals'!AK38-'UPDATE&gt;&gt;Jul-Dec 2022 Actuals'!AK38</f>
        <v>3844000</v>
      </c>
      <c r="AL38" s="46">
        <f>+'UPDATE&gt;&gt;Jul2022-Mar2023 Actuals'!AL38-'UPDATE&gt;&gt;Jul-Dec 2022 Actuals'!AL38</f>
        <v>3844000</v>
      </c>
      <c r="AM38" s="46">
        <f>+'UPDATE&gt;&gt;Jul2022-Mar2023 Actuals'!AM38-'UPDATE&gt;&gt;Jul-Dec 2022 Actuals'!AM38</f>
        <v>7688000</v>
      </c>
      <c r="AN38" s="46">
        <f>+'UPDATE&gt;&gt;Jul2022-Mar2023 Actuals'!AN38-'UPDATE&gt;&gt;Jul-Dec 2022 Actuals'!AN38</f>
        <v>0</v>
      </c>
      <c r="AO38" s="46">
        <f>+'UPDATE&gt;&gt;Jul2022-Mar2023 Actuals'!AO38-'UPDATE&gt;&gt;Jul-Dec 2022 Actuals'!AO38</f>
        <v>0</v>
      </c>
      <c r="AP38" s="46">
        <f>+'UPDATE&gt;&gt;Jul2022-Mar2023 Actuals'!AP38-'UPDATE&gt;&gt;Jul-Dec 2022 Actuals'!AP38</f>
        <v>0</v>
      </c>
      <c r="AQ38" s="46">
        <f>+'UPDATE&gt;&gt;Jul2022-Mar2023 Actuals'!AQ38-'UPDATE&gt;&gt;Jul-Dec 2022 Actuals'!AQ38</f>
        <v>0</v>
      </c>
      <c r="AR38" s="46">
        <f>+'UPDATE&gt;&gt;Jul2022-Mar2023 Actuals'!AR38-'UPDATE&gt;&gt;Jul-Dec 2022 Actuals'!AR38</f>
        <v>0</v>
      </c>
      <c r="AS38" s="46">
        <f>+'UPDATE&gt;&gt;Jul2022-Mar2023 Actuals'!AS38-'UPDATE&gt;&gt;Jul-Dec 2022 Actuals'!AS38</f>
        <v>0</v>
      </c>
      <c r="AT38" s="46">
        <f>+'UPDATE&gt;&gt;Jul2022-Mar2023 Actuals'!AT38-'UPDATE&gt;&gt;Jul-Dec 2022 Actuals'!AT38</f>
        <v>0</v>
      </c>
      <c r="AU38" s="46">
        <f>+'UPDATE&gt;&gt;Jul2022-Mar2023 Actuals'!AU38-'UPDATE&gt;&gt;Jul-Dec 2022 Actuals'!AU38</f>
        <v>0</v>
      </c>
      <c r="AV38" s="46">
        <f>+'UPDATE&gt;&gt;Jul2022-Mar2023 Actuals'!AV38-'UPDATE&gt;&gt;Jul-Dec 2022 Actuals'!AV38</f>
        <v>0</v>
      </c>
      <c r="AW38" s="46">
        <f>+'UPDATE&gt;&gt;Jul2022-Mar2023 Actuals'!AW38-'UPDATE&gt;&gt;Jul-Dec 2022 Actuals'!AW38</f>
        <v>0</v>
      </c>
      <c r="AX38" s="46">
        <f>+'UPDATE&gt;&gt;Jul2022-Mar2023 Actuals'!AX38-'UPDATE&gt;&gt;Jul-Dec 2022 Actuals'!AX38</f>
        <v>0</v>
      </c>
      <c r="AY38" s="46">
        <f>+'UPDATE&gt;&gt;Jul2022-Mar2023 Actuals'!AY38-'UPDATE&gt;&gt;Jul-Dec 2022 Actuals'!AY38</f>
        <v>0</v>
      </c>
      <c r="AZ38" s="46">
        <f>+'UPDATE&gt;&gt;Jul2022-Mar2023 Actuals'!AZ38-'UPDATE&gt;&gt;Jul-Dec 2022 Actuals'!AZ38</f>
        <v>0</v>
      </c>
      <c r="BA38" s="46">
        <f>+'UPDATE&gt;&gt;Jul2022-Mar2023 Actuals'!BA38-'UPDATE&gt;&gt;Jul-Dec 2022 Actuals'!BA38</f>
        <v>0</v>
      </c>
      <c r="BB38" s="46">
        <f>+'UPDATE&gt;&gt;Jul2022-Mar2023 Actuals'!BB38-'UPDATE&gt;&gt;Jul-Dec 2022 Actuals'!BB38</f>
        <v>0</v>
      </c>
      <c r="BC38" s="46">
        <f>+'UPDATE&gt;&gt;Jul2022-Mar2023 Actuals'!BC38-'UPDATE&gt;&gt;Jul-Dec 2022 Actuals'!BC38</f>
        <v>0</v>
      </c>
      <c r="BD38" s="46">
        <f>+'UPDATE&gt;&gt;Jul2022-Mar2023 Actuals'!BD38-'UPDATE&gt;&gt;Jul-Dec 2022 Actuals'!BD38</f>
        <v>0</v>
      </c>
      <c r="BE38" s="46">
        <f>+'UPDATE&gt;&gt;Jul2022-Mar2023 Actuals'!BE38-'UPDATE&gt;&gt;Jul-Dec 2022 Actuals'!BE38</f>
        <v>0</v>
      </c>
      <c r="BF38" s="46">
        <f>+'UPDATE&gt;&gt;Jul2022-Mar2023 Actuals'!BF38-'UPDATE&gt;&gt;Jul-Dec 2022 Actuals'!BF38</f>
        <v>0</v>
      </c>
      <c r="BG38" s="46">
        <f>+'UPDATE&gt;&gt;Jul2022-Mar2023 Actuals'!BG38-'UPDATE&gt;&gt;Jul-Dec 2022 Actuals'!BG38</f>
        <v>0</v>
      </c>
      <c r="BH38" s="46">
        <f>+'UPDATE&gt;&gt;Jul2022-Mar2023 Actuals'!BH38-'UPDATE&gt;&gt;Jul-Dec 2022 Actuals'!BH38</f>
        <v>0</v>
      </c>
      <c r="BI38" s="46">
        <f>+'UPDATE&gt;&gt;Jul2022-Mar2023 Actuals'!BI38-'UPDATE&gt;&gt;Jul-Dec 2022 Actuals'!BI38</f>
        <v>0</v>
      </c>
      <c r="BJ38" s="46">
        <f>+'UPDATE&gt;&gt;Jul2022-Mar2023 Actuals'!BJ38-'UPDATE&gt;&gt;Jul-Dec 2022 Actuals'!BJ38</f>
        <v>0</v>
      </c>
      <c r="BK38" s="46">
        <f>+'UPDATE&gt;&gt;Jul2022-Mar2023 Actuals'!BK38-'UPDATE&gt;&gt;Jul-Dec 2022 Actuals'!BK38</f>
        <v>0</v>
      </c>
      <c r="BL38" s="46">
        <f>+'UPDATE&gt;&gt;Jul2022-Mar2023 Actuals'!BL38-'UPDATE&gt;&gt;Jul-Dec 2022 Actuals'!BL38</f>
        <v>0</v>
      </c>
      <c r="BM38" s="46">
        <f>+'UPDATE&gt;&gt;Jul2022-Mar2023 Actuals'!BM38-'UPDATE&gt;&gt;Jul-Dec 2022 Actuals'!BM38</f>
        <v>0</v>
      </c>
      <c r="BN38" s="46">
        <f>+'UPDATE&gt;&gt;Jul2022-Mar2023 Actuals'!BN38-'UPDATE&gt;&gt;Jul-Dec 2022 Actuals'!BN38</f>
        <v>0</v>
      </c>
      <c r="BO38" s="46">
        <f>+'UPDATE&gt;&gt;Jul2022-Mar2023 Actuals'!BO38-'UPDATE&gt;&gt;Jul-Dec 2022 Actuals'!BO38</f>
        <v>0</v>
      </c>
      <c r="BP38" s="46">
        <f>+'UPDATE&gt;&gt;Jul2022-Mar2023 Actuals'!BP38-'UPDATE&gt;&gt;Jul-Dec 2022 Actuals'!BP38</f>
        <v>0</v>
      </c>
      <c r="BQ38" s="46">
        <f>+'UPDATE&gt;&gt;Jul2022-Mar2023 Actuals'!BQ38-'UPDATE&gt;&gt;Jul-Dec 2022 Actuals'!BQ38</f>
        <v>0</v>
      </c>
      <c r="BR38" s="46">
        <f>+'UPDATE&gt;&gt;Jul2022-Mar2023 Actuals'!BR38-'UPDATE&gt;&gt;Jul-Dec 2022 Actuals'!BR38</f>
        <v>0</v>
      </c>
      <c r="BS38" s="46">
        <f>+'UPDATE&gt;&gt;Jul2022-Mar2023 Actuals'!BS38-'UPDATE&gt;&gt;Jul-Dec 2022 Actuals'!BS38</f>
        <v>0</v>
      </c>
      <c r="BT38" s="46">
        <f>+'UPDATE&gt;&gt;Jul2022-Mar2023 Actuals'!BT38-'UPDATE&gt;&gt;Jul-Dec 2022 Actuals'!BT38</f>
        <v>0</v>
      </c>
      <c r="BU38" s="46">
        <f>+'UPDATE&gt;&gt;Jul2022-Mar2023 Actuals'!BU38-'UPDATE&gt;&gt;Jul-Dec 2022 Actuals'!BU38</f>
        <v>0</v>
      </c>
      <c r="BV38" s="46">
        <f>+'UPDATE&gt;&gt;Jul2022-Mar2023 Actuals'!BV38-'UPDATE&gt;&gt;Jul-Dec 2022 Actuals'!BV38</f>
        <v>0</v>
      </c>
      <c r="BW38" s="46">
        <f>+'UPDATE&gt;&gt;Jul2022-Mar2023 Actuals'!BW38-'UPDATE&gt;&gt;Jul-Dec 2022 Actuals'!BW38</f>
        <v>0</v>
      </c>
      <c r="BX38" s="46">
        <f>+'UPDATE&gt;&gt;Jul2022-Mar2023 Actuals'!BX38-'UPDATE&gt;&gt;Jul-Dec 2022 Actuals'!BX38</f>
        <v>0</v>
      </c>
      <c r="BY38" s="46">
        <f>+'UPDATE&gt;&gt;Jul2022-Mar2023 Actuals'!BY38-'UPDATE&gt;&gt;Jul-Dec 2022 Actuals'!BY38</f>
        <v>0</v>
      </c>
      <c r="BZ38" s="46">
        <f>+'UPDATE&gt;&gt;Jul2022-Mar2023 Actuals'!BZ38-'UPDATE&gt;&gt;Jul-Dec 2022 Actuals'!BZ38</f>
        <v>0</v>
      </c>
      <c r="CA38" s="46">
        <f>+'UPDATE&gt;&gt;Jul2022-Mar2023 Actuals'!CA38-'UPDATE&gt;&gt;Jul-Dec 2022 Actuals'!CA38</f>
        <v>0</v>
      </c>
      <c r="CB38" s="46">
        <f>+'UPDATE&gt;&gt;Jul2022-Mar2023 Actuals'!CB38-'UPDATE&gt;&gt;Jul-Dec 2022 Actuals'!CB38</f>
        <v>0</v>
      </c>
      <c r="CC38" s="46">
        <f>+'UPDATE&gt;&gt;Jul2022-Mar2023 Actuals'!CC38-'UPDATE&gt;&gt;Jul-Dec 2022 Actuals'!CC38</f>
        <v>0</v>
      </c>
      <c r="CD38" s="46">
        <f>+'UPDATE&gt;&gt;Jul2022-Mar2023 Actuals'!CD38-'UPDATE&gt;&gt;Jul-Dec 2022 Actuals'!CD38</f>
        <v>0</v>
      </c>
      <c r="CE38" s="46">
        <f>+'UPDATE&gt;&gt;Jul2022-Mar2023 Actuals'!CE38-'UPDATE&gt;&gt;Jul-Dec 2022 Actuals'!CE38</f>
        <v>0</v>
      </c>
      <c r="CF38" s="46">
        <f>+'UPDATE&gt;&gt;Jul2022-Mar2023 Actuals'!CF38-'UPDATE&gt;&gt;Jul-Dec 2022 Actuals'!CF38</f>
        <v>0</v>
      </c>
      <c r="CG38" s="46">
        <f>+'UPDATE&gt;&gt;Jul2022-Mar2023 Actuals'!CG38-'UPDATE&gt;&gt;Jul-Dec 2022 Actuals'!CG38</f>
        <v>0</v>
      </c>
      <c r="CH38" s="46">
        <f>+'UPDATE&gt;&gt;Jul2022-Mar2023 Actuals'!CH38-'UPDATE&gt;&gt;Jul-Dec 2022 Actuals'!CH38</f>
        <v>0</v>
      </c>
      <c r="CI38" s="46">
        <f>+'UPDATE&gt;&gt;Jul2022-Mar2023 Actuals'!CI38-'UPDATE&gt;&gt;Jul-Dec 2022 Actuals'!CI38</f>
        <v>0</v>
      </c>
    </row>
    <row r="39" spans="1:88" x14ac:dyDescent="0.25">
      <c r="A39" s="48" t="s">
        <v>182</v>
      </c>
      <c r="B39" s="48" t="s">
        <v>173</v>
      </c>
      <c r="C39" s="48" t="s">
        <v>183</v>
      </c>
      <c r="D39" s="48" t="s">
        <v>121</v>
      </c>
      <c r="F39" s="48" t="s">
        <v>175</v>
      </c>
      <c r="G39" s="48" t="s">
        <v>176</v>
      </c>
      <c r="H39" s="48" t="s">
        <v>177</v>
      </c>
      <c r="I39" s="48">
        <v>20</v>
      </c>
      <c r="J39" s="46">
        <f>+'UPDATE&gt;&gt;Jul2022-Mar2023 Actuals'!J39-'UPDATE&gt;&gt;Jul-Dec 2022 Actuals'!J39</f>
        <v>0</v>
      </c>
      <c r="K39" s="46">
        <f>+'UPDATE&gt;&gt;Jul2022-Mar2023 Actuals'!K39-'UPDATE&gt;&gt;Jul-Dec 2022 Actuals'!K39</f>
        <v>0</v>
      </c>
      <c r="L39" s="46">
        <f>+'UPDATE&gt;&gt;Jul2022-Mar2023 Actuals'!L39-'UPDATE&gt;&gt;Jul-Dec 2022 Actuals'!L39</f>
        <v>0</v>
      </c>
      <c r="M39" s="46">
        <f>+'UPDATE&gt;&gt;Jul2022-Mar2023 Actuals'!M39-'UPDATE&gt;&gt;Jul-Dec 2022 Actuals'!M39</f>
        <v>0</v>
      </c>
      <c r="N39" s="46">
        <f>+'UPDATE&gt;&gt;Jul2022-Mar2023 Actuals'!N39-'UPDATE&gt;&gt;Jul-Dec 2022 Actuals'!N39</f>
        <v>0</v>
      </c>
      <c r="O39" s="46">
        <f>+'UPDATE&gt;&gt;Jul2022-Mar2023 Actuals'!O39-'UPDATE&gt;&gt;Jul-Dec 2022 Actuals'!O39</f>
        <v>0</v>
      </c>
      <c r="P39" s="46">
        <f>+'UPDATE&gt;&gt;Jul2022-Mar2023 Actuals'!P39-'UPDATE&gt;&gt;Jul-Dec 2022 Actuals'!P39</f>
        <v>0</v>
      </c>
      <c r="Q39" s="46">
        <f>+'UPDATE&gt;&gt;Jul2022-Mar2023 Actuals'!Q39-'UPDATE&gt;&gt;Jul-Dec 2022 Actuals'!Q39</f>
        <v>0</v>
      </c>
      <c r="R39" s="46">
        <f>+'UPDATE&gt;&gt;Jul2022-Mar2023 Actuals'!R39-'UPDATE&gt;&gt;Jul-Dec 2022 Actuals'!R39</f>
        <v>0</v>
      </c>
      <c r="S39" s="46">
        <f>+'UPDATE&gt;&gt;Jul2022-Mar2023 Actuals'!S39-'UPDATE&gt;&gt;Jul-Dec 2022 Actuals'!S39</f>
        <v>0</v>
      </c>
      <c r="T39" s="46">
        <f>+'UPDATE&gt;&gt;Jul2022-Mar2023 Actuals'!T39-'UPDATE&gt;&gt;Jul-Dec 2022 Actuals'!T39</f>
        <v>0</v>
      </c>
      <c r="U39" s="46">
        <f>+'UPDATE&gt;&gt;Jul2022-Mar2023 Actuals'!U39-'UPDATE&gt;&gt;Jul-Dec 2022 Actuals'!U39</f>
        <v>0</v>
      </c>
      <c r="V39" s="46">
        <f>+'UPDATE&gt;&gt;Jul2022-Mar2023 Actuals'!V39-'UPDATE&gt;&gt;Jul-Dec 2022 Actuals'!V39</f>
        <v>-2248000</v>
      </c>
      <c r="W39" s="46">
        <f>+'UPDATE&gt;&gt;Jul2022-Mar2023 Actuals'!W39-'UPDATE&gt;&gt;Jul-Dec 2022 Actuals'!W39</f>
        <v>0</v>
      </c>
      <c r="X39" s="46">
        <f>+'UPDATE&gt;&gt;Jul2022-Mar2023 Actuals'!X39-'UPDATE&gt;&gt;Jul-Dec 2022 Actuals'!X39</f>
        <v>-2248000</v>
      </c>
      <c r="Y39" s="46">
        <f>+'UPDATE&gt;&gt;Jul2022-Mar2023 Actuals'!Y39-'UPDATE&gt;&gt;Jul-Dec 2022 Actuals'!Y39</f>
        <v>-2248000</v>
      </c>
      <c r="Z39" s="46">
        <f>+'UPDATE&gt;&gt;Jul2022-Mar2023 Actuals'!Z39-'UPDATE&gt;&gt;Jul-Dec 2022 Actuals'!Z39</f>
        <v>0</v>
      </c>
      <c r="AA39" s="46">
        <f>+'UPDATE&gt;&gt;Jul2022-Mar2023 Actuals'!AA39-'UPDATE&gt;&gt;Jul-Dec 2022 Actuals'!AA39</f>
        <v>-2248000</v>
      </c>
      <c r="AB39" s="46">
        <f>+'UPDATE&gt;&gt;Jul2022-Mar2023 Actuals'!AB39-'UPDATE&gt;&gt;Jul-Dec 2022 Actuals'!AB39</f>
        <v>-406000</v>
      </c>
      <c r="AC39" s="46">
        <f>+'UPDATE&gt;&gt;Jul2022-Mar2023 Actuals'!AC39-'UPDATE&gt;&gt;Jul-Dec 2022 Actuals'!AC39</f>
        <v>0</v>
      </c>
      <c r="AD39" s="46">
        <f>+'UPDATE&gt;&gt;Jul2022-Mar2023 Actuals'!AD39-'UPDATE&gt;&gt;Jul-Dec 2022 Actuals'!AD39</f>
        <v>-406000</v>
      </c>
      <c r="AE39" s="46">
        <f>+'UPDATE&gt;&gt;Jul2022-Mar2023 Actuals'!AE39-'UPDATE&gt;&gt;Jul-Dec 2022 Actuals'!AE39</f>
        <v>-3511000</v>
      </c>
      <c r="AF39" s="46">
        <f>+'UPDATE&gt;&gt;Jul2022-Mar2023 Actuals'!AF39-'UPDATE&gt;&gt;Jul-Dec 2022 Actuals'!AF39</f>
        <v>0</v>
      </c>
      <c r="AG39" s="46">
        <f>+'UPDATE&gt;&gt;Jul2022-Mar2023 Actuals'!AG39-'UPDATE&gt;&gt;Jul-Dec 2022 Actuals'!AG39</f>
        <v>-3511000</v>
      </c>
      <c r="AH39" s="46">
        <f>+'UPDATE&gt;&gt;Jul2022-Mar2023 Actuals'!AH39-'UPDATE&gt;&gt;Jul-Dec 2022 Actuals'!AH39</f>
        <v>2348000</v>
      </c>
      <c r="AI39" s="46">
        <f>+'UPDATE&gt;&gt;Jul2022-Mar2023 Actuals'!AI39-'UPDATE&gt;&gt;Jul-Dec 2022 Actuals'!AI39</f>
        <v>0</v>
      </c>
      <c r="AJ39" s="46">
        <f>+'UPDATE&gt;&gt;Jul2022-Mar2023 Actuals'!AJ39-'UPDATE&gt;&gt;Jul-Dec 2022 Actuals'!AJ39</f>
        <v>2348000</v>
      </c>
      <c r="AK39" s="46">
        <f>+'UPDATE&gt;&gt;Jul2022-Mar2023 Actuals'!AK39-'UPDATE&gt;&gt;Jul-Dec 2022 Actuals'!AK39</f>
        <v>1464000</v>
      </c>
      <c r="AL39" s="46">
        <f>+'UPDATE&gt;&gt;Jul2022-Mar2023 Actuals'!AL39-'UPDATE&gt;&gt;Jul-Dec 2022 Actuals'!AL39</f>
        <v>0</v>
      </c>
      <c r="AM39" s="46">
        <f>+'UPDATE&gt;&gt;Jul2022-Mar2023 Actuals'!AM39-'UPDATE&gt;&gt;Jul-Dec 2022 Actuals'!AM39</f>
        <v>1464000</v>
      </c>
      <c r="AN39" s="46">
        <f>+'UPDATE&gt;&gt;Jul2022-Mar2023 Actuals'!AN39-'UPDATE&gt;&gt;Jul-Dec 2022 Actuals'!AN39</f>
        <v>-105000</v>
      </c>
      <c r="AO39" s="46">
        <f>+'UPDATE&gt;&gt;Jul2022-Mar2023 Actuals'!AO39-'UPDATE&gt;&gt;Jul-Dec 2022 Actuals'!AO39</f>
        <v>0</v>
      </c>
      <c r="AP39" s="46">
        <f>+'UPDATE&gt;&gt;Jul2022-Mar2023 Actuals'!AP39-'UPDATE&gt;&gt;Jul-Dec 2022 Actuals'!AP39</f>
        <v>-105000</v>
      </c>
      <c r="AQ39" s="46">
        <f>+'UPDATE&gt;&gt;Jul2022-Mar2023 Actuals'!AQ39-'UPDATE&gt;&gt;Jul-Dec 2022 Actuals'!AQ39</f>
        <v>784000</v>
      </c>
      <c r="AR39" s="46">
        <f>+'UPDATE&gt;&gt;Jul2022-Mar2023 Actuals'!AR39-'UPDATE&gt;&gt;Jul-Dec 2022 Actuals'!AR39</f>
        <v>0</v>
      </c>
      <c r="AS39" s="46">
        <f>+'UPDATE&gt;&gt;Jul2022-Mar2023 Actuals'!AS39-'UPDATE&gt;&gt;Jul-Dec 2022 Actuals'!AS39</f>
        <v>784000</v>
      </c>
      <c r="AT39" s="46">
        <f>+'UPDATE&gt;&gt;Jul2022-Mar2023 Actuals'!AT39-'UPDATE&gt;&gt;Jul-Dec 2022 Actuals'!AT39</f>
        <v>784000</v>
      </c>
      <c r="AU39" s="46">
        <f>+'UPDATE&gt;&gt;Jul2022-Mar2023 Actuals'!AU39-'UPDATE&gt;&gt;Jul-Dec 2022 Actuals'!AU39</f>
        <v>0</v>
      </c>
      <c r="AV39" s="46">
        <f>+'UPDATE&gt;&gt;Jul2022-Mar2023 Actuals'!AV39-'UPDATE&gt;&gt;Jul-Dec 2022 Actuals'!AV39</f>
        <v>784000</v>
      </c>
      <c r="AW39" s="46">
        <f>+'UPDATE&gt;&gt;Jul2022-Mar2023 Actuals'!AW39-'UPDATE&gt;&gt;Jul-Dec 2022 Actuals'!AW39</f>
        <v>784000</v>
      </c>
      <c r="AX39" s="46">
        <f>+'UPDATE&gt;&gt;Jul2022-Mar2023 Actuals'!AX39-'UPDATE&gt;&gt;Jul-Dec 2022 Actuals'!AX39</f>
        <v>0</v>
      </c>
      <c r="AY39" s="46">
        <f>+'UPDATE&gt;&gt;Jul2022-Mar2023 Actuals'!AY39-'UPDATE&gt;&gt;Jul-Dec 2022 Actuals'!AY39</f>
        <v>784000</v>
      </c>
      <c r="AZ39" s="46">
        <f>+'UPDATE&gt;&gt;Jul2022-Mar2023 Actuals'!AZ39-'UPDATE&gt;&gt;Jul-Dec 2022 Actuals'!AZ39</f>
        <v>0</v>
      </c>
      <c r="BA39" s="46">
        <f>+'UPDATE&gt;&gt;Jul2022-Mar2023 Actuals'!BA39-'UPDATE&gt;&gt;Jul-Dec 2022 Actuals'!BA39</f>
        <v>0</v>
      </c>
      <c r="BB39" s="46">
        <f>+'UPDATE&gt;&gt;Jul2022-Mar2023 Actuals'!BB39-'UPDATE&gt;&gt;Jul-Dec 2022 Actuals'!BB39</f>
        <v>0</v>
      </c>
      <c r="BC39" s="46">
        <f>+'UPDATE&gt;&gt;Jul2022-Mar2023 Actuals'!BC39-'UPDATE&gt;&gt;Jul-Dec 2022 Actuals'!BC39</f>
        <v>2352000</v>
      </c>
      <c r="BD39" s="46">
        <f>+'UPDATE&gt;&gt;Jul2022-Mar2023 Actuals'!BD39-'UPDATE&gt;&gt;Jul-Dec 2022 Actuals'!BD39</f>
        <v>0</v>
      </c>
      <c r="BE39" s="46">
        <f>+'UPDATE&gt;&gt;Jul2022-Mar2023 Actuals'!BE39-'UPDATE&gt;&gt;Jul-Dec 2022 Actuals'!BE39</f>
        <v>2352000</v>
      </c>
      <c r="BF39" s="46">
        <f>+'UPDATE&gt;&gt;Jul2022-Mar2023 Actuals'!BF39-'UPDATE&gt;&gt;Jul-Dec 2022 Actuals'!BF39</f>
        <v>0</v>
      </c>
      <c r="BG39" s="46">
        <f>+'UPDATE&gt;&gt;Jul2022-Mar2023 Actuals'!BG39-'UPDATE&gt;&gt;Jul-Dec 2022 Actuals'!BG39</f>
        <v>0</v>
      </c>
      <c r="BH39" s="46">
        <f>+'UPDATE&gt;&gt;Jul2022-Mar2023 Actuals'!BH39-'UPDATE&gt;&gt;Jul-Dec 2022 Actuals'!BH39</f>
        <v>0</v>
      </c>
      <c r="BI39" s="46">
        <f>+'UPDATE&gt;&gt;Jul2022-Mar2023 Actuals'!BI39-'UPDATE&gt;&gt;Jul-Dec 2022 Actuals'!BI39</f>
        <v>0</v>
      </c>
      <c r="BJ39" s="46">
        <f>+'UPDATE&gt;&gt;Jul2022-Mar2023 Actuals'!BJ39-'UPDATE&gt;&gt;Jul-Dec 2022 Actuals'!BJ39</f>
        <v>0</v>
      </c>
      <c r="BK39" s="46">
        <f>+'UPDATE&gt;&gt;Jul2022-Mar2023 Actuals'!BK39-'UPDATE&gt;&gt;Jul-Dec 2022 Actuals'!BK39</f>
        <v>0</v>
      </c>
      <c r="BL39" s="46">
        <f>+'UPDATE&gt;&gt;Jul2022-Mar2023 Actuals'!BL39-'UPDATE&gt;&gt;Jul-Dec 2022 Actuals'!BL39</f>
        <v>0</v>
      </c>
      <c r="BM39" s="46">
        <f>+'UPDATE&gt;&gt;Jul2022-Mar2023 Actuals'!BM39-'UPDATE&gt;&gt;Jul-Dec 2022 Actuals'!BM39</f>
        <v>0</v>
      </c>
      <c r="BN39" s="46">
        <f>+'UPDATE&gt;&gt;Jul2022-Mar2023 Actuals'!BN39-'UPDATE&gt;&gt;Jul-Dec 2022 Actuals'!BN39</f>
        <v>0</v>
      </c>
      <c r="BO39" s="46">
        <f>+'UPDATE&gt;&gt;Jul2022-Mar2023 Actuals'!BO39-'UPDATE&gt;&gt;Jul-Dec 2022 Actuals'!BO39</f>
        <v>0</v>
      </c>
      <c r="BP39" s="46">
        <f>+'UPDATE&gt;&gt;Jul2022-Mar2023 Actuals'!BP39-'UPDATE&gt;&gt;Jul-Dec 2022 Actuals'!BP39</f>
        <v>0</v>
      </c>
      <c r="BQ39" s="46">
        <f>+'UPDATE&gt;&gt;Jul2022-Mar2023 Actuals'!BQ39-'UPDATE&gt;&gt;Jul-Dec 2022 Actuals'!BQ39</f>
        <v>0</v>
      </c>
      <c r="BR39" s="46">
        <f>+'UPDATE&gt;&gt;Jul2022-Mar2023 Actuals'!BR39-'UPDATE&gt;&gt;Jul-Dec 2022 Actuals'!BR39</f>
        <v>-1000</v>
      </c>
      <c r="BS39" s="46">
        <f>+'UPDATE&gt;&gt;Jul2022-Mar2023 Actuals'!BS39-'UPDATE&gt;&gt;Jul-Dec 2022 Actuals'!BS39</f>
        <v>0</v>
      </c>
      <c r="BT39" s="46">
        <f>+'UPDATE&gt;&gt;Jul2022-Mar2023 Actuals'!BT39-'UPDATE&gt;&gt;Jul-Dec 2022 Actuals'!BT39</f>
        <v>-1000</v>
      </c>
      <c r="BU39" s="46">
        <f>+'UPDATE&gt;&gt;Jul2022-Mar2023 Actuals'!BU39-'UPDATE&gt;&gt;Jul-Dec 2022 Actuals'!BU39</f>
        <v>0</v>
      </c>
      <c r="BV39" s="46">
        <f>+'UPDATE&gt;&gt;Jul2022-Mar2023 Actuals'!BV39-'UPDATE&gt;&gt;Jul-Dec 2022 Actuals'!BV39</f>
        <v>0</v>
      </c>
      <c r="BW39" s="46">
        <f>+'UPDATE&gt;&gt;Jul2022-Mar2023 Actuals'!BW39-'UPDATE&gt;&gt;Jul-Dec 2022 Actuals'!BW39</f>
        <v>0</v>
      </c>
      <c r="BX39" s="46">
        <f>+'UPDATE&gt;&gt;Jul2022-Mar2023 Actuals'!BX39-'UPDATE&gt;&gt;Jul-Dec 2022 Actuals'!BX39</f>
        <v>0</v>
      </c>
      <c r="BY39" s="46">
        <f>+'UPDATE&gt;&gt;Jul2022-Mar2023 Actuals'!BY39-'UPDATE&gt;&gt;Jul-Dec 2022 Actuals'!BY39</f>
        <v>0</v>
      </c>
      <c r="BZ39" s="46">
        <f>+'UPDATE&gt;&gt;Jul2022-Mar2023 Actuals'!BZ39-'UPDATE&gt;&gt;Jul-Dec 2022 Actuals'!BZ39</f>
        <v>0</v>
      </c>
      <c r="CA39" s="46">
        <f>+'UPDATE&gt;&gt;Jul2022-Mar2023 Actuals'!CA39-'UPDATE&gt;&gt;Jul-Dec 2022 Actuals'!CA39</f>
        <v>-1000</v>
      </c>
      <c r="CB39" s="46">
        <f>+'UPDATE&gt;&gt;Jul2022-Mar2023 Actuals'!CB39-'UPDATE&gt;&gt;Jul-Dec 2022 Actuals'!CB39</f>
        <v>0</v>
      </c>
      <c r="CC39" s="46">
        <f>+'UPDATE&gt;&gt;Jul2022-Mar2023 Actuals'!CC39-'UPDATE&gt;&gt;Jul-Dec 2022 Actuals'!CC39</f>
        <v>-1000</v>
      </c>
      <c r="CD39" s="46">
        <f>+'UPDATE&gt;&gt;Jul2022-Mar2023 Actuals'!CD39-'UPDATE&gt;&gt;Jul-Dec 2022 Actuals'!CD39</f>
        <v>0</v>
      </c>
      <c r="CE39" s="46">
        <f>+'UPDATE&gt;&gt;Jul2022-Mar2023 Actuals'!CE39-'UPDATE&gt;&gt;Jul-Dec 2022 Actuals'!CE39</f>
        <v>0</v>
      </c>
      <c r="CF39" s="46">
        <f>+'UPDATE&gt;&gt;Jul2022-Mar2023 Actuals'!CF39-'UPDATE&gt;&gt;Jul-Dec 2022 Actuals'!CF39</f>
        <v>0</v>
      </c>
      <c r="CG39" s="46">
        <f>+'UPDATE&gt;&gt;Jul2022-Mar2023 Actuals'!CG39-'UPDATE&gt;&gt;Jul-Dec 2022 Actuals'!CG39</f>
        <v>-1000</v>
      </c>
      <c r="CH39" s="46">
        <f>+'UPDATE&gt;&gt;Jul2022-Mar2023 Actuals'!CH39-'UPDATE&gt;&gt;Jul-Dec 2022 Actuals'!CH39</f>
        <v>0</v>
      </c>
      <c r="CI39" s="46">
        <f>+'UPDATE&gt;&gt;Jul2022-Mar2023 Actuals'!CI39-'UPDATE&gt;&gt;Jul-Dec 2022 Actuals'!CI39</f>
        <v>-1000</v>
      </c>
    </row>
    <row r="40" spans="1:88" x14ac:dyDescent="0.25">
      <c r="A40" s="96" t="s">
        <v>184</v>
      </c>
      <c r="B40" s="96" t="s">
        <v>173</v>
      </c>
      <c r="C40" s="96" t="s">
        <v>185</v>
      </c>
      <c r="D40" s="96" t="s">
        <v>121</v>
      </c>
      <c r="F40" s="48" t="s">
        <v>175</v>
      </c>
      <c r="G40" s="48" t="s">
        <v>176</v>
      </c>
      <c r="H40" s="48" t="s">
        <v>177</v>
      </c>
      <c r="I40" s="48">
        <v>20</v>
      </c>
      <c r="J40" s="46">
        <f>+'UPDATE&gt;&gt;Jul2022-Mar2023 Actuals'!J40-'UPDATE&gt;&gt;Jul-Dec 2022 Actuals'!J40</f>
        <v>0</v>
      </c>
      <c r="K40" s="46">
        <f>+'UPDATE&gt;&gt;Jul2022-Mar2023 Actuals'!K40-'UPDATE&gt;&gt;Jul-Dec 2022 Actuals'!K40</f>
        <v>0</v>
      </c>
      <c r="L40" s="46">
        <f>+'UPDATE&gt;&gt;Jul2022-Mar2023 Actuals'!L40-'UPDATE&gt;&gt;Jul-Dec 2022 Actuals'!L40</f>
        <v>0</v>
      </c>
      <c r="M40" s="46">
        <f>+'UPDATE&gt;&gt;Jul2022-Mar2023 Actuals'!M40-'UPDATE&gt;&gt;Jul-Dec 2022 Actuals'!M40</f>
        <v>0</v>
      </c>
      <c r="N40" s="46">
        <f>+'UPDATE&gt;&gt;Jul2022-Mar2023 Actuals'!N40-'UPDATE&gt;&gt;Jul-Dec 2022 Actuals'!N40</f>
        <v>0</v>
      </c>
      <c r="O40" s="46">
        <f>+'UPDATE&gt;&gt;Jul2022-Mar2023 Actuals'!O40-'UPDATE&gt;&gt;Jul-Dec 2022 Actuals'!O40</f>
        <v>0</v>
      </c>
      <c r="P40" s="46">
        <f>+'UPDATE&gt;&gt;Jul2022-Mar2023 Actuals'!P40-'UPDATE&gt;&gt;Jul-Dec 2022 Actuals'!P40</f>
        <v>0</v>
      </c>
      <c r="Q40" s="46">
        <f>+'UPDATE&gt;&gt;Jul2022-Mar2023 Actuals'!Q40-'UPDATE&gt;&gt;Jul-Dec 2022 Actuals'!Q40</f>
        <v>0</v>
      </c>
      <c r="R40" s="46">
        <f>+'UPDATE&gt;&gt;Jul2022-Mar2023 Actuals'!R40-'UPDATE&gt;&gt;Jul-Dec 2022 Actuals'!R40</f>
        <v>0</v>
      </c>
      <c r="S40" s="46">
        <f>+'UPDATE&gt;&gt;Jul2022-Mar2023 Actuals'!S40-'UPDATE&gt;&gt;Jul-Dec 2022 Actuals'!S40</f>
        <v>0</v>
      </c>
      <c r="T40" s="46">
        <f>+'UPDATE&gt;&gt;Jul2022-Mar2023 Actuals'!T40-'UPDATE&gt;&gt;Jul-Dec 2022 Actuals'!T40</f>
        <v>0</v>
      </c>
      <c r="U40" s="46">
        <f>+'UPDATE&gt;&gt;Jul2022-Mar2023 Actuals'!U40-'UPDATE&gt;&gt;Jul-Dec 2022 Actuals'!U40</f>
        <v>0</v>
      </c>
      <c r="V40" s="46">
        <f>+'UPDATE&gt;&gt;Jul2022-Mar2023 Actuals'!V40-'UPDATE&gt;&gt;Jul-Dec 2022 Actuals'!V40</f>
        <v>0</v>
      </c>
      <c r="W40" s="46">
        <f>+'UPDATE&gt;&gt;Jul2022-Mar2023 Actuals'!W40-'UPDATE&gt;&gt;Jul-Dec 2022 Actuals'!W40</f>
        <v>0</v>
      </c>
      <c r="X40" s="46">
        <f>+'UPDATE&gt;&gt;Jul2022-Mar2023 Actuals'!X40-'UPDATE&gt;&gt;Jul-Dec 2022 Actuals'!X40</f>
        <v>0</v>
      </c>
      <c r="Y40" s="46">
        <f>+'UPDATE&gt;&gt;Jul2022-Mar2023 Actuals'!Y40-'UPDATE&gt;&gt;Jul-Dec 2022 Actuals'!Y40</f>
        <v>0</v>
      </c>
      <c r="Z40" s="46">
        <f>+'UPDATE&gt;&gt;Jul2022-Mar2023 Actuals'!Z40-'UPDATE&gt;&gt;Jul-Dec 2022 Actuals'!Z40</f>
        <v>0</v>
      </c>
      <c r="AA40" s="46">
        <f>+'UPDATE&gt;&gt;Jul2022-Mar2023 Actuals'!AA40-'UPDATE&gt;&gt;Jul-Dec 2022 Actuals'!AA40</f>
        <v>0</v>
      </c>
      <c r="AB40" s="46">
        <f>+'UPDATE&gt;&gt;Jul2022-Mar2023 Actuals'!AB40-'UPDATE&gt;&gt;Jul-Dec 2022 Actuals'!AB40</f>
        <v>0</v>
      </c>
      <c r="AC40" s="46">
        <f>+'UPDATE&gt;&gt;Jul2022-Mar2023 Actuals'!AC40-'UPDATE&gt;&gt;Jul-Dec 2022 Actuals'!AC40</f>
        <v>0</v>
      </c>
      <c r="AD40" s="46">
        <f>+'UPDATE&gt;&gt;Jul2022-Mar2023 Actuals'!AD40-'UPDATE&gt;&gt;Jul-Dec 2022 Actuals'!AD40</f>
        <v>0</v>
      </c>
      <c r="AE40" s="46">
        <f>+'UPDATE&gt;&gt;Jul2022-Mar2023 Actuals'!AE40-'UPDATE&gt;&gt;Jul-Dec 2022 Actuals'!AE40</f>
        <v>0</v>
      </c>
      <c r="AF40" s="46">
        <f>+'UPDATE&gt;&gt;Jul2022-Mar2023 Actuals'!AF40-'UPDATE&gt;&gt;Jul-Dec 2022 Actuals'!AF40</f>
        <v>0</v>
      </c>
      <c r="AG40" s="46">
        <f>+'UPDATE&gt;&gt;Jul2022-Mar2023 Actuals'!AG40-'UPDATE&gt;&gt;Jul-Dec 2022 Actuals'!AG40</f>
        <v>0</v>
      </c>
      <c r="AH40" s="46">
        <f>+'UPDATE&gt;&gt;Jul2022-Mar2023 Actuals'!AH40-'UPDATE&gt;&gt;Jul-Dec 2022 Actuals'!AH40</f>
        <v>0</v>
      </c>
      <c r="AI40" s="46">
        <f>+'UPDATE&gt;&gt;Jul2022-Mar2023 Actuals'!AI40-'UPDATE&gt;&gt;Jul-Dec 2022 Actuals'!AI40</f>
        <v>0</v>
      </c>
      <c r="AJ40" s="46">
        <f>+'UPDATE&gt;&gt;Jul2022-Mar2023 Actuals'!AJ40-'UPDATE&gt;&gt;Jul-Dec 2022 Actuals'!AJ40</f>
        <v>0</v>
      </c>
      <c r="AK40" s="46">
        <f>+'UPDATE&gt;&gt;Jul2022-Mar2023 Actuals'!AK40-'UPDATE&gt;&gt;Jul-Dec 2022 Actuals'!AK40</f>
        <v>0</v>
      </c>
      <c r="AL40" s="46">
        <f>+'UPDATE&gt;&gt;Jul2022-Mar2023 Actuals'!AL40-'UPDATE&gt;&gt;Jul-Dec 2022 Actuals'!AL40</f>
        <v>0</v>
      </c>
      <c r="AM40" s="46">
        <f>+'UPDATE&gt;&gt;Jul2022-Mar2023 Actuals'!AM40-'UPDATE&gt;&gt;Jul-Dec 2022 Actuals'!AM40</f>
        <v>0</v>
      </c>
      <c r="AN40" s="46">
        <f>+'UPDATE&gt;&gt;Jul2022-Mar2023 Actuals'!AN40-'UPDATE&gt;&gt;Jul-Dec 2022 Actuals'!AN40</f>
        <v>0</v>
      </c>
      <c r="AO40" s="46">
        <f>+'UPDATE&gt;&gt;Jul2022-Mar2023 Actuals'!AO40-'UPDATE&gt;&gt;Jul-Dec 2022 Actuals'!AO40</f>
        <v>0</v>
      </c>
      <c r="AP40" s="46">
        <f>+'UPDATE&gt;&gt;Jul2022-Mar2023 Actuals'!AP40-'UPDATE&gt;&gt;Jul-Dec 2022 Actuals'!AP40</f>
        <v>0</v>
      </c>
      <c r="AQ40" s="46">
        <f>+'UPDATE&gt;&gt;Jul2022-Mar2023 Actuals'!AQ40-'UPDATE&gt;&gt;Jul-Dec 2022 Actuals'!AQ40</f>
        <v>0</v>
      </c>
      <c r="AR40" s="46">
        <f>+'UPDATE&gt;&gt;Jul2022-Mar2023 Actuals'!AR40-'UPDATE&gt;&gt;Jul-Dec 2022 Actuals'!AR40</f>
        <v>0</v>
      </c>
      <c r="AS40" s="46">
        <f>+'UPDATE&gt;&gt;Jul2022-Mar2023 Actuals'!AS40-'UPDATE&gt;&gt;Jul-Dec 2022 Actuals'!AS40</f>
        <v>0</v>
      </c>
      <c r="AT40" s="46">
        <f>+'UPDATE&gt;&gt;Jul2022-Mar2023 Actuals'!AT40-'UPDATE&gt;&gt;Jul-Dec 2022 Actuals'!AT40</f>
        <v>0</v>
      </c>
      <c r="AU40" s="46">
        <f>+'UPDATE&gt;&gt;Jul2022-Mar2023 Actuals'!AU40-'UPDATE&gt;&gt;Jul-Dec 2022 Actuals'!AU40</f>
        <v>0</v>
      </c>
      <c r="AV40" s="46">
        <f>+'UPDATE&gt;&gt;Jul2022-Mar2023 Actuals'!AV40-'UPDATE&gt;&gt;Jul-Dec 2022 Actuals'!AV40</f>
        <v>0</v>
      </c>
      <c r="AW40" s="46">
        <f>+'UPDATE&gt;&gt;Jul2022-Mar2023 Actuals'!AW40-'UPDATE&gt;&gt;Jul-Dec 2022 Actuals'!AW40</f>
        <v>0</v>
      </c>
      <c r="AX40" s="46">
        <f>+'UPDATE&gt;&gt;Jul2022-Mar2023 Actuals'!AX40-'UPDATE&gt;&gt;Jul-Dec 2022 Actuals'!AX40</f>
        <v>0</v>
      </c>
      <c r="AY40" s="46">
        <f>+'UPDATE&gt;&gt;Jul2022-Mar2023 Actuals'!AY40-'UPDATE&gt;&gt;Jul-Dec 2022 Actuals'!AY40</f>
        <v>0</v>
      </c>
      <c r="AZ40" s="46">
        <f>+'UPDATE&gt;&gt;Jul2022-Mar2023 Actuals'!AZ40-'UPDATE&gt;&gt;Jul-Dec 2022 Actuals'!AZ40</f>
        <v>0</v>
      </c>
      <c r="BA40" s="46">
        <f>+'UPDATE&gt;&gt;Jul2022-Mar2023 Actuals'!BA40-'UPDATE&gt;&gt;Jul-Dec 2022 Actuals'!BA40</f>
        <v>0</v>
      </c>
      <c r="BB40" s="46">
        <f>+'UPDATE&gt;&gt;Jul2022-Mar2023 Actuals'!BB40-'UPDATE&gt;&gt;Jul-Dec 2022 Actuals'!BB40</f>
        <v>0</v>
      </c>
      <c r="BC40" s="46">
        <f>+'UPDATE&gt;&gt;Jul2022-Mar2023 Actuals'!BC40-'UPDATE&gt;&gt;Jul-Dec 2022 Actuals'!BC40</f>
        <v>0</v>
      </c>
      <c r="BD40" s="46">
        <f>+'UPDATE&gt;&gt;Jul2022-Mar2023 Actuals'!BD40-'UPDATE&gt;&gt;Jul-Dec 2022 Actuals'!BD40</f>
        <v>0</v>
      </c>
      <c r="BE40" s="46">
        <f>+'UPDATE&gt;&gt;Jul2022-Mar2023 Actuals'!BE40-'UPDATE&gt;&gt;Jul-Dec 2022 Actuals'!BE40</f>
        <v>0</v>
      </c>
      <c r="BF40" s="46">
        <f>+'UPDATE&gt;&gt;Jul2022-Mar2023 Actuals'!BF40-'UPDATE&gt;&gt;Jul-Dec 2022 Actuals'!BF40</f>
        <v>0</v>
      </c>
      <c r="BG40" s="46">
        <f>+'UPDATE&gt;&gt;Jul2022-Mar2023 Actuals'!BG40-'UPDATE&gt;&gt;Jul-Dec 2022 Actuals'!BG40</f>
        <v>0</v>
      </c>
      <c r="BH40" s="46">
        <f>+'UPDATE&gt;&gt;Jul2022-Mar2023 Actuals'!BH40-'UPDATE&gt;&gt;Jul-Dec 2022 Actuals'!BH40</f>
        <v>0</v>
      </c>
      <c r="BI40" s="46">
        <f>+'UPDATE&gt;&gt;Jul2022-Mar2023 Actuals'!BI40-'UPDATE&gt;&gt;Jul-Dec 2022 Actuals'!BI40</f>
        <v>0</v>
      </c>
      <c r="BJ40" s="46">
        <f>+'UPDATE&gt;&gt;Jul2022-Mar2023 Actuals'!BJ40-'UPDATE&gt;&gt;Jul-Dec 2022 Actuals'!BJ40</f>
        <v>0</v>
      </c>
      <c r="BK40" s="46">
        <f>+'UPDATE&gt;&gt;Jul2022-Mar2023 Actuals'!BK40-'UPDATE&gt;&gt;Jul-Dec 2022 Actuals'!BK40</f>
        <v>0</v>
      </c>
      <c r="BL40" s="46">
        <f>+'UPDATE&gt;&gt;Jul2022-Mar2023 Actuals'!BL40-'UPDATE&gt;&gt;Jul-Dec 2022 Actuals'!BL40</f>
        <v>0</v>
      </c>
      <c r="BM40" s="46">
        <f>+'UPDATE&gt;&gt;Jul2022-Mar2023 Actuals'!BM40-'UPDATE&gt;&gt;Jul-Dec 2022 Actuals'!BM40</f>
        <v>0</v>
      </c>
      <c r="BN40" s="46">
        <f>+'UPDATE&gt;&gt;Jul2022-Mar2023 Actuals'!BN40-'UPDATE&gt;&gt;Jul-Dec 2022 Actuals'!BN40</f>
        <v>0</v>
      </c>
      <c r="BO40" s="46">
        <f>+'UPDATE&gt;&gt;Jul2022-Mar2023 Actuals'!BO40-'UPDATE&gt;&gt;Jul-Dec 2022 Actuals'!BO40</f>
        <v>0</v>
      </c>
      <c r="BP40" s="46">
        <f>+'UPDATE&gt;&gt;Jul2022-Mar2023 Actuals'!BP40-'UPDATE&gt;&gt;Jul-Dec 2022 Actuals'!BP40</f>
        <v>0</v>
      </c>
      <c r="BQ40" s="46">
        <f>+'UPDATE&gt;&gt;Jul2022-Mar2023 Actuals'!BQ40-'UPDATE&gt;&gt;Jul-Dec 2022 Actuals'!BQ40</f>
        <v>0</v>
      </c>
      <c r="BR40" s="46">
        <f>+'UPDATE&gt;&gt;Jul2022-Mar2023 Actuals'!BR40-'UPDATE&gt;&gt;Jul-Dec 2022 Actuals'!BR40</f>
        <v>0</v>
      </c>
      <c r="BS40" s="46">
        <f>+'UPDATE&gt;&gt;Jul2022-Mar2023 Actuals'!BS40-'UPDATE&gt;&gt;Jul-Dec 2022 Actuals'!BS40</f>
        <v>0</v>
      </c>
      <c r="BT40" s="46">
        <f>+'UPDATE&gt;&gt;Jul2022-Mar2023 Actuals'!BT40-'UPDATE&gt;&gt;Jul-Dec 2022 Actuals'!BT40</f>
        <v>0</v>
      </c>
      <c r="BU40" s="46">
        <f>+'UPDATE&gt;&gt;Jul2022-Mar2023 Actuals'!BU40-'UPDATE&gt;&gt;Jul-Dec 2022 Actuals'!BU40</f>
        <v>0</v>
      </c>
      <c r="BV40" s="46">
        <f>+'UPDATE&gt;&gt;Jul2022-Mar2023 Actuals'!BV40-'UPDATE&gt;&gt;Jul-Dec 2022 Actuals'!BV40</f>
        <v>0</v>
      </c>
      <c r="BW40" s="46">
        <f>+'UPDATE&gt;&gt;Jul2022-Mar2023 Actuals'!BW40-'UPDATE&gt;&gt;Jul-Dec 2022 Actuals'!BW40</f>
        <v>0</v>
      </c>
      <c r="BX40" s="46">
        <f>+'UPDATE&gt;&gt;Jul2022-Mar2023 Actuals'!BX40-'UPDATE&gt;&gt;Jul-Dec 2022 Actuals'!BX40</f>
        <v>0</v>
      </c>
      <c r="BY40" s="46">
        <f>+'UPDATE&gt;&gt;Jul2022-Mar2023 Actuals'!BY40-'UPDATE&gt;&gt;Jul-Dec 2022 Actuals'!BY40</f>
        <v>0</v>
      </c>
      <c r="BZ40" s="46">
        <f>+'UPDATE&gt;&gt;Jul2022-Mar2023 Actuals'!BZ40-'UPDATE&gt;&gt;Jul-Dec 2022 Actuals'!BZ40</f>
        <v>0</v>
      </c>
      <c r="CA40" s="46">
        <f>+'UPDATE&gt;&gt;Jul2022-Mar2023 Actuals'!CA40-'UPDATE&gt;&gt;Jul-Dec 2022 Actuals'!CA40</f>
        <v>0</v>
      </c>
      <c r="CB40" s="46">
        <f>+'UPDATE&gt;&gt;Jul2022-Mar2023 Actuals'!CB40-'UPDATE&gt;&gt;Jul-Dec 2022 Actuals'!CB40</f>
        <v>0</v>
      </c>
      <c r="CC40" s="46">
        <f>+'UPDATE&gt;&gt;Jul2022-Mar2023 Actuals'!CC40-'UPDATE&gt;&gt;Jul-Dec 2022 Actuals'!CC40</f>
        <v>0</v>
      </c>
      <c r="CD40" s="46">
        <f>+'UPDATE&gt;&gt;Jul2022-Mar2023 Actuals'!CD40-'UPDATE&gt;&gt;Jul-Dec 2022 Actuals'!CD40</f>
        <v>0</v>
      </c>
      <c r="CE40" s="46">
        <f>+'UPDATE&gt;&gt;Jul2022-Mar2023 Actuals'!CE40-'UPDATE&gt;&gt;Jul-Dec 2022 Actuals'!CE40</f>
        <v>0</v>
      </c>
      <c r="CF40" s="46">
        <f>+'UPDATE&gt;&gt;Jul2022-Mar2023 Actuals'!CF40-'UPDATE&gt;&gt;Jul-Dec 2022 Actuals'!CF40</f>
        <v>0</v>
      </c>
      <c r="CG40" s="46">
        <f>+'UPDATE&gt;&gt;Jul2022-Mar2023 Actuals'!CG40-'UPDATE&gt;&gt;Jul-Dec 2022 Actuals'!CG40</f>
        <v>0</v>
      </c>
      <c r="CH40" s="46">
        <f>+'UPDATE&gt;&gt;Jul2022-Mar2023 Actuals'!CH40-'UPDATE&gt;&gt;Jul-Dec 2022 Actuals'!CH40</f>
        <v>0</v>
      </c>
      <c r="CI40" s="46">
        <f>+'UPDATE&gt;&gt;Jul2022-Mar2023 Actuals'!CI40-'UPDATE&gt;&gt;Jul-Dec 2022 Actuals'!CI40</f>
        <v>0</v>
      </c>
      <c r="CJ40" s="96"/>
    </row>
    <row r="41" spans="1:88" x14ac:dyDescent="0.25">
      <c r="A41" s="48" t="s">
        <v>172</v>
      </c>
      <c r="B41" s="48" t="s">
        <v>173</v>
      </c>
      <c r="C41" s="48" t="s">
        <v>186</v>
      </c>
      <c r="D41" s="48" t="s">
        <v>121</v>
      </c>
      <c r="F41" s="48" t="s">
        <v>175</v>
      </c>
      <c r="G41" s="48" t="s">
        <v>176</v>
      </c>
      <c r="H41" s="48" t="s">
        <v>177</v>
      </c>
      <c r="I41" s="48">
        <v>20</v>
      </c>
      <c r="J41" s="46">
        <f>+'UPDATE&gt;&gt;Jul2022-Mar2023 Actuals'!J41-'UPDATE&gt;&gt;Jul-Dec 2022 Actuals'!J41</f>
        <v>-2096000</v>
      </c>
      <c r="K41" s="46">
        <f>+'UPDATE&gt;&gt;Jul2022-Mar2023 Actuals'!K41-'UPDATE&gt;&gt;Jul-Dec 2022 Actuals'!K41</f>
        <v>-4252000</v>
      </c>
      <c r="L41" s="46">
        <f>+'UPDATE&gt;&gt;Jul2022-Mar2023 Actuals'!L41-'UPDATE&gt;&gt;Jul-Dec 2022 Actuals'!L41</f>
        <v>-6348000</v>
      </c>
      <c r="M41" s="46">
        <f>+'UPDATE&gt;&gt;Jul2022-Mar2023 Actuals'!M41-'UPDATE&gt;&gt;Jul-Dec 2022 Actuals'!M41</f>
        <v>0</v>
      </c>
      <c r="N41" s="46">
        <f>+'UPDATE&gt;&gt;Jul2022-Mar2023 Actuals'!N41-'UPDATE&gt;&gt;Jul-Dec 2022 Actuals'!N41</f>
        <v>0</v>
      </c>
      <c r="O41" s="46">
        <f>+'UPDATE&gt;&gt;Jul2022-Mar2023 Actuals'!O41-'UPDATE&gt;&gt;Jul-Dec 2022 Actuals'!O41</f>
        <v>0</v>
      </c>
      <c r="P41" s="46">
        <f>+'UPDATE&gt;&gt;Jul2022-Mar2023 Actuals'!P41-'UPDATE&gt;&gt;Jul-Dec 2022 Actuals'!P41</f>
        <v>0</v>
      </c>
      <c r="Q41" s="46">
        <f>+'UPDATE&gt;&gt;Jul2022-Mar2023 Actuals'!Q41-'UPDATE&gt;&gt;Jul-Dec 2022 Actuals'!Q41</f>
        <v>0</v>
      </c>
      <c r="R41" s="46">
        <f>+'UPDATE&gt;&gt;Jul2022-Mar2023 Actuals'!R41-'UPDATE&gt;&gt;Jul-Dec 2022 Actuals'!R41</f>
        <v>0</v>
      </c>
      <c r="S41" s="46">
        <f>+'UPDATE&gt;&gt;Jul2022-Mar2023 Actuals'!S41-'UPDATE&gt;&gt;Jul-Dec 2022 Actuals'!S41</f>
        <v>0</v>
      </c>
      <c r="T41" s="46">
        <f>+'UPDATE&gt;&gt;Jul2022-Mar2023 Actuals'!T41-'UPDATE&gt;&gt;Jul-Dec 2022 Actuals'!T41</f>
        <v>0</v>
      </c>
      <c r="U41" s="46">
        <f>+'UPDATE&gt;&gt;Jul2022-Mar2023 Actuals'!U41-'UPDATE&gt;&gt;Jul-Dec 2022 Actuals'!U41</f>
        <v>0</v>
      </c>
      <c r="V41" s="46">
        <f>+'UPDATE&gt;&gt;Jul2022-Mar2023 Actuals'!V41-'UPDATE&gt;&gt;Jul-Dec 2022 Actuals'!V41</f>
        <v>-334000</v>
      </c>
      <c r="W41" s="46">
        <f>+'UPDATE&gt;&gt;Jul2022-Mar2023 Actuals'!W41-'UPDATE&gt;&gt;Jul-Dec 2022 Actuals'!W41</f>
        <v>-680000</v>
      </c>
      <c r="X41" s="46">
        <f>+'UPDATE&gt;&gt;Jul2022-Mar2023 Actuals'!X41-'UPDATE&gt;&gt;Jul-Dec 2022 Actuals'!X41</f>
        <v>-1014000</v>
      </c>
      <c r="Y41" s="46">
        <f>+'UPDATE&gt;&gt;Jul2022-Mar2023 Actuals'!Y41-'UPDATE&gt;&gt;Jul-Dec 2022 Actuals'!Y41</f>
        <v>-334000</v>
      </c>
      <c r="Z41" s="46">
        <f>+'UPDATE&gt;&gt;Jul2022-Mar2023 Actuals'!Z41-'UPDATE&gt;&gt;Jul-Dec 2022 Actuals'!Z41</f>
        <v>-680000</v>
      </c>
      <c r="AA41" s="46">
        <f>+'UPDATE&gt;&gt;Jul2022-Mar2023 Actuals'!AA41-'UPDATE&gt;&gt;Jul-Dec 2022 Actuals'!AA41</f>
        <v>-1014000</v>
      </c>
      <c r="AB41" s="46">
        <f>+'UPDATE&gt;&gt;Jul2022-Mar2023 Actuals'!AB41-'UPDATE&gt;&gt;Jul-Dec 2022 Actuals'!AB41</f>
        <v>-313000</v>
      </c>
      <c r="AC41" s="46">
        <f>+'UPDATE&gt;&gt;Jul2022-Mar2023 Actuals'!AC41-'UPDATE&gt;&gt;Jul-Dec 2022 Actuals'!AC41</f>
        <v>-636000</v>
      </c>
      <c r="AD41" s="46">
        <f>+'UPDATE&gt;&gt;Jul2022-Mar2023 Actuals'!AD41-'UPDATE&gt;&gt;Jul-Dec 2022 Actuals'!AD41</f>
        <v>-949000</v>
      </c>
      <c r="AE41" s="46">
        <f>+'UPDATE&gt;&gt;Jul2022-Mar2023 Actuals'!AE41-'UPDATE&gt;&gt;Jul-Dec 2022 Actuals'!AE41</f>
        <v>-299000</v>
      </c>
      <c r="AF41" s="46">
        <f>+'UPDATE&gt;&gt;Jul2022-Mar2023 Actuals'!AF41-'UPDATE&gt;&gt;Jul-Dec 2022 Actuals'!AF41</f>
        <v>-607000</v>
      </c>
      <c r="AG41" s="46">
        <f>+'UPDATE&gt;&gt;Jul2022-Mar2023 Actuals'!AG41-'UPDATE&gt;&gt;Jul-Dec 2022 Actuals'!AG41</f>
        <v>-906000</v>
      </c>
      <c r="AH41" s="46">
        <f>+'UPDATE&gt;&gt;Jul2022-Mar2023 Actuals'!AH41-'UPDATE&gt;&gt;Jul-Dec 2022 Actuals'!AH41</f>
        <v>-259000</v>
      </c>
      <c r="AI41" s="46">
        <f>+'UPDATE&gt;&gt;Jul2022-Mar2023 Actuals'!AI41-'UPDATE&gt;&gt;Jul-Dec 2022 Actuals'!AI41</f>
        <v>-526000</v>
      </c>
      <c r="AJ41" s="46">
        <f>+'UPDATE&gt;&gt;Jul2022-Mar2023 Actuals'!AJ41-'UPDATE&gt;&gt;Jul-Dec 2022 Actuals'!AJ41</f>
        <v>-785000</v>
      </c>
      <c r="AK41" s="46">
        <f>+'UPDATE&gt;&gt;Jul2022-Mar2023 Actuals'!AK41-'UPDATE&gt;&gt;Jul-Dec 2022 Actuals'!AK41</f>
        <v>-222000</v>
      </c>
      <c r="AL41" s="46">
        <f>+'UPDATE&gt;&gt;Jul2022-Mar2023 Actuals'!AL41-'UPDATE&gt;&gt;Jul-Dec 2022 Actuals'!AL41</f>
        <v>-451000</v>
      </c>
      <c r="AM41" s="46">
        <f>+'UPDATE&gt;&gt;Jul2022-Mar2023 Actuals'!AM41-'UPDATE&gt;&gt;Jul-Dec 2022 Actuals'!AM41</f>
        <v>-673000</v>
      </c>
      <c r="AN41" s="46">
        <f>+'UPDATE&gt;&gt;Jul2022-Mar2023 Actuals'!AN41-'UPDATE&gt;&gt;Jul-Dec 2022 Actuals'!AN41</f>
        <v>-1093000</v>
      </c>
      <c r="AO41" s="46">
        <f>+'UPDATE&gt;&gt;Jul2022-Mar2023 Actuals'!AO41-'UPDATE&gt;&gt;Jul-Dec 2022 Actuals'!AO41</f>
        <v>-2220000</v>
      </c>
      <c r="AP41" s="46">
        <f>+'UPDATE&gt;&gt;Jul2022-Mar2023 Actuals'!AP41-'UPDATE&gt;&gt;Jul-Dec 2022 Actuals'!AP41</f>
        <v>-3313000</v>
      </c>
      <c r="AQ41" s="46">
        <f>+'UPDATE&gt;&gt;Jul2022-Mar2023 Actuals'!AQ41-'UPDATE&gt;&gt;Jul-Dec 2022 Actuals'!AQ41</f>
        <v>-223000</v>
      </c>
      <c r="AR41" s="46">
        <f>+'UPDATE&gt;&gt;Jul2022-Mar2023 Actuals'!AR41-'UPDATE&gt;&gt;Jul-Dec 2022 Actuals'!AR41</f>
        <v>-451000</v>
      </c>
      <c r="AS41" s="46">
        <f>+'UPDATE&gt;&gt;Jul2022-Mar2023 Actuals'!AS41-'UPDATE&gt;&gt;Jul-Dec 2022 Actuals'!AS41</f>
        <v>-674000</v>
      </c>
      <c r="AT41" s="46">
        <f>+'UPDATE&gt;&gt;Jul2022-Mar2023 Actuals'!AT41-'UPDATE&gt;&gt;Jul-Dec 2022 Actuals'!AT41</f>
        <v>-223000</v>
      </c>
      <c r="AU41" s="46">
        <f>+'UPDATE&gt;&gt;Jul2022-Mar2023 Actuals'!AU41-'UPDATE&gt;&gt;Jul-Dec 2022 Actuals'!AU41</f>
        <v>-451000</v>
      </c>
      <c r="AV41" s="46">
        <f>+'UPDATE&gt;&gt;Jul2022-Mar2023 Actuals'!AV41-'UPDATE&gt;&gt;Jul-Dec 2022 Actuals'!AV41</f>
        <v>-674000</v>
      </c>
      <c r="AW41" s="46">
        <f>+'UPDATE&gt;&gt;Jul2022-Mar2023 Actuals'!AW41-'UPDATE&gt;&gt;Jul-Dec 2022 Actuals'!AW41</f>
        <v>-223000</v>
      </c>
      <c r="AX41" s="46">
        <f>+'UPDATE&gt;&gt;Jul2022-Mar2023 Actuals'!AX41-'UPDATE&gt;&gt;Jul-Dec 2022 Actuals'!AX41</f>
        <v>-450000</v>
      </c>
      <c r="AY41" s="46">
        <f>+'UPDATE&gt;&gt;Jul2022-Mar2023 Actuals'!AY41-'UPDATE&gt;&gt;Jul-Dec 2022 Actuals'!AY41</f>
        <v>-673000</v>
      </c>
      <c r="AZ41" s="46">
        <f>+'UPDATE&gt;&gt;Jul2022-Mar2023 Actuals'!AZ41-'UPDATE&gt;&gt;Jul-Dec 2022 Actuals'!AZ41</f>
        <v>0</v>
      </c>
      <c r="BA41" s="46">
        <f>+'UPDATE&gt;&gt;Jul2022-Mar2023 Actuals'!BA41-'UPDATE&gt;&gt;Jul-Dec 2022 Actuals'!BA41</f>
        <v>0</v>
      </c>
      <c r="BB41" s="46">
        <f>+'UPDATE&gt;&gt;Jul2022-Mar2023 Actuals'!BB41-'UPDATE&gt;&gt;Jul-Dec 2022 Actuals'!BB41</f>
        <v>0</v>
      </c>
      <c r="BC41" s="46">
        <f>+'UPDATE&gt;&gt;Jul2022-Mar2023 Actuals'!BC41-'UPDATE&gt;&gt;Jul-Dec 2022 Actuals'!BC41</f>
        <v>-669000</v>
      </c>
      <c r="BD41" s="46">
        <f>+'UPDATE&gt;&gt;Jul2022-Mar2023 Actuals'!BD41-'UPDATE&gt;&gt;Jul-Dec 2022 Actuals'!BD41</f>
        <v>-1352000</v>
      </c>
      <c r="BE41" s="46">
        <f>+'UPDATE&gt;&gt;Jul2022-Mar2023 Actuals'!BE41-'UPDATE&gt;&gt;Jul-Dec 2022 Actuals'!BE41</f>
        <v>-2021000</v>
      </c>
      <c r="BF41" s="46">
        <f>+'UPDATE&gt;&gt;Jul2022-Mar2023 Actuals'!BF41-'UPDATE&gt;&gt;Jul-Dec 2022 Actuals'!BF41</f>
        <v>0</v>
      </c>
      <c r="BG41" s="46">
        <f>+'UPDATE&gt;&gt;Jul2022-Mar2023 Actuals'!BG41-'UPDATE&gt;&gt;Jul-Dec 2022 Actuals'!BG41</f>
        <v>0</v>
      </c>
      <c r="BH41" s="46">
        <f>+'UPDATE&gt;&gt;Jul2022-Mar2023 Actuals'!BH41-'UPDATE&gt;&gt;Jul-Dec 2022 Actuals'!BH41</f>
        <v>0</v>
      </c>
      <c r="BI41" s="46">
        <f>+'UPDATE&gt;&gt;Jul2022-Mar2023 Actuals'!BI41-'UPDATE&gt;&gt;Jul-Dec 2022 Actuals'!BI41</f>
        <v>0</v>
      </c>
      <c r="BJ41" s="46">
        <f>+'UPDATE&gt;&gt;Jul2022-Mar2023 Actuals'!BJ41-'UPDATE&gt;&gt;Jul-Dec 2022 Actuals'!BJ41</f>
        <v>0</v>
      </c>
      <c r="BK41" s="46">
        <f>+'UPDATE&gt;&gt;Jul2022-Mar2023 Actuals'!BK41-'UPDATE&gt;&gt;Jul-Dec 2022 Actuals'!BK41</f>
        <v>0</v>
      </c>
      <c r="BL41" s="46">
        <f>+'UPDATE&gt;&gt;Jul2022-Mar2023 Actuals'!BL41-'UPDATE&gt;&gt;Jul-Dec 2022 Actuals'!BL41</f>
        <v>0</v>
      </c>
      <c r="BM41" s="46">
        <f>+'UPDATE&gt;&gt;Jul2022-Mar2023 Actuals'!BM41-'UPDATE&gt;&gt;Jul-Dec 2022 Actuals'!BM41</f>
        <v>0</v>
      </c>
      <c r="BN41" s="46">
        <f>+'UPDATE&gt;&gt;Jul2022-Mar2023 Actuals'!BN41-'UPDATE&gt;&gt;Jul-Dec 2022 Actuals'!BN41</f>
        <v>0</v>
      </c>
      <c r="BO41" s="46">
        <f>+'UPDATE&gt;&gt;Jul2022-Mar2023 Actuals'!BO41-'UPDATE&gt;&gt;Jul-Dec 2022 Actuals'!BO41</f>
        <v>0</v>
      </c>
      <c r="BP41" s="46">
        <f>+'UPDATE&gt;&gt;Jul2022-Mar2023 Actuals'!BP41-'UPDATE&gt;&gt;Jul-Dec 2022 Actuals'!BP41</f>
        <v>0</v>
      </c>
      <c r="BQ41" s="46">
        <f>+'UPDATE&gt;&gt;Jul2022-Mar2023 Actuals'!BQ41-'UPDATE&gt;&gt;Jul-Dec 2022 Actuals'!BQ41</f>
        <v>0</v>
      </c>
      <c r="BR41" s="46">
        <f>+'UPDATE&gt;&gt;Jul2022-Mar2023 Actuals'!BR41-'UPDATE&gt;&gt;Jul-Dec 2022 Actuals'!BR41</f>
        <v>-2096000</v>
      </c>
      <c r="BS41" s="46">
        <f>+'UPDATE&gt;&gt;Jul2022-Mar2023 Actuals'!BS41-'UPDATE&gt;&gt;Jul-Dec 2022 Actuals'!BS41</f>
        <v>-4252000</v>
      </c>
      <c r="BT41" s="46">
        <f>+'UPDATE&gt;&gt;Jul2022-Mar2023 Actuals'!BT41-'UPDATE&gt;&gt;Jul-Dec 2022 Actuals'!BT41</f>
        <v>-6348000</v>
      </c>
      <c r="BU41" s="46">
        <f>+'UPDATE&gt;&gt;Jul2022-Mar2023 Actuals'!BU41-'UPDATE&gt;&gt;Jul-Dec 2022 Actuals'!BU41</f>
        <v>0</v>
      </c>
      <c r="BV41" s="46">
        <f>+'UPDATE&gt;&gt;Jul2022-Mar2023 Actuals'!BV41-'UPDATE&gt;&gt;Jul-Dec 2022 Actuals'!BV41</f>
        <v>0</v>
      </c>
      <c r="BW41" s="46">
        <f>+'UPDATE&gt;&gt;Jul2022-Mar2023 Actuals'!BW41-'UPDATE&gt;&gt;Jul-Dec 2022 Actuals'!BW41</f>
        <v>0</v>
      </c>
      <c r="BX41" s="46">
        <f>+'UPDATE&gt;&gt;Jul2022-Mar2023 Actuals'!BX41-'UPDATE&gt;&gt;Jul-Dec 2022 Actuals'!BX41</f>
        <v>0</v>
      </c>
      <c r="BY41" s="46">
        <f>+'UPDATE&gt;&gt;Jul2022-Mar2023 Actuals'!BY41-'UPDATE&gt;&gt;Jul-Dec 2022 Actuals'!BY41</f>
        <v>0</v>
      </c>
      <c r="BZ41" s="46">
        <f>+'UPDATE&gt;&gt;Jul2022-Mar2023 Actuals'!BZ41-'UPDATE&gt;&gt;Jul-Dec 2022 Actuals'!BZ41</f>
        <v>0</v>
      </c>
      <c r="CA41" s="46">
        <f>+'UPDATE&gt;&gt;Jul2022-Mar2023 Actuals'!CA41-'UPDATE&gt;&gt;Jul-Dec 2022 Actuals'!CA41</f>
        <v>0</v>
      </c>
      <c r="CB41" s="46">
        <f>+'UPDATE&gt;&gt;Jul2022-Mar2023 Actuals'!CB41-'UPDATE&gt;&gt;Jul-Dec 2022 Actuals'!CB41</f>
        <v>0</v>
      </c>
      <c r="CC41" s="46">
        <f>+'UPDATE&gt;&gt;Jul2022-Mar2023 Actuals'!CC41-'UPDATE&gt;&gt;Jul-Dec 2022 Actuals'!CC41</f>
        <v>0</v>
      </c>
      <c r="CD41" s="46">
        <f>+'UPDATE&gt;&gt;Jul2022-Mar2023 Actuals'!CD41-'UPDATE&gt;&gt;Jul-Dec 2022 Actuals'!CD41</f>
        <v>0</v>
      </c>
      <c r="CE41" s="46">
        <f>+'UPDATE&gt;&gt;Jul2022-Mar2023 Actuals'!CE41-'UPDATE&gt;&gt;Jul-Dec 2022 Actuals'!CE41</f>
        <v>0</v>
      </c>
      <c r="CF41" s="46">
        <f>+'UPDATE&gt;&gt;Jul2022-Mar2023 Actuals'!CF41-'UPDATE&gt;&gt;Jul-Dec 2022 Actuals'!CF41</f>
        <v>0</v>
      </c>
      <c r="CG41" s="46">
        <f>+'UPDATE&gt;&gt;Jul2022-Mar2023 Actuals'!CG41-'UPDATE&gt;&gt;Jul-Dec 2022 Actuals'!CG41</f>
        <v>0</v>
      </c>
      <c r="CH41" s="46">
        <f>+'UPDATE&gt;&gt;Jul2022-Mar2023 Actuals'!CH41-'UPDATE&gt;&gt;Jul-Dec 2022 Actuals'!CH41</f>
        <v>0</v>
      </c>
      <c r="CI41" s="46">
        <f>+'UPDATE&gt;&gt;Jul2022-Mar2023 Actuals'!CI41-'UPDATE&gt;&gt;Jul-Dec 2022 Actuals'!CI41</f>
        <v>0</v>
      </c>
    </row>
    <row r="42" spans="1:88" x14ac:dyDescent="0.25">
      <c r="A42" s="48" t="s">
        <v>187</v>
      </c>
      <c r="B42" s="48" t="s">
        <v>173</v>
      </c>
      <c r="C42" s="48" t="s">
        <v>188</v>
      </c>
      <c r="D42" s="48" t="s">
        <v>121</v>
      </c>
      <c r="F42" s="48" t="s">
        <v>175</v>
      </c>
      <c r="G42" s="48" t="s">
        <v>176</v>
      </c>
      <c r="H42" s="48" t="s">
        <v>177</v>
      </c>
      <c r="I42" s="48">
        <v>20</v>
      </c>
      <c r="J42" s="46">
        <f>+'UPDATE&gt;&gt;Jul2022-Mar2023 Actuals'!J42-'UPDATE&gt;&gt;Jul-Dec 2022 Actuals'!J42</f>
        <v>-1709000</v>
      </c>
      <c r="K42" s="46">
        <f>+'UPDATE&gt;&gt;Jul2022-Mar2023 Actuals'!K42-'UPDATE&gt;&gt;Jul-Dec 2022 Actuals'!K42</f>
        <v>-1709000</v>
      </c>
      <c r="L42" s="46">
        <f>+'UPDATE&gt;&gt;Jul2022-Mar2023 Actuals'!L42-'UPDATE&gt;&gt;Jul-Dec 2022 Actuals'!L42</f>
        <v>-3418000</v>
      </c>
      <c r="M42" s="46">
        <f>+'UPDATE&gt;&gt;Jul2022-Mar2023 Actuals'!M42-'UPDATE&gt;&gt;Jul-Dec 2022 Actuals'!M42</f>
        <v>0</v>
      </c>
      <c r="N42" s="46">
        <f>+'UPDATE&gt;&gt;Jul2022-Mar2023 Actuals'!N42-'UPDATE&gt;&gt;Jul-Dec 2022 Actuals'!N42</f>
        <v>0</v>
      </c>
      <c r="O42" s="46">
        <f>+'UPDATE&gt;&gt;Jul2022-Mar2023 Actuals'!O42-'UPDATE&gt;&gt;Jul-Dec 2022 Actuals'!O42</f>
        <v>0</v>
      </c>
      <c r="P42" s="46">
        <f>+'UPDATE&gt;&gt;Jul2022-Mar2023 Actuals'!P42-'UPDATE&gt;&gt;Jul-Dec 2022 Actuals'!P42</f>
        <v>0</v>
      </c>
      <c r="Q42" s="46">
        <f>+'UPDATE&gt;&gt;Jul2022-Mar2023 Actuals'!Q42-'UPDATE&gt;&gt;Jul-Dec 2022 Actuals'!Q42</f>
        <v>0</v>
      </c>
      <c r="R42" s="46">
        <f>+'UPDATE&gt;&gt;Jul2022-Mar2023 Actuals'!R42-'UPDATE&gt;&gt;Jul-Dec 2022 Actuals'!R42</f>
        <v>0</v>
      </c>
      <c r="S42" s="46">
        <f>+'UPDATE&gt;&gt;Jul2022-Mar2023 Actuals'!S42-'UPDATE&gt;&gt;Jul-Dec 2022 Actuals'!S42</f>
        <v>0</v>
      </c>
      <c r="T42" s="46">
        <f>+'UPDATE&gt;&gt;Jul2022-Mar2023 Actuals'!T42-'UPDATE&gt;&gt;Jul-Dec 2022 Actuals'!T42</f>
        <v>0</v>
      </c>
      <c r="U42" s="46">
        <f>+'UPDATE&gt;&gt;Jul2022-Mar2023 Actuals'!U42-'UPDATE&gt;&gt;Jul-Dec 2022 Actuals'!U42</f>
        <v>0</v>
      </c>
      <c r="V42" s="46">
        <f>+'UPDATE&gt;&gt;Jul2022-Mar2023 Actuals'!V42-'UPDATE&gt;&gt;Jul-Dec 2022 Actuals'!V42</f>
        <v>0</v>
      </c>
      <c r="W42" s="46">
        <f>+'UPDATE&gt;&gt;Jul2022-Mar2023 Actuals'!W42-'UPDATE&gt;&gt;Jul-Dec 2022 Actuals'!W42</f>
        <v>0</v>
      </c>
      <c r="X42" s="46">
        <f>+'UPDATE&gt;&gt;Jul2022-Mar2023 Actuals'!X42-'UPDATE&gt;&gt;Jul-Dec 2022 Actuals'!X42</f>
        <v>0</v>
      </c>
      <c r="Y42" s="46">
        <f>+'UPDATE&gt;&gt;Jul2022-Mar2023 Actuals'!Y42-'UPDATE&gt;&gt;Jul-Dec 2022 Actuals'!Y42</f>
        <v>0</v>
      </c>
      <c r="Z42" s="46">
        <f>+'UPDATE&gt;&gt;Jul2022-Mar2023 Actuals'!Z42-'UPDATE&gt;&gt;Jul-Dec 2022 Actuals'!Z42</f>
        <v>0</v>
      </c>
      <c r="AA42" s="46">
        <f>+'UPDATE&gt;&gt;Jul2022-Mar2023 Actuals'!AA42-'UPDATE&gt;&gt;Jul-Dec 2022 Actuals'!AA42</f>
        <v>0</v>
      </c>
      <c r="AB42" s="46">
        <f>+'UPDATE&gt;&gt;Jul2022-Mar2023 Actuals'!AB42-'UPDATE&gt;&gt;Jul-Dec 2022 Actuals'!AB42</f>
        <v>64000</v>
      </c>
      <c r="AC42" s="46">
        <f>+'UPDATE&gt;&gt;Jul2022-Mar2023 Actuals'!AC42-'UPDATE&gt;&gt;Jul-Dec 2022 Actuals'!AC42</f>
        <v>64000</v>
      </c>
      <c r="AD42" s="46">
        <f>+'UPDATE&gt;&gt;Jul2022-Mar2023 Actuals'!AD42-'UPDATE&gt;&gt;Jul-Dec 2022 Actuals'!AD42</f>
        <v>128000</v>
      </c>
      <c r="AE42" s="46">
        <f>+'UPDATE&gt;&gt;Jul2022-Mar2023 Actuals'!AE42-'UPDATE&gt;&gt;Jul-Dec 2022 Actuals'!AE42</f>
        <v>-754000</v>
      </c>
      <c r="AF42" s="46">
        <f>+'UPDATE&gt;&gt;Jul2022-Mar2023 Actuals'!AF42-'UPDATE&gt;&gt;Jul-Dec 2022 Actuals'!AF42</f>
        <v>-754000</v>
      </c>
      <c r="AG42" s="46">
        <f>+'UPDATE&gt;&gt;Jul2022-Mar2023 Actuals'!AG42-'UPDATE&gt;&gt;Jul-Dec 2022 Actuals'!AG42</f>
        <v>-1508000</v>
      </c>
      <c r="AH42" s="46">
        <f>+'UPDATE&gt;&gt;Jul2022-Mar2023 Actuals'!AH42-'UPDATE&gt;&gt;Jul-Dec 2022 Actuals'!AH42</f>
        <v>-748000</v>
      </c>
      <c r="AI42" s="46">
        <f>+'UPDATE&gt;&gt;Jul2022-Mar2023 Actuals'!AI42-'UPDATE&gt;&gt;Jul-Dec 2022 Actuals'!AI42</f>
        <v>-748000</v>
      </c>
      <c r="AJ42" s="46">
        <f>+'UPDATE&gt;&gt;Jul2022-Mar2023 Actuals'!AJ42-'UPDATE&gt;&gt;Jul-Dec 2022 Actuals'!AJ42</f>
        <v>-1496000</v>
      </c>
      <c r="AK42" s="46">
        <f>+'UPDATE&gt;&gt;Jul2022-Mar2023 Actuals'!AK42-'UPDATE&gt;&gt;Jul-Dec 2022 Actuals'!AK42</f>
        <v>534000</v>
      </c>
      <c r="AL42" s="46">
        <f>+'UPDATE&gt;&gt;Jul2022-Mar2023 Actuals'!AL42-'UPDATE&gt;&gt;Jul-Dec 2022 Actuals'!AL42</f>
        <v>534000</v>
      </c>
      <c r="AM42" s="46">
        <f>+'UPDATE&gt;&gt;Jul2022-Mar2023 Actuals'!AM42-'UPDATE&gt;&gt;Jul-Dec 2022 Actuals'!AM42</f>
        <v>1068000</v>
      </c>
      <c r="AN42" s="46">
        <f>+'UPDATE&gt;&gt;Jul2022-Mar2023 Actuals'!AN42-'UPDATE&gt;&gt;Jul-Dec 2022 Actuals'!AN42</f>
        <v>-904000</v>
      </c>
      <c r="AO42" s="46">
        <f>+'UPDATE&gt;&gt;Jul2022-Mar2023 Actuals'!AO42-'UPDATE&gt;&gt;Jul-Dec 2022 Actuals'!AO42</f>
        <v>-904000</v>
      </c>
      <c r="AP42" s="46">
        <f>+'UPDATE&gt;&gt;Jul2022-Mar2023 Actuals'!AP42-'UPDATE&gt;&gt;Jul-Dec 2022 Actuals'!AP42</f>
        <v>-1808000</v>
      </c>
      <c r="AQ42" s="46">
        <f>+'UPDATE&gt;&gt;Jul2022-Mar2023 Actuals'!AQ42-'UPDATE&gt;&gt;Jul-Dec 2022 Actuals'!AQ42</f>
        <v>-268000</v>
      </c>
      <c r="AR42" s="46">
        <f>+'UPDATE&gt;&gt;Jul2022-Mar2023 Actuals'!AR42-'UPDATE&gt;&gt;Jul-Dec 2022 Actuals'!AR42</f>
        <v>-268000</v>
      </c>
      <c r="AS42" s="46">
        <f>+'UPDATE&gt;&gt;Jul2022-Mar2023 Actuals'!AS42-'UPDATE&gt;&gt;Jul-Dec 2022 Actuals'!AS42</f>
        <v>-536000</v>
      </c>
      <c r="AT42" s="46">
        <f>+'UPDATE&gt;&gt;Jul2022-Mar2023 Actuals'!AT42-'UPDATE&gt;&gt;Jul-Dec 2022 Actuals'!AT42</f>
        <v>-268000</v>
      </c>
      <c r="AU42" s="46">
        <f>+'UPDATE&gt;&gt;Jul2022-Mar2023 Actuals'!AU42-'UPDATE&gt;&gt;Jul-Dec 2022 Actuals'!AU42</f>
        <v>-268000</v>
      </c>
      <c r="AV42" s="46">
        <f>+'UPDATE&gt;&gt;Jul2022-Mar2023 Actuals'!AV42-'UPDATE&gt;&gt;Jul-Dec 2022 Actuals'!AV42</f>
        <v>-536000</v>
      </c>
      <c r="AW42" s="46">
        <f>+'UPDATE&gt;&gt;Jul2022-Mar2023 Actuals'!AW42-'UPDATE&gt;&gt;Jul-Dec 2022 Actuals'!AW42</f>
        <v>-268000</v>
      </c>
      <c r="AX42" s="46">
        <f>+'UPDATE&gt;&gt;Jul2022-Mar2023 Actuals'!AX42-'UPDATE&gt;&gt;Jul-Dec 2022 Actuals'!AX42</f>
        <v>-268000</v>
      </c>
      <c r="AY42" s="46">
        <f>+'UPDATE&gt;&gt;Jul2022-Mar2023 Actuals'!AY42-'UPDATE&gt;&gt;Jul-Dec 2022 Actuals'!AY42</f>
        <v>-536000</v>
      </c>
      <c r="AZ42" s="46">
        <f>+'UPDATE&gt;&gt;Jul2022-Mar2023 Actuals'!AZ42-'UPDATE&gt;&gt;Jul-Dec 2022 Actuals'!AZ42</f>
        <v>0</v>
      </c>
      <c r="BA42" s="46">
        <f>+'UPDATE&gt;&gt;Jul2022-Mar2023 Actuals'!BA42-'UPDATE&gt;&gt;Jul-Dec 2022 Actuals'!BA42</f>
        <v>0</v>
      </c>
      <c r="BB42" s="46">
        <f>+'UPDATE&gt;&gt;Jul2022-Mar2023 Actuals'!BB42-'UPDATE&gt;&gt;Jul-Dec 2022 Actuals'!BB42</f>
        <v>0</v>
      </c>
      <c r="BC42" s="46">
        <f>+'UPDATE&gt;&gt;Jul2022-Mar2023 Actuals'!BC42-'UPDATE&gt;&gt;Jul-Dec 2022 Actuals'!BC42</f>
        <v>-804000</v>
      </c>
      <c r="BD42" s="46">
        <f>+'UPDATE&gt;&gt;Jul2022-Mar2023 Actuals'!BD42-'UPDATE&gt;&gt;Jul-Dec 2022 Actuals'!BD42</f>
        <v>-804000</v>
      </c>
      <c r="BE42" s="46">
        <f>+'UPDATE&gt;&gt;Jul2022-Mar2023 Actuals'!BE42-'UPDATE&gt;&gt;Jul-Dec 2022 Actuals'!BE42</f>
        <v>-1608000</v>
      </c>
      <c r="BF42" s="46">
        <f>+'UPDATE&gt;&gt;Jul2022-Mar2023 Actuals'!BF42-'UPDATE&gt;&gt;Jul-Dec 2022 Actuals'!BF42</f>
        <v>0</v>
      </c>
      <c r="BG42" s="46">
        <f>+'UPDATE&gt;&gt;Jul2022-Mar2023 Actuals'!BG42-'UPDATE&gt;&gt;Jul-Dec 2022 Actuals'!BG42</f>
        <v>0</v>
      </c>
      <c r="BH42" s="46">
        <f>+'UPDATE&gt;&gt;Jul2022-Mar2023 Actuals'!BH42-'UPDATE&gt;&gt;Jul-Dec 2022 Actuals'!BH42</f>
        <v>0</v>
      </c>
      <c r="BI42" s="46">
        <f>+'UPDATE&gt;&gt;Jul2022-Mar2023 Actuals'!BI42-'UPDATE&gt;&gt;Jul-Dec 2022 Actuals'!BI42</f>
        <v>0</v>
      </c>
      <c r="BJ42" s="46">
        <f>+'UPDATE&gt;&gt;Jul2022-Mar2023 Actuals'!BJ42-'UPDATE&gt;&gt;Jul-Dec 2022 Actuals'!BJ42</f>
        <v>0</v>
      </c>
      <c r="BK42" s="46">
        <f>+'UPDATE&gt;&gt;Jul2022-Mar2023 Actuals'!BK42-'UPDATE&gt;&gt;Jul-Dec 2022 Actuals'!BK42</f>
        <v>0</v>
      </c>
      <c r="BL42" s="46">
        <f>+'UPDATE&gt;&gt;Jul2022-Mar2023 Actuals'!BL42-'UPDATE&gt;&gt;Jul-Dec 2022 Actuals'!BL42</f>
        <v>0</v>
      </c>
      <c r="BM42" s="46">
        <f>+'UPDATE&gt;&gt;Jul2022-Mar2023 Actuals'!BM42-'UPDATE&gt;&gt;Jul-Dec 2022 Actuals'!BM42</f>
        <v>0</v>
      </c>
      <c r="BN42" s="46">
        <f>+'UPDATE&gt;&gt;Jul2022-Mar2023 Actuals'!BN42-'UPDATE&gt;&gt;Jul-Dec 2022 Actuals'!BN42</f>
        <v>0</v>
      </c>
      <c r="BO42" s="46">
        <f>+'UPDATE&gt;&gt;Jul2022-Mar2023 Actuals'!BO42-'UPDATE&gt;&gt;Jul-Dec 2022 Actuals'!BO42</f>
        <v>0</v>
      </c>
      <c r="BP42" s="46">
        <f>+'UPDATE&gt;&gt;Jul2022-Mar2023 Actuals'!BP42-'UPDATE&gt;&gt;Jul-Dec 2022 Actuals'!BP42</f>
        <v>0</v>
      </c>
      <c r="BQ42" s="46">
        <f>+'UPDATE&gt;&gt;Jul2022-Mar2023 Actuals'!BQ42-'UPDATE&gt;&gt;Jul-Dec 2022 Actuals'!BQ42</f>
        <v>0</v>
      </c>
      <c r="BR42" s="46">
        <f>+'UPDATE&gt;&gt;Jul2022-Mar2023 Actuals'!BR42-'UPDATE&gt;&gt;Jul-Dec 2022 Actuals'!BR42</f>
        <v>-1708000</v>
      </c>
      <c r="BS42" s="46">
        <f>+'UPDATE&gt;&gt;Jul2022-Mar2023 Actuals'!BS42-'UPDATE&gt;&gt;Jul-Dec 2022 Actuals'!BS42</f>
        <v>-1708000</v>
      </c>
      <c r="BT42" s="46">
        <f>+'UPDATE&gt;&gt;Jul2022-Mar2023 Actuals'!BT42-'UPDATE&gt;&gt;Jul-Dec 2022 Actuals'!BT42</f>
        <v>-3416000</v>
      </c>
      <c r="BU42" s="46">
        <f>+'UPDATE&gt;&gt;Jul2022-Mar2023 Actuals'!BU42-'UPDATE&gt;&gt;Jul-Dec 2022 Actuals'!BU42</f>
        <v>0</v>
      </c>
      <c r="BV42" s="46">
        <f>+'UPDATE&gt;&gt;Jul2022-Mar2023 Actuals'!BV42-'UPDATE&gt;&gt;Jul-Dec 2022 Actuals'!BV42</f>
        <v>0</v>
      </c>
      <c r="BW42" s="46">
        <f>+'UPDATE&gt;&gt;Jul2022-Mar2023 Actuals'!BW42-'UPDATE&gt;&gt;Jul-Dec 2022 Actuals'!BW42</f>
        <v>0</v>
      </c>
      <c r="BX42" s="46">
        <f>+'UPDATE&gt;&gt;Jul2022-Mar2023 Actuals'!BX42-'UPDATE&gt;&gt;Jul-Dec 2022 Actuals'!BX42</f>
        <v>0</v>
      </c>
      <c r="BY42" s="46">
        <f>+'UPDATE&gt;&gt;Jul2022-Mar2023 Actuals'!BY42-'UPDATE&gt;&gt;Jul-Dec 2022 Actuals'!BY42</f>
        <v>0</v>
      </c>
      <c r="BZ42" s="46">
        <f>+'UPDATE&gt;&gt;Jul2022-Mar2023 Actuals'!BZ42-'UPDATE&gt;&gt;Jul-Dec 2022 Actuals'!BZ42</f>
        <v>0</v>
      </c>
      <c r="CA42" s="46">
        <f>+'UPDATE&gt;&gt;Jul2022-Mar2023 Actuals'!CA42-'UPDATE&gt;&gt;Jul-Dec 2022 Actuals'!CA42</f>
        <v>1000</v>
      </c>
      <c r="CB42" s="46">
        <f>+'UPDATE&gt;&gt;Jul2022-Mar2023 Actuals'!CB42-'UPDATE&gt;&gt;Jul-Dec 2022 Actuals'!CB42</f>
        <v>1000</v>
      </c>
      <c r="CC42" s="46">
        <f>+'UPDATE&gt;&gt;Jul2022-Mar2023 Actuals'!CC42-'UPDATE&gt;&gt;Jul-Dec 2022 Actuals'!CC42</f>
        <v>2000</v>
      </c>
      <c r="CD42" s="46">
        <f>+'UPDATE&gt;&gt;Jul2022-Mar2023 Actuals'!CD42-'UPDATE&gt;&gt;Jul-Dec 2022 Actuals'!CD42</f>
        <v>0</v>
      </c>
      <c r="CE42" s="46">
        <f>+'UPDATE&gt;&gt;Jul2022-Mar2023 Actuals'!CE42-'UPDATE&gt;&gt;Jul-Dec 2022 Actuals'!CE42</f>
        <v>0</v>
      </c>
      <c r="CF42" s="46">
        <f>+'UPDATE&gt;&gt;Jul2022-Mar2023 Actuals'!CF42-'UPDATE&gt;&gt;Jul-Dec 2022 Actuals'!CF42</f>
        <v>0</v>
      </c>
      <c r="CG42" s="46">
        <f>+'UPDATE&gt;&gt;Jul2022-Mar2023 Actuals'!CG42-'UPDATE&gt;&gt;Jul-Dec 2022 Actuals'!CG42</f>
        <v>1000</v>
      </c>
      <c r="CH42" s="46">
        <f>+'UPDATE&gt;&gt;Jul2022-Mar2023 Actuals'!CH42-'UPDATE&gt;&gt;Jul-Dec 2022 Actuals'!CH42</f>
        <v>1000</v>
      </c>
      <c r="CI42" s="46">
        <f>+'UPDATE&gt;&gt;Jul2022-Mar2023 Actuals'!CI42-'UPDATE&gt;&gt;Jul-Dec 2022 Actuals'!CI42</f>
        <v>2000</v>
      </c>
    </row>
    <row r="43" spans="1:88" x14ac:dyDescent="0.25">
      <c r="A43" s="48" t="s">
        <v>190</v>
      </c>
      <c r="B43" s="48" t="s">
        <v>173</v>
      </c>
      <c r="C43" s="48" t="s">
        <v>191</v>
      </c>
      <c r="D43" s="48" t="s">
        <v>121</v>
      </c>
      <c r="F43" s="48" t="s">
        <v>175</v>
      </c>
      <c r="G43" s="48" t="s">
        <v>176</v>
      </c>
      <c r="H43" s="48" t="s">
        <v>177</v>
      </c>
      <c r="I43" s="48">
        <v>20</v>
      </c>
      <c r="J43" s="46">
        <f>+'UPDATE&gt;&gt;Jul2022-Mar2023 Actuals'!J43-'UPDATE&gt;&gt;Jul-Dec 2022 Actuals'!J43</f>
        <v>0</v>
      </c>
      <c r="K43" s="46">
        <f>+'UPDATE&gt;&gt;Jul2022-Mar2023 Actuals'!K43-'UPDATE&gt;&gt;Jul-Dec 2022 Actuals'!K43</f>
        <v>0</v>
      </c>
      <c r="L43" s="46">
        <f>+'UPDATE&gt;&gt;Jul2022-Mar2023 Actuals'!L43-'UPDATE&gt;&gt;Jul-Dec 2022 Actuals'!L43</f>
        <v>0</v>
      </c>
      <c r="M43" s="46">
        <f>+'UPDATE&gt;&gt;Jul2022-Mar2023 Actuals'!M43-'UPDATE&gt;&gt;Jul-Dec 2022 Actuals'!M43</f>
        <v>0</v>
      </c>
      <c r="N43" s="46">
        <f>+'UPDATE&gt;&gt;Jul2022-Mar2023 Actuals'!N43-'UPDATE&gt;&gt;Jul-Dec 2022 Actuals'!N43</f>
        <v>0</v>
      </c>
      <c r="O43" s="46">
        <f>+'UPDATE&gt;&gt;Jul2022-Mar2023 Actuals'!O43-'UPDATE&gt;&gt;Jul-Dec 2022 Actuals'!O43</f>
        <v>0</v>
      </c>
      <c r="P43" s="46">
        <f>+'UPDATE&gt;&gt;Jul2022-Mar2023 Actuals'!P43-'UPDATE&gt;&gt;Jul-Dec 2022 Actuals'!P43</f>
        <v>0</v>
      </c>
      <c r="Q43" s="46">
        <f>+'UPDATE&gt;&gt;Jul2022-Mar2023 Actuals'!Q43-'UPDATE&gt;&gt;Jul-Dec 2022 Actuals'!Q43</f>
        <v>0</v>
      </c>
      <c r="R43" s="46">
        <f>+'UPDATE&gt;&gt;Jul2022-Mar2023 Actuals'!R43-'UPDATE&gt;&gt;Jul-Dec 2022 Actuals'!R43</f>
        <v>0</v>
      </c>
      <c r="S43" s="46">
        <f>+'UPDATE&gt;&gt;Jul2022-Mar2023 Actuals'!S43-'UPDATE&gt;&gt;Jul-Dec 2022 Actuals'!S43</f>
        <v>0</v>
      </c>
      <c r="T43" s="46">
        <f>+'UPDATE&gt;&gt;Jul2022-Mar2023 Actuals'!T43-'UPDATE&gt;&gt;Jul-Dec 2022 Actuals'!T43</f>
        <v>0</v>
      </c>
      <c r="U43" s="46">
        <f>+'UPDATE&gt;&gt;Jul2022-Mar2023 Actuals'!U43-'UPDATE&gt;&gt;Jul-Dec 2022 Actuals'!U43</f>
        <v>0</v>
      </c>
      <c r="V43" s="46">
        <f>+'UPDATE&gt;&gt;Jul2022-Mar2023 Actuals'!V43-'UPDATE&gt;&gt;Jul-Dec 2022 Actuals'!V43</f>
        <v>0</v>
      </c>
      <c r="W43" s="46">
        <f>+'UPDATE&gt;&gt;Jul2022-Mar2023 Actuals'!W43-'UPDATE&gt;&gt;Jul-Dec 2022 Actuals'!W43</f>
        <v>0</v>
      </c>
      <c r="X43" s="46">
        <f>+'UPDATE&gt;&gt;Jul2022-Mar2023 Actuals'!X43-'UPDATE&gt;&gt;Jul-Dec 2022 Actuals'!X43</f>
        <v>0</v>
      </c>
      <c r="Y43" s="46">
        <f>+'UPDATE&gt;&gt;Jul2022-Mar2023 Actuals'!Y43-'UPDATE&gt;&gt;Jul-Dec 2022 Actuals'!Y43</f>
        <v>0</v>
      </c>
      <c r="Z43" s="46">
        <f>+'UPDATE&gt;&gt;Jul2022-Mar2023 Actuals'!Z43-'UPDATE&gt;&gt;Jul-Dec 2022 Actuals'!Z43</f>
        <v>0</v>
      </c>
      <c r="AA43" s="46">
        <f>+'UPDATE&gt;&gt;Jul2022-Mar2023 Actuals'!AA43-'UPDATE&gt;&gt;Jul-Dec 2022 Actuals'!AA43</f>
        <v>0</v>
      </c>
      <c r="AB43" s="46">
        <f>+'UPDATE&gt;&gt;Jul2022-Mar2023 Actuals'!AB43-'UPDATE&gt;&gt;Jul-Dec 2022 Actuals'!AB43</f>
        <v>0</v>
      </c>
      <c r="AC43" s="46">
        <f>+'UPDATE&gt;&gt;Jul2022-Mar2023 Actuals'!AC43-'UPDATE&gt;&gt;Jul-Dec 2022 Actuals'!AC43</f>
        <v>0</v>
      </c>
      <c r="AD43" s="46">
        <f>+'UPDATE&gt;&gt;Jul2022-Mar2023 Actuals'!AD43-'UPDATE&gt;&gt;Jul-Dec 2022 Actuals'!AD43</f>
        <v>0</v>
      </c>
      <c r="AE43" s="46">
        <f>+'UPDATE&gt;&gt;Jul2022-Mar2023 Actuals'!AE43-'UPDATE&gt;&gt;Jul-Dec 2022 Actuals'!AE43</f>
        <v>0</v>
      </c>
      <c r="AF43" s="46">
        <f>+'UPDATE&gt;&gt;Jul2022-Mar2023 Actuals'!AF43-'UPDATE&gt;&gt;Jul-Dec 2022 Actuals'!AF43</f>
        <v>0</v>
      </c>
      <c r="AG43" s="46">
        <f>+'UPDATE&gt;&gt;Jul2022-Mar2023 Actuals'!AG43-'UPDATE&gt;&gt;Jul-Dec 2022 Actuals'!AG43</f>
        <v>0</v>
      </c>
      <c r="AH43" s="46">
        <f>+'UPDATE&gt;&gt;Jul2022-Mar2023 Actuals'!AH43-'UPDATE&gt;&gt;Jul-Dec 2022 Actuals'!AH43</f>
        <v>-121000</v>
      </c>
      <c r="AI43" s="46">
        <f>+'UPDATE&gt;&gt;Jul2022-Mar2023 Actuals'!AI43-'UPDATE&gt;&gt;Jul-Dec 2022 Actuals'!AI43</f>
        <v>-121000</v>
      </c>
      <c r="AJ43" s="46">
        <f>+'UPDATE&gt;&gt;Jul2022-Mar2023 Actuals'!AJ43-'UPDATE&gt;&gt;Jul-Dec 2022 Actuals'!AJ43</f>
        <v>-242000</v>
      </c>
      <c r="AK43" s="46">
        <f>+'UPDATE&gt;&gt;Jul2022-Mar2023 Actuals'!AK43-'UPDATE&gt;&gt;Jul-Dec 2022 Actuals'!AK43</f>
        <v>0</v>
      </c>
      <c r="AL43" s="46">
        <f>+'UPDATE&gt;&gt;Jul2022-Mar2023 Actuals'!AL43-'UPDATE&gt;&gt;Jul-Dec 2022 Actuals'!AL43</f>
        <v>0</v>
      </c>
      <c r="AM43" s="46">
        <f>+'UPDATE&gt;&gt;Jul2022-Mar2023 Actuals'!AM43-'UPDATE&gt;&gt;Jul-Dec 2022 Actuals'!AM43</f>
        <v>0</v>
      </c>
      <c r="AN43" s="46">
        <f>+'UPDATE&gt;&gt;Jul2022-Mar2023 Actuals'!AN43-'UPDATE&gt;&gt;Jul-Dec 2022 Actuals'!AN43</f>
        <v>-121000</v>
      </c>
      <c r="AO43" s="46">
        <f>+'UPDATE&gt;&gt;Jul2022-Mar2023 Actuals'!AO43-'UPDATE&gt;&gt;Jul-Dec 2022 Actuals'!AO43</f>
        <v>-121000</v>
      </c>
      <c r="AP43" s="46">
        <f>+'UPDATE&gt;&gt;Jul2022-Mar2023 Actuals'!AP43-'UPDATE&gt;&gt;Jul-Dec 2022 Actuals'!AP43</f>
        <v>-242000</v>
      </c>
      <c r="AQ43" s="46">
        <f>+'UPDATE&gt;&gt;Jul2022-Mar2023 Actuals'!AQ43-'UPDATE&gt;&gt;Jul-Dec 2022 Actuals'!AQ43</f>
        <v>121000</v>
      </c>
      <c r="AR43" s="46">
        <f>+'UPDATE&gt;&gt;Jul2022-Mar2023 Actuals'!AR43-'UPDATE&gt;&gt;Jul-Dec 2022 Actuals'!AR43</f>
        <v>121000</v>
      </c>
      <c r="AS43" s="46">
        <f>+'UPDATE&gt;&gt;Jul2022-Mar2023 Actuals'!AS43-'UPDATE&gt;&gt;Jul-Dec 2022 Actuals'!AS43</f>
        <v>242000</v>
      </c>
      <c r="AT43" s="46">
        <f>+'UPDATE&gt;&gt;Jul2022-Mar2023 Actuals'!AT43-'UPDATE&gt;&gt;Jul-Dec 2022 Actuals'!AT43</f>
        <v>0</v>
      </c>
      <c r="AU43" s="46">
        <f>+'UPDATE&gt;&gt;Jul2022-Mar2023 Actuals'!AU43-'UPDATE&gt;&gt;Jul-Dec 2022 Actuals'!AU43</f>
        <v>0</v>
      </c>
      <c r="AV43" s="46">
        <f>+'UPDATE&gt;&gt;Jul2022-Mar2023 Actuals'!AV43-'UPDATE&gt;&gt;Jul-Dec 2022 Actuals'!AV43</f>
        <v>0</v>
      </c>
      <c r="AW43" s="46">
        <f>+'UPDATE&gt;&gt;Jul2022-Mar2023 Actuals'!AW43-'UPDATE&gt;&gt;Jul-Dec 2022 Actuals'!AW43</f>
        <v>0</v>
      </c>
      <c r="AX43" s="46">
        <f>+'UPDATE&gt;&gt;Jul2022-Mar2023 Actuals'!AX43-'UPDATE&gt;&gt;Jul-Dec 2022 Actuals'!AX43</f>
        <v>0</v>
      </c>
      <c r="AY43" s="46">
        <f>+'UPDATE&gt;&gt;Jul2022-Mar2023 Actuals'!AY43-'UPDATE&gt;&gt;Jul-Dec 2022 Actuals'!AY43</f>
        <v>0</v>
      </c>
      <c r="AZ43" s="46">
        <f>+'UPDATE&gt;&gt;Jul2022-Mar2023 Actuals'!AZ43-'UPDATE&gt;&gt;Jul-Dec 2022 Actuals'!AZ43</f>
        <v>0</v>
      </c>
      <c r="BA43" s="46">
        <f>+'UPDATE&gt;&gt;Jul2022-Mar2023 Actuals'!BA43-'UPDATE&gt;&gt;Jul-Dec 2022 Actuals'!BA43</f>
        <v>0</v>
      </c>
      <c r="BB43" s="46">
        <f>+'UPDATE&gt;&gt;Jul2022-Mar2023 Actuals'!BB43-'UPDATE&gt;&gt;Jul-Dec 2022 Actuals'!BB43</f>
        <v>0</v>
      </c>
      <c r="BC43" s="46">
        <f>+'UPDATE&gt;&gt;Jul2022-Mar2023 Actuals'!BC43-'UPDATE&gt;&gt;Jul-Dec 2022 Actuals'!BC43</f>
        <v>121000</v>
      </c>
      <c r="BD43" s="46">
        <f>+'UPDATE&gt;&gt;Jul2022-Mar2023 Actuals'!BD43-'UPDATE&gt;&gt;Jul-Dec 2022 Actuals'!BD43</f>
        <v>121000</v>
      </c>
      <c r="BE43" s="46">
        <f>+'UPDATE&gt;&gt;Jul2022-Mar2023 Actuals'!BE43-'UPDATE&gt;&gt;Jul-Dec 2022 Actuals'!BE43</f>
        <v>242000</v>
      </c>
      <c r="BF43" s="46">
        <f>+'UPDATE&gt;&gt;Jul2022-Mar2023 Actuals'!BF43-'UPDATE&gt;&gt;Jul-Dec 2022 Actuals'!BF43</f>
        <v>0</v>
      </c>
      <c r="BG43" s="46">
        <f>+'UPDATE&gt;&gt;Jul2022-Mar2023 Actuals'!BG43-'UPDATE&gt;&gt;Jul-Dec 2022 Actuals'!BG43</f>
        <v>0</v>
      </c>
      <c r="BH43" s="46">
        <f>+'UPDATE&gt;&gt;Jul2022-Mar2023 Actuals'!BH43-'UPDATE&gt;&gt;Jul-Dec 2022 Actuals'!BH43</f>
        <v>0</v>
      </c>
      <c r="BI43" s="46">
        <f>+'UPDATE&gt;&gt;Jul2022-Mar2023 Actuals'!BI43-'UPDATE&gt;&gt;Jul-Dec 2022 Actuals'!BI43</f>
        <v>0</v>
      </c>
      <c r="BJ43" s="46">
        <f>+'UPDATE&gt;&gt;Jul2022-Mar2023 Actuals'!BJ43-'UPDATE&gt;&gt;Jul-Dec 2022 Actuals'!BJ43</f>
        <v>0</v>
      </c>
      <c r="BK43" s="46">
        <f>+'UPDATE&gt;&gt;Jul2022-Mar2023 Actuals'!BK43-'UPDATE&gt;&gt;Jul-Dec 2022 Actuals'!BK43</f>
        <v>0</v>
      </c>
      <c r="BL43" s="46">
        <f>+'UPDATE&gt;&gt;Jul2022-Mar2023 Actuals'!BL43-'UPDATE&gt;&gt;Jul-Dec 2022 Actuals'!BL43</f>
        <v>0</v>
      </c>
      <c r="BM43" s="46">
        <f>+'UPDATE&gt;&gt;Jul2022-Mar2023 Actuals'!BM43-'UPDATE&gt;&gt;Jul-Dec 2022 Actuals'!BM43</f>
        <v>0</v>
      </c>
      <c r="BN43" s="46">
        <f>+'UPDATE&gt;&gt;Jul2022-Mar2023 Actuals'!BN43-'UPDATE&gt;&gt;Jul-Dec 2022 Actuals'!BN43</f>
        <v>0</v>
      </c>
      <c r="BO43" s="46">
        <f>+'UPDATE&gt;&gt;Jul2022-Mar2023 Actuals'!BO43-'UPDATE&gt;&gt;Jul-Dec 2022 Actuals'!BO43</f>
        <v>0</v>
      </c>
      <c r="BP43" s="46">
        <f>+'UPDATE&gt;&gt;Jul2022-Mar2023 Actuals'!BP43-'UPDATE&gt;&gt;Jul-Dec 2022 Actuals'!BP43</f>
        <v>0</v>
      </c>
      <c r="BQ43" s="46">
        <f>+'UPDATE&gt;&gt;Jul2022-Mar2023 Actuals'!BQ43-'UPDATE&gt;&gt;Jul-Dec 2022 Actuals'!BQ43</f>
        <v>0</v>
      </c>
      <c r="BR43" s="46">
        <f>+'UPDATE&gt;&gt;Jul2022-Mar2023 Actuals'!BR43-'UPDATE&gt;&gt;Jul-Dec 2022 Actuals'!BR43</f>
        <v>0</v>
      </c>
      <c r="BS43" s="46">
        <f>+'UPDATE&gt;&gt;Jul2022-Mar2023 Actuals'!BS43-'UPDATE&gt;&gt;Jul-Dec 2022 Actuals'!BS43</f>
        <v>0</v>
      </c>
      <c r="BT43" s="46">
        <f>+'UPDATE&gt;&gt;Jul2022-Mar2023 Actuals'!BT43-'UPDATE&gt;&gt;Jul-Dec 2022 Actuals'!BT43</f>
        <v>0</v>
      </c>
      <c r="BU43" s="46">
        <f>+'UPDATE&gt;&gt;Jul2022-Mar2023 Actuals'!BU43-'UPDATE&gt;&gt;Jul-Dec 2022 Actuals'!BU43</f>
        <v>0</v>
      </c>
      <c r="BV43" s="46">
        <f>+'UPDATE&gt;&gt;Jul2022-Mar2023 Actuals'!BV43-'UPDATE&gt;&gt;Jul-Dec 2022 Actuals'!BV43</f>
        <v>0</v>
      </c>
      <c r="BW43" s="46">
        <f>+'UPDATE&gt;&gt;Jul2022-Mar2023 Actuals'!BW43-'UPDATE&gt;&gt;Jul-Dec 2022 Actuals'!BW43</f>
        <v>0</v>
      </c>
      <c r="BX43" s="46">
        <f>+'UPDATE&gt;&gt;Jul2022-Mar2023 Actuals'!BX43-'UPDATE&gt;&gt;Jul-Dec 2022 Actuals'!BX43</f>
        <v>81000</v>
      </c>
      <c r="BY43" s="46">
        <f>+'UPDATE&gt;&gt;Jul2022-Mar2023 Actuals'!BY43-'UPDATE&gt;&gt;Jul-Dec 2022 Actuals'!BY43</f>
        <v>81000</v>
      </c>
      <c r="BZ43" s="46">
        <f>+'UPDATE&gt;&gt;Jul2022-Mar2023 Actuals'!BZ43-'UPDATE&gt;&gt;Jul-Dec 2022 Actuals'!BZ43</f>
        <v>162000</v>
      </c>
      <c r="CA43" s="46">
        <f>+'UPDATE&gt;&gt;Jul2022-Mar2023 Actuals'!CA43-'UPDATE&gt;&gt;Jul-Dec 2022 Actuals'!CA43</f>
        <v>-81000</v>
      </c>
      <c r="CB43" s="46">
        <f>+'UPDATE&gt;&gt;Jul2022-Mar2023 Actuals'!CB43-'UPDATE&gt;&gt;Jul-Dec 2022 Actuals'!CB43</f>
        <v>-81000</v>
      </c>
      <c r="CC43" s="46">
        <f>+'UPDATE&gt;&gt;Jul2022-Mar2023 Actuals'!CC43-'UPDATE&gt;&gt;Jul-Dec 2022 Actuals'!CC43</f>
        <v>-162000</v>
      </c>
      <c r="CD43" s="46">
        <f>+'UPDATE&gt;&gt;Jul2022-Mar2023 Actuals'!CD43-'UPDATE&gt;&gt;Jul-Dec 2022 Actuals'!CD43</f>
        <v>0</v>
      </c>
      <c r="CE43" s="46">
        <f>+'UPDATE&gt;&gt;Jul2022-Mar2023 Actuals'!CE43-'UPDATE&gt;&gt;Jul-Dec 2022 Actuals'!CE43</f>
        <v>0</v>
      </c>
      <c r="CF43" s="46">
        <f>+'UPDATE&gt;&gt;Jul2022-Mar2023 Actuals'!CF43-'UPDATE&gt;&gt;Jul-Dec 2022 Actuals'!CF43</f>
        <v>0</v>
      </c>
      <c r="CG43" s="46">
        <f>+'UPDATE&gt;&gt;Jul2022-Mar2023 Actuals'!CG43-'UPDATE&gt;&gt;Jul-Dec 2022 Actuals'!CG43</f>
        <v>0</v>
      </c>
      <c r="CH43" s="46">
        <f>+'UPDATE&gt;&gt;Jul2022-Mar2023 Actuals'!CH43-'UPDATE&gt;&gt;Jul-Dec 2022 Actuals'!CH43</f>
        <v>0</v>
      </c>
      <c r="CI43" s="46">
        <f>+'UPDATE&gt;&gt;Jul2022-Mar2023 Actuals'!CI43-'UPDATE&gt;&gt;Jul-Dec 2022 Actuals'!CI43</f>
        <v>0</v>
      </c>
    </row>
    <row r="44" spans="1:88" x14ac:dyDescent="0.25">
      <c r="A44" s="48" t="s">
        <v>182</v>
      </c>
      <c r="B44" s="48" t="s">
        <v>173</v>
      </c>
      <c r="C44" s="48" t="s">
        <v>192</v>
      </c>
      <c r="D44" s="48" t="s">
        <v>121</v>
      </c>
      <c r="F44" s="48" t="s">
        <v>175</v>
      </c>
      <c r="G44" s="48" t="s">
        <v>176</v>
      </c>
      <c r="H44" s="48" t="s">
        <v>177</v>
      </c>
      <c r="I44" s="48">
        <v>20</v>
      </c>
      <c r="J44" s="46">
        <f>+'UPDATE&gt;&gt;Jul2022-Mar2023 Actuals'!J44-'UPDATE&gt;&gt;Jul-Dec 2022 Actuals'!J44</f>
        <v>0</v>
      </c>
      <c r="K44" s="46">
        <f>+'UPDATE&gt;&gt;Jul2022-Mar2023 Actuals'!K44-'UPDATE&gt;&gt;Jul-Dec 2022 Actuals'!K44</f>
        <v>0</v>
      </c>
      <c r="L44" s="46">
        <f>+'UPDATE&gt;&gt;Jul2022-Mar2023 Actuals'!L44-'UPDATE&gt;&gt;Jul-Dec 2022 Actuals'!L44</f>
        <v>0</v>
      </c>
      <c r="M44" s="46">
        <f>+'UPDATE&gt;&gt;Jul2022-Mar2023 Actuals'!M44-'UPDATE&gt;&gt;Jul-Dec 2022 Actuals'!M44</f>
        <v>0</v>
      </c>
      <c r="N44" s="46">
        <f>+'UPDATE&gt;&gt;Jul2022-Mar2023 Actuals'!N44-'UPDATE&gt;&gt;Jul-Dec 2022 Actuals'!N44</f>
        <v>0</v>
      </c>
      <c r="O44" s="46">
        <f>+'UPDATE&gt;&gt;Jul2022-Mar2023 Actuals'!O44-'UPDATE&gt;&gt;Jul-Dec 2022 Actuals'!O44</f>
        <v>0</v>
      </c>
      <c r="P44" s="46">
        <f>+'UPDATE&gt;&gt;Jul2022-Mar2023 Actuals'!P44-'UPDATE&gt;&gt;Jul-Dec 2022 Actuals'!P44</f>
        <v>0</v>
      </c>
      <c r="Q44" s="46">
        <f>+'UPDATE&gt;&gt;Jul2022-Mar2023 Actuals'!Q44-'UPDATE&gt;&gt;Jul-Dec 2022 Actuals'!Q44</f>
        <v>0</v>
      </c>
      <c r="R44" s="46">
        <f>+'UPDATE&gt;&gt;Jul2022-Mar2023 Actuals'!R44-'UPDATE&gt;&gt;Jul-Dec 2022 Actuals'!R44</f>
        <v>0</v>
      </c>
      <c r="S44" s="46">
        <f>+'UPDATE&gt;&gt;Jul2022-Mar2023 Actuals'!S44-'UPDATE&gt;&gt;Jul-Dec 2022 Actuals'!S44</f>
        <v>0</v>
      </c>
      <c r="T44" s="46">
        <f>+'UPDATE&gt;&gt;Jul2022-Mar2023 Actuals'!T44-'UPDATE&gt;&gt;Jul-Dec 2022 Actuals'!T44</f>
        <v>0</v>
      </c>
      <c r="U44" s="46">
        <f>+'UPDATE&gt;&gt;Jul2022-Mar2023 Actuals'!U44-'UPDATE&gt;&gt;Jul-Dec 2022 Actuals'!U44</f>
        <v>0</v>
      </c>
      <c r="V44" s="46">
        <f>+'UPDATE&gt;&gt;Jul2022-Mar2023 Actuals'!V44-'UPDATE&gt;&gt;Jul-Dec 2022 Actuals'!V44</f>
        <v>-500000</v>
      </c>
      <c r="W44" s="46">
        <f>+'UPDATE&gt;&gt;Jul2022-Mar2023 Actuals'!W44-'UPDATE&gt;&gt;Jul-Dec 2022 Actuals'!W44</f>
        <v>0</v>
      </c>
      <c r="X44" s="46">
        <f>+'UPDATE&gt;&gt;Jul2022-Mar2023 Actuals'!X44-'UPDATE&gt;&gt;Jul-Dec 2022 Actuals'!X44</f>
        <v>-500000</v>
      </c>
      <c r="Y44" s="46">
        <f>+'UPDATE&gt;&gt;Jul2022-Mar2023 Actuals'!Y44-'UPDATE&gt;&gt;Jul-Dec 2022 Actuals'!Y44</f>
        <v>-500000</v>
      </c>
      <c r="Z44" s="46">
        <f>+'UPDATE&gt;&gt;Jul2022-Mar2023 Actuals'!Z44-'UPDATE&gt;&gt;Jul-Dec 2022 Actuals'!Z44</f>
        <v>0</v>
      </c>
      <c r="AA44" s="46">
        <f>+'UPDATE&gt;&gt;Jul2022-Mar2023 Actuals'!AA44-'UPDATE&gt;&gt;Jul-Dec 2022 Actuals'!AA44</f>
        <v>-500000</v>
      </c>
      <c r="AB44" s="46">
        <f>+'UPDATE&gt;&gt;Jul2022-Mar2023 Actuals'!AB44-'UPDATE&gt;&gt;Jul-Dec 2022 Actuals'!AB44</f>
        <v>0</v>
      </c>
      <c r="AC44" s="46">
        <f>+'UPDATE&gt;&gt;Jul2022-Mar2023 Actuals'!AC44-'UPDATE&gt;&gt;Jul-Dec 2022 Actuals'!AC44</f>
        <v>0</v>
      </c>
      <c r="AD44" s="46">
        <f>+'UPDATE&gt;&gt;Jul2022-Mar2023 Actuals'!AD44-'UPDATE&gt;&gt;Jul-Dec 2022 Actuals'!AD44</f>
        <v>0</v>
      </c>
      <c r="AE44" s="46">
        <f>+'UPDATE&gt;&gt;Jul2022-Mar2023 Actuals'!AE44-'UPDATE&gt;&gt;Jul-Dec 2022 Actuals'!AE44</f>
        <v>-584000</v>
      </c>
      <c r="AF44" s="46">
        <f>+'UPDATE&gt;&gt;Jul2022-Mar2023 Actuals'!AF44-'UPDATE&gt;&gt;Jul-Dec 2022 Actuals'!AF44</f>
        <v>0</v>
      </c>
      <c r="AG44" s="46">
        <f>+'UPDATE&gt;&gt;Jul2022-Mar2023 Actuals'!AG44-'UPDATE&gt;&gt;Jul-Dec 2022 Actuals'!AG44</f>
        <v>-584000</v>
      </c>
      <c r="AH44" s="46">
        <f>+'UPDATE&gt;&gt;Jul2022-Mar2023 Actuals'!AH44-'UPDATE&gt;&gt;Jul-Dec 2022 Actuals'!AH44</f>
        <v>324000</v>
      </c>
      <c r="AI44" s="46">
        <f>+'UPDATE&gt;&gt;Jul2022-Mar2023 Actuals'!AI44-'UPDATE&gt;&gt;Jul-Dec 2022 Actuals'!AI44</f>
        <v>0</v>
      </c>
      <c r="AJ44" s="46">
        <f>+'UPDATE&gt;&gt;Jul2022-Mar2023 Actuals'!AJ44-'UPDATE&gt;&gt;Jul-Dec 2022 Actuals'!AJ44</f>
        <v>324000</v>
      </c>
      <c r="AK44" s="46">
        <f>+'UPDATE&gt;&gt;Jul2022-Mar2023 Actuals'!AK44-'UPDATE&gt;&gt;Jul-Dec 2022 Actuals'!AK44</f>
        <v>338000</v>
      </c>
      <c r="AL44" s="46">
        <f>+'UPDATE&gt;&gt;Jul2022-Mar2023 Actuals'!AL44-'UPDATE&gt;&gt;Jul-Dec 2022 Actuals'!AL44</f>
        <v>0</v>
      </c>
      <c r="AM44" s="46">
        <f>+'UPDATE&gt;&gt;Jul2022-Mar2023 Actuals'!AM44-'UPDATE&gt;&gt;Jul-Dec 2022 Actuals'!AM44</f>
        <v>338000</v>
      </c>
      <c r="AN44" s="46">
        <f>+'UPDATE&gt;&gt;Jul2022-Mar2023 Actuals'!AN44-'UPDATE&gt;&gt;Jul-Dec 2022 Actuals'!AN44</f>
        <v>78000</v>
      </c>
      <c r="AO44" s="46">
        <f>+'UPDATE&gt;&gt;Jul2022-Mar2023 Actuals'!AO44-'UPDATE&gt;&gt;Jul-Dec 2022 Actuals'!AO44</f>
        <v>0</v>
      </c>
      <c r="AP44" s="46">
        <f>+'UPDATE&gt;&gt;Jul2022-Mar2023 Actuals'!AP44-'UPDATE&gt;&gt;Jul-Dec 2022 Actuals'!AP44</f>
        <v>78000</v>
      </c>
      <c r="AQ44" s="46">
        <f>+'UPDATE&gt;&gt;Jul2022-Mar2023 Actuals'!AQ44-'UPDATE&gt;&gt;Jul-Dec 2022 Actuals'!AQ44</f>
        <v>141000</v>
      </c>
      <c r="AR44" s="46">
        <f>+'UPDATE&gt;&gt;Jul2022-Mar2023 Actuals'!AR44-'UPDATE&gt;&gt;Jul-Dec 2022 Actuals'!AR44</f>
        <v>0</v>
      </c>
      <c r="AS44" s="46">
        <f>+'UPDATE&gt;&gt;Jul2022-Mar2023 Actuals'!AS44-'UPDATE&gt;&gt;Jul-Dec 2022 Actuals'!AS44</f>
        <v>141000</v>
      </c>
      <c r="AT44" s="46">
        <f>+'UPDATE&gt;&gt;Jul2022-Mar2023 Actuals'!AT44-'UPDATE&gt;&gt;Jul-Dec 2022 Actuals'!AT44</f>
        <v>141000</v>
      </c>
      <c r="AU44" s="46">
        <f>+'UPDATE&gt;&gt;Jul2022-Mar2023 Actuals'!AU44-'UPDATE&gt;&gt;Jul-Dec 2022 Actuals'!AU44</f>
        <v>0</v>
      </c>
      <c r="AV44" s="46">
        <f>+'UPDATE&gt;&gt;Jul2022-Mar2023 Actuals'!AV44-'UPDATE&gt;&gt;Jul-Dec 2022 Actuals'!AV44</f>
        <v>141000</v>
      </c>
      <c r="AW44" s="46">
        <f>+'UPDATE&gt;&gt;Jul2022-Mar2023 Actuals'!AW44-'UPDATE&gt;&gt;Jul-Dec 2022 Actuals'!AW44</f>
        <v>140000</v>
      </c>
      <c r="AX44" s="46">
        <f>+'UPDATE&gt;&gt;Jul2022-Mar2023 Actuals'!AX44-'UPDATE&gt;&gt;Jul-Dec 2022 Actuals'!AX44</f>
        <v>0</v>
      </c>
      <c r="AY44" s="46">
        <f>+'UPDATE&gt;&gt;Jul2022-Mar2023 Actuals'!AY44-'UPDATE&gt;&gt;Jul-Dec 2022 Actuals'!AY44</f>
        <v>140000</v>
      </c>
      <c r="AZ44" s="46">
        <f>+'UPDATE&gt;&gt;Jul2022-Mar2023 Actuals'!AZ44-'UPDATE&gt;&gt;Jul-Dec 2022 Actuals'!AZ44</f>
        <v>0</v>
      </c>
      <c r="BA44" s="46">
        <f>+'UPDATE&gt;&gt;Jul2022-Mar2023 Actuals'!BA44-'UPDATE&gt;&gt;Jul-Dec 2022 Actuals'!BA44</f>
        <v>0</v>
      </c>
      <c r="BB44" s="46">
        <f>+'UPDATE&gt;&gt;Jul2022-Mar2023 Actuals'!BB44-'UPDATE&gt;&gt;Jul-Dec 2022 Actuals'!BB44</f>
        <v>0</v>
      </c>
      <c r="BC44" s="46">
        <f>+'UPDATE&gt;&gt;Jul2022-Mar2023 Actuals'!BC44-'UPDATE&gt;&gt;Jul-Dec 2022 Actuals'!BC44</f>
        <v>422000</v>
      </c>
      <c r="BD44" s="46">
        <f>+'UPDATE&gt;&gt;Jul2022-Mar2023 Actuals'!BD44-'UPDATE&gt;&gt;Jul-Dec 2022 Actuals'!BD44</f>
        <v>0</v>
      </c>
      <c r="BE44" s="46">
        <f>+'UPDATE&gt;&gt;Jul2022-Mar2023 Actuals'!BE44-'UPDATE&gt;&gt;Jul-Dec 2022 Actuals'!BE44</f>
        <v>422000</v>
      </c>
      <c r="BF44" s="46">
        <f>+'UPDATE&gt;&gt;Jul2022-Mar2023 Actuals'!BF44-'UPDATE&gt;&gt;Jul-Dec 2022 Actuals'!BF44</f>
        <v>0</v>
      </c>
      <c r="BG44" s="46">
        <f>+'UPDATE&gt;&gt;Jul2022-Mar2023 Actuals'!BG44-'UPDATE&gt;&gt;Jul-Dec 2022 Actuals'!BG44</f>
        <v>0</v>
      </c>
      <c r="BH44" s="46">
        <f>+'UPDATE&gt;&gt;Jul2022-Mar2023 Actuals'!BH44-'UPDATE&gt;&gt;Jul-Dec 2022 Actuals'!BH44</f>
        <v>0</v>
      </c>
      <c r="BI44" s="46">
        <f>+'UPDATE&gt;&gt;Jul2022-Mar2023 Actuals'!BI44-'UPDATE&gt;&gt;Jul-Dec 2022 Actuals'!BI44</f>
        <v>0</v>
      </c>
      <c r="BJ44" s="46">
        <f>+'UPDATE&gt;&gt;Jul2022-Mar2023 Actuals'!BJ44-'UPDATE&gt;&gt;Jul-Dec 2022 Actuals'!BJ44</f>
        <v>0</v>
      </c>
      <c r="BK44" s="46">
        <f>+'UPDATE&gt;&gt;Jul2022-Mar2023 Actuals'!BK44-'UPDATE&gt;&gt;Jul-Dec 2022 Actuals'!BK44</f>
        <v>0</v>
      </c>
      <c r="BL44" s="46">
        <f>+'UPDATE&gt;&gt;Jul2022-Mar2023 Actuals'!BL44-'UPDATE&gt;&gt;Jul-Dec 2022 Actuals'!BL44</f>
        <v>0</v>
      </c>
      <c r="BM44" s="46">
        <f>+'UPDATE&gt;&gt;Jul2022-Mar2023 Actuals'!BM44-'UPDATE&gt;&gt;Jul-Dec 2022 Actuals'!BM44</f>
        <v>0</v>
      </c>
      <c r="BN44" s="46">
        <f>+'UPDATE&gt;&gt;Jul2022-Mar2023 Actuals'!BN44-'UPDATE&gt;&gt;Jul-Dec 2022 Actuals'!BN44</f>
        <v>0</v>
      </c>
      <c r="BO44" s="46">
        <f>+'UPDATE&gt;&gt;Jul2022-Mar2023 Actuals'!BO44-'UPDATE&gt;&gt;Jul-Dec 2022 Actuals'!BO44</f>
        <v>0</v>
      </c>
      <c r="BP44" s="46">
        <f>+'UPDATE&gt;&gt;Jul2022-Mar2023 Actuals'!BP44-'UPDATE&gt;&gt;Jul-Dec 2022 Actuals'!BP44</f>
        <v>0</v>
      </c>
      <c r="BQ44" s="46">
        <f>+'UPDATE&gt;&gt;Jul2022-Mar2023 Actuals'!BQ44-'UPDATE&gt;&gt;Jul-Dec 2022 Actuals'!BQ44</f>
        <v>0</v>
      </c>
      <c r="BR44" s="46">
        <f>+'UPDATE&gt;&gt;Jul2022-Mar2023 Actuals'!BR44-'UPDATE&gt;&gt;Jul-Dec 2022 Actuals'!BR44</f>
        <v>0</v>
      </c>
      <c r="BS44" s="46">
        <f>+'UPDATE&gt;&gt;Jul2022-Mar2023 Actuals'!BS44-'UPDATE&gt;&gt;Jul-Dec 2022 Actuals'!BS44</f>
        <v>0</v>
      </c>
      <c r="BT44" s="46">
        <f>+'UPDATE&gt;&gt;Jul2022-Mar2023 Actuals'!BT44-'UPDATE&gt;&gt;Jul-Dec 2022 Actuals'!BT44</f>
        <v>0</v>
      </c>
      <c r="BU44" s="46">
        <f>+'UPDATE&gt;&gt;Jul2022-Mar2023 Actuals'!BU44-'UPDATE&gt;&gt;Jul-Dec 2022 Actuals'!BU44</f>
        <v>0</v>
      </c>
      <c r="BV44" s="46">
        <f>+'UPDATE&gt;&gt;Jul2022-Mar2023 Actuals'!BV44-'UPDATE&gt;&gt;Jul-Dec 2022 Actuals'!BV44</f>
        <v>0</v>
      </c>
      <c r="BW44" s="46">
        <f>+'UPDATE&gt;&gt;Jul2022-Mar2023 Actuals'!BW44-'UPDATE&gt;&gt;Jul-Dec 2022 Actuals'!BW44</f>
        <v>0</v>
      </c>
      <c r="BX44" s="46">
        <f>+'UPDATE&gt;&gt;Jul2022-Mar2023 Actuals'!BX44-'UPDATE&gt;&gt;Jul-Dec 2022 Actuals'!BX44</f>
        <v>0</v>
      </c>
      <c r="BY44" s="46">
        <f>+'UPDATE&gt;&gt;Jul2022-Mar2023 Actuals'!BY44-'UPDATE&gt;&gt;Jul-Dec 2022 Actuals'!BY44</f>
        <v>0</v>
      </c>
      <c r="BZ44" s="46">
        <f>+'UPDATE&gt;&gt;Jul2022-Mar2023 Actuals'!BZ44-'UPDATE&gt;&gt;Jul-Dec 2022 Actuals'!BZ44</f>
        <v>0</v>
      </c>
      <c r="CA44" s="46">
        <f>+'UPDATE&gt;&gt;Jul2022-Mar2023 Actuals'!CA44-'UPDATE&gt;&gt;Jul-Dec 2022 Actuals'!CA44</f>
        <v>0</v>
      </c>
      <c r="CB44" s="46">
        <f>+'UPDATE&gt;&gt;Jul2022-Mar2023 Actuals'!CB44-'UPDATE&gt;&gt;Jul-Dec 2022 Actuals'!CB44</f>
        <v>0</v>
      </c>
      <c r="CC44" s="46">
        <f>+'UPDATE&gt;&gt;Jul2022-Mar2023 Actuals'!CC44-'UPDATE&gt;&gt;Jul-Dec 2022 Actuals'!CC44</f>
        <v>0</v>
      </c>
      <c r="CD44" s="46">
        <f>+'UPDATE&gt;&gt;Jul2022-Mar2023 Actuals'!CD44-'UPDATE&gt;&gt;Jul-Dec 2022 Actuals'!CD44</f>
        <v>0</v>
      </c>
      <c r="CE44" s="46">
        <f>+'UPDATE&gt;&gt;Jul2022-Mar2023 Actuals'!CE44-'UPDATE&gt;&gt;Jul-Dec 2022 Actuals'!CE44</f>
        <v>0</v>
      </c>
      <c r="CF44" s="46">
        <f>+'UPDATE&gt;&gt;Jul2022-Mar2023 Actuals'!CF44-'UPDATE&gt;&gt;Jul-Dec 2022 Actuals'!CF44</f>
        <v>0</v>
      </c>
      <c r="CG44" s="46">
        <f>+'UPDATE&gt;&gt;Jul2022-Mar2023 Actuals'!CG44-'UPDATE&gt;&gt;Jul-Dec 2022 Actuals'!CG44</f>
        <v>0</v>
      </c>
      <c r="CH44" s="46">
        <f>+'UPDATE&gt;&gt;Jul2022-Mar2023 Actuals'!CH44-'UPDATE&gt;&gt;Jul-Dec 2022 Actuals'!CH44</f>
        <v>0</v>
      </c>
      <c r="CI44" s="46">
        <f>+'UPDATE&gt;&gt;Jul2022-Mar2023 Actuals'!CI44-'UPDATE&gt;&gt;Jul-Dec 2022 Actuals'!CI44</f>
        <v>0</v>
      </c>
    </row>
    <row r="45" spans="1:88" x14ac:dyDescent="0.25">
      <c r="A45" s="48" t="s">
        <v>172</v>
      </c>
      <c r="B45" s="48" t="s">
        <v>173</v>
      </c>
      <c r="C45" s="48" t="s">
        <v>174</v>
      </c>
      <c r="D45" s="48" t="s">
        <v>117</v>
      </c>
      <c r="F45" s="48" t="s">
        <v>193</v>
      </c>
      <c r="G45" s="48" t="s">
        <v>194</v>
      </c>
      <c r="H45" s="48" t="s">
        <v>195</v>
      </c>
      <c r="I45" s="48" t="s">
        <v>196</v>
      </c>
      <c r="J45" s="46">
        <f>+'UPDATE&gt;&gt;Jul2022-Mar2023 Actuals'!J45-'UPDATE&gt;&gt;Jul-Dec 2022 Actuals'!J45</f>
        <v>515000</v>
      </c>
      <c r="K45" s="46">
        <f>+'UPDATE&gt;&gt;Jul2022-Mar2023 Actuals'!K45-'UPDATE&gt;&gt;Jul-Dec 2022 Actuals'!K45</f>
        <v>-515000</v>
      </c>
      <c r="L45" s="46">
        <f>+'UPDATE&gt;&gt;Jul2022-Mar2023 Actuals'!L45-'UPDATE&gt;&gt;Jul-Dec 2022 Actuals'!L45</f>
        <v>0</v>
      </c>
      <c r="M45" s="46">
        <f>+'UPDATE&gt;&gt;Jul2022-Mar2023 Actuals'!M45-'UPDATE&gt;&gt;Jul-Dec 2022 Actuals'!M45</f>
        <v>0</v>
      </c>
      <c r="N45" s="46">
        <f>+'UPDATE&gt;&gt;Jul2022-Mar2023 Actuals'!N45-'UPDATE&gt;&gt;Jul-Dec 2022 Actuals'!N45</f>
        <v>0</v>
      </c>
      <c r="O45" s="46">
        <f>+'UPDATE&gt;&gt;Jul2022-Mar2023 Actuals'!O45-'UPDATE&gt;&gt;Jul-Dec 2022 Actuals'!O45</f>
        <v>0</v>
      </c>
      <c r="P45" s="46">
        <f>+'UPDATE&gt;&gt;Jul2022-Mar2023 Actuals'!P45-'UPDATE&gt;&gt;Jul-Dec 2022 Actuals'!P45</f>
        <v>0</v>
      </c>
      <c r="Q45" s="46">
        <f>+'UPDATE&gt;&gt;Jul2022-Mar2023 Actuals'!Q45-'UPDATE&gt;&gt;Jul-Dec 2022 Actuals'!Q45</f>
        <v>0</v>
      </c>
      <c r="R45" s="46">
        <f>+'UPDATE&gt;&gt;Jul2022-Mar2023 Actuals'!R45-'UPDATE&gt;&gt;Jul-Dec 2022 Actuals'!R45</f>
        <v>0</v>
      </c>
      <c r="S45" s="46">
        <f>+'UPDATE&gt;&gt;Jul2022-Mar2023 Actuals'!S45-'UPDATE&gt;&gt;Jul-Dec 2022 Actuals'!S45</f>
        <v>0</v>
      </c>
      <c r="T45" s="46">
        <f>+'UPDATE&gt;&gt;Jul2022-Mar2023 Actuals'!T45-'UPDATE&gt;&gt;Jul-Dec 2022 Actuals'!T45</f>
        <v>0</v>
      </c>
      <c r="U45" s="46">
        <f>+'UPDATE&gt;&gt;Jul2022-Mar2023 Actuals'!U45-'UPDATE&gt;&gt;Jul-Dec 2022 Actuals'!U45</f>
        <v>0</v>
      </c>
      <c r="V45" s="46">
        <f>+'UPDATE&gt;&gt;Jul2022-Mar2023 Actuals'!V45-'UPDATE&gt;&gt;Jul-Dec 2022 Actuals'!V45</f>
        <v>0</v>
      </c>
      <c r="W45" s="46">
        <f>+'UPDATE&gt;&gt;Jul2022-Mar2023 Actuals'!W45-'UPDATE&gt;&gt;Jul-Dec 2022 Actuals'!W45</f>
        <v>0</v>
      </c>
      <c r="X45" s="46">
        <f>+'UPDATE&gt;&gt;Jul2022-Mar2023 Actuals'!X45-'UPDATE&gt;&gt;Jul-Dec 2022 Actuals'!X45</f>
        <v>0</v>
      </c>
      <c r="Y45" s="46">
        <f>+'UPDATE&gt;&gt;Jul2022-Mar2023 Actuals'!Y45-'UPDATE&gt;&gt;Jul-Dec 2022 Actuals'!Y45</f>
        <v>0</v>
      </c>
      <c r="Z45" s="46">
        <f>+'UPDATE&gt;&gt;Jul2022-Mar2023 Actuals'!Z45-'UPDATE&gt;&gt;Jul-Dec 2022 Actuals'!Z45</f>
        <v>0</v>
      </c>
      <c r="AA45" s="46">
        <f>+'UPDATE&gt;&gt;Jul2022-Mar2023 Actuals'!AA45-'UPDATE&gt;&gt;Jul-Dec 2022 Actuals'!AA45</f>
        <v>0</v>
      </c>
      <c r="AB45" s="46">
        <f>+'UPDATE&gt;&gt;Jul2022-Mar2023 Actuals'!AB45-'UPDATE&gt;&gt;Jul-Dec 2022 Actuals'!AB45</f>
        <v>0</v>
      </c>
      <c r="AC45" s="46">
        <f>+'UPDATE&gt;&gt;Jul2022-Mar2023 Actuals'!AC45-'UPDATE&gt;&gt;Jul-Dec 2022 Actuals'!AC45</f>
        <v>0</v>
      </c>
      <c r="AD45" s="46">
        <f>+'UPDATE&gt;&gt;Jul2022-Mar2023 Actuals'!AD45-'UPDATE&gt;&gt;Jul-Dec 2022 Actuals'!AD45</f>
        <v>0</v>
      </c>
      <c r="AE45" s="46">
        <f>+'UPDATE&gt;&gt;Jul2022-Mar2023 Actuals'!AE45-'UPDATE&gt;&gt;Jul-Dec 2022 Actuals'!AE45</f>
        <v>0</v>
      </c>
      <c r="AF45" s="46">
        <f>+'UPDATE&gt;&gt;Jul2022-Mar2023 Actuals'!AF45-'UPDATE&gt;&gt;Jul-Dec 2022 Actuals'!AF45</f>
        <v>0</v>
      </c>
      <c r="AG45" s="46">
        <f>+'UPDATE&gt;&gt;Jul2022-Mar2023 Actuals'!AG45-'UPDATE&gt;&gt;Jul-Dec 2022 Actuals'!AG45</f>
        <v>0</v>
      </c>
      <c r="AH45" s="46">
        <f>+'UPDATE&gt;&gt;Jul2022-Mar2023 Actuals'!AH45-'UPDATE&gt;&gt;Jul-Dec 2022 Actuals'!AH45</f>
        <v>-5365000</v>
      </c>
      <c r="AI45" s="46">
        <f>+'UPDATE&gt;&gt;Jul2022-Mar2023 Actuals'!AI45-'UPDATE&gt;&gt;Jul-Dec 2022 Actuals'!AI45</f>
        <v>-6885000</v>
      </c>
      <c r="AJ45" s="46">
        <f>+'UPDATE&gt;&gt;Jul2022-Mar2023 Actuals'!AJ45-'UPDATE&gt;&gt;Jul-Dec 2022 Actuals'!AJ45</f>
        <v>-12250000</v>
      </c>
      <c r="AK45" s="46">
        <f>+'UPDATE&gt;&gt;Jul2022-Mar2023 Actuals'!AK45-'UPDATE&gt;&gt;Jul-Dec 2022 Actuals'!AK45</f>
        <v>0</v>
      </c>
      <c r="AL45" s="46">
        <f>+'UPDATE&gt;&gt;Jul2022-Mar2023 Actuals'!AL45-'UPDATE&gt;&gt;Jul-Dec 2022 Actuals'!AL45</f>
        <v>0</v>
      </c>
      <c r="AM45" s="46">
        <f>+'UPDATE&gt;&gt;Jul2022-Mar2023 Actuals'!AM45-'UPDATE&gt;&gt;Jul-Dec 2022 Actuals'!AM45</f>
        <v>0</v>
      </c>
      <c r="AN45" s="46">
        <f>+'UPDATE&gt;&gt;Jul2022-Mar2023 Actuals'!AN45-'UPDATE&gt;&gt;Jul-Dec 2022 Actuals'!AN45</f>
        <v>-5365000</v>
      </c>
      <c r="AO45" s="46">
        <f>+'UPDATE&gt;&gt;Jul2022-Mar2023 Actuals'!AO45-'UPDATE&gt;&gt;Jul-Dec 2022 Actuals'!AO45</f>
        <v>-6885000</v>
      </c>
      <c r="AP45" s="46">
        <f>+'UPDATE&gt;&gt;Jul2022-Mar2023 Actuals'!AP45-'UPDATE&gt;&gt;Jul-Dec 2022 Actuals'!AP45</f>
        <v>-12250000</v>
      </c>
      <c r="AQ45" s="46">
        <f>+'UPDATE&gt;&gt;Jul2022-Mar2023 Actuals'!AQ45-'UPDATE&gt;&gt;Jul-Dec 2022 Actuals'!AQ45</f>
        <v>2909000</v>
      </c>
      <c r="AR45" s="46">
        <f>+'UPDATE&gt;&gt;Jul2022-Mar2023 Actuals'!AR45-'UPDATE&gt;&gt;Jul-Dec 2022 Actuals'!AR45</f>
        <v>3216000</v>
      </c>
      <c r="AS45" s="46">
        <f>+'UPDATE&gt;&gt;Jul2022-Mar2023 Actuals'!AS45-'UPDATE&gt;&gt;Jul-Dec 2022 Actuals'!AS45</f>
        <v>6125000</v>
      </c>
      <c r="AT45" s="46">
        <f>+'UPDATE&gt;&gt;Jul2022-Mar2023 Actuals'!AT45-'UPDATE&gt;&gt;Jul-Dec 2022 Actuals'!AT45</f>
        <v>2971000</v>
      </c>
      <c r="AU45" s="46">
        <f>+'UPDATE&gt;&gt;Jul2022-Mar2023 Actuals'!AU45-'UPDATE&gt;&gt;Jul-Dec 2022 Actuals'!AU45</f>
        <v>3154000</v>
      </c>
      <c r="AV45" s="46">
        <f>+'UPDATE&gt;&gt;Jul2022-Mar2023 Actuals'!AV45-'UPDATE&gt;&gt;Jul-Dec 2022 Actuals'!AV45</f>
        <v>6125000</v>
      </c>
      <c r="AW45" s="46">
        <f>+'UPDATE&gt;&gt;Jul2022-Mar2023 Actuals'!AW45-'UPDATE&gt;&gt;Jul-Dec 2022 Actuals'!AW45</f>
        <v>0</v>
      </c>
      <c r="AX45" s="46">
        <f>+'UPDATE&gt;&gt;Jul2022-Mar2023 Actuals'!AX45-'UPDATE&gt;&gt;Jul-Dec 2022 Actuals'!AX45</f>
        <v>0</v>
      </c>
      <c r="AY45" s="46">
        <f>+'UPDATE&gt;&gt;Jul2022-Mar2023 Actuals'!AY45-'UPDATE&gt;&gt;Jul-Dec 2022 Actuals'!AY45</f>
        <v>0</v>
      </c>
      <c r="AZ45" s="46">
        <f>+'UPDATE&gt;&gt;Jul2022-Mar2023 Actuals'!AZ45-'UPDATE&gt;&gt;Jul-Dec 2022 Actuals'!AZ45</f>
        <v>0</v>
      </c>
      <c r="BA45" s="46">
        <f>+'UPDATE&gt;&gt;Jul2022-Mar2023 Actuals'!BA45-'UPDATE&gt;&gt;Jul-Dec 2022 Actuals'!BA45</f>
        <v>0</v>
      </c>
      <c r="BB45" s="46">
        <f>+'UPDATE&gt;&gt;Jul2022-Mar2023 Actuals'!BB45-'UPDATE&gt;&gt;Jul-Dec 2022 Actuals'!BB45</f>
        <v>0</v>
      </c>
      <c r="BC45" s="46">
        <f>+'UPDATE&gt;&gt;Jul2022-Mar2023 Actuals'!BC45-'UPDATE&gt;&gt;Jul-Dec 2022 Actuals'!BC45</f>
        <v>5880000</v>
      </c>
      <c r="BD45" s="46">
        <f>+'UPDATE&gt;&gt;Jul2022-Mar2023 Actuals'!BD45-'UPDATE&gt;&gt;Jul-Dec 2022 Actuals'!BD45</f>
        <v>6370000</v>
      </c>
      <c r="BE45" s="46">
        <f>+'UPDATE&gt;&gt;Jul2022-Mar2023 Actuals'!BE45-'UPDATE&gt;&gt;Jul-Dec 2022 Actuals'!BE45</f>
        <v>12250000</v>
      </c>
      <c r="BF45" s="46">
        <f>+'UPDATE&gt;&gt;Jul2022-Mar2023 Actuals'!BF45-'UPDATE&gt;&gt;Jul-Dec 2022 Actuals'!BF45</f>
        <v>0</v>
      </c>
      <c r="BG45" s="46">
        <f>+'UPDATE&gt;&gt;Jul2022-Mar2023 Actuals'!BG45-'UPDATE&gt;&gt;Jul-Dec 2022 Actuals'!BG45</f>
        <v>0</v>
      </c>
      <c r="BH45" s="46">
        <f>+'UPDATE&gt;&gt;Jul2022-Mar2023 Actuals'!BH45-'UPDATE&gt;&gt;Jul-Dec 2022 Actuals'!BH45</f>
        <v>0</v>
      </c>
      <c r="BI45" s="46">
        <f>+'UPDATE&gt;&gt;Jul2022-Mar2023 Actuals'!BI45-'UPDATE&gt;&gt;Jul-Dec 2022 Actuals'!BI45</f>
        <v>0</v>
      </c>
      <c r="BJ45" s="46">
        <f>+'UPDATE&gt;&gt;Jul2022-Mar2023 Actuals'!BJ45-'UPDATE&gt;&gt;Jul-Dec 2022 Actuals'!BJ45</f>
        <v>0</v>
      </c>
      <c r="BK45" s="46">
        <f>+'UPDATE&gt;&gt;Jul2022-Mar2023 Actuals'!BK45-'UPDATE&gt;&gt;Jul-Dec 2022 Actuals'!BK45</f>
        <v>0</v>
      </c>
      <c r="BL45" s="46">
        <f>+'UPDATE&gt;&gt;Jul2022-Mar2023 Actuals'!BL45-'UPDATE&gt;&gt;Jul-Dec 2022 Actuals'!BL45</f>
        <v>0</v>
      </c>
      <c r="BM45" s="46">
        <f>+'UPDATE&gt;&gt;Jul2022-Mar2023 Actuals'!BM45-'UPDATE&gt;&gt;Jul-Dec 2022 Actuals'!BM45</f>
        <v>0</v>
      </c>
      <c r="BN45" s="46">
        <f>+'UPDATE&gt;&gt;Jul2022-Mar2023 Actuals'!BN45-'UPDATE&gt;&gt;Jul-Dec 2022 Actuals'!BN45</f>
        <v>0</v>
      </c>
      <c r="BO45" s="46">
        <f>+'UPDATE&gt;&gt;Jul2022-Mar2023 Actuals'!BO45-'UPDATE&gt;&gt;Jul-Dec 2022 Actuals'!BO45</f>
        <v>0</v>
      </c>
      <c r="BP45" s="46">
        <f>+'UPDATE&gt;&gt;Jul2022-Mar2023 Actuals'!BP45-'UPDATE&gt;&gt;Jul-Dec 2022 Actuals'!BP45</f>
        <v>0</v>
      </c>
      <c r="BQ45" s="46">
        <f>+'UPDATE&gt;&gt;Jul2022-Mar2023 Actuals'!BQ45-'UPDATE&gt;&gt;Jul-Dec 2022 Actuals'!BQ45</f>
        <v>0</v>
      </c>
      <c r="BR45" s="46">
        <f>+'UPDATE&gt;&gt;Jul2022-Mar2023 Actuals'!BR45-'UPDATE&gt;&gt;Jul-Dec 2022 Actuals'!BR45</f>
        <v>515000</v>
      </c>
      <c r="BS45" s="46">
        <f>+'UPDATE&gt;&gt;Jul2022-Mar2023 Actuals'!BS45-'UPDATE&gt;&gt;Jul-Dec 2022 Actuals'!BS45</f>
        <v>-515000</v>
      </c>
      <c r="BT45" s="46">
        <f>+'UPDATE&gt;&gt;Jul2022-Mar2023 Actuals'!BT45-'UPDATE&gt;&gt;Jul-Dec 2022 Actuals'!BT45</f>
        <v>0</v>
      </c>
      <c r="BU45" s="46">
        <f>+'UPDATE&gt;&gt;Jul2022-Mar2023 Actuals'!BU45-'UPDATE&gt;&gt;Jul-Dec 2022 Actuals'!BU45</f>
        <v>0</v>
      </c>
      <c r="BV45" s="46">
        <f>+'UPDATE&gt;&gt;Jul2022-Mar2023 Actuals'!BV45-'UPDATE&gt;&gt;Jul-Dec 2022 Actuals'!BV45</f>
        <v>0</v>
      </c>
      <c r="BW45" s="46">
        <f>+'UPDATE&gt;&gt;Jul2022-Mar2023 Actuals'!BW45-'UPDATE&gt;&gt;Jul-Dec 2022 Actuals'!BW45</f>
        <v>0</v>
      </c>
      <c r="BX45" s="46">
        <f>+'UPDATE&gt;&gt;Jul2022-Mar2023 Actuals'!BX45-'UPDATE&gt;&gt;Jul-Dec 2022 Actuals'!BX45</f>
        <v>0</v>
      </c>
      <c r="BY45" s="46">
        <f>+'UPDATE&gt;&gt;Jul2022-Mar2023 Actuals'!BY45-'UPDATE&gt;&gt;Jul-Dec 2022 Actuals'!BY45</f>
        <v>0</v>
      </c>
      <c r="BZ45" s="46">
        <f>+'UPDATE&gt;&gt;Jul2022-Mar2023 Actuals'!BZ45-'UPDATE&gt;&gt;Jul-Dec 2022 Actuals'!BZ45</f>
        <v>0</v>
      </c>
      <c r="CA45" s="46">
        <f>+'UPDATE&gt;&gt;Jul2022-Mar2023 Actuals'!CA45-'UPDATE&gt;&gt;Jul-Dec 2022 Actuals'!CA45</f>
        <v>0</v>
      </c>
      <c r="CB45" s="46">
        <f>+'UPDATE&gt;&gt;Jul2022-Mar2023 Actuals'!CB45-'UPDATE&gt;&gt;Jul-Dec 2022 Actuals'!CB45</f>
        <v>0</v>
      </c>
      <c r="CC45" s="46">
        <f>+'UPDATE&gt;&gt;Jul2022-Mar2023 Actuals'!CC45-'UPDATE&gt;&gt;Jul-Dec 2022 Actuals'!CC45</f>
        <v>0</v>
      </c>
      <c r="CD45" s="46">
        <f>+'UPDATE&gt;&gt;Jul2022-Mar2023 Actuals'!CD45-'UPDATE&gt;&gt;Jul-Dec 2022 Actuals'!CD45</f>
        <v>0</v>
      </c>
      <c r="CE45" s="46">
        <f>+'UPDATE&gt;&gt;Jul2022-Mar2023 Actuals'!CE45-'UPDATE&gt;&gt;Jul-Dec 2022 Actuals'!CE45</f>
        <v>0</v>
      </c>
      <c r="CF45" s="46">
        <f>+'UPDATE&gt;&gt;Jul2022-Mar2023 Actuals'!CF45-'UPDATE&gt;&gt;Jul-Dec 2022 Actuals'!CF45</f>
        <v>0</v>
      </c>
      <c r="CG45" s="46">
        <f>+'UPDATE&gt;&gt;Jul2022-Mar2023 Actuals'!CG45-'UPDATE&gt;&gt;Jul-Dec 2022 Actuals'!CG45</f>
        <v>0</v>
      </c>
      <c r="CH45" s="46">
        <f>+'UPDATE&gt;&gt;Jul2022-Mar2023 Actuals'!CH45-'UPDATE&gt;&gt;Jul-Dec 2022 Actuals'!CH45</f>
        <v>0</v>
      </c>
      <c r="CI45" s="46">
        <f>+'UPDATE&gt;&gt;Jul2022-Mar2023 Actuals'!CI45-'UPDATE&gt;&gt;Jul-Dec 2022 Actuals'!CI45</f>
        <v>0</v>
      </c>
    </row>
    <row r="46" spans="1:88" x14ac:dyDescent="0.25">
      <c r="A46" s="48" t="s">
        <v>179</v>
      </c>
      <c r="B46" s="48" t="s">
        <v>173</v>
      </c>
      <c r="C46" s="48" t="s">
        <v>180</v>
      </c>
      <c r="D46" s="48" t="s">
        <v>117</v>
      </c>
      <c r="F46" s="48" t="s">
        <v>193</v>
      </c>
      <c r="G46" s="48" t="s">
        <v>194</v>
      </c>
      <c r="H46" s="48" t="s">
        <v>198</v>
      </c>
      <c r="I46" s="48" t="s">
        <v>196</v>
      </c>
      <c r="J46" s="46">
        <f>+'UPDATE&gt;&gt;Jul2022-Mar2023 Actuals'!J46-'UPDATE&gt;&gt;Jul-Dec 2022 Actuals'!J46</f>
        <v>0</v>
      </c>
      <c r="K46" s="46">
        <f>+'UPDATE&gt;&gt;Jul2022-Mar2023 Actuals'!K46-'UPDATE&gt;&gt;Jul-Dec 2022 Actuals'!K46</f>
        <v>0</v>
      </c>
      <c r="L46" s="46">
        <f>+'UPDATE&gt;&gt;Jul2022-Mar2023 Actuals'!L46-'UPDATE&gt;&gt;Jul-Dec 2022 Actuals'!L46</f>
        <v>0</v>
      </c>
      <c r="M46" s="46">
        <f>+'UPDATE&gt;&gt;Jul2022-Mar2023 Actuals'!M46-'UPDATE&gt;&gt;Jul-Dec 2022 Actuals'!M46</f>
        <v>0</v>
      </c>
      <c r="N46" s="46">
        <f>+'UPDATE&gt;&gt;Jul2022-Mar2023 Actuals'!N46-'UPDATE&gt;&gt;Jul-Dec 2022 Actuals'!N46</f>
        <v>0</v>
      </c>
      <c r="O46" s="46">
        <f>+'UPDATE&gt;&gt;Jul2022-Mar2023 Actuals'!O46-'UPDATE&gt;&gt;Jul-Dec 2022 Actuals'!O46</f>
        <v>0</v>
      </c>
      <c r="P46" s="46">
        <f>+'UPDATE&gt;&gt;Jul2022-Mar2023 Actuals'!P46-'UPDATE&gt;&gt;Jul-Dec 2022 Actuals'!P46</f>
        <v>0</v>
      </c>
      <c r="Q46" s="46">
        <f>+'UPDATE&gt;&gt;Jul2022-Mar2023 Actuals'!Q46-'UPDATE&gt;&gt;Jul-Dec 2022 Actuals'!Q46</f>
        <v>0</v>
      </c>
      <c r="R46" s="46">
        <f>+'UPDATE&gt;&gt;Jul2022-Mar2023 Actuals'!R46-'UPDATE&gt;&gt;Jul-Dec 2022 Actuals'!R46</f>
        <v>0</v>
      </c>
      <c r="S46" s="46">
        <f>+'UPDATE&gt;&gt;Jul2022-Mar2023 Actuals'!S46-'UPDATE&gt;&gt;Jul-Dec 2022 Actuals'!S46</f>
        <v>0</v>
      </c>
      <c r="T46" s="46">
        <f>+'UPDATE&gt;&gt;Jul2022-Mar2023 Actuals'!T46-'UPDATE&gt;&gt;Jul-Dec 2022 Actuals'!T46</f>
        <v>0</v>
      </c>
      <c r="U46" s="46">
        <f>+'UPDATE&gt;&gt;Jul2022-Mar2023 Actuals'!U46-'UPDATE&gt;&gt;Jul-Dec 2022 Actuals'!U46</f>
        <v>0</v>
      </c>
      <c r="V46" s="46">
        <f>+'UPDATE&gt;&gt;Jul2022-Mar2023 Actuals'!V46-'UPDATE&gt;&gt;Jul-Dec 2022 Actuals'!V46</f>
        <v>0</v>
      </c>
      <c r="W46" s="46">
        <f>+'UPDATE&gt;&gt;Jul2022-Mar2023 Actuals'!W46-'UPDATE&gt;&gt;Jul-Dec 2022 Actuals'!W46</f>
        <v>0</v>
      </c>
      <c r="X46" s="46">
        <f>+'UPDATE&gt;&gt;Jul2022-Mar2023 Actuals'!X46-'UPDATE&gt;&gt;Jul-Dec 2022 Actuals'!X46</f>
        <v>0</v>
      </c>
      <c r="Y46" s="46">
        <f>+'UPDATE&gt;&gt;Jul2022-Mar2023 Actuals'!Y46-'UPDATE&gt;&gt;Jul-Dec 2022 Actuals'!Y46</f>
        <v>0</v>
      </c>
      <c r="Z46" s="46">
        <f>+'UPDATE&gt;&gt;Jul2022-Mar2023 Actuals'!Z46-'UPDATE&gt;&gt;Jul-Dec 2022 Actuals'!Z46</f>
        <v>0</v>
      </c>
      <c r="AA46" s="46">
        <f>+'UPDATE&gt;&gt;Jul2022-Mar2023 Actuals'!AA46-'UPDATE&gt;&gt;Jul-Dec 2022 Actuals'!AA46</f>
        <v>0</v>
      </c>
      <c r="AB46" s="46">
        <f>+'UPDATE&gt;&gt;Jul2022-Mar2023 Actuals'!AB46-'UPDATE&gt;&gt;Jul-Dec 2022 Actuals'!AB46</f>
        <v>0</v>
      </c>
      <c r="AC46" s="46">
        <f>+'UPDATE&gt;&gt;Jul2022-Mar2023 Actuals'!AC46-'UPDATE&gt;&gt;Jul-Dec 2022 Actuals'!AC46</f>
        <v>0</v>
      </c>
      <c r="AD46" s="46">
        <f>+'UPDATE&gt;&gt;Jul2022-Mar2023 Actuals'!AD46-'UPDATE&gt;&gt;Jul-Dec 2022 Actuals'!AD46</f>
        <v>0</v>
      </c>
      <c r="AE46" s="46">
        <f>+'UPDATE&gt;&gt;Jul2022-Mar2023 Actuals'!AE46-'UPDATE&gt;&gt;Jul-Dec 2022 Actuals'!AE46</f>
        <v>-14745000</v>
      </c>
      <c r="AF46" s="46">
        <f>+'UPDATE&gt;&gt;Jul2022-Mar2023 Actuals'!AF46-'UPDATE&gt;&gt;Jul-Dec 2022 Actuals'!AF46</f>
        <v>-14745000</v>
      </c>
      <c r="AG46" s="46">
        <f>+'UPDATE&gt;&gt;Jul2022-Mar2023 Actuals'!AG46-'UPDATE&gt;&gt;Jul-Dec 2022 Actuals'!AG46</f>
        <v>-29490000</v>
      </c>
      <c r="AH46" s="46">
        <f>+'UPDATE&gt;&gt;Jul2022-Mar2023 Actuals'!AH46-'UPDATE&gt;&gt;Jul-Dec 2022 Actuals'!AH46</f>
        <v>29490000</v>
      </c>
      <c r="AI46" s="46">
        <f>+'UPDATE&gt;&gt;Jul2022-Mar2023 Actuals'!AI46-'UPDATE&gt;&gt;Jul-Dec 2022 Actuals'!AI46</f>
        <v>29490000</v>
      </c>
      <c r="AJ46" s="46">
        <f>+'UPDATE&gt;&gt;Jul2022-Mar2023 Actuals'!AJ46-'UPDATE&gt;&gt;Jul-Dec 2022 Actuals'!AJ46</f>
        <v>58980000</v>
      </c>
      <c r="AK46" s="46">
        <f>+'UPDATE&gt;&gt;Jul2022-Mar2023 Actuals'!AK46-'UPDATE&gt;&gt;Jul-Dec 2022 Actuals'!AK46</f>
        <v>-14745000</v>
      </c>
      <c r="AL46" s="46">
        <f>+'UPDATE&gt;&gt;Jul2022-Mar2023 Actuals'!AL46-'UPDATE&gt;&gt;Jul-Dec 2022 Actuals'!AL46</f>
        <v>-14745000</v>
      </c>
      <c r="AM46" s="46">
        <f>+'UPDATE&gt;&gt;Jul2022-Mar2023 Actuals'!AM46-'UPDATE&gt;&gt;Jul-Dec 2022 Actuals'!AM46</f>
        <v>-29490000</v>
      </c>
      <c r="AN46" s="46">
        <f>+'UPDATE&gt;&gt;Jul2022-Mar2023 Actuals'!AN46-'UPDATE&gt;&gt;Jul-Dec 2022 Actuals'!AN46</f>
        <v>0</v>
      </c>
      <c r="AO46" s="46">
        <f>+'UPDATE&gt;&gt;Jul2022-Mar2023 Actuals'!AO46-'UPDATE&gt;&gt;Jul-Dec 2022 Actuals'!AO46</f>
        <v>0</v>
      </c>
      <c r="AP46" s="46">
        <f>+'UPDATE&gt;&gt;Jul2022-Mar2023 Actuals'!AP46-'UPDATE&gt;&gt;Jul-Dec 2022 Actuals'!AP46</f>
        <v>0</v>
      </c>
      <c r="AQ46" s="46">
        <f>+'UPDATE&gt;&gt;Jul2022-Mar2023 Actuals'!AQ46-'UPDATE&gt;&gt;Jul-Dec 2022 Actuals'!AQ46</f>
        <v>0</v>
      </c>
      <c r="AR46" s="46">
        <f>+'UPDATE&gt;&gt;Jul2022-Mar2023 Actuals'!AR46-'UPDATE&gt;&gt;Jul-Dec 2022 Actuals'!AR46</f>
        <v>0</v>
      </c>
      <c r="AS46" s="46">
        <f>+'UPDATE&gt;&gt;Jul2022-Mar2023 Actuals'!AS46-'UPDATE&gt;&gt;Jul-Dec 2022 Actuals'!AS46</f>
        <v>0</v>
      </c>
      <c r="AT46" s="46">
        <f>+'UPDATE&gt;&gt;Jul2022-Mar2023 Actuals'!AT46-'UPDATE&gt;&gt;Jul-Dec 2022 Actuals'!AT46</f>
        <v>0</v>
      </c>
      <c r="AU46" s="46">
        <f>+'UPDATE&gt;&gt;Jul2022-Mar2023 Actuals'!AU46-'UPDATE&gt;&gt;Jul-Dec 2022 Actuals'!AU46</f>
        <v>0</v>
      </c>
      <c r="AV46" s="46">
        <f>+'UPDATE&gt;&gt;Jul2022-Mar2023 Actuals'!AV46-'UPDATE&gt;&gt;Jul-Dec 2022 Actuals'!AV46</f>
        <v>0</v>
      </c>
      <c r="AW46" s="46">
        <f>+'UPDATE&gt;&gt;Jul2022-Mar2023 Actuals'!AW46-'UPDATE&gt;&gt;Jul-Dec 2022 Actuals'!AW46</f>
        <v>0</v>
      </c>
      <c r="AX46" s="46">
        <f>+'UPDATE&gt;&gt;Jul2022-Mar2023 Actuals'!AX46-'UPDATE&gt;&gt;Jul-Dec 2022 Actuals'!AX46</f>
        <v>0</v>
      </c>
      <c r="AY46" s="46">
        <f>+'UPDATE&gt;&gt;Jul2022-Mar2023 Actuals'!AY46-'UPDATE&gt;&gt;Jul-Dec 2022 Actuals'!AY46</f>
        <v>0</v>
      </c>
      <c r="AZ46" s="46">
        <f>+'UPDATE&gt;&gt;Jul2022-Mar2023 Actuals'!AZ46-'UPDATE&gt;&gt;Jul-Dec 2022 Actuals'!AZ46</f>
        <v>0</v>
      </c>
      <c r="BA46" s="46">
        <f>+'UPDATE&gt;&gt;Jul2022-Mar2023 Actuals'!BA46-'UPDATE&gt;&gt;Jul-Dec 2022 Actuals'!BA46</f>
        <v>0</v>
      </c>
      <c r="BB46" s="46">
        <f>+'UPDATE&gt;&gt;Jul2022-Mar2023 Actuals'!BB46-'UPDATE&gt;&gt;Jul-Dec 2022 Actuals'!BB46</f>
        <v>0</v>
      </c>
      <c r="BC46" s="46">
        <f>+'UPDATE&gt;&gt;Jul2022-Mar2023 Actuals'!BC46-'UPDATE&gt;&gt;Jul-Dec 2022 Actuals'!BC46</f>
        <v>0</v>
      </c>
      <c r="BD46" s="46">
        <f>+'UPDATE&gt;&gt;Jul2022-Mar2023 Actuals'!BD46-'UPDATE&gt;&gt;Jul-Dec 2022 Actuals'!BD46</f>
        <v>0</v>
      </c>
      <c r="BE46" s="46">
        <f>+'UPDATE&gt;&gt;Jul2022-Mar2023 Actuals'!BE46-'UPDATE&gt;&gt;Jul-Dec 2022 Actuals'!BE46</f>
        <v>0</v>
      </c>
      <c r="BF46" s="46">
        <f>+'UPDATE&gt;&gt;Jul2022-Mar2023 Actuals'!BF46-'UPDATE&gt;&gt;Jul-Dec 2022 Actuals'!BF46</f>
        <v>0</v>
      </c>
      <c r="BG46" s="46">
        <f>+'UPDATE&gt;&gt;Jul2022-Mar2023 Actuals'!BG46-'UPDATE&gt;&gt;Jul-Dec 2022 Actuals'!BG46</f>
        <v>0</v>
      </c>
      <c r="BH46" s="46">
        <f>+'UPDATE&gt;&gt;Jul2022-Mar2023 Actuals'!BH46-'UPDATE&gt;&gt;Jul-Dec 2022 Actuals'!BH46</f>
        <v>0</v>
      </c>
      <c r="BI46" s="46">
        <f>+'UPDATE&gt;&gt;Jul2022-Mar2023 Actuals'!BI46-'UPDATE&gt;&gt;Jul-Dec 2022 Actuals'!BI46</f>
        <v>0</v>
      </c>
      <c r="BJ46" s="46">
        <f>+'UPDATE&gt;&gt;Jul2022-Mar2023 Actuals'!BJ46-'UPDATE&gt;&gt;Jul-Dec 2022 Actuals'!BJ46</f>
        <v>0</v>
      </c>
      <c r="BK46" s="46">
        <f>+'UPDATE&gt;&gt;Jul2022-Mar2023 Actuals'!BK46-'UPDATE&gt;&gt;Jul-Dec 2022 Actuals'!BK46</f>
        <v>0</v>
      </c>
      <c r="BL46" s="46">
        <f>+'UPDATE&gt;&gt;Jul2022-Mar2023 Actuals'!BL46-'UPDATE&gt;&gt;Jul-Dec 2022 Actuals'!BL46</f>
        <v>0</v>
      </c>
      <c r="BM46" s="46">
        <f>+'UPDATE&gt;&gt;Jul2022-Mar2023 Actuals'!BM46-'UPDATE&gt;&gt;Jul-Dec 2022 Actuals'!BM46</f>
        <v>0</v>
      </c>
      <c r="BN46" s="46">
        <f>+'UPDATE&gt;&gt;Jul2022-Mar2023 Actuals'!BN46-'UPDATE&gt;&gt;Jul-Dec 2022 Actuals'!BN46</f>
        <v>0</v>
      </c>
      <c r="BO46" s="46">
        <f>+'UPDATE&gt;&gt;Jul2022-Mar2023 Actuals'!BO46-'UPDATE&gt;&gt;Jul-Dec 2022 Actuals'!BO46</f>
        <v>0</v>
      </c>
      <c r="BP46" s="46">
        <f>+'UPDATE&gt;&gt;Jul2022-Mar2023 Actuals'!BP46-'UPDATE&gt;&gt;Jul-Dec 2022 Actuals'!BP46</f>
        <v>0</v>
      </c>
      <c r="BQ46" s="46">
        <f>+'UPDATE&gt;&gt;Jul2022-Mar2023 Actuals'!BQ46-'UPDATE&gt;&gt;Jul-Dec 2022 Actuals'!BQ46</f>
        <v>0</v>
      </c>
      <c r="BR46" s="46">
        <f>+'UPDATE&gt;&gt;Jul2022-Mar2023 Actuals'!BR46-'UPDATE&gt;&gt;Jul-Dec 2022 Actuals'!BR46</f>
        <v>0</v>
      </c>
      <c r="BS46" s="46">
        <f>+'UPDATE&gt;&gt;Jul2022-Mar2023 Actuals'!BS46-'UPDATE&gt;&gt;Jul-Dec 2022 Actuals'!BS46</f>
        <v>0</v>
      </c>
      <c r="BT46" s="46">
        <f>+'UPDATE&gt;&gt;Jul2022-Mar2023 Actuals'!BT46-'UPDATE&gt;&gt;Jul-Dec 2022 Actuals'!BT46</f>
        <v>0</v>
      </c>
      <c r="BU46" s="46">
        <f>+'UPDATE&gt;&gt;Jul2022-Mar2023 Actuals'!BU46-'UPDATE&gt;&gt;Jul-Dec 2022 Actuals'!BU46</f>
        <v>0</v>
      </c>
      <c r="BV46" s="46">
        <f>+'UPDATE&gt;&gt;Jul2022-Mar2023 Actuals'!BV46-'UPDATE&gt;&gt;Jul-Dec 2022 Actuals'!BV46</f>
        <v>0</v>
      </c>
      <c r="BW46" s="46">
        <f>+'UPDATE&gt;&gt;Jul2022-Mar2023 Actuals'!BW46-'UPDATE&gt;&gt;Jul-Dec 2022 Actuals'!BW46</f>
        <v>0</v>
      </c>
      <c r="BX46" s="46">
        <f>+'UPDATE&gt;&gt;Jul2022-Mar2023 Actuals'!BX46-'UPDATE&gt;&gt;Jul-Dec 2022 Actuals'!BX46</f>
        <v>0</v>
      </c>
      <c r="BY46" s="46">
        <f>+'UPDATE&gt;&gt;Jul2022-Mar2023 Actuals'!BY46-'UPDATE&gt;&gt;Jul-Dec 2022 Actuals'!BY46</f>
        <v>0</v>
      </c>
      <c r="BZ46" s="46">
        <f>+'UPDATE&gt;&gt;Jul2022-Mar2023 Actuals'!BZ46-'UPDATE&gt;&gt;Jul-Dec 2022 Actuals'!BZ46</f>
        <v>0</v>
      </c>
      <c r="CA46" s="46">
        <f>+'UPDATE&gt;&gt;Jul2022-Mar2023 Actuals'!CA46-'UPDATE&gt;&gt;Jul-Dec 2022 Actuals'!CA46</f>
        <v>0</v>
      </c>
      <c r="CB46" s="46">
        <f>+'UPDATE&gt;&gt;Jul2022-Mar2023 Actuals'!CB46-'UPDATE&gt;&gt;Jul-Dec 2022 Actuals'!CB46</f>
        <v>0</v>
      </c>
      <c r="CC46" s="46">
        <f>+'UPDATE&gt;&gt;Jul2022-Mar2023 Actuals'!CC46-'UPDATE&gt;&gt;Jul-Dec 2022 Actuals'!CC46</f>
        <v>0</v>
      </c>
      <c r="CD46" s="46">
        <f>+'UPDATE&gt;&gt;Jul2022-Mar2023 Actuals'!CD46-'UPDATE&gt;&gt;Jul-Dec 2022 Actuals'!CD46</f>
        <v>0</v>
      </c>
      <c r="CE46" s="46">
        <f>+'UPDATE&gt;&gt;Jul2022-Mar2023 Actuals'!CE46-'UPDATE&gt;&gt;Jul-Dec 2022 Actuals'!CE46</f>
        <v>0</v>
      </c>
      <c r="CF46" s="46">
        <f>+'UPDATE&gt;&gt;Jul2022-Mar2023 Actuals'!CF46-'UPDATE&gt;&gt;Jul-Dec 2022 Actuals'!CF46</f>
        <v>0</v>
      </c>
      <c r="CG46" s="46">
        <f>+'UPDATE&gt;&gt;Jul2022-Mar2023 Actuals'!CG46-'UPDATE&gt;&gt;Jul-Dec 2022 Actuals'!CG46</f>
        <v>0</v>
      </c>
      <c r="CH46" s="46">
        <f>+'UPDATE&gt;&gt;Jul2022-Mar2023 Actuals'!CH46-'UPDATE&gt;&gt;Jul-Dec 2022 Actuals'!CH46</f>
        <v>0</v>
      </c>
      <c r="CI46" s="46">
        <f>+'UPDATE&gt;&gt;Jul2022-Mar2023 Actuals'!CI46-'UPDATE&gt;&gt;Jul-Dec 2022 Actuals'!CI46</f>
        <v>0</v>
      </c>
    </row>
    <row r="47" spans="1:88" x14ac:dyDescent="0.25">
      <c r="A47" s="48" t="s">
        <v>199</v>
      </c>
      <c r="B47" s="48" t="s">
        <v>173</v>
      </c>
      <c r="C47" s="48" t="s">
        <v>200</v>
      </c>
      <c r="D47" s="48" t="s">
        <v>117</v>
      </c>
      <c r="F47" s="48" t="s">
        <v>193</v>
      </c>
      <c r="G47" s="48" t="s">
        <v>194</v>
      </c>
      <c r="H47" s="48" t="s">
        <v>195</v>
      </c>
      <c r="I47" s="48" t="s">
        <v>196</v>
      </c>
      <c r="J47" s="46">
        <f>+'UPDATE&gt;&gt;Jul2022-Mar2023 Actuals'!J47-'UPDATE&gt;&gt;Jul-Dec 2022 Actuals'!J47</f>
        <v>0</v>
      </c>
      <c r="K47" s="46">
        <f>+'UPDATE&gt;&gt;Jul2022-Mar2023 Actuals'!K47-'UPDATE&gt;&gt;Jul-Dec 2022 Actuals'!K47</f>
        <v>0</v>
      </c>
      <c r="L47" s="46">
        <f>+'UPDATE&gt;&gt;Jul2022-Mar2023 Actuals'!L47-'UPDATE&gt;&gt;Jul-Dec 2022 Actuals'!L47</f>
        <v>0</v>
      </c>
      <c r="M47" s="46">
        <f>+'UPDATE&gt;&gt;Jul2022-Mar2023 Actuals'!M47-'UPDATE&gt;&gt;Jul-Dec 2022 Actuals'!M47</f>
        <v>0</v>
      </c>
      <c r="N47" s="46">
        <f>+'UPDATE&gt;&gt;Jul2022-Mar2023 Actuals'!N47-'UPDATE&gt;&gt;Jul-Dec 2022 Actuals'!N47</f>
        <v>0</v>
      </c>
      <c r="O47" s="46">
        <f>+'UPDATE&gt;&gt;Jul2022-Mar2023 Actuals'!O47-'UPDATE&gt;&gt;Jul-Dec 2022 Actuals'!O47</f>
        <v>0</v>
      </c>
      <c r="P47" s="46">
        <f>+'UPDATE&gt;&gt;Jul2022-Mar2023 Actuals'!P47-'UPDATE&gt;&gt;Jul-Dec 2022 Actuals'!P47</f>
        <v>0</v>
      </c>
      <c r="Q47" s="46">
        <f>+'UPDATE&gt;&gt;Jul2022-Mar2023 Actuals'!Q47-'UPDATE&gt;&gt;Jul-Dec 2022 Actuals'!Q47</f>
        <v>0</v>
      </c>
      <c r="R47" s="46">
        <f>+'UPDATE&gt;&gt;Jul2022-Mar2023 Actuals'!R47-'UPDATE&gt;&gt;Jul-Dec 2022 Actuals'!R47</f>
        <v>0</v>
      </c>
      <c r="S47" s="46">
        <f>+'UPDATE&gt;&gt;Jul2022-Mar2023 Actuals'!S47-'UPDATE&gt;&gt;Jul-Dec 2022 Actuals'!S47</f>
        <v>0</v>
      </c>
      <c r="T47" s="46">
        <f>+'UPDATE&gt;&gt;Jul2022-Mar2023 Actuals'!T47-'UPDATE&gt;&gt;Jul-Dec 2022 Actuals'!T47</f>
        <v>0</v>
      </c>
      <c r="U47" s="46">
        <f>+'UPDATE&gt;&gt;Jul2022-Mar2023 Actuals'!U47-'UPDATE&gt;&gt;Jul-Dec 2022 Actuals'!U47</f>
        <v>0</v>
      </c>
      <c r="V47" s="46">
        <f>+'UPDATE&gt;&gt;Jul2022-Mar2023 Actuals'!V47-'UPDATE&gt;&gt;Jul-Dec 2022 Actuals'!V47</f>
        <v>0</v>
      </c>
      <c r="W47" s="46">
        <f>+'UPDATE&gt;&gt;Jul2022-Mar2023 Actuals'!W47-'UPDATE&gt;&gt;Jul-Dec 2022 Actuals'!W47</f>
        <v>0</v>
      </c>
      <c r="X47" s="46">
        <f>+'UPDATE&gt;&gt;Jul2022-Mar2023 Actuals'!X47-'UPDATE&gt;&gt;Jul-Dec 2022 Actuals'!X47</f>
        <v>0</v>
      </c>
      <c r="Y47" s="46">
        <f>+'UPDATE&gt;&gt;Jul2022-Mar2023 Actuals'!Y47-'UPDATE&gt;&gt;Jul-Dec 2022 Actuals'!Y47</f>
        <v>0</v>
      </c>
      <c r="Z47" s="46">
        <f>+'UPDATE&gt;&gt;Jul2022-Mar2023 Actuals'!Z47-'UPDATE&gt;&gt;Jul-Dec 2022 Actuals'!Z47</f>
        <v>0</v>
      </c>
      <c r="AA47" s="46">
        <f>+'UPDATE&gt;&gt;Jul2022-Mar2023 Actuals'!AA47-'UPDATE&gt;&gt;Jul-Dec 2022 Actuals'!AA47</f>
        <v>0</v>
      </c>
      <c r="AB47" s="46">
        <f>+'UPDATE&gt;&gt;Jul2022-Mar2023 Actuals'!AB47-'UPDATE&gt;&gt;Jul-Dec 2022 Actuals'!AB47</f>
        <v>-7451000</v>
      </c>
      <c r="AC47" s="46">
        <f>+'UPDATE&gt;&gt;Jul2022-Mar2023 Actuals'!AC47-'UPDATE&gt;&gt;Jul-Dec 2022 Actuals'!AC47</f>
        <v>0</v>
      </c>
      <c r="AD47" s="46">
        <f>+'UPDATE&gt;&gt;Jul2022-Mar2023 Actuals'!AD47-'UPDATE&gt;&gt;Jul-Dec 2022 Actuals'!AD47</f>
        <v>-7451000</v>
      </c>
      <c r="AE47" s="46">
        <f>+'UPDATE&gt;&gt;Jul2022-Mar2023 Actuals'!AE47-'UPDATE&gt;&gt;Jul-Dec 2022 Actuals'!AE47</f>
        <v>2776000</v>
      </c>
      <c r="AF47" s="46">
        <f>+'UPDATE&gt;&gt;Jul2022-Mar2023 Actuals'!AF47-'UPDATE&gt;&gt;Jul-Dec 2022 Actuals'!AF47</f>
        <v>0</v>
      </c>
      <c r="AG47" s="46">
        <f>+'UPDATE&gt;&gt;Jul2022-Mar2023 Actuals'!AG47-'UPDATE&gt;&gt;Jul-Dec 2022 Actuals'!AG47</f>
        <v>2776000</v>
      </c>
      <c r="AH47" s="46">
        <f>+'UPDATE&gt;&gt;Jul2022-Mar2023 Actuals'!AH47-'UPDATE&gt;&gt;Jul-Dec 2022 Actuals'!AH47</f>
        <v>0</v>
      </c>
      <c r="AI47" s="46">
        <f>+'UPDATE&gt;&gt;Jul2022-Mar2023 Actuals'!AI47-'UPDATE&gt;&gt;Jul-Dec 2022 Actuals'!AI47</f>
        <v>0</v>
      </c>
      <c r="AJ47" s="46">
        <f>+'UPDATE&gt;&gt;Jul2022-Mar2023 Actuals'!AJ47-'UPDATE&gt;&gt;Jul-Dec 2022 Actuals'!AJ47</f>
        <v>0</v>
      </c>
      <c r="AK47" s="46">
        <f>+'UPDATE&gt;&gt;Jul2022-Mar2023 Actuals'!AK47-'UPDATE&gt;&gt;Jul-Dec 2022 Actuals'!AK47</f>
        <v>4826000</v>
      </c>
      <c r="AL47" s="46">
        <f>+'UPDATE&gt;&gt;Jul2022-Mar2023 Actuals'!AL47-'UPDATE&gt;&gt;Jul-Dec 2022 Actuals'!AL47</f>
        <v>0</v>
      </c>
      <c r="AM47" s="46">
        <f>+'UPDATE&gt;&gt;Jul2022-Mar2023 Actuals'!AM47-'UPDATE&gt;&gt;Jul-Dec 2022 Actuals'!AM47</f>
        <v>4826000</v>
      </c>
      <c r="AN47" s="46">
        <f>+'UPDATE&gt;&gt;Jul2022-Mar2023 Actuals'!AN47-'UPDATE&gt;&gt;Jul-Dec 2022 Actuals'!AN47</f>
        <v>151000</v>
      </c>
      <c r="AO47" s="46">
        <f>+'UPDATE&gt;&gt;Jul2022-Mar2023 Actuals'!AO47-'UPDATE&gt;&gt;Jul-Dec 2022 Actuals'!AO47</f>
        <v>0</v>
      </c>
      <c r="AP47" s="46">
        <f>+'UPDATE&gt;&gt;Jul2022-Mar2023 Actuals'!AP47-'UPDATE&gt;&gt;Jul-Dec 2022 Actuals'!AP47</f>
        <v>151000</v>
      </c>
      <c r="AQ47" s="46">
        <f>+'UPDATE&gt;&gt;Jul2022-Mar2023 Actuals'!AQ47-'UPDATE&gt;&gt;Jul-Dec 2022 Actuals'!AQ47</f>
        <v>-151000</v>
      </c>
      <c r="AR47" s="46">
        <f>+'UPDATE&gt;&gt;Jul2022-Mar2023 Actuals'!AR47-'UPDATE&gt;&gt;Jul-Dec 2022 Actuals'!AR47</f>
        <v>0</v>
      </c>
      <c r="AS47" s="46">
        <f>+'UPDATE&gt;&gt;Jul2022-Mar2023 Actuals'!AS47-'UPDATE&gt;&gt;Jul-Dec 2022 Actuals'!AS47</f>
        <v>-151000</v>
      </c>
      <c r="AT47" s="46">
        <f>+'UPDATE&gt;&gt;Jul2022-Mar2023 Actuals'!AT47-'UPDATE&gt;&gt;Jul-Dec 2022 Actuals'!AT47</f>
        <v>0</v>
      </c>
      <c r="AU47" s="46">
        <f>+'UPDATE&gt;&gt;Jul2022-Mar2023 Actuals'!AU47-'UPDATE&gt;&gt;Jul-Dec 2022 Actuals'!AU47</f>
        <v>0</v>
      </c>
      <c r="AV47" s="46">
        <f>+'UPDATE&gt;&gt;Jul2022-Mar2023 Actuals'!AV47-'UPDATE&gt;&gt;Jul-Dec 2022 Actuals'!AV47</f>
        <v>0</v>
      </c>
      <c r="AW47" s="46">
        <f>+'UPDATE&gt;&gt;Jul2022-Mar2023 Actuals'!AW47-'UPDATE&gt;&gt;Jul-Dec 2022 Actuals'!AW47</f>
        <v>0</v>
      </c>
      <c r="AX47" s="46">
        <f>+'UPDATE&gt;&gt;Jul2022-Mar2023 Actuals'!AX47-'UPDATE&gt;&gt;Jul-Dec 2022 Actuals'!AX47</f>
        <v>0</v>
      </c>
      <c r="AY47" s="46">
        <f>+'UPDATE&gt;&gt;Jul2022-Mar2023 Actuals'!AY47-'UPDATE&gt;&gt;Jul-Dec 2022 Actuals'!AY47</f>
        <v>0</v>
      </c>
      <c r="AZ47" s="46">
        <f>+'UPDATE&gt;&gt;Jul2022-Mar2023 Actuals'!AZ47-'UPDATE&gt;&gt;Jul-Dec 2022 Actuals'!AZ47</f>
        <v>0</v>
      </c>
      <c r="BA47" s="46">
        <f>+'UPDATE&gt;&gt;Jul2022-Mar2023 Actuals'!BA47-'UPDATE&gt;&gt;Jul-Dec 2022 Actuals'!BA47</f>
        <v>0</v>
      </c>
      <c r="BB47" s="46">
        <f>+'UPDATE&gt;&gt;Jul2022-Mar2023 Actuals'!BB47-'UPDATE&gt;&gt;Jul-Dec 2022 Actuals'!BB47</f>
        <v>0</v>
      </c>
      <c r="BC47" s="46">
        <f>+'UPDATE&gt;&gt;Jul2022-Mar2023 Actuals'!BC47-'UPDATE&gt;&gt;Jul-Dec 2022 Actuals'!BC47</f>
        <v>-151000</v>
      </c>
      <c r="BD47" s="46">
        <f>+'UPDATE&gt;&gt;Jul2022-Mar2023 Actuals'!BD47-'UPDATE&gt;&gt;Jul-Dec 2022 Actuals'!BD47</f>
        <v>0</v>
      </c>
      <c r="BE47" s="46">
        <f>+'UPDATE&gt;&gt;Jul2022-Mar2023 Actuals'!BE47-'UPDATE&gt;&gt;Jul-Dec 2022 Actuals'!BE47</f>
        <v>-151000</v>
      </c>
      <c r="BF47" s="46">
        <f>+'UPDATE&gt;&gt;Jul2022-Mar2023 Actuals'!BF47-'UPDATE&gt;&gt;Jul-Dec 2022 Actuals'!BF47</f>
        <v>0</v>
      </c>
      <c r="BG47" s="46">
        <f>+'UPDATE&gt;&gt;Jul2022-Mar2023 Actuals'!BG47-'UPDATE&gt;&gt;Jul-Dec 2022 Actuals'!BG47</f>
        <v>0</v>
      </c>
      <c r="BH47" s="46">
        <f>+'UPDATE&gt;&gt;Jul2022-Mar2023 Actuals'!BH47-'UPDATE&gt;&gt;Jul-Dec 2022 Actuals'!BH47</f>
        <v>0</v>
      </c>
      <c r="BI47" s="46">
        <f>+'UPDATE&gt;&gt;Jul2022-Mar2023 Actuals'!BI47-'UPDATE&gt;&gt;Jul-Dec 2022 Actuals'!BI47</f>
        <v>0</v>
      </c>
      <c r="BJ47" s="46">
        <f>+'UPDATE&gt;&gt;Jul2022-Mar2023 Actuals'!BJ47-'UPDATE&gt;&gt;Jul-Dec 2022 Actuals'!BJ47</f>
        <v>0</v>
      </c>
      <c r="BK47" s="46">
        <f>+'UPDATE&gt;&gt;Jul2022-Mar2023 Actuals'!BK47-'UPDATE&gt;&gt;Jul-Dec 2022 Actuals'!BK47</f>
        <v>0</v>
      </c>
      <c r="BL47" s="46">
        <f>+'UPDATE&gt;&gt;Jul2022-Mar2023 Actuals'!BL47-'UPDATE&gt;&gt;Jul-Dec 2022 Actuals'!BL47</f>
        <v>0</v>
      </c>
      <c r="BM47" s="46">
        <f>+'UPDATE&gt;&gt;Jul2022-Mar2023 Actuals'!BM47-'UPDATE&gt;&gt;Jul-Dec 2022 Actuals'!BM47</f>
        <v>0</v>
      </c>
      <c r="BN47" s="46">
        <f>+'UPDATE&gt;&gt;Jul2022-Mar2023 Actuals'!BN47-'UPDATE&gt;&gt;Jul-Dec 2022 Actuals'!BN47</f>
        <v>0</v>
      </c>
      <c r="BO47" s="46">
        <f>+'UPDATE&gt;&gt;Jul2022-Mar2023 Actuals'!BO47-'UPDATE&gt;&gt;Jul-Dec 2022 Actuals'!BO47</f>
        <v>0</v>
      </c>
      <c r="BP47" s="46">
        <f>+'UPDATE&gt;&gt;Jul2022-Mar2023 Actuals'!BP47-'UPDATE&gt;&gt;Jul-Dec 2022 Actuals'!BP47</f>
        <v>0</v>
      </c>
      <c r="BQ47" s="46">
        <f>+'UPDATE&gt;&gt;Jul2022-Mar2023 Actuals'!BQ47-'UPDATE&gt;&gt;Jul-Dec 2022 Actuals'!BQ47</f>
        <v>0</v>
      </c>
      <c r="BR47" s="46">
        <f>+'UPDATE&gt;&gt;Jul2022-Mar2023 Actuals'!BR47-'UPDATE&gt;&gt;Jul-Dec 2022 Actuals'!BR47</f>
        <v>0</v>
      </c>
      <c r="BS47" s="46">
        <f>+'UPDATE&gt;&gt;Jul2022-Mar2023 Actuals'!BS47-'UPDATE&gt;&gt;Jul-Dec 2022 Actuals'!BS47</f>
        <v>0</v>
      </c>
      <c r="BT47" s="46">
        <f>+'UPDATE&gt;&gt;Jul2022-Mar2023 Actuals'!BT47-'UPDATE&gt;&gt;Jul-Dec 2022 Actuals'!BT47</f>
        <v>0</v>
      </c>
      <c r="BU47" s="46">
        <f>+'UPDATE&gt;&gt;Jul2022-Mar2023 Actuals'!BU47-'UPDATE&gt;&gt;Jul-Dec 2022 Actuals'!BU47</f>
        <v>0</v>
      </c>
      <c r="BV47" s="46">
        <f>+'UPDATE&gt;&gt;Jul2022-Mar2023 Actuals'!BV47-'UPDATE&gt;&gt;Jul-Dec 2022 Actuals'!BV47</f>
        <v>0</v>
      </c>
      <c r="BW47" s="46">
        <f>+'UPDATE&gt;&gt;Jul2022-Mar2023 Actuals'!BW47-'UPDATE&gt;&gt;Jul-Dec 2022 Actuals'!BW47</f>
        <v>0</v>
      </c>
      <c r="BX47" s="46">
        <f>+'UPDATE&gt;&gt;Jul2022-Mar2023 Actuals'!BX47-'UPDATE&gt;&gt;Jul-Dec 2022 Actuals'!BX47</f>
        <v>0</v>
      </c>
      <c r="BY47" s="46">
        <f>+'UPDATE&gt;&gt;Jul2022-Mar2023 Actuals'!BY47-'UPDATE&gt;&gt;Jul-Dec 2022 Actuals'!BY47</f>
        <v>0</v>
      </c>
      <c r="BZ47" s="46">
        <f>+'UPDATE&gt;&gt;Jul2022-Mar2023 Actuals'!BZ47-'UPDATE&gt;&gt;Jul-Dec 2022 Actuals'!BZ47</f>
        <v>0</v>
      </c>
      <c r="CA47" s="46">
        <f>+'UPDATE&gt;&gt;Jul2022-Mar2023 Actuals'!CA47-'UPDATE&gt;&gt;Jul-Dec 2022 Actuals'!CA47</f>
        <v>0</v>
      </c>
      <c r="CB47" s="46">
        <f>+'UPDATE&gt;&gt;Jul2022-Mar2023 Actuals'!CB47-'UPDATE&gt;&gt;Jul-Dec 2022 Actuals'!CB47</f>
        <v>0</v>
      </c>
      <c r="CC47" s="46">
        <f>+'UPDATE&gt;&gt;Jul2022-Mar2023 Actuals'!CC47-'UPDATE&gt;&gt;Jul-Dec 2022 Actuals'!CC47</f>
        <v>0</v>
      </c>
      <c r="CD47" s="46">
        <f>+'UPDATE&gt;&gt;Jul2022-Mar2023 Actuals'!CD47-'UPDATE&gt;&gt;Jul-Dec 2022 Actuals'!CD47</f>
        <v>0</v>
      </c>
      <c r="CE47" s="46">
        <f>+'UPDATE&gt;&gt;Jul2022-Mar2023 Actuals'!CE47-'UPDATE&gt;&gt;Jul-Dec 2022 Actuals'!CE47</f>
        <v>0</v>
      </c>
      <c r="CF47" s="46">
        <f>+'UPDATE&gt;&gt;Jul2022-Mar2023 Actuals'!CF47-'UPDATE&gt;&gt;Jul-Dec 2022 Actuals'!CF47</f>
        <v>0</v>
      </c>
      <c r="CG47" s="46">
        <f>+'UPDATE&gt;&gt;Jul2022-Mar2023 Actuals'!CG47-'UPDATE&gt;&gt;Jul-Dec 2022 Actuals'!CG47</f>
        <v>0</v>
      </c>
      <c r="CH47" s="46">
        <f>+'UPDATE&gt;&gt;Jul2022-Mar2023 Actuals'!CH47-'UPDATE&gt;&gt;Jul-Dec 2022 Actuals'!CH47</f>
        <v>0</v>
      </c>
      <c r="CI47" s="46">
        <f>+'UPDATE&gt;&gt;Jul2022-Mar2023 Actuals'!CI47-'UPDATE&gt;&gt;Jul-Dec 2022 Actuals'!CI47</f>
        <v>0</v>
      </c>
    </row>
    <row r="48" spans="1:88" x14ac:dyDescent="0.25">
      <c r="A48" s="96" t="s">
        <v>184</v>
      </c>
      <c r="B48" s="96" t="s">
        <v>173</v>
      </c>
      <c r="C48" s="96" t="s">
        <v>185</v>
      </c>
      <c r="D48" s="96" t="s">
        <v>117</v>
      </c>
      <c r="F48" s="48" t="s">
        <v>193</v>
      </c>
      <c r="G48" s="48" t="s">
        <v>194</v>
      </c>
      <c r="H48" s="96" t="s">
        <v>195</v>
      </c>
      <c r="I48" s="48" t="s">
        <v>196</v>
      </c>
      <c r="J48" s="46">
        <f>+'UPDATE&gt;&gt;Jul2022-Mar2023 Actuals'!J48-'UPDATE&gt;&gt;Jul-Dec 2022 Actuals'!J48</f>
        <v>0</v>
      </c>
      <c r="K48" s="46">
        <f>+'UPDATE&gt;&gt;Jul2022-Mar2023 Actuals'!K48-'UPDATE&gt;&gt;Jul-Dec 2022 Actuals'!K48</f>
        <v>0</v>
      </c>
      <c r="L48" s="46">
        <f>+'UPDATE&gt;&gt;Jul2022-Mar2023 Actuals'!L48-'UPDATE&gt;&gt;Jul-Dec 2022 Actuals'!L48</f>
        <v>0</v>
      </c>
      <c r="M48" s="46">
        <f>+'UPDATE&gt;&gt;Jul2022-Mar2023 Actuals'!M48-'UPDATE&gt;&gt;Jul-Dec 2022 Actuals'!M48</f>
        <v>0</v>
      </c>
      <c r="N48" s="46">
        <f>+'UPDATE&gt;&gt;Jul2022-Mar2023 Actuals'!N48-'UPDATE&gt;&gt;Jul-Dec 2022 Actuals'!N48</f>
        <v>0</v>
      </c>
      <c r="O48" s="46">
        <f>+'UPDATE&gt;&gt;Jul2022-Mar2023 Actuals'!O48-'UPDATE&gt;&gt;Jul-Dec 2022 Actuals'!O48</f>
        <v>0</v>
      </c>
      <c r="P48" s="46">
        <f>+'UPDATE&gt;&gt;Jul2022-Mar2023 Actuals'!P48-'UPDATE&gt;&gt;Jul-Dec 2022 Actuals'!P48</f>
        <v>0</v>
      </c>
      <c r="Q48" s="46">
        <f>+'UPDATE&gt;&gt;Jul2022-Mar2023 Actuals'!Q48-'UPDATE&gt;&gt;Jul-Dec 2022 Actuals'!Q48</f>
        <v>0</v>
      </c>
      <c r="R48" s="46">
        <f>+'UPDATE&gt;&gt;Jul2022-Mar2023 Actuals'!R48-'UPDATE&gt;&gt;Jul-Dec 2022 Actuals'!R48</f>
        <v>0</v>
      </c>
      <c r="S48" s="46">
        <f>+'UPDATE&gt;&gt;Jul2022-Mar2023 Actuals'!S48-'UPDATE&gt;&gt;Jul-Dec 2022 Actuals'!S48</f>
        <v>0</v>
      </c>
      <c r="T48" s="46">
        <f>+'UPDATE&gt;&gt;Jul2022-Mar2023 Actuals'!T48-'UPDATE&gt;&gt;Jul-Dec 2022 Actuals'!T48</f>
        <v>0</v>
      </c>
      <c r="U48" s="46">
        <f>+'UPDATE&gt;&gt;Jul2022-Mar2023 Actuals'!U48-'UPDATE&gt;&gt;Jul-Dec 2022 Actuals'!U48</f>
        <v>0</v>
      </c>
      <c r="V48" s="46">
        <f>+'UPDATE&gt;&gt;Jul2022-Mar2023 Actuals'!V48-'UPDATE&gt;&gt;Jul-Dec 2022 Actuals'!V48</f>
        <v>0</v>
      </c>
      <c r="W48" s="46">
        <f>+'UPDATE&gt;&gt;Jul2022-Mar2023 Actuals'!W48-'UPDATE&gt;&gt;Jul-Dec 2022 Actuals'!W48</f>
        <v>0</v>
      </c>
      <c r="X48" s="46">
        <f>+'UPDATE&gt;&gt;Jul2022-Mar2023 Actuals'!X48-'UPDATE&gt;&gt;Jul-Dec 2022 Actuals'!X48</f>
        <v>0</v>
      </c>
      <c r="Y48" s="46">
        <f>+'UPDATE&gt;&gt;Jul2022-Mar2023 Actuals'!Y48-'UPDATE&gt;&gt;Jul-Dec 2022 Actuals'!Y48</f>
        <v>0</v>
      </c>
      <c r="Z48" s="46">
        <f>+'UPDATE&gt;&gt;Jul2022-Mar2023 Actuals'!Z48-'UPDATE&gt;&gt;Jul-Dec 2022 Actuals'!Z48</f>
        <v>0</v>
      </c>
      <c r="AA48" s="46">
        <f>+'UPDATE&gt;&gt;Jul2022-Mar2023 Actuals'!AA48-'UPDATE&gt;&gt;Jul-Dec 2022 Actuals'!AA48</f>
        <v>0</v>
      </c>
      <c r="AB48" s="46">
        <f>+'UPDATE&gt;&gt;Jul2022-Mar2023 Actuals'!AB48-'UPDATE&gt;&gt;Jul-Dec 2022 Actuals'!AB48</f>
        <v>0</v>
      </c>
      <c r="AC48" s="46">
        <f>+'UPDATE&gt;&gt;Jul2022-Mar2023 Actuals'!AC48-'UPDATE&gt;&gt;Jul-Dec 2022 Actuals'!AC48</f>
        <v>0</v>
      </c>
      <c r="AD48" s="46">
        <f>+'UPDATE&gt;&gt;Jul2022-Mar2023 Actuals'!AD48-'UPDATE&gt;&gt;Jul-Dec 2022 Actuals'!AD48</f>
        <v>0</v>
      </c>
      <c r="AE48" s="46">
        <f>+'UPDATE&gt;&gt;Jul2022-Mar2023 Actuals'!AE48-'UPDATE&gt;&gt;Jul-Dec 2022 Actuals'!AE48</f>
        <v>0</v>
      </c>
      <c r="AF48" s="46">
        <f>+'UPDATE&gt;&gt;Jul2022-Mar2023 Actuals'!AF48-'UPDATE&gt;&gt;Jul-Dec 2022 Actuals'!AF48</f>
        <v>0</v>
      </c>
      <c r="AG48" s="46">
        <f>+'UPDATE&gt;&gt;Jul2022-Mar2023 Actuals'!AG48-'UPDATE&gt;&gt;Jul-Dec 2022 Actuals'!AG48</f>
        <v>0</v>
      </c>
      <c r="AH48" s="46">
        <f>+'UPDATE&gt;&gt;Jul2022-Mar2023 Actuals'!AH48-'UPDATE&gt;&gt;Jul-Dec 2022 Actuals'!AH48</f>
        <v>0</v>
      </c>
      <c r="AI48" s="46">
        <f>+'UPDATE&gt;&gt;Jul2022-Mar2023 Actuals'!AI48-'UPDATE&gt;&gt;Jul-Dec 2022 Actuals'!AI48</f>
        <v>0</v>
      </c>
      <c r="AJ48" s="46">
        <f>+'UPDATE&gt;&gt;Jul2022-Mar2023 Actuals'!AJ48-'UPDATE&gt;&gt;Jul-Dec 2022 Actuals'!AJ48</f>
        <v>0</v>
      </c>
      <c r="AK48" s="46">
        <f>+'UPDATE&gt;&gt;Jul2022-Mar2023 Actuals'!AK48-'UPDATE&gt;&gt;Jul-Dec 2022 Actuals'!AK48</f>
        <v>0</v>
      </c>
      <c r="AL48" s="46">
        <f>+'UPDATE&gt;&gt;Jul2022-Mar2023 Actuals'!AL48-'UPDATE&gt;&gt;Jul-Dec 2022 Actuals'!AL48</f>
        <v>0</v>
      </c>
      <c r="AM48" s="46">
        <f>+'UPDATE&gt;&gt;Jul2022-Mar2023 Actuals'!AM48-'UPDATE&gt;&gt;Jul-Dec 2022 Actuals'!AM48</f>
        <v>0</v>
      </c>
      <c r="AN48" s="46">
        <f>+'UPDATE&gt;&gt;Jul2022-Mar2023 Actuals'!AN48-'UPDATE&gt;&gt;Jul-Dec 2022 Actuals'!AN48</f>
        <v>0</v>
      </c>
      <c r="AO48" s="46">
        <f>+'UPDATE&gt;&gt;Jul2022-Mar2023 Actuals'!AO48-'UPDATE&gt;&gt;Jul-Dec 2022 Actuals'!AO48</f>
        <v>0</v>
      </c>
      <c r="AP48" s="46">
        <f>+'UPDATE&gt;&gt;Jul2022-Mar2023 Actuals'!AP48-'UPDATE&gt;&gt;Jul-Dec 2022 Actuals'!AP48</f>
        <v>0</v>
      </c>
      <c r="AQ48" s="46">
        <f>+'UPDATE&gt;&gt;Jul2022-Mar2023 Actuals'!AQ48-'UPDATE&gt;&gt;Jul-Dec 2022 Actuals'!AQ48</f>
        <v>0</v>
      </c>
      <c r="AR48" s="46">
        <f>+'UPDATE&gt;&gt;Jul2022-Mar2023 Actuals'!AR48-'UPDATE&gt;&gt;Jul-Dec 2022 Actuals'!AR48</f>
        <v>0</v>
      </c>
      <c r="AS48" s="46">
        <f>+'UPDATE&gt;&gt;Jul2022-Mar2023 Actuals'!AS48-'UPDATE&gt;&gt;Jul-Dec 2022 Actuals'!AS48</f>
        <v>0</v>
      </c>
      <c r="AT48" s="46">
        <f>+'UPDATE&gt;&gt;Jul2022-Mar2023 Actuals'!AT48-'UPDATE&gt;&gt;Jul-Dec 2022 Actuals'!AT48</f>
        <v>0</v>
      </c>
      <c r="AU48" s="46">
        <f>+'UPDATE&gt;&gt;Jul2022-Mar2023 Actuals'!AU48-'UPDATE&gt;&gt;Jul-Dec 2022 Actuals'!AU48</f>
        <v>0</v>
      </c>
      <c r="AV48" s="46">
        <f>+'UPDATE&gt;&gt;Jul2022-Mar2023 Actuals'!AV48-'UPDATE&gt;&gt;Jul-Dec 2022 Actuals'!AV48</f>
        <v>0</v>
      </c>
      <c r="AW48" s="46">
        <f>+'UPDATE&gt;&gt;Jul2022-Mar2023 Actuals'!AW48-'UPDATE&gt;&gt;Jul-Dec 2022 Actuals'!AW48</f>
        <v>0</v>
      </c>
      <c r="AX48" s="46">
        <f>+'UPDATE&gt;&gt;Jul2022-Mar2023 Actuals'!AX48-'UPDATE&gt;&gt;Jul-Dec 2022 Actuals'!AX48</f>
        <v>0</v>
      </c>
      <c r="AY48" s="46">
        <f>+'UPDATE&gt;&gt;Jul2022-Mar2023 Actuals'!AY48-'UPDATE&gt;&gt;Jul-Dec 2022 Actuals'!AY48</f>
        <v>0</v>
      </c>
      <c r="AZ48" s="46">
        <f>+'UPDATE&gt;&gt;Jul2022-Mar2023 Actuals'!AZ48-'UPDATE&gt;&gt;Jul-Dec 2022 Actuals'!AZ48</f>
        <v>0</v>
      </c>
      <c r="BA48" s="46">
        <f>+'UPDATE&gt;&gt;Jul2022-Mar2023 Actuals'!BA48-'UPDATE&gt;&gt;Jul-Dec 2022 Actuals'!BA48</f>
        <v>0</v>
      </c>
      <c r="BB48" s="46">
        <f>+'UPDATE&gt;&gt;Jul2022-Mar2023 Actuals'!BB48-'UPDATE&gt;&gt;Jul-Dec 2022 Actuals'!BB48</f>
        <v>0</v>
      </c>
      <c r="BC48" s="46">
        <f>+'UPDATE&gt;&gt;Jul2022-Mar2023 Actuals'!BC48-'UPDATE&gt;&gt;Jul-Dec 2022 Actuals'!BC48</f>
        <v>0</v>
      </c>
      <c r="BD48" s="46">
        <f>+'UPDATE&gt;&gt;Jul2022-Mar2023 Actuals'!BD48-'UPDATE&gt;&gt;Jul-Dec 2022 Actuals'!BD48</f>
        <v>0</v>
      </c>
      <c r="BE48" s="46">
        <f>+'UPDATE&gt;&gt;Jul2022-Mar2023 Actuals'!BE48-'UPDATE&gt;&gt;Jul-Dec 2022 Actuals'!BE48</f>
        <v>0</v>
      </c>
      <c r="BF48" s="46">
        <f>+'UPDATE&gt;&gt;Jul2022-Mar2023 Actuals'!BF48-'UPDATE&gt;&gt;Jul-Dec 2022 Actuals'!BF48</f>
        <v>0</v>
      </c>
      <c r="BG48" s="46">
        <f>+'UPDATE&gt;&gt;Jul2022-Mar2023 Actuals'!BG48-'UPDATE&gt;&gt;Jul-Dec 2022 Actuals'!BG48</f>
        <v>0</v>
      </c>
      <c r="BH48" s="46">
        <f>+'UPDATE&gt;&gt;Jul2022-Mar2023 Actuals'!BH48-'UPDATE&gt;&gt;Jul-Dec 2022 Actuals'!BH48</f>
        <v>0</v>
      </c>
      <c r="BI48" s="46">
        <f>+'UPDATE&gt;&gt;Jul2022-Mar2023 Actuals'!BI48-'UPDATE&gt;&gt;Jul-Dec 2022 Actuals'!BI48</f>
        <v>0</v>
      </c>
      <c r="BJ48" s="46">
        <f>+'UPDATE&gt;&gt;Jul2022-Mar2023 Actuals'!BJ48-'UPDATE&gt;&gt;Jul-Dec 2022 Actuals'!BJ48</f>
        <v>0</v>
      </c>
      <c r="BK48" s="46">
        <f>+'UPDATE&gt;&gt;Jul2022-Mar2023 Actuals'!BK48-'UPDATE&gt;&gt;Jul-Dec 2022 Actuals'!BK48</f>
        <v>0</v>
      </c>
      <c r="BL48" s="46">
        <f>+'UPDATE&gt;&gt;Jul2022-Mar2023 Actuals'!BL48-'UPDATE&gt;&gt;Jul-Dec 2022 Actuals'!BL48</f>
        <v>0</v>
      </c>
      <c r="BM48" s="46">
        <f>+'UPDATE&gt;&gt;Jul2022-Mar2023 Actuals'!BM48-'UPDATE&gt;&gt;Jul-Dec 2022 Actuals'!BM48</f>
        <v>0</v>
      </c>
      <c r="BN48" s="46">
        <f>+'UPDATE&gt;&gt;Jul2022-Mar2023 Actuals'!BN48-'UPDATE&gt;&gt;Jul-Dec 2022 Actuals'!BN48</f>
        <v>0</v>
      </c>
      <c r="BO48" s="46">
        <f>+'UPDATE&gt;&gt;Jul2022-Mar2023 Actuals'!BO48-'UPDATE&gt;&gt;Jul-Dec 2022 Actuals'!BO48</f>
        <v>0</v>
      </c>
      <c r="BP48" s="46">
        <f>+'UPDATE&gt;&gt;Jul2022-Mar2023 Actuals'!BP48-'UPDATE&gt;&gt;Jul-Dec 2022 Actuals'!BP48</f>
        <v>0</v>
      </c>
      <c r="BQ48" s="46">
        <f>+'UPDATE&gt;&gt;Jul2022-Mar2023 Actuals'!BQ48-'UPDATE&gt;&gt;Jul-Dec 2022 Actuals'!BQ48</f>
        <v>0</v>
      </c>
      <c r="BR48" s="46">
        <f>+'UPDATE&gt;&gt;Jul2022-Mar2023 Actuals'!BR48-'UPDATE&gt;&gt;Jul-Dec 2022 Actuals'!BR48</f>
        <v>0</v>
      </c>
      <c r="BS48" s="46">
        <f>+'UPDATE&gt;&gt;Jul2022-Mar2023 Actuals'!BS48-'UPDATE&gt;&gt;Jul-Dec 2022 Actuals'!BS48</f>
        <v>0</v>
      </c>
      <c r="BT48" s="46">
        <f>+'UPDATE&gt;&gt;Jul2022-Mar2023 Actuals'!BT48-'UPDATE&gt;&gt;Jul-Dec 2022 Actuals'!BT48</f>
        <v>0</v>
      </c>
      <c r="BU48" s="46">
        <f>+'UPDATE&gt;&gt;Jul2022-Mar2023 Actuals'!BU48-'UPDATE&gt;&gt;Jul-Dec 2022 Actuals'!BU48</f>
        <v>0</v>
      </c>
      <c r="BV48" s="46">
        <f>+'UPDATE&gt;&gt;Jul2022-Mar2023 Actuals'!BV48-'UPDATE&gt;&gt;Jul-Dec 2022 Actuals'!BV48</f>
        <v>0</v>
      </c>
      <c r="BW48" s="46">
        <f>+'UPDATE&gt;&gt;Jul2022-Mar2023 Actuals'!BW48-'UPDATE&gt;&gt;Jul-Dec 2022 Actuals'!BW48</f>
        <v>0</v>
      </c>
      <c r="BX48" s="46">
        <f>+'UPDATE&gt;&gt;Jul2022-Mar2023 Actuals'!BX48-'UPDATE&gt;&gt;Jul-Dec 2022 Actuals'!BX48</f>
        <v>0</v>
      </c>
      <c r="BY48" s="46">
        <f>+'UPDATE&gt;&gt;Jul2022-Mar2023 Actuals'!BY48-'UPDATE&gt;&gt;Jul-Dec 2022 Actuals'!BY48</f>
        <v>0</v>
      </c>
      <c r="BZ48" s="46">
        <f>+'UPDATE&gt;&gt;Jul2022-Mar2023 Actuals'!BZ48-'UPDATE&gt;&gt;Jul-Dec 2022 Actuals'!BZ48</f>
        <v>0</v>
      </c>
      <c r="CA48" s="46">
        <f>+'UPDATE&gt;&gt;Jul2022-Mar2023 Actuals'!CA48-'UPDATE&gt;&gt;Jul-Dec 2022 Actuals'!CA48</f>
        <v>0</v>
      </c>
      <c r="CB48" s="46">
        <f>+'UPDATE&gt;&gt;Jul2022-Mar2023 Actuals'!CB48-'UPDATE&gt;&gt;Jul-Dec 2022 Actuals'!CB48</f>
        <v>0</v>
      </c>
      <c r="CC48" s="46">
        <f>+'UPDATE&gt;&gt;Jul2022-Mar2023 Actuals'!CC48-'UPDATE&gt;&gt;Jul-Dec 2022 Actuals'!CC48</f>
        <v>0</v>
      </c>
      <c r="CD48" s="46">
        <f>+'UPDATE&gt;&gt;Jul2022-Mar2023 Actuals'!CD48-'UPDATE&gt;&gt;Jul-Dec 2022 Actuals'!CD48</f>
        <v>0</v>
      </c>
      <c r="CE48" s="46">
        <f>+'UPDATE&gt;&gt;Jul2022-Mar2023 Actuals'!CE48-'UPDATE&gt;&gt;Jul-Dec 2022 Actuals'!CE48</f>
        <v>0</v>
      </c>
      <c r="CF48" s="46">
        <f>+'UPDATE&gt;&gt;Jul2022-Mar2023 Actuals'!CF48-'UPDATE&gt;&gt;Jul-Dec 2022 Actuals'!CF48</f>
        <v>0</v>
      </c>
      <c r="CG48" s="46">
        <f>+'UPDATE&gt;&gt;Jul2022-Mar2023 Actuals'!CG48-'UPDATE&gt;&gt;Jul-Dec 2022 Actuals'!CG48</f>
        <v>0</v>
      </c>
      <c r="CH48" s="46">
        <f>+'UPDATE&gt;&gt;Jul2022-Mar2023 Actuals'!CH48-'UPDATE&gt;&gt;Jul-Dec 2022 Actuals'!CH48</f>
        <v>0</v>
      </c>
      <c r="CI48" s="46">
        <f>+'UPDATE&gt;&gt;Jul2022-Mar2023 Actuals'!CI48-'UPDATE&gt;&gt;Jul-Dec 2022 Actuals'!CI48</f>
        <v>0</v>
      </c>
    </row>
    <row r="49" spans="1:88" x14ac:dyDescent="0.25">
      <c r="A49" s="48" t="s">
        <v>172</v>
      </c>
      <c r="B49" s="48" t="s">
        <v>173</v>
      </c>
      <c r="C49" s="48" t="s">
        <v>186</v>
      </c>
      <c r="D49" s="48" t="s">
        <v>117</v>
      </c>
      <c r="F49" s="48" t="s">
        <v>193</v>
      </c>
      <c r="G49" s="48" t="s">
        <v>194</v>
      </c>
      <c r="H49" s="48" t="s">
        <v>195</v>
      </c>
      <c r="I49" s="48" t="s">
        <v>196</v>
      </c>
      <c r="J49" s="46">
        <f>+'UPDATE&gt;&gt;Jul2022-Mar2023 Actuals'!J49-'UPDATE&gt;&gt;Jul-Dec 2022 Actuals'!J49</f>
        <v>42552000</v>
      </c>
      <c r="K49" s="46">
        <f>+'UPDATE&gt;&gt;Jul2022-Mar2023 Actuals'!K49-'UPDATE&gt;&gt;Jul-Dec 2022 Actuals'!K49</f>
        <v>42682000</v>
      </c>
      <c r="L49" s="46">
        <f>+'UPDATE&gt;&gt;Jul2022-Mar2023 Actuals'!L49-'UPDATE&gt;&gt;Jul-Dec 2022 Actuals'!L49</f>
        <v>85234000</v>
      </c>
      <c r="M49" s="46">
        <f>+'UPDATE&gt;&gt;Jul2022-Mar2023 Actuals'!M49-'UPDATE&gt;&gt;Jul-Dec 2022 Actuals'!M49</f>
        <v>918000</v>
      </c>
      <c r="N49" s="46">
        <f>+'UPDATE&gt;&gt;Jul2022-Mar2023 Actuals'!N49-'UPDATE&gt;&gt;Jul-Dec 2022 Actuals'!N49</f>
        <v>918000</v>
      </c>
      <c r="O49" s="46">
        <f>+'UPDATE&gt;&gt;Jul2022-Mar2023 Actuals'!O49-'UPDATE&gt;&gt;Jul-Dec 2022 Actuals'!O49</f>
        <v>1836000</v>
      </c>
      <c r="P49" s="46">
        <f>+'UPDATE&gt;&gt;Jul2022-Mar2023 Actuals'!P49-'UPDATE&gt;&gt;Jul-Dec 2022 Actuals'!P49</f>
        <v>961000</v>
      </c>
      <c r="Q49" s="46">
        <f>+'UPDATE&gt;&gt;Jul2022-Mar2023 Actuals'!Q49-'UPDATE&gt;&gt;Jul-Dec 2022 Actuals'!Q49</f>
        <v>961000</v>
      </c>
      <c r="R49" s="46">
        <f>+'UPDATE&gt;&gt;Jul2022-Mar2023 Actuals'!R49-'UPDATE&gt;&gt;Jul-Dec 2022 Actuals'!R49</f>
        <v>1922000</v>
      </c>
      <c r="S49" s="46">
        <f>+'UPDATE&gt;&gt;Jul2022-Mar2023 Actuals'!S49-'UPDATE&gt;&gt;Jul-Dec 2022 Actuals'!S49</f>
        <v>983000</v>
      </c>
      <c r="T49" s="46">
        <f>+'UPDATE&gt;&gt;Jul2022-Mar2023 Actuals'!T49-'UPDATE&gt;&gt;Jul-Dec 2022 Actuals'!T49</f>
        <v>983000</v>
      </c>
      <c r="U49" s="46">
        <f>+'UPDATE&gt;&gt;Jul2022-Mar2023 Actuals'!U49-'UPDATE&gt;&gt;Jul-Dec 2022 Actuals'!U49</f>
        <v>1966000</v>
      </c>
      <c r="V49" s="46">
        <f>+'UPDATE&gt;&gt;Jul2022-Mar2023 Actuals'!V49-'UPDATE&gt;&gt;Jul-Dec 2022 Actuals'!V49</f>
        <v>3093000</v>
      </c>
      <c r="W49" s="46">
        <f>+'UPDATE&gt;&gt;Jul2022-Mar2023 Actuals'!W49-'UPDATE&gt;&gt;Jul-Dec 2022 Actuals'!W49</f>
        <v>3093000</v>
      </c>
      <c r="X49" s="46">
        <f>+'UPDATE&gt;&gt;Jul2022-Mar2023 Actuals'!X49-'UPDATE&gt;&gt;Jul-Dec 2022 Actuals'!X49</f>
        <v>6186000</v>
      </c>
      <c r="Y49" s="46">
        <f>+'UPDATE&gt;&gt;Jul2022-Mar2023 Actuals'!Y49-'UPDATE&gt;&gt;Jul-Dec 2022 Actuals'!Y49</f>
        <v>5955000</v>
      </c>
      <c r="Z49" s="46">
        <f>+'UPDATE&gt;&gt;Jul2022-Mar2023 Actuals'!Z49-'UPDATE&gt;&gt;Jul-Dec 2022 Actuals'!Z49</f>
        <v>5955000</v>
      </c>
      <c r="AA49" s="46">
        <f>+'UPDATE&gt;&gt;Jul2022-Mar2023 Actuals'!AA49-'UPDATE&gt;&gt;Jul-Dec 2022 Actuals'!AA49</f>
        <v>11910000</v>
      </c>
      <c r="AB49" s="46">
        <f>+'UPDATE&gt;&gt;Jul2022-Mar2023 Actuals'!AB49-'UPDATE&gt;&gt;Jul-Dec 2022 Actuals'!AB49</f>
        <v>1490000</v>
      </c>
      <c r="AC49" s="46">
        <f>+'UPDATE&gt;&gt;Jul2022-Mar2023 Actuals'!AC49-'UPDATE&gt;&gt;Jul-Dec 2022 Actuals'!AC49</f>
        <v>1866000</v>
      </c>
      <c r="AD49" s="46">
        <f>+'UPDATE&gt;&gt;Jul2022-Mar2023 Actuals'!AD49-'UPDATE&gt;&gt;Jul-Dec 2022 Actuals'!AD49</f>
        <v>3356000</v>
      </c>
      <c r="AE49" s="46">
        <f>+'UPDATE&gt;&gt;Jul2022-Mar2023 Actuals'!AE49-'UPDATE&gt;&gt;Jul-Dec 2022 Actuals'!AE49</f>
        <v>538000</v>
      </c>
      <c r="AF49" s="46">
        <f>+'UPDATE&gt;&gt;Jul2022-Mar2023 Actuals'!AF49-'UPDATE&gt;&gt;Jul-Dec 2022 Actuals'!AF49</f>
        <v>47000</v>
      </c>
      <c r="AG49" s="46">
        <f>+'UPDATE&gt;&gt;Jul2022-Mar2023 Actuals'!AG49-'UPDATE&gt;&gt;Jul-Dec 2022 Actuals'!AG49</f>
        <v>585000</v>
      </c>
      <c r="AH49" s="46">
        <f>+'UPDATE&gt;&gt;Jul2022-Mar2023 Actuals'!AH49-'UPDATE&gt;&gt;Jul-Dec 2022 Actuals'!AH49</f>
        <v>1201000</v>
      </c>
      <c r="AI49" s="46">
        <f>+'UPDATE&gt;&gt;Jul2022-Mar2023 Actuals'!AI49-'UPDATE&gt;&gt;Jul-Dec 2022 Actuals'!AI49</f>
        <v>723000</v>
      </c>
      <c r="AJ49" s="46">
        <f>+'UPDATE&gt;&gt;Jul2022-Mar2023 Actuals'!AJ49-'UPDATE&gt;&gt;Jul-Dec 2022 Actuals'!AJ49</f>
        <v>1924000</v>
      </c>
      <c r="AK49" s="46">
        <f>+'UPDATE&gt;&gt;Jul2022-Mar2023 Actuals'!AK49-'UPDATE&gt;&gt;Jul-Dec 2022 Actuals'!AK49</f>
        <v>753000</v>
      </c>
      <c r="AL49" s="46">
        <f>+'UPDATE&gt;&gt;Jul2022-Mar2023 Actuals'!AL49-'UPDATE&gt;&gt;Jul-Dec 2022 Actuals'!AL49</f>
        <v>1618000</v>
      </c>
      <c r="AM49" s="46">
        <f>+'UPDATE&gt;&gt;Jul2022-Mar2023 Actuals'!AM49-'UPDATE&gt;&gt;Jul-Dec 2022 Actuals'!AM49</f>
        <v>2371000</v>
      </c>
      <c r="AN49" s="46">
        <f>+'UPDATE&gt;&gt;Jul2022-Mar2023 Actuals'!AN49-'UPDATE&gt;&gt;Jul-Dec 2022 Actuals'!AN49</f>
        <v>3982000</v>
      </c>
      <c r="AO49" s="46">
        <f>+'UPDATE&gt;&gt;Jul2022-Mar2023 Actuals'!AO49-'UPDATE&gt;&gt;Jul-Dec 2022 Actuals'!AO49</f>
        <v>4254000</v>
      </c>
      <c r="AP49" s="46">
        <f>+'UPDATE&gt;&gt;Jul2022-Mar2023 Actuals'!AP49-'UPDATE&gt;&gt;Jul-Dec 2022 Actuals'!AP49</f>
        <v>8236000</v>
      </c>
      <c r="AQ49" s="46">
        <f>+'UPDATE&gt;&gt;Jul2022-Mar2023 Actuals'!AQ49-'UPDATE&gt;&gt;Jul-Dec 2022 Actuals'!AQ49</f>
        <v>5904000</v>
      </c>
      <c r="AR49" s="46">
        <f>+'UPDATE&gt;&gt;Jul2022-Mar2023 Actuals'!AR49-'UPDATE&gt;&gt;Jul-Dec 2022 Actuals'!AR49</f>
        <v>5864000</v>
      </c>
      <c r="AS49" s="46">
        <f>+'UPDATE&gt;&gt;Jul2022-Mar2023 Actuals'!AS49-'UPDATE&gt;&gt;Jul-Dec 2022 Actuals'!AS49</f>
        <v>11768000</v>
      </c>
      <c r="AT49" s="46">
        <f>+'UPDATE&gt;&gt;Jul2022-Mar2023 Actuals'!AT49-'UPDATE&gt;&gt;Jul-Dec 2022 Actuals'!AT49</f>
        <v>6621000</v>
      </c>
      <c r="AU49" s="46">
        <f>+'UPDATE&gt;&gt;Jul2022-Mar2023 Actuals'!AU49-'UPDATE&gt;&gt;Jul-Dec 2022 Actuals'!AU49</f>
        <v>6576000</v>
      </c>
      <c r="AV49" s="46">
        <f>+'UPDATE&gt;&gt;Jul2022-Mar2023 Actuals'!AV49-'UPDATE&gt;&gt;Jul-Dec 2022 Actuals'!AV49</f>
        <v>13197000</v>
      </c>
      <c r="AW49" s="46">
        <f>+'UPDATE&gt;&gt;Jul2022-Mar2023 Actuals'!AW49-'UPDATE&gt;&gt;Jul-Dec 2022 Actuals'!AW49</f>
        <v>8778000</v>
      </c>
      <c r="AX49" s="46">
        <f>+'UPDATE&gt;&gt;Jul2022-Mar2023 Actuals'!AX49-'UPDATE&gt;&gt;Jul-Dec 2022 Actuals'!AX49</f>
        <v>8721000</v>
      </c>
      <c r="AY49" s="46">
        <f>+'UPDATE&gt;&gt;Jul2022-Mar2023 Actuals'!AY49-'UPDATE&gt;&gt;Jul-Dec 2022 Actuals'!AY49</f>
        <v>17499000</v>
      </c>
      <c r="AZ49" s="46">
        <f>+'UPDATE&gt;&gt;Jul2022-Mar2023 Actuals'!AZ49-'UPDATE&gt;&gt;Jul-Dec 2022 Actuals'!AZ49</f>
        <v>11312000</v>
      </c>
      <c r="BA49" s="46">
        <f>+'UPDATE&gt;&gt;Jul2022-Mar2023 Actuals'!BA49-'UPDATE&gt;&gt;Jul-Dec 2022 Actuals'!BA49</f>
        <v>11312000</v>
      </c>
      <c r="BB49" s="46">
        <f>+'UPDATE&gt;&gt;Jul2022-Mar2023 Actuals'!BB49-'UPDATE&gt;&gt;Jul-Dec 2022 Actuals'!BB49</f>
        <v>22624000</v>
      </c>
      <c r="BC49" s="46">
        <f>+'UPDATE&gt;&gt;Jul2022-Mar2023 Actuals'!BC49-'UPDATE&gt;&gt;Jul-Dec 2022 Actuals'!BC49</f>
        <v>32615000</v>
      </c>
      <c r="BD49" s="46">
        <f>+'UPDATE&gt;&gt;Jul2022-Mar2023 Actuals'!BD49-'UPDATE&gt;&gt;Jul-Dec 2022 Actuals'!BD49</f>
        <v>32473000</v>
      </c>
      <c r="BE49" s="46">
        <f>+'UPDATE&gt;&gt;Jul2022-Mar2023 Actuals'!BE49-'UPDATE&gt;&gt;Jul-Dec 2022 Actuals'!BE49</f>
        <v>65088000</v>
      </c>
      <c r="BF49" s="46">
        <f>+'UPDATE&gt;&gt;Jul2022-Mar2023 Actuals'!BF49-'UPDATE&gt;&gt;Jul-Dec 2022 Actuals'!BF49</f>
        <v>0</v>
      </c>
      <c r="BG49" s="46">
        <f>+'UPDATE&gt;&gt;Jul2022-Mar2023 Actuals'!BG49-'UPDATE&gt;&gt;Jul-Dec 2022 Actuals'!BG49</f>
        <v>0</v>
      </c>
      <c r="BH49" s="46">
        <f>+'UPDATE&gt;&gt;Jul2022-Mar2023 Actuals'!BH49-'UPDATE&gt;&gt;Jul-Dec 2022 Actuals'!BH49</f>
        <v>0</v>
      </c>
      <c r="BI49" s="46">
        <f>+'UPDATE&gt;&gt;Jul2022-Mar2023 Actuals'!BI49-'UPDATE&gt;&gt;Jul-Dec 2022 Actuals'!BI49</f>
        <v>0</v>
      </c>
      <c r="BJ49" s="46">
        <f>+'UPDATE&gt;&gt;Jul2022-Mar2023 Actuals'!BJ49-'UPDATE&gt;&gt;Jul-Dec 2022 Actuals'!BJ49</f>
        <v>0</v>
      </c>
      <c r="BK49" s="46">
        <f>+'UPDATE&gt;&gt;Jul2022-Mar2023 Actuals'!BK49-'UPDATE&gt;&gt;Jul-Dec 2022 Actuals'!BK49</f>
        <v>0</v>
      </c>
      <c r="BL49" s="46">
        <f>+'UPDATE&gt;&gt;Jul2022-Mar2023 Actuals'!BL49-'UPDATE&gt;&gt;Jul-Dec 2022 Actuals'!BL49</f>
        <v>0</v>
      </c>
      <c r="BM49" s="46">
        <f>+'UPDATE&gt;&gt;Jul2022-Mar2023 Actuals'!BM49-'UPDATE&gt;&gt;Jul-Dec 2022 Actuals'!BM49</f>
        <v>0</v>
      </c>
      <c r="BN49" s="46">
        <f>+'UPDATE&gt;&gt;Jul2022-Mar2023 Actuals'!BN49-'UPDATE&gt;&gt;Jul-Dec 2022 Actuals'!BN49</f>
        <v>0</v>
      </c>
      <c r="BO49" s="46">
        <f>+'UPDATE&gt;&gt;Jul2022-Mar2023 Actuals'!BO49-'UPDATE&gt;&gt;Jul-Dec 2022 Actuals'!BO49</f>
        <v>0</v>
      </c>
      <c r="BP49" s="46">
        <f>+'UPDATE&gt;&gt;Jul2022-Mar2023 Actuals'!BP49-'UPDATE&gt;&gt;Jul-Dec 2022 Actuals'!BP49</f>
        <v>0</v>
      </c>
      <c r="BQ49" s="46">
        <f>+'UPDATE&gt;&gt;Jul2022-Mar2023 Actuals'!BQ49-'UPDATE&gt;&gt;Jul-Dec 2022 Actuals'!BQ49</f>
        <v>0</v>
      </c>
      <c r="BR49" s="46">
        <f>+'UPDATE&gt;&gt;Jul2022-Mar2023 Actuals'!BR49-'UPDATE&gt;&gt;Jul-Dec 2022 Actuals'!BR49</f>
        <v>42552000</v>
      </c>
      <c r="BS49" s="46">
        <f>+'UPDATE&gt;&gt;Jul2022-Mar2023 Actuals'!BS49-'UPDATE&gt;&gt;Jul-Dec 2022 Actuals'!BS49</f>
        <v>42682000</v>
      </c>
      <c r="BT49" s="46">
        <f>+'UPDATE&gt;&gt;Jul2022-Mar2023 Actuals'!BT49-'UPDATE&gt;&gt;Jul-Dec 2022 Actuals'!BT49</f>
        <v>85234000</v>
      </c>
      <c r="BU49" s="46">
        <f>+'UPDATE&gt;&gt;Jul2022-Mar2023 Actuals'!BU49-'UPDATE&gt;&gt;Jul-Dec 2022 Actuals'!BU49</f>
        <v>0</v>
      </c>
      <c r="BV49" s="46">
        <f>+'UPDATE&gt;&gt;Jul2022-Mar2023 Actuals'!BV49-'UPDATE&gt;&gt;Jul-Dec 2022 Actuals'!BV49</f>
        <v>0</v>
      </c>
      <c r="BW49" s="46">
        <f>+'UPDATE&gt;&gt;Jul2022-Mar2023 Actuals'!BW49-'UPDATE&gt;&gt;Jul-Dec 2022 Actuals'!BW49</f>
        <v>0</v>
      </c>
      <c r="BX49" s="46">
        <f>+'UPDATE&gt;&gt;Jul2022-Mar2023 Actuals'!BX49-'UPDATE&gt;&gt;Jul-Dec 2022 Actuals'!BX49</f>
        <v>0</v>
      </c>
      <c r="BY49" s="46">
        <f>+'UPDATE&gt;&gt;Jul2022-Mar2023 Actuals'!BY49-'UPDATE&gt;&gt;Jul-Dec 2022 Actuals'!BY49</f>
        <v>0</v>
      </c>
      <c r="BZ49" s="46">
        <f>+'UPDATE&gt;&gt;Jul2022-Mar2023 Actuals'!BZ49-'UPDATE&gt;&gt;Jul-Dec 2022 Actuals'!BZ49</f>
        <v>0</v>
      </c>
      <c r="CA49" s="46">
        <f>+'UPDATE&gt;&gt;Jul2022-Mar2023 Actuals'!CA49-'UPDATE&gt;&gt;Jul-Dec 2022 Actuals'!CA49</f>
        <v>0</v>
      </c>
      <c r="CB49" s="46">
        <f>+'UPDATE&gt;&gt;Jul2022-Mar2023 Actuals'!CB49-'UPDATE&gt;&gt;Jul-Dec 2022 Actuals'!CB49</f>
        <v>0</v>
      </c>
      <c r="CC49" s="46">
        <f>+'UPDATE&gt;&gt;Jul2022-Mar2023 Actuals'!CC49-'UPDATE&gt;&gt;Jul-Dec 2022 Actuals'!CC49</f>
        <v>0</v>
      </c>
      <c r="CD49" s="46">
        <f>+'UPDATE&gt;&gt;Jul2022-Mar2023 Actuals'!CD49-'UPDATE&gt;&gt;Jul-Dec 2022 Actuals'!CD49</f>
        <v>0</v>
      </c>
      <c r="CE49" s="46">
        <f>+'UPDATE&gt;&gt;Jul2022-Mar2023 Actuals'!CE49-'UPDATE&gt;&gt;Jul-Dec 2022 Actuals'!CE49</f>
        <v>0</v>
      </c>
      <c r="CF49" s="46">
        <f>+'UPDATE&gt;&gt;Jul2022-Mar2023 Actuals'!CF49-'UPDATE&gt;&gt;Jul-Dec 2022 Actuals'!CF49</f>
        <v>0</v>
      </c>
      <c r="CG49" s="46">
        <f>+'UPDATE&gt;&gt;Jul2022-Mar2023 Actuals'!CG49-'UPDATE&gt;&gt;Jul-Dec 2022 Actuals'!CG49</f>
        <v>0</v>
      </c>
      <c r="CH49" s="46">
        <f>+'UPDATE&gt;&gt;Jul2022-Mar2023 Actuals'!CH49-'UPDATE&gt;&gt;Jul-Dec 2022 Actuals'!CH49</f>
        <v>0</v>
      </c>
      <c r="CI49" s="46">
        <f>+'UPDATE&gt;&gt;Jul2022-Mar2023 Actuals'!CI49-'UPDATE&gt;&gt;Jul-Dec 2022 Actuals'!CI49</f>
        <v>0</v>
      </c>
      <c r="CJ49" s="45"/>
    </row>
    <row r="50" spans="1:88" x14ac:dyDescent="0.25">
      <c r="A50" s="48" t="s">
        <v>187</v>
      </c>
      <c r="B50" s="48" t="s">
        <v>173</v>
      </c>
      <c r="C50" s="48" t="s">
        <v>188</v>
      </c>
      <c r="D50" s="48" t="s">
        <v>117</v>
      </c>
      <c r="F50" s="48" t="s">
        <v>193</v>
      </c>
      <c r="G50" s="48" t="s">
        <v>194</v>
      </c>
      <c r="H50" s="48" t="s">
        <v>195</v>
      </c>
      <c r="I50" s="48" t="s">
        <v>196</v>
      </c>
      <c r="J50" s="46">
        <f>+'UPDATE&gt;&gt;Jul2022-Mar2023 Actuals'!J50-'UPDATE&gt;&gt;Jul-Dec 2022 Actuals'!J50</f>
        <v>-16422000</v>
      </c>
      <c r="K50" s="46">
        <f>+'UPDATE&gt;&gt;Jul2022-Mar2023 Actuals'!K50-'UPDATE&gt;&gt;Jul-Dec 2022 Actuals'!K50</f>
        <v>16422000</v>
      </c>
      <c r="L50" s="46">
        <f>+'UPDATE&gt;&gt;Jul2022-Mar2023 Actuals'!L50-'UPDATE&gt;&gt;Jul-Dec 2022 Actuals'!L50</f>
        <v>0</v>
      </c>
      <c r="M50" s="46">
        <f>+'UPDATE&gt;&gt;Jul2022-Mar2023 Actuals'!M50-'UPDATE&gt;&gt;Jul-Dec 2022 Actuals'!M50</f>
        <v>0</v>
      </c>
      <c r="N50" s="46">
        <f>+'UPDATE&gt;&gt;Jul2022-Mar2023 Actuals'!N50-'UPDATE&gt;&gt;Jul-Dec 2022 Actuals'!N50</f>
        <v>0</v>
      </c>
      <c r="O50" s="46">
        <f>+'UPDATE&gt;&gt;Jul2022-Mar2023 Actuals'!O50-'UPDATE&gt;&gt;Jul-Dec 2022 Actuals'!O50</f>
        <v>0</v>
      </c>
      <c r="P50" s="46">
        <f>+'UPDATE&gt;&gt;Jul2022-Mar2023 Actuals'!P50-'UPDATE&gt;&gt;Jul-Dec 2022 Actuals'!P50</f>
        <v>0</v>
      </c>
      <c r="Q50" s="46">
        <f>+'UPDATE&gt;&gt;Jul2022-Mar2023 Actuals'!Q50-'UPDATE&gt;&gt;Jul-Dec 2022 Actuals'!Q50</f>
        <v>0</v>
      </c>
      <c r="R50" s="46">
        <f>+'UPDATE&gt;&gt;Jul2022-Mar2023 Actuals'!R50-'UPDATE&gt;&gt;Jul-Dec 2022 Actuals'!R50</f>
        <v>0</v>
      </c>
      <c r="S50" s="46">
        <f>+'UPDATE&gt;&gt;Jul2022-Mar2023 Actuals'!S50-'UPDATE&gt;&gt;Jul-Dec 2022 Actuals'!S50</f>
        <v>0</v>
      </c>
      <c r="T50" s="46">
        <f>+'UPDATE&gt;&gt;Jul2022-Mar2023 Actuals'!T50-'UPDATE&gt;&gt;Jul-Dec 2022 Actuals'!T50</f>
        <v>0</v>
      </c>
      <c r="U50" s="46">
        <f>+'UPDATE&gt;&gt;Jul2022-Mar2023 Actuals'!U50-'UPDATE&gt;&gt;Jul-Dec 2022 Actuals'!U50</f>
        <v>0</v>
      </c>
      <c r="V50" s="46">
        <f>+'UPDATE&gt;&gt;Jul2022-Mar2023 Actuals'!V50-'UPDATE&gt;&gt;Jul-Dec 2022 Actuals'!V50</f>
        <v>0</v>
      </c>
      <c r="W50" s="46">
        <f>+'UPDATE&gt;&gt;Jul2022-Mar2023 Actuals'!W50-'UPDATE&gt;&gt;Jul-Dec 2022 Actuals'!W50</f>
        <v>0</v>
      </c>
      <c r="X50" s="46">
        <f>+'UPDATE&gt;&gt;Jul2022-Mar2023 Actuals'!X50-'UPDATE&gt;&gt;Jul-Dec 2022 Actuals'!X50</f>
        <v>0</v>
      </c>
      <c r="Y50" s="46">
        <f>+'UPDATE&gt;&gt;Jul2022-Mar2023 Actuals'!Y50-'UPDATE&gt;&gt;Jul-Dec 2022 Actuals'!Y50</f>
        <v>0</v>
      </c>
      <c r="Z50" s="46">
        <f>+'UPDATE&gt;&gt;Jul2022-Mar2023 Actuals'!Z50-'UPDATE&gt;&gt;Jul-Dec 2022 Actuals'!Z50</f>
        <v>0</v>
      </c>
      <c r="AA50" s="46">
        <f>+'UPDATE&gt;&gt;Jul2022-Mar2023 Actuals'!AA50-'UPDATE&gt;&gt;Jul-Dec 2022 Actuals'!AA50</f>
        <v>0</v>
      </c>
      <c r="AB50" s="46">
        <f>+'UPDATE&gt;&gt;Jul2022-Mar2023 Actuals'!AB50-'UPDATE&gt;&gt;Jul-Dec 2022 Actuals'!AB50</f>
        <v>0</v>
      </c>
      <c r="AC50" s="46">
        <f>+'UPDATE&gt;&gt;Jul2022-Mar2023 Actuals'!AC50-'UPDATE&gt;&gt;Jul-Dec 2022 Actuals'!AC50</f>
        <v>0</v>
      </c>
      <c r="AD50" s="46">
        <f>+'UPDATE&gt;&gt;Jul2022-Mar2023 Actuals'!AD50-'UPDATE&gt;&gt;Jul-Dec 2022 Actuals'!AD50</f>
        <v>0</v>
      </c>
      <c r="AE50" s="46">
        <f>+'UPDATE&gt;&gt;Jul2022-Mar2023 Actuals'!AE50-'UPDATE&gt;&gt;Jul-Dec 2022 Actuals'!AE50</f>
        <v>88000</v>
      </c>
      <c r="AF50" s="46">
        <f>+'UPDATE&gt;&gt;Jul2022-Mar2023 Actuals'!AF50-'UPDATE&gt;&gt;Jul-Dec 2022 Actuals'!AF50</f>
        <v>112000</v>
      </c>
      <c r="AG50" s="46">
        <f>+'UPDATE&gt;&gt;Jul2022-Mar2023 Actuals'!AG50-'UPDATE&gt;&gt;Jul-Dec 2022 Actuals'!AG50</f>
        <v>200000</v>
      </c>
      <c r="AH50" s="46">
        <f>+'UPDATE&gt;&gt;Jul2022-Mar2023 Actuals'!AH50-'UPDATE&gt;&gt;Jul-Dec 2022 Actuals'!AH50</f>
        <v>0</v>
      </c>
      <c r="AI50" s="46">
        <f>+'UPDATE&gt;&gt;Jul2022-Mar2023 Actuals'!AI50-'UPDATE&gt;&gt;Jul-Dec 2022 Actuals'!AI50</f>
        <v>0</v>
      </c>
      <c r="AJ50" s="46">
        <f>+'UPDATE&gt;&gt;Jul2022-Mar2023 Actuals'!AJ50-'UPDATE&gt;&gt;Jul-Dec 2022 Actuals'!AJ50</f>
        <v>0</v>
      </c>
      <c r="AK50" s="46">
        <f>+'UPDATE&gt;&gt;Jul2022-Mar2023 Actuals'!AK50-'UPDATE&gt;&gt;Jul-Dec 2022 Actuals'!AK50</f>
        <v>-88000</v>
      </c>
      <c r="AL50" s="46">
        <f>+'UPDATE&gt;&gt;Jul2022-Mar2023 Actuals'!AL50-'UPDATE&gt;&gt;Jul-Dec 2022 Actuals'!AL50</f>
        <v>-112000</v>
      </c>
      <c r="AM50" s="46">
        <f>+'UPDATE&gt;&gt;Jul2022-Mar2023 Actuals'!AM50-'UPDATE&gt;&gt;Jul-Dec 2022 Actuals'!AM50</f>
        <v>-200000</v>
      </c>
      <c r="AN50" s="46">
        <f>+'UPDATE&gt;&gt;Jul2022-Mar2023 Actuals'!AN50-'UPDATE&gt;&gt;Jul-Dec 2022 Actuals'!AN50</f>
        <v>0</v>
      </c>
      <c r="AO50" s="46">
        <f>+'UPDATE&gt;&gt;Jul2022-Mar2023 Actuals'!AO50-'UPDATE&gt;&gt;Jul-Dec 2022 Actuals'!AO50</f>
        <v>0</v>
      </c>
      <c r="AP50" s="46">
        <f>+'UPDATE&gt;&gt;Jul2022-Mar2023 Actuals'!AP50-'UPDATE&gt;&gt;Jul-Dec 2022 Actuals'!AP50</f>
        <v>0</v>
      </c>
      <c r="AQ50" s="46">
        <f>+'UPDATE&gt;&gt;Jul2022-Mar2023 Actuals'!AQ50-'UPDATE&gt;&gt;Jul-Dec 2022 Actuals'!AQ50</f>
        <v>0</v>
      </c>
      <c r="AR50" s="46">
        <f>+'UPDATE&gt;&gt;Jul2022-Mar2023 Actuals'!AR50-'UPDATE&gt;&gt;Jul-Dec 2022 Actuals'!AR50</f>
        <v>0</v>
      </c>
      <c r="AS50" s="46">
        <f>+'UPDATE&gt;&gt;Jul2022-Mar2023 Actuals'!AS50-'UPDATE&gt;&gt;Jul-Dec 2022 Actuals'!AS50</f>
        <v>0</v>
      </c>
      <c r="AT50" s="46">
        <f>+'UPDATE&gt;&gt;Jul2022-Mar2023 Actuals'!AT50-'UPDATE&gt;&gt;Jul-Dec 2022 Actuals'!AT50</f>
        <v>0</v>
      </c>
      <c r="AU50" s="46">
        <f>+'UPDATE&gt;&gt;Jul2022-Mar2023 Actuals'!AU50-'UPDATE&gt;&gt;Jul-Dec 2022 Actuals'!AU50</f>
        <v>0</v>
      </c>
      <c r="AV50" s="46">
        <f>+'UPDATE&gt;&gt;Jul2022-Mar2023 Actuals'!AV50-'UPDATE&gt;&gt;Jul-Dec 2022 Actuals'!AV50</f>
        <v>0</v>
      </c>
      <c r="AW50" s="46">
        <f>+'UPDATE&gt;&gt;Jul2022-Mar2023 Actuals'!AW50-'UPDATE&gt;&gt;Jul-Dec 2022 Actuals'!AW50</f>
        <v>-16422000</v>
      </c>
      <c r="AX50" s="46">
        <f>+'UPDATE&gt;&gt;Jul2022-Mar2023 Actuals'!AX50-'UPDATE&gt;&gt;Jul-Dec 2022 Actuals'!AX50</f>
        <v>16422000</v>
      </c>
      <c r="AY50" s="46">
        <f>+'UPDATE&gt;&gt;Jul2022-Mar2023 Actuals'!AY50-'UPDATE&gt;&gt;Jul-Dec 2022 Actuals'!AY50</f>
        <v>0</v>
      </c>
      <c r="AZ50" s="46">
        <f>+'UPDATE&gt;&gt;Jul2022-Mar2023 Actuals'!AZ50-'UPDATE&gt;&gt;Jul-Dec 2022 Actuals'!AZ50</f>
        <v>0</v>
      </c>
      <c r="BA50" s="46">
        <f>+'UPDATE&gt;&gt;Jul2022-Mar2023 Actuals'!BA50-'UPDATE&gt;&gt;Jul-Dec 2022 Actuals'!BA50</f>
        <v>0</v>
      </c>
      <c r="BB50" s="46">
        <f>+'UPDATE&gt;&gt;Jul2022-Mar2023 Actuals'!BB50-'UPDATE&gt;&gt;Jul-Dec 2022 Actuals'!BB50</f>
        <v>0</v>
      </c>
      <c r="BC50" s="46">
        <f>+'UPDATE&gt;&gt;Jul2022-Mar2023 Actuals'!BC50-'UPDATE&gt;&gt;Jul-Dec 2022 Actuals'!BC50</f>
        <v>-16422000</v>
      </c>
      <c r="BD50" s="46">
        <f>+'UPDATE&gt;&gt;Jul2022-Mar2023 Actuals'!BD50-'UPDATE&gt;&gt;Jul-Dec 2022 Actuals'!BD50</f>
        <v>16422000</v>
      </c>
      <c r="BE50" s="46">
        <f>+'UPDATE&gt;&gt;Jul2022-Mar2023 Actuals'!BE50-'UPDATE&gt;&gt;Jul-Dec 2022 Actuals'!BE50</f>
        <v>0</v>
      </c>
      <c r="BF50" s="46">
        <f>+'UPDATE&gt;&gt;Jul2022-Mar2023 Actuals'!BF50-'UPDATE&gt;&gt;Jul-Dec 2022 Actuals'!BF50</f>
        <v>0</v>
      </c>
      <c r="BG50" s="46">
        <f>+'UPDATE&gt;&gt;Jul2022-Mar2023 Actuals'!BG50-'UPDATE&gt;&gt;Jul-Dec 2022 Actuals'!BG50</f>
        <v>0</v>
      </c>
      <c r="BH50" s="46">
        <f>+'UPDATE&gt;&gt;Jul2022-Mar2023 Actuals'!BH50-'UPDATE&gt;&gt;Jul-Dec 2022 Actuals'!BH50</f>
        <v>0</v>
      </c>
      <c r="BI50" s="46">
        <f>+'UPDATE&gt;&gt;Jul2022-Mar2023 Actuals'!BI50-'UPDATE&gt;&gt;Jul-Dec 2022 Actuals'!BI50</f>
        <v>0</v>
      </c>
      <c r="BJ50" s="46">
        <f>+'UPDATE&gt;&gt;Jul2022-Mar2023 Actuals'!BJ50-'UPDATE&gt;&gt;Jul-Dec 2022 Actuals'!BJ50</f>
        <v>0</v>
      </c>
      <c r="BK50" s="46">
        <f>+'UPDATE&gt;&gt;Jul2022-Mar2023 Actuals'!BK50-'UPDATE&gt;&gt;Jul-Dec 2022 Actuals'!BK50</f>
        <v>0</v>
      </c>
      <c r="BL50" s="46">
        <f>+'UPDATE&gt;&gt;Jul2022-Mar2023 Actuals'!BL50-'UPDATE&gt;&gt;Jul-Dec 2022 Actuals'!BL50</f>
        <v>0</v>
      </c>
      <c r="BM50" s="46">
        <f>+'UPDATE&gt;&gt;Jul2022-Mar2023 Actuals'!BM50-'UPDATE&gt;&gt;Jul-Dec 2022 Actuals'!BM50</f>
        <v>0</v>
      </c>
      <c r="BN50" s="46">
        <f>+'UPDATE&gt;&gt;Jul2022-Mar2023 Actuals'!BN50-'UPDATE&gt;&gt;Jul-Dec 2022 Actuals'!BN50</f>
        <v>0</v>
      </c>
      <c r="BO50" s="46">
        <f>+'UPDATE&gt;&gt;Jul2022-Mar2023 Actuals'!BO50-'UPDATE&gt;&gt;Jul-Dec 2022 Actuals'!BO50</f>
        <v>0</v>
      </c>
      <c r="BP50" s="46">
        <f>+'UPDATE&gt;&gt;Jul2022-Mar2023 Actuals'!BP50-'UPDATE&gt;&gt;Jul-Dec 2022 Actuals'!BP50</f>
        <v>0</v>
      </c>
      <c r="BQ50" s="46">
        <f>+'UPDATE&gt;&gt;Jul2022-Mar2023 Actuals'!BQ50-'UPDATE&gt;&gt;Jul-Dec 2022 Actuals'!BQ50</f>
        <v>0</v>
      </c>
      <c r="BR50" s="46">
        <f>+'UPDATE&gt;&gt;Jul2022-Mar2023 Actuals'!BR50-'UPDATE&gt;&gt;Jul-Dec 2022 Actuals'!BR50</f>
        <v>-16422000</v>
      </c>
      <c r="BS50" s="46">
        <f>+'UPDATE&gt;&gt;Jul2022-Mar2023 Actuals'!BS50-'UPDATE&gt;&gt;Jul-Dec 2022 Actuals'!BS50</f>
        <v>16422000</v>
      </c>
      <c r="BT50" s="46">
        <f>+'UPDATE&gt;&gt;Jul2022-Mar2023 Actuals'!BT50-'UPDATE&gt;&gt;Jul-Dec 2022 Actuals'!BT50</f>
        <v>0</v>
      </c>
      <c r="BU50" s="46">
        <f>+'UPDATE&gt;&gt;Jul2022-Mar2023 Actuals'!BU50-'UPDATE&gt;&gt;Jul-Dec 2022 Actuals'!BU50</f>
        <v>0</v>
      </c>
      <c r="BV50" s="46">
        <f>+'UPDATE&gt;&gt;Jul2022-Mar2023 Actuals'!BV50-'UPDATE&gt;&gt;Jul-Dec 2022 Actuals'!BV50</f>
        <v>0</v>
      </c>
      <c r="BW50" s="46">
        <f>+'UPDATE&gt;&gt;Jul2022-Mar2023 Actuals'!BW50-'UPDATE&gt;&gt;Jul-Dec 2022 Actuals'!BW50</f>
        <v>0</v>
      </c>
      <c r="BX50" s="46">
        <f>+'UPDATE&gt;&gt;Jul2022-Mar2023 Actuals'!BX50-'UPDATE&gt;&gt;Jul-Dec 2022 Actuals'!BX50</f>
        <v>0</v>
      </c>
      <c r="BY50" s="46">
        <f>+'UPDATE&gt;&gt;Jul2022-Mar2023 Actuals'!BY50-'UPDATE&gt;&gt;Jul-Dec 2022 Actuals'!BY50</f>
        <v>0</v>
      </c>
      <c r="BZ50" s="46">
        <f>+'UPDATE&gt;&gt;Jul2022-Mar2023 Actuals'!BZ50-'UPDATE&gt;&gt;Jul-Dec 2022 Actuals'!BZ50</f>
        <v>0</v>
      </c>
      <c r="CA50" s="46">
        <f>+'UPDATE&gt;&gt;Jul2022-Mar2023 Actuals'!CA50-'UPDATE&gt;&gt;Jul-Dec 2022 Actuals'!CA50</f>
        <v>0</v>
      </c>
      <c r="CB50" s="46">
        <f>+'UPDATE&gt;&gt;Jul2022-Mar2023 Actuals'!CB50-'UPDATE&gt;&gt;Jul-Dec 2022 Actuals'!CB50</f>
        <v>0</v>
      </c>
      <c r="CC50" s="46">
        <f>+'UPDATE&gt;&gt;Jul2022-Mar2023 Actuals'!CC50-'UPDATE&gt;&gt;Jul-Dec 2022 Actuals'!CC50</f>
        <v>0</v>
      </c>
      <c r="CD50" s="46">
        <f>+'UPDATE&gt;&gt;Jul2022-Mar2023 Actuals'!CD50-'UPDATE&gt;&gt;Jul-Dec 2022 Actuals'!CD50</f>
        <v>0</v>
      </c>
      <c r="CE50" s="46">
        <f>+'UPDATE&gt;&gt;Jul2022-Mar2023 Actuals'!CE50-'UPDATE&gt;&gt;Jul-Dec 2022 Actuals'!CE50</f>
        <v>0</v>
      </c>
      <c r="CF50" s="46">
        <f>+'UPDATE&gt;&gt;Jul2022-Mar2023 Actuals'!CF50-'UPDATE&gt;&gt;Jul-Dec 2022 Actuals'!CF50</f>
        <v>0</v>
      </c>
      <c r="CG50" s="46">
        <f>+'UPDATE&gt;&gt;Jul2022-Mar2023 Actuals'!CG50-'UPDATE&gt;&gt;Jul-Dec 2022 Actuals'!CG50</f>
        <v>0</v>
      </c>
      <c r="CH50" s="46">
        <f>+'UPDATE&gt;&gt;Jul2022-Mar2023 Actuals'!CH50-'UPDATE&gt;&gt;Jul-Dec 2022 Actuals'!CH50</f>
        <v>0</v>
      </c>
      <c r="CI50" s="46">
        <f>+'UPDATE&gt;&gt;Jul2022-Mar2023 Actuals'!CI50-'UPDATE&gt;&gt;Jul-Dec 2022 Actuals'!CI50</f>
        <v>0</v>
      </c>
      <c r="CJ50" s="45"/>
    </row>
    <row r="51" spans="1:88" ht="14.1" customHeight="1" x14ac:dyDescent="0.25">
      <c r="A51" s="48" t="s">
        <v>190</v>
      </c>
      <c r="B51" s="48" t="s">
        <v>173</v>
      </c>
      <c r="C51" s="48" t="s">
        <v>191</v>
      </c>
      <c r="D51" s="48" t="s">
        <v>117</v>
      </c>
      <c r="F51" s="48" t="s">
        <v>193</v>
      </c>
      <c r="G51" s="48" t="s">
        <v>194</v>
      </c>
      <c r="H51" s="48" t="s">
        <v>195</v>
      </c>
      <c r="I51" s="48" t="s">
        <v>196</v>
      </c>
      <c r="J51" s="46">
        <f>+'UPDATE&gt;&gt;Jul2022-Mar2023 Actuals'!J51-'UPDATE&gt;&gt;Jul-Dec 2022 Actuals'!J51</f>
        <v>-776000</v>
      </c>
      <c r="K51" s="46">
        <f>+'UPDATE&gt;&gt;Jul2022-Mar2023 Actuals'!K51-'UPDATE&gt;&gt;Jul-Dec 2022 Actuals'!K51</f>
        <v>-1746000</v>
      </c>
      <c r="L51" s="46">
        <f>+'UPDATE&gt;&gt;Jul2022-Mar2023 Actuals'!L51-'UPDATE&gt;&gt;Jul-Dec 2022 Actuals'!L51</f>
        <v>-2522000</v>
      </c>
      <c r="M51" s="46">
        <f>+'UPDATE&gt;&gt;Jul2022-Mar2023 Actuals'!M51-'UPDATE&gt;&gt;Jul-Dec 2022 Actuals'!M51</f>
        <v>0</v>
      </c>
      <c r="N51" s="46">
        <f>+'UPDATE&gt;&gt;Jul2022-Mar2023 Actuals'!N51-'UPDATE&gt;&gt;Jul-Dec 2022 Actuals'!N51</f>
        <v>0</v>
      </c>
      <c r="O51" s="46">
        <f>+'UPDATE&gt;&gt;Jul2022-Mar2023 Actuals'!O51-'UPDATE&gt;&gt;Jul-Dec 2022 Actuals'!O51</f>
        <v>0</v>
      </c>
      <c r="P51" s="46">
        <f>+'UPDATE&gt;&gt;Jul2022-Mar2023 Actuals'!P51-'UPDATE&gt;&gt;Jul-Dec 2022 Actuals'!P51</f>
        <v>0</v>
      </c>
      <c r="Q51" s="46">
        <f>+'UPDATE&gt;&gt;Jul2022-Mar2023 Actuals'!Q51-'UPDATE&gt;&gt;Jul-Dec 2022 Actuals'!Q51</f>
        <v>0</v>
      </c>
      <c r="R51" s="46">
        <f>+'UPDATE&gt;&gt;Jul2022-Mar2023 Actuals'!R51-'UPDATE&gt;&gt;Jul-Dec 2022 Actuals'!R51</f>
        <v>0</v>
      </c>
      <c r="S51" s="46">
        <f>+'UPDATE&gt;&gt;Jul2022-Mar2023 Actuals'!S51-'UPDATE&gt;&gt;Jul-Dec 2022 Actuals'!S51</f>
        <v>0</v>
      </c>
      <c r="T51" s="46">
        <f>+'UPDATE&gt;&gt;Jul2022-Mar2023 Actuals'!T51-'UPDATE&gt;&gt;Jul-Dec 2022 Actuals'!T51</f>
        <v>0</v>
      </c>
      <c r="U51" s="46">
        <f>+'UPDATE&gt;&gt;Jul2022-Mar2023 Actuals'!U51-'UPDATE&gt;&gt;Jul-Dec 2022 Actuals'!U51</f>
        <v>0</v>
      </c>
      <c r="V51" s="46">
        <f>+'UPDATE&gt;&gt;Jul2022-Mar2023 Actuals'!V51-'UPDATE&gt;&gt;Jul-Dec 2022 Actuals'!V51</f>
        <v>0</v>
      </c>
      <c r="W51" s="46">
        <f>+'UPDATE&gt;&gt;Jul2022-Mar2023 Actuals'!W51-'UPDATE&gt;&gt;Jul-Dec 2022 Actuals'!W51</f>
        <v>0</v>
      </c>
      <c r="X51" s="46">
        <f>+'UPDATE&gt;&gt;Jul2022-Mar2023 Actuals'!X51-'UPDATE&gt;&gt;Jul-Dec 2022 Actuals'!X51</f>
        <v>0</v>
      </c>
      <c r="Y51" s="46">
        <f>+'UPDATE&gt;&gt;Jul2022-Mar2023 Actuals'!Y51-'UPDATE&gt;&gt;Jul-Dec 2022 Actuals'!Y51</f>
        <v>0</v>
      </c>
      <c r="Z51" s="46">
        <f>+'UPDATE&gt;&gt;Jul2022-Mar2023 Actuals'!Z51-'UPDATE&gt;&gt;Jul-Dec 2022 Actuals'!Z51</f>
        <v>0</v>
      </c>
      <c r="AA51" s="46">
        <f>+'UPDATE&gt;&gt;Jul2022-Mar2023 Actuals'!AA51-'UPDATE&gt;&gt;Jul-Dec 2022 Actuals'!AA51</f>
        <v>0</v>
      </c>
      <c r="AB51" s="46">
        <f>+'UPDATE&gt;&gt;Jul2022-Mar2023 Actuals'!AB51-'UPDATE&gt;&gt;Jul-Dec 2022 Actuals'!AB51</f>
        <v>0</v>
      </c>
      <c r="AC51" s="46">
        <f>+'UPDATE&gt;&gt;Jul2022-Mar2023 Actuals'!AC51-'UPDATE&gt;&gt;Jul-Dec 2022 Actuals'!AC51</f>
        <v>0</v>
      </c>
      <c r="AD51" s="46">
        <f>+'UPDATE&gt;&gt;Jul2022-Mar2023 Actuals'!AD51-'UPDATE&gt;&gt;Jul-Dec 2022 Actuals'!AD51</f>
        <v>0</v>
      </c>
      <c r="AE51" s="46">
        <f>+'UPDATE&gt;&gt;Jul2022-Mar2023 Actuals'!AE51-'UPDATE&gt;&gt;Jul-Dec 2022 Actuals'!AE51</f>
        <v>-990000</v>
      </c>
      <c r="AF51" s="46">
        <f>+'UPDATE&gt;&gt;Jul2022-Mar2023 Actuals'!AF51-'UPDATE&gt;&gt;Jul-Dec 2022 Actuals'!AF51</f>
        <v>-858000</v>
      </c>
      <c r="AG51" s="46">
        <f>+'UPDATE&gt;&gt;Jul2022-Mar2023 Actuals'!AG51-'UPDATE&gt;&gt;Jul-Dec 2022 Actuals'!AG51</f>
        <v>-1848000</v>
      </c>
      <c r="AH51" s="46">
        <f>+'UPDATE&gt;&gt;Jul2022-Mar2023 Actuals'!AH51-'UPDATE&gt;&gt;Jul-Dec 2022 Actuals'!AH51</f>
        <v>-1751000</v>
      </c>
      <c r="AI51" s="46">
        <f>+'UPDATE&gt;&gt;Jul2022-Mar2023 Actuals'!AI51-'UPDATE&gt;&gt;Jul-Dec 2022 Actuals'!AI51</f>
        <v>-2248000</v>
      </c>
      <c r="AJ51" s="46">
        <f>+'UPDATE&gt;&gt;Jul2022-Mar2023 Actuals'!AJ51-'UPDATE&gt;&gt;Jul-Dec 2022 Actuals'!AJ51</f>
        <v>-3999000</v>
      </c>
      <c r="AK51" s="46">
        <f>+'UPDATE&gt;&gt;Jul2022-Mar2023 Actuals'!AK51-'UPDATE&gt;&gt;Jul-Dec 2022 Actuals'!AK51</f>
        <v>2315000</v>
      </c>
      <c r="AL51" s="46">
        <f>+'UPDATE&gt;&gt;Jul2022-Mar2023 Actuals'!AL51-'UPDATE&gt;&gt;Jul-Dec 2022 Actuals'!AL51</f>
        <v>1753000</v>
      </c>
      <c r="AM51" s="46">
        <f>+'UPDATE&gt;&gt;Jul2022-Mar2023 Actuals'!AM51-'UPDATE&gt;&gt;Jul-Dec 2022 Actuals'!AM51</f>
        <v>4068000</v>
      </c>
      <c r="AN51" s="46">
        <f>+'UPDATE&gt;&gt;Jul2022-Mar2023 Actuals'!AN51-'UPDATE&gt;&gt;Jul-Dec 2022 Actuals'!AN51</f>
        <v>-426000</v>
      </c>
      <c r="AO51" s="46">
        <f>+'UPDATE&gt;&gt;Jul2022-Mar2023 Actuals'!AO51-'UPDATE&gt;&gt;Jul-Dec 2022 Actuals'!AO51</f>
        <v>-1353000</v>
      </c>
      <c r="AP51" s="46">
        <f>+'UPDATE&gt;&gt;Jul2022-Mar2023 Actuals'!AP51-'UPDATE&gt;&gt;Jul-Dec 2022 Actuals'!AP51</f>
        <v>-1779000</v>
      </c>
      <c r="AQ51" s="46">
        <f>+'UPDATE&gt;&gt;Jul2022-Mar2023 Actuals'!AQ51-'UPDATE&gt;&gt;Jul-Dec 2022 Actuals'!AQ51</f>
        <v>-117000</v>
      </c>
      <c r="AR51" s="46">
        <f>+'UPDATE&gt;&gt;Jul2022-Mar2023 Actuals'!AR51-'UPDATE&gt;&gt;Jul-Dec 2022 Actuals'!AR51</f>
        <v>-131000</v>
      </c>
      <c r="AS51" s="46">
        <f>+'UPDATE&gt;&gt;Jul2022-Mar2023 Actuals'!AS51-'UPDATE&gt;&gt;Jul-Dec 2022 Actuals'!AS51</f>
        <v>-248000</v>
      </c>
      <c r="AT51" s="46">
        <f>+'UPDATE&gt;&gt;Jul2022-Mar2023 Actuals'!AT51-'UPDATE&gt;&gt;Jul-Dec 2022 Actuals'!AT51</f>
        <v>-116000</v>
      </c>
      <c r="AU51" s="46">
        <f>+'UPDATE&gt;&gt;Jul2022-Mar2023 Actuals'!AU51-'UPDATE&gt;&gt;Jul-Dec 2022 Actuals'!AU51</f>
        <v>-131000</v>
      </c>
      <c r="AV51" s="46">
        <f>+'UPDATE&gt;&gt;Jul2022-Mar2023 Actuals'!AV51-'UPDATE&gt;&gt;Jul-Dec 2022 Actuals'!AV51</f>
        <v>-247000</v>
      </c>
      <c r="AW51" s="46">
        <f>+'UPDATE&gt;&gt;Jul2022-Mar2023 Actuals'!AW51-'UPDATE&gt;&gt;Jul-Dec 2022 Actuals'!AW51</f>
        <v>-117000</v>
      </c>
      <c r="AX51" s="46">
        <f>+'UPDATE&gt;&gt;Jul2022-Mar2023 Actuals'!AX51-'UPDATE&gt;&gt;Jul-Dec 2022 Actuals'!AX51</f>
        <v>-131000</v>
      </c>
      <c r="AY51" s="46">
        <f>+'UPDATE&gt;&gt;Jul2022-Mar2023 Actuals'!AY51-'UPDATE&gt;&gt;Jul-Dec 2022 Actuals'!AY51</f>
        <v>-248000</v>
      </c>
      <c r="AZ51" s="46">
        <f>+'UPDATE&gt;&gt;Jul2022-Mar2023 Actuals'!AZ51-'UPDATE&gt;&gt;Jul-Dec 2022 Actuals'!AZ51</f>
        <v>0</v>
      </c>
      <c r="BA51" s="46">
        <f>+'UPDATE&gt;&gt;Jul2022-Mar2023 Actuals'!BA51-'UPDATE&gt;&gt;Jul-Dec 2022 Actuals'!BA51</f>
        <v>0</v>
      </c>
      <c r="BB51" s="46">
        <f>+'UPDATE&gt;&gt;Jul2022-Mar2023 Actuals'!BB51-'UPDATE&gt;&gt;Jul-Dec 2022 Actuals'!BB51</f>
        <v>0</v>
      </c>
      <c r="BC51" s="46">
        <f>+'UPDATE&gt;&gt;Jul2022-Mar2023 Actuals'!BC51-'UPDATE&gt;&gt;Jul-Dec 2022 Actuals'!BC51</f>
        <v>-350000</v>
      </c>
      <c r="BD51" s="46">
        <f>+'UPDATE&gt;&gt;Jul2022-Mar2023 Actuals'!BD51-'UPDATE&gt;&gt;Jul-Dec 2022 Actuals'!BD51</f>
        <v>-393000</v>
      </c>
      <c r="BE51" s="46">
        <f>+'UPDATE&gt;&gt;Jul2022-Mar2023 Actuals'!BE51-'UPDATE&gt;&gt;Jul-Dec 2022 Actuals'!BE51</f>
        <v>-743000</v>
      </c>
      <c r="BF51" s="46">
        <f>+'UPDATE&gt;&gt;Jul2022-Mar2023 Actuals'!BF51-'UPDATE&gt;&gt;Jul-Dec 2022 Actuals'!BF51</f>
        <v>0</v>
      </c>
      <c r="BG51" s="46">
        <f>+'UPDATE&gt;&gt;Jul2022-Mar2023 Actuals'!BG51-'UPDATE&gt;&gt;Jul-Dec 2022 Actuals'!BG51</f>
        <v>0</v>
      </c>
      <c r="BH51" s="46">
        <f>+'UPDATE&gt;&gt;Jul2022-Mar2023 Actuals'!BH51-'UPDATE&gt;&gt;Jul-Dec 2022 Actuals'!BH51</f>
        <v>0</v>
      </c>
      <c r="BI51" s="46">
        <f>+'UPDATE&gt;&gt;Jul2022-Mar2023 Actuals'!BI51-'UPDATE&gt;&gt;Jul-Dec 2022 Actuals'!BI51</f>
        <v>0</v>
      </c>
      <c r="BJ51" s="46">
        <f>+'UPDATE&gt;&gt;Jul2022-Mar2023 Actuals'!BJ51-'UPDATE&gt;&gt;Jul-Dec 2022 Actuals'!BJ51</f>
        <v>0</v>
      </c>
      <c r="BK51" s="46">
        <f>+'UPDATE&gt;&gt;Jul2022-Mar2023 Actuals'!BK51-'UPDATE&gt;&gt;Jul-Dec 2022 Actuals'!BK51</f>
        <v>0</v>
      </c>
      <c r="BL51" s="46">
        <f>+'UPDATE&gt;&gt;Jul2022-Mar2023 Actuals'!BL51-'UPDATE&gt;&gt;Jul-Dec 2022 Actuals'!BL51</f>
        <v>0</v>
      </c>
      <c r="BM51" s="46">
        <f>+'UPDATE&gt;&gt;Jul2022-Mar2023 Actuals'!BM51-'UPDATE&gt;&gt;Jul-Dec 2022 Actuals'!BM51</f>
        <v>0</v>
      </c>
      <c r="BN51" s="46">
        <f>+'UPDATE&gt;&gt;Jul2022-Mar2023 Actuals'!BN51-'UPDATE&gt;&gt;Jul-Dec 2022 Actuals'!BN51</f>
        <v>0</v>
      </c>
      <c r="BO51" s="46">
        <f>+'UPDATE&gt;&gt;Jul2022-Mar2023 Actuals'!BO51-'UPDATE&gt;&gt;Jul-Dec 2022 Actuals'!BO51</f>
        <v>0</v>
      </c>
      <c r="BP51" s="46">
        <f>+'UPDATE&gt;&gt;Jul2022-Mar2023 Actuals'!BP51-'UPDATE&gt;&gt;Jul-Dec 2022 Actuals'!BP51</f>
        <v>0</v>
      </c>
      <c r="BQ51" s="46">
        <f>+'UPDATE&gt;&gt;Jul2022-Mar2023 Actuals'!BQ51-'UPDATE&gt;&gt;Jul-Dec 2022 Actuals'!BQ51</f>
        <v>0</v>
      </c>
      <c r="BR51" s="46">
        <f>+'UPDATE&gt;&gt;Jul2022-Mar2023 Actuals'!BR51-'UPDATE&gt;&gt;Jul-Dec 2022 Actuals'!BR51</f>
        <v>-776000</v>
      </c>
      <c r="BS51" s="46">
        <f>+'UPDATE&gt;&gt;Jul2022-Mar2023 Actuals'!BS51-'UPDATE&gt;&gt;Jul-Dec 2022 Actuals'!BS51</f>
        <v>-1746000</v>
      </c>
      <c r="BT51" s="46">
        <f>+'UPDATE&gt;&gt;Jul2022-Mar2023 Actuals'!BT51-'UPDATE&gt;&gt;Jul-Dec 2022 Actuals'!BT51</f>
        <v>-2522000</v>
      </c>
      <c r="BU51" s="46">
        <f>+'UPDATE&gt;&gt;Jul2022-Mar2023 Actuals'!BU51-'UPDATE&gt;&gt;Jul-Dec 2022 Actuals'!BU51</f>
        <v>0</v>
      </c>
      <c r="BV51" s="46">
        <f>+'UPDATE&gt;&gt;Jul2022-Mar2023 Actuals'!BV51-'UPDATE&gt;&gt;Jul-Dec 2022 Actuals'!BV51</f>
        <v>0</v>
      </c>
      <c r="BW51" s="46">
        <f>+'UPDATE&gt;&gt;Jul2022-Mar2023 Actuals'!BW51-'UPDATE&gt;&gt;Jul-Dec 2022 Actuals'!BW51</f>
        <v>0</v>
      </c>
      <c r="BX51" s="46">
        <f>+'UPDATE&gt;&gt;Jul2022-Mar2023 Actuals'!BX51-'UPDATE&gt;&gt;Jul-Dec 2022 Actuals'!BX51</f>
        <v>0</v>
      </c>
      <c r="BY51" s="46">
        <f>+'UPDATE&gt;&gt;Jul2022-Mar2023 Actuals'!BY51-'UPDATE&gt;&gt;Jul-Dec 2022 Actuals'!BY51</f>
        <v>0</v>
      </c>
      <c r="BZ51" s="46">
        <f>+'UPDATE&gt;&gt;Jul2022-Mar2023 Actuals'!BZ51-'UPDATE&gt;&gt;Jul-Dec 2022 Actuals'!BZ51</f>
        <v>0</v>
      </c>
      <c r="CA51" s="46">
        <f>+'UPDATE&gt;&gt;Jul2022-Mar2023 Actuals'!CA51-'UPDATE&gt;&gt;Jul-Dec 2022 Actuals'!CA51</f>
        <v>0</v>
      </c>
      <c r="CB51" s="46">
        <f>+'UPDATE&gt;&gt;Jul2022-Mar2023 Actuals'!CB51-'UPDATE&gt;&gt;Jul-Dec 2022 Actuals'!CB51</f>
        <v>0</v>
      </c>
      <c r="CC51" s="46">
        <f>+'UPDATE&gt;&gt;Jul2022-Mar2023 Actuals'!CC51-'UPDATE&gt;&gt;Jul-Dec 2022 Actuals'!CC51</f>
        <v>0</v>
      </c>
      <c r="CD51" s="46">
        <f>+'UPDATE&gt;&gt;Jul2022-Mar2023 Actuals'!CD51-'UPDATE&gt;&gt;Jul-Dec 2022 Actuals'!CD51</f>
        <v>0</v>
      </c>
      <c r="CE51" s="46">
        <f>+'UPDATE&gt;&gt;Jul2022-Mar2023 Actuals'!CE51-'UPDATE&gt;&gt;Jul-Dec 2022 Actuals'!CE51</f>
        <v>0</v>
      </c>
      <c r="CF51" s="46">
        <f>+'UPDATE&gt;&gt;Jul2022-Mar2023 Actuals'!CF51-'UPDATE&gt;&gt;Jul-Dec 2022 Actuals'!CF51</f>
        <v>0</v>
      </c>
      <c r="CG51" s="46">
        <f>+'UPDATE&gt;&gt;Jul2022-Mar2023 Actuals'!CG51-'UPDATE&gt;&gt;Jul-Dec 2022 Actuals'!CG51</f>
        <v>0</v>
      </c>
      <c r="CH51" s="46">
        <f>+'UPDATE&gt;&gt;Jul2022-Mar2023 Actuals'!CH51-'UPDATE&gt;&gt;Jul-Dec 2022 Actuals'!CH51</f>
        <v>0</v>
      </c>
      <c r="CI51" s="46">
        <f>+'UPDATE&gt;&gt;Jul2022-Mar2023 Actuals'!CI51-'UPDATE&gt;&gt;Jul-Dec 2022 Actuals'!CI51</f>
        <v>0</v>
      </c>
    </row>
    <row r="52" spans="1:88" x14ac:dyDescent="0.25">
      <c r="A52" s="96" t="s">
        <v>202</v>
      </c>
      <c r="B52" s="96" t="s">
        <v>173</v>
      </c>
      <c r="C52" s="96" t="s">
        <v>203</v>
      </c>
      <c r="D52" s="96" t="s">
        <v>117</v>
      </c>
      <c r="E52" s="96"/>
      <c r="F52" s="96" t="s">
        <v>193</v>
      </c>
      <c r="G52" s="96" t="s">
        <v>194</v>
      </c>
      <c r="H52" s="96" t="s">
        <v>195</v>
      </c>
      <c r="I52" s="96" t="s">
        <v>196</v>
      </c>
      <c r="J52" s="46">
        <f>+'UPDATE&gt;&gt;Jul2022-Mar2023 Actuals'!J52-'UPDATE&gt;&gt;Jul-Dec 2022 Actuals'!J52</f>
        <v>0</v>
      </c>
      <c r="K52" s="46">
        <f>+'UPDATE&gt;&gt;Jul2022-Mar2023 Actuals'!K52-'UPDATE&gt;&gt;Jul-Dec 2022 Actuals'!K52</f>
        <v>0</v>
      </c>
      <c r="L52" s="46">
        <f>+'UPDATE&gt;&gt;Jul2022-Mar2023 Actuals'!L52-'UPDATE&gt;&gt;Jul-Dec 2022 Actuals'!L52</f>
        <v>0</v>
      </c>
      <c r="M52" s="46">
        <f>+'UPDATE&gt;&gt;Jul2022-Mar2023 Actuals'!M52-'UPDATE&gt;&gt;Jul-Dec 2022 Actuals'!M52</f>
        <v>0</v>
      </c>
      <c r="N52" s="46">
        <f>+'UPDATE&gt;&gt;Jul2022-Mar2023 Actuals'!N52-'UPDATE&gt;&gt;Jul-Dec 2022 Actuals'!N52</f>
        <v>0</v>
      </c>
      <c r="O52" s="46">
        <f>+'UPDATE&gt;&gt;Jul2022-Mar2023 Actuals'!O52-'UPDATE&gt;&gt;Jul-Dec 2022 Actuals'!O52</f>
        <v>0</v>
      </c>
      <c r="P52" s="46">
        <f>+'UPDATE&gt;&gt;Jul2022-Mar2023 Actuals'!P52-'UPDATE&gt;&gt;Jul-Dec 2022 Actuals'!P52</f>
        <v>0</v>
      </c>
      <c r="Q52" s="46">
        <f>+'UPDATE&gt;&gt;Jul2022-Mar2023 Actuals'!Q52-'UPDATE&gt;&gt;Jul-Dec 2022 Actuals'!Q52</f>
        <v>0</v>
      </c>
      <c r="R52" s="46">
        <f>+'UPDATE&gt;&gt;Jul2022-Mar2023 Actuals'!R52-'UPDATE&gt;&gt;Jul-Dec 2022 Actuals'!R52</f>
        <v>0</v>
      </c>
      <c r="S52" s="46">
        <f>+'UPDATE&gt;&gt;Jul2022-Mar2023 Actuals'!S52-'UPDATE&gt;&gt;Jul-Dec 2022 Actuals'!S52</f>
        <v>0</v>
      </c>
      <c r="T52" s="46">
        <f>+'UPDATE&gt;&gt;Jul2022-Mar2023 Actuals'!T52-'UPDATE&gt;&gt;Jul-Dec 2022 Actuals'!T52</f>
        <v>0</v>
      </c>
      <c r="U52" s="46">
        <f>+'UPDATE&gt;&gt;Jul2022-Mar2023 Actuals'!U52-'UPDATE&gt;&gt;Jul-Dec 2022 Actuals'!U52</f>
        <v>0</v>
      </c>
      <c r="V52" s="46">
        <f>+'UPDATE&gt;&gt;Jul2022-Mar2023 Actuals'!V52-'UPDATE&gt;&gt;Jul-Dec 2022 Actuals'!V52</f>
        <v>0</v>
      </c>
      <c r="W52" s="46">
        <f>+'UPDATE&gt;&gt;Jul2022-Mar2023 Actuals'!W52-'UPDATE&gt;&gt;Jul-Dec 2022 Actuals'!W52</f>
        <v>0</v>
      </c>
      <c r="X52" s="46">
        <f>+'UPDATE&gt;&gt;Jul2022-Mar2023 Actuals'!X52-'UPDATE&gt;&gt;Jul-Dec 2022 Actuals'!X52</f>
        <v>0</v>
      </c>
      <c r="Y52" s="46">
        <f>+'UPDATE&gt;&gt;Jul2022-Mar2023 Actuals'!Y52-'UPDATE&gt;&gt;Jul-Dec 2022 Actuals'!Y52</f>
        <v>0</v>
      </c>
      <c r="Z52" s="46">
        <f>+'UPDATE&gt;&gt;Jul2022-Mar2023 Actuals'!Z52-'UPDATE&gt;&gt;Jul-Dec 2022 Actuals'!Z52</f>
        <v>0</v>
      </c>
      <c r="AA52" s="46">
        <f>+'UPDATE&gt;&gt;Jul2022-Mar2023 Actuals'!AA52-'UPDATE&gt;&gt;Jul-Dec 2022 Actuals'!AA52</f>
        <v>0</v>
      </c>
      <c r="AB52" s="46">
        <f>+'UPDATE&gt;&gt;Jul2022-Mar2023 Actuals'!AB52-'UPDATE&gt;&gt;Jul-Dec 2022 Actuals'!AB52</f>
        <v>0</v>
      </c>
      <c r="AC52" s="46">
        <f>+'UPDATE&gt;&gt;Jul2022-Mar2023 Actuals'!AC52-'UPDATE&gt;&gt;Jul-Dec 2022 Actuals'!AC52</f>
        <v>0</v>
      </c>
      <c r="AD52" s="46">
        <f>+'UPDATE&gt;&gt;Jul2022-Mar2023 Actuals'!AD52-'UPDATE&gt;&gt;Jul-Dec 2022 Actuals'!AD52</f>
        <v>0</v>
      </c>
      <c r="AE52" s="46">
        <f>+'UPDATE&gt;&gt;Jul2022-Mar2023 Actuals'!AE52-'UPDATE&gt;&gt;Jul-Dec 2022 Actuals'!AE52</f>
        <v>0</v>
      </c>
      <c r="AF52" s="46">
        <f>+'UPDATE&gt;&gt;Jul2022-Mar2023 Actuals'!AF52-'UPDATE&gt;&gt;Jul-Dec 2022 Actuals'!AF52</f>
        <v>0</v>
      </c>
      <c r="AG52" s="46">
        <f>+'UPDATE&gt;&gt;Jul2022-Mar2023 Actuals'!AG52-'UPDATE&gt;&gt;Jul-Dec 2022 Actuals'!AG52</f>
        <v>0</v>
      </c>
      <c r="AH52" s="46">
        <f>+'UPDATE&gt;&gt;Jul2022-Mar2023 Actuals'!AH52-'UPDATE&gt;&gt;Jul-Dec 2022 Actuals'!AH52</f>
        <v>0</v>
      </c>
      <c r="AI52" s="46">
        <f>+'UPDATE&gt;&gt;Jul2022-Mar2023 Actuals'!AI52-'UPDATE&gt;&gt;Jul-Dec 2022 Actuals'!AI52</f>
        <v>0</v>
      </c>
      <c r="AJ52" s="46">
        <f>+'UPDATE&gt;&gt;Jul2022-Mar2023 Actuals'!AJ52-'UPDATE&gt;&gt;Jul-Dec 2022 Actuals'!AJ52</f>
        <v>0</v>
      </c>
      <c r="AK52" s="46">
        <f>+'UPDATE&gt;&gt;Jul2022-Mar2023 Actuals'!AK52-'UPDATE&gt;&gt;Jul-Dec 2022 Actuals'!AK52</f>
        <v>0</v>
      </c>
      <c r="AL52" s="46">
        <f>+'UPDATE&gt;&gt;Jul2022-Mar2023 Actuals'!AL52-'UPDATE&gt;&gt;Jul-Dec 2022 Actuals'!AL52</f>
        <v>0</v>
      </c>
      <c r="AM52" s="46">
        <f>+'UPDATE&gt;&gt;Jul2022-Mar2023 Actuals'!AM52-'UPDATE&gt;&gt;Jul-Dec 2022 Actuals'!AM52</f>
        <v>0</v>
      </c>
      <c r="AN52" s="46">
        <f>+'UPDATE&gt;&gt;Jul2022-Mar2023 Actuals'!AN52-'UPDATE&gt;&gt;Jul-Dec 2022 Actuals'!AN52</f>
        <v>0</v>
      </c>
      <c r="AO52" s="46">
        <f>+'UPDATE&gt;&gt;Jul2022-Mar2023 Actuals'!AO52-'UPDATE&gt;&gt;Jul-Dec 2022 Actuals'!AO52</f>
        <v>0</v>
      </c>
      <c r="AP52" s="46">
        <f>+'UPDATE&gt;&gt;Jul2022-Mar2023 Actuals'!AP52-'UPDATE&gt;&gt;Jul-Dec 2022 Actuals'!AP52</f>
        <v>0</v>
      </c>
      <c r="AQ52" s="46">
        <f>+'UPDATE&gt;&gt;Jul2022-Mar2023 Actuals'!AQ52-'UPDATE&gt;&gt;Jul-Dec 2022 Actuals'!AQ52</f>
        <v>0</v>
      </c>
      <c r="AR52" s="46">
        <f>+'UPDATE&gt;&gt;Jul2022-Mar2023 Actuals'!AR52-'UPDATE&gt;&gt;Jul-Dec 2022 Actuals'!AR52</f>
        <v>0</v>
      </c>
      <c r="AS52" s="46">
        <f>+'UPDATE&gt;&gt;Jul2022-Mar2023 Actuals'!AS52-'UPDATE&gt;&gt;Jul-Dec 2022 Actuals'!AS52</f>
        <v>0</v>
      </c>
      <c r="AT52" s="46">
        <f>+'UPDATE&gt;&gt;Jul2022-Mar2023 Actuals'!AT52-'UPDATE&gt;&gt;Jul-Dec 2022 Actuals'!AT52</f>
        <v>0</v>
      </c>
      <c r="AU52" s="46">
        <f>+'UPDATE&gt;&gt;Jul2022-Mar2023 Actuals'!AU52-'UPDATE&gt;&gt;Jul-Dec 2022 Actuals'!AU52</f>
        <v>0</v>
      </c>
      <c r="AV52" s="46">
        <f>+'UPDATE&gt;&gt;Jul2022-Mar2023 Actuals'!AV52-'UPDATE&gt;&gt;Jul-Dec 2022 Actuals'!AV52</f>
        <v>0</v>
      </c>
      <c r="AW52" s="46">
        <f>+'UPDATE&gt;&gt;Jul2022-Mar2023 Actuals'!AW52-'UPDATE&gt;&gt;Jul-Dec 2022 Actuals'!AW52</f>
        <v>0</v>
      </c>
      <c r="AX52" s="46">
        <f>+'UPDATE&gt;&gt;Jul2022-Mar2023 Actuals'!AX52-'UPDATE&gt;&gt;Jul-Dec 2022 Actuals'!AX52</f>
        <v>0</v>
      </c>
      <c r="AY52" s="46">
        <f>+'UPDATE&gt;&gt;Jul2022-Mar2023 Actuals'!AY52-'UPDATE&gt;&gt;Jul-Dec 2022 Actuals'!AY52</f>
        <v>0</v>
      </c>
      <c r="AZ52" s="46">
        <f>+'UPDATE&gt;&gt;Jul2022-Mar2023 Actuals'!AZ52-'UPDATE&gt;&gt;Jul-Dec 2022 Actuals'!AZ52</f>
        <v>0</v>
      </c>
      <c r="BA52" s="46">
        <f>+'UPDATE&gt;&gt;Jul2022-Mar2023 Actuals'!BA52-'UPDATE&gt;&gt;Jul-Dec 2022 Actuals'!BA52</f>
        <v>0</v>
      </c>
      <c r="BB52" s="46">
        <f>+'UPDATE&gt;&gt;Jul2022-Mar2023 Actuals'!BB52-'UPDATE&gt;&gt;Jul-Dec 2022 Actuals'!BB52</f>
        <v>0</v>
      </c>
      <c r="BC52" s="46">
        <f>+'UPDATE&gt;&gt;Jul2022-Mar2023 Actuals'!BC52-'UPDATE&gt;&gt;Jul-Dec 2022 Actuals'!BC52</f>
        <v>0</v>
      </c>
      <c r="BD52" s="46">
        <f>+'UPDATE&gt;&gt;Jul2022-Mar2023 Actuals'!BD52-'UPDATE&gt;&gt;Jul-Dec 2022 Actuals'!BD52</f>
        <v>0</v>
      </c>
      <c r="BE52" s="46">
        <f>+'UPDATE&gt;&gt;Jul2022-Mar2023 Actuals'!BE52-'UPDATE&gt;&gt;Jul-Dec 2022 Actuals'!BE52</f>
        <v>0</v>
      </c>
      <c r="BF52" s="46">
        <f>+'UPDATE&gt;&gt;Jul2022-Mar2023 Actuals'!BF52-'UPDATE&gt;&gt;Jul-Dec 2022 Actuals'!BF52</f>
        <v>0</v>
      </c>
      <c r="BG52" s="46">
        <f>+'UPDATE&gt;&gt;Jul2022-Mar2023 Actuals'!BG52-'UPDATE&gt;&gt;Jul-Dec 2022 Actuals'!BG52</f>
        <v>0</v>
      </c>
      <c r="BH52" s="46">
        <f>+'UPDATE&gt;&gt;Jul2022-Mar2023 Actuals'!BH52-'UPDATE&gt;&gt;Jul-Dec 2022 Actuals'!BH52</f>
        <v>0</v>
      </c>
      <c r="BI52" s="46">
        <f>+'UPDATE&gt;&gt;Jul2022-Mar2023 Actuals'!BI52-'UPDATE&gt;&gt;Jul-Dec 2022 Actuals'!BI52</f>
        <v>0</v>
      </c>
      <c r="BJ52" s="46">
        <f>+'UPDATE&gt;&gt;Jul2022-Mar2023 Actuals'!BJ52-'UPDATE&gt;&gt;Jul-Dec 2022 Actuals'!BJ52</f>
        <v>0</v>
      </c>
      <c r="BK52" s="46">
        <f>+'UPDATE&gt;&gt;Jul2022-Mar2023 Actuals'!BK52-'UPDATE&gt;&gt;Jul-Dec 2022 Actuals'!BK52</f>
        <v>0</v>
      </c>
      <c r="BL52" s="46">
        <f>+'UPDATE&gt;&gt;Jul2022-Mar2023 Actuals'!BL52-'UPDATE&gt;&gt;Jul-Dec 2022 Actuals'!BL52</f>
        <v>0</v>
      </c>
      <c r="BM52" s="46">
        <f>+'UPDATE&gt;&gt;Jul2022-Mar2023 Actuals'!BM52-'UPDATE&gt;&gt;Jul-Dec 2022 Actuals'!BM52</f>
        <v>0</v>
      </c>
      <c r="BN52" s="46">
        <f>+'UPDATE&gt;&gt;Jul2022-Mar2023 Actuals'!BN52-'UPDATE&gt;&gt;Jul-Dec 2022 Actuals'!BN52</f>
        <v>0</v>
      </c>
      <c r="BO52" s="46">
        <f>+'UPDATE&gt;&gt;Jul2022-Mar2023 Actuals'!BO52-'UPDATE&gt;&gt;Jul-Dec 2022 Actuals'!BO52</f>
        <v>0</v>
      </c>
      <c r="BP52" s="46">
        <f>+'UPDATE&gt;&gt;Jul2022-Mar2023 Actuals'!BP52-'UPDATE&gt;&gt;Jul-Dec 2022 Actuals'!BP52</f>
        <v>0</v>
      </c>
      <c r="BQ52" s="46">
        <f>+'UPDATE&gt;&gt;Jul2022-Mar2023 Actuals'!BQ52-'UPDATE&gt;&gt;Jul-Dec 2022 Actuals'!BQ52</f>
        <v>0</v>
      </c>
      <c r="BR52" s="46">
        <f>+'UPDATE&gt;&gt;Jul2022-Mar2023 Actuals'!BR52-'UPDATE&gt;&gt;Jul-Dec 2022 Actuals'!BR52</f>
        <v>0</v>
      </c>
      <c r="BS52" s="46">
        <f>+'UPDATE&gt;&gt;Jul2022-Mar2023 Actuals'!BS52-'UPDATE&gt;&gt;Jul-Dec 2022 Actuals'!BS52</f>
        <v>0</v>
      </c>
      <c r="BT52" s="46">
        <f>+'UPDATE&gt;&gt;Jul2022-Mar2023 Actuals'!BT52-'UPDATE&gt;&gt;Jul-Dec 2022 Actuals'!BT52</f>
        <v>0</v>
      </c>
      <c r="BU52" s="46">
        <f>+'UPDATE&gt;&gt;Jul2022-Mar2023 Actuals'!BU52-'UPDATE&gt;&gt;Jul-Dec 2022 Actuals'!BU52</f>
        <v>0</v>
      </c>
      <c r="BV52" s="46">
        <f>+'UPDATE&gt;&gt;Jul2022-Mar2023 Actuals'!BV52-'UPDATE&gt;&gt;Jul-Dec 2022 Actuals'!BV52</f>
        <v>0</v>
      </c>
      <c r="BW52" s="46">
        <f>+'UPDATE&gt;&gt;Jul2022-Mar2023 Actuals'!BW52-'UPDATE&gt;&gt;Jul-Dec 2022 Actuals'!BW52</f>
        <v>0</v>
      </c>
      <c r="BX52" s="46">
        <f>+'UPDATE&gt;&gt;Jul2022-Mar2023 Actuals'!BX52-'UPDATE&gt;&gt;Jul-Dec 2022 Actuals'!BX52</f>
        <v>0</v>
      </c>
      <c r="BY52" s="46">
        <f>+'UPDATE&gt;&gt;Jul2022-Mar2023 Actuals'!BY52-'UPDATE&gt;&gt;Jul-Dec 2022 Actuals'!BY52</f>
        <v>0</v>
      </c>
      <c r="BZ52" s="46">
        <f>+'UPDATE&gt;&gt;Jul2022-Mar2023 Actuals'!BZ52-'UPDATE&gt;&gt;Jul-Dec 2022 Actuals'!BZ52</f>
        <v>0</v>
      </c>
      <c r="CA52" s="46">
        <f>+'UPDATE&gt;&gt;Jul2022-Mar2023 Actuals'!CA52-'UPDATE&gt;&gt;Jul-Dec 2022 Actuals'!CA52</f>
        <v>0</v>
      </c>
      <c r="CB52" s="46">
        <f>+'UPDATE&gt;&gt;Jul2022-Mar2023 Actuals'!CB52-'UPDATE&gt;&gt;Jul-Dec 2022 Actuals'!CB52</f>
        <v>0</v>
      </c>
      <c r="CC52" s="46">
        <f>+'UPDATE&gt;&gt;Jul2022-Mar2023 Actuals'!CC52-'UPDATE&gt;&gt;Jul-Dec 2022 Actuals'!CC52</f>
        <v>0</v>
      </c>
      <c r="CD52" s="46">
        <f>+'UPDATE&gt;&gt;Jul2022-Mar2023 Actuals'!CD52-'UPDATE&gt;&gt;Jul-Dec 2022 Actuals'!CD52</f>
        <v>0</v>
      </c>
      <c r="CE52" s="46">
        <f>+'UPDATE&gt;&gt;Jul2022-Mar2023 Actuals'!CE52-'UPDATE&gt;&gt;Jul-Dec 2022 Actuals'!CE52</f>
        <v>0</v>
      </c>
      <c r="CF52" s="46">
        <f>+'UPDATE&gt;&gt;Jul2022-Mar2023 Actuals'!CF52-'UPDATE&gt;&gt;Jul-Dec 2022 Actuals'!CF52</f>
        <v>0</v>
      </c>
      <c r="CG52" s="46">
        <f>+'UPDATE&gt;&gt;Jul2022-Mar2023 Actuals'!CG52-'UPDATE&gt;&gt;Jul-Dec 2022 Actuals'!CG52</f>
        <v>0</v>
      </c>
      <c r="CH52" s="46">
        <f>+'UPDATE&gt;&gt;Jul2022-Mar2023 Actuals'!CH52-'UPDATE&gt;&gt;Jul-Dec 2022 Actuals'!CH52</f>
        <v>0</v>
      </c>
      <c r="CI52" s="46">
        <f>+'UPDATE&gt;&gt;Jul2022-Mar2023 Actuals'!CI52-'UPDATE&gt;&gt;Jul-Dec 2022 Actuals'!CI52</f>
        <v>0</v>
      </c>
    </row>
    <row r="53" spans="1:88" x14ac:dyDescent="0.25">
      <c r="A53" s="96" t="s">
        <v>202</v>
      </c>
      <c r="B53" s="96" t="s">
        <v>173</v>
      </c>
      <c r="C53" s="96" t="s">
        <v>203</v>
      </c>
      <c r="D53" s="96" t="s">
        <v>121</v>
      </c>
      <c r="E53" s="96"/>
      <c r="F53" s="96" t="s">
        <v>175</v>
      </c>
      <c r="G53" s="96" t="s">
        <v>176</v>
      </c>
      <c r="H53" s="96" t="s">
        <v>177</v>
      </c>
      <c r="I53" s="96">
        <v>20</v>
      </c>
      <c r="J53" s="46">
        <f>+'UPDATE&gt;&gt;Jul2022-Mar2023 Actuals'!J53-'UPDATE&gt;&gt;Jul-Dec 2022 Actuals'!J53</f>
        <v>0</v>
      </c>
      <c r="K53" s="46">
        <f>+'UPDATE&gt;&gt;Jul2022-Mar2023 Actuals'!K53-'UPDATE&gt;&gt;Jul-Dec 2022 Actuals'!K53</f>
        <v>0</v>
      </c>
      <c r="L53" s="46">
        <f>+'UPDATE&gt;&gt;Jul2022-Mar2023 Actuals'!L53-'UPDATE&gt;&gt;Jul-Dec 2022 Actuals'!L53</f>
        <v>0</v>
      </c>
      <c r="M53" s="46">
        <f>+'UPDATE&gt;&gt;Jul2022-Mar2023 Actuals'!M53-'UPDATE&gt;&gt;Jul-Dec 2022 Actuals'!M53</f>
        <v>0</v>
      </c>
      <c r="N53" s="46">
        <f>+'UPDATE&gt;&gt;Jul2022-Mar2023 Actuals'!N53-'UPDATE&gt;&gt;Jul-Dec 2022 Actuals'!N53</f>
        <v>0</v>
      </c>
      <c r="O53" s="46">
        <f>+'UPDATE&gt;&gt;Jul2022-Mar2023 Actuals'!O53-'UPDATE&gt;&gt;Jul-Dec 2022 Actuals'!O53</f>
        <v>0</v>
      </c>
      <c r="P53" s="46">
        <f>+'UPDATE&gt;&gt;Jul2022-Mar2023 Actuals'!P53-'UPDATE&gt;&gt;Jul-Dec 2022 Actuals'!P53</f>
        <v>0</v>
      </c>
      <c r="Q53" s="46">
        <f>+'UPDATE&gt;&gt;Jul2022-Mar2023 Actuals'!Q53-'UPDATE&gt;&gt;Jul-Dec 2022 Actuals'!Q53</f>
        <v>0</v>
      </c>
      <c r="R53" s="46">
        <f>+'UPDATE&gt;&gt;Jul2022-Mar2023 Actuals'!R53-'UPDATE&gt;&gt;Jul-Dec 2022 Actuals'!R53</f>
        <v>0</v>
      </c>
      <c r="S53" s="46">
        <f>+'UPDATE&gt;&gt;Jul2022-Mar2023 Actuals'!S53-'UPDATE&gt;&gt;Jul-Dec 2022 Actuals'!S53</f>
        <v>0</v>
      </c>
      <c r="T53" s="46">
        <f>+'UPDATE&gt;&gt;Jul2022-Mar2023 Actuals'!T53-'UPDATE&gt;&gt;Jul-Dec 2022 Actuals'!T53</f>
        <v>0</v>
      </c>
      <c r="U53" s="46">
        <f>+'UPDATE&gt;&gt;Jul2022-Mar2023 Actuals'!U53-'UPDATE&gt;&gt;Jul-Dec 2022 Actuals'!U53</f>
        <v>0</v>
      </c>
      <c r="V53" s="46">
        <f>+'UPDATE&gt;&gt;Jul2022-Mar2023 Actuals'!V53-'UPDATE&gt;&gt;Jul-Dec 2022 Actuals'!V53</f>
        <v>0</v>
      </c>
      <c r="W53" s="46">
        <f>+'UPDATE&gt;&gt;Jul2022-Mar2023 Actuals'!W53-'UPDATE&gt;&gt;Jul-Dec 2022 Actuals'!W53</f>
        <v>0</v>
      </c>
      <c r="X53" s="46">
        <f>+'UPDATE&gt;&gt;Jul2022-Mar2023 Actuals'!X53-'UPDATE&gt;&gt;Jul-Dec 2022 Actuals'!X53</f>
        <v>0</v>
      </c>
      <c r="Y53" s="46">
        <f>+'UPDATE&gt;&gt;Jul2022-Mar2023 Actuals'!Y53-'UPDATE&gt;&gt;Jul-Dec 2022 Actuals'!Y53</f>
        <v>0</v>
      </c>
      <c r="Z53" s="46">
        <f>+'UPDATE&gt;&gt;Jul2022-Mar2023 Actuals'!Z53-'UPDATE&gt;&gt;Jul-Dec 2022 Actuals'!Z53</f>
        <v>0</v>
      </c>
      <c r="AA53" s="46">
        <f>+'UPDATE&gt;&gt;Jul2022-Mar2023 Actuals'!AA53-'UPDATE&gt;&gt;Jul-Dec 2022 Actuals'!AA53</f>
        <v>0</v>
      </c>
      <c r="AB53" s="46">
        <f>+'UPDATE&gt;&gt;Jul2022-Mar2023 Actuals'!AB53-'UPDATE&gt;&gt;Jul-Dec 2022 Actuals'!AB53</f>
        <v>0</v>
      </c>
      <c r="AC53" s="46">
        <f>+'UPDATE&gt;&gt;Jul2022-Mar2023 Actuals'!AC53-'UPDATE&gt;&gt;Jul-Dec 2022 Actuals'!AC53</f>
        <v>0</v>
      </c>
      <c r="AD53" s="46">
        <f>+'UPDATE&gt;&gt;Jul2022-Mar2023 Actuals'!AD53-'UPDATE&gt;&gt;Jul-Dec 2022 Actuals'!AD53</f>
        <v>0</v>
      </c>
      <c r="AE53" s="46">
        <f>+'UPDATE&gt;&gt;Jul2022-Mar2023 Actuals'!AE53-'UPDATE&gt;&gt;Jul-Dec 2022 Actuals'!AE53</f>
        <v>0</v>
      </c>
      <c r="AF53" s="46">
        <f>+'UPDATE&gt;&gt;Jul2022-Mar2023 Actuals'!AF53-'UPDATE&gt;&gt;Jul-Dec 2022 Actuals'!AF53</f>
        <v>0</v>
      </c>
      <c r="AG53" s="46">
        <f>+'UPDATE&gt;&gt;Jul2022-Mar2023 Actuals'!AG53-'UPDATE&gt;&gt;Jul-Dec 2022 Actuals'!AG53</f>
        <v>0</v>
      </c>
      <c r="AH53" s="46">
        <f>+'UPDATE&gt;&gt;Jul2022-Mar2023 Actuals'!AH53-'UPDATE&gt;&gt;Jul-Dec 2022 Actuals'!AH53</f>
        <v>0</v>
      </c>
      <c r="AI53" s="46">
        <f>+'UPDATE&gt;&gt;Jul2022-Mar2023 Actuals'!AI53-'UPDATE&gt;&gt;Jul-Dec 2022 Actuals'!AI53</f>
        <v>0</v>
      </c>
      <c r="AJ53" s="46">
        <f>+'UPDATE&gt;&gt;Jul2022-Mar2023 Actuals'!AJ53-'UPDATE&gt;&gt;Jul-Dec 2022 Actuals'!AJ53</f>
        <v>0</v>
      </c>
      <c r="AK53" s="46">
        <f>+'UPDATE&gt;&gt;Jul2022-Mar2023 Actuals'!AK53-'UPDATE&gt;&gt;Jul-Dec 2022 Actuals'!AK53</f>
        <v>0</v>
      </c>
      <c r="AL53" s="46">
        <f>+'UPDATE&gt;&gt;Jul2022-Mar2023 Actuals'!AL53-'UPDATE&gt;&gt;Jul-Dec 2022 Actuals'!AL53</f>
        <v>0</v>
      </c>
      <c r="AM53" s="46">
        <f>+'UPDATE&gt;&gt;Jul2022-Mar2023 Actuals'!AM53-'UPDATE&gt;&gt;Jul-Dec 2022 Actuals'!AM53</f>
        <v>0</v>
      </c>
      <c r="AN53" s="46">
        <f>+'UPDATE&gt;&gt;Jul2022-Mar2023 Actuals'!AN53-'UPDATE&gt;&gt;Jul-Dec 2022 Actuals'!AN53</f>
        <v>0</v>
      </c>
      <c r="AO53" s="46">
        <f>+'UPDATE&gt;&gt;Jul2022-Mar2023 Actuals'!AO53-'UPDATE&gt;&gt;Jul-Dec 2022 Actuals'!AO53</f>
        <v>0</v>
      </c>
      <c r="AP53" s="46">
        <f>+'UPDATE&gt;&gt;Jul2022-Mar2023 Actuals'!AP53-'UPDATE&gt;&gt;Jul-Dec 2022 Actuals'!AP53</f>
        <v>0</v>
      </c>
      <c r="AQ53" s="46">
        <f>+'UPDATE&gt;&gt;Jul2022-Mar2023 Actuals'!AQ53-'UPDATE&gt;&gt;Jul-Dec 2022 Actuals'!AQ53</f>
        <v>0</v>
      </c>
      <c r="AR53" s="46">
        <f>+'UPDATE&gt;&gt;Jul2022-Mar2023 Actuals'!AR53-'UPDATE&gt;&gt;Jul-Dec 2022 Actuals'!AR53</f>
        <v>0</v>
      </c>
      <c r="AS53" s="46">
        <f>+'UPDATE&gt;&gt;Jul2022-Mar2023 Actuals'!AS53-'UPDATE&gt;&gt;Jul-Dec 2022 Actuals'!AS53</f>
        <v>0</v>
      </c>
      <c r="AT53" s="46">
        <f>+'UPDATE&gt;&gt;Jul2022-Mar2023 Actuals'!AT53-'UPDATE&gt;&gt;Jul-Dec 2022 Actuals'!AT53</f>
        <v>0</v>
      </c>
      <c r="AU53" s="46">
        <f>+'UPDATE&gt;&gt;Jul2022-Mar2023 Actuals'!AU53-'UPDATE&gt;&gt;Jul-Dec 2022 Actuals'!AU53</f>
        <v>0</v>
      </c>
      <c r="AV53" s="46">
        <f>+'UPDATE&gt;&gt;Jul2022-Mar2023 Actuals'!AV53-'UPDATE&gt;&gt;Jul-Dec 2022 Actuals'!AV53</f>
        <v>0</v>
      </c>
      <c r="AW53" s="46">
        <f>+'UPDATE&gt;&gt;Jul2022-Mar2023 Actuals'!AW53-'UPDATE&gt;&gt;Jul-Dec 2022 Actuals'!AW53</f>
        <v>0</v>
      </c>
      <c r="AX53" s="46">
        <f>+'UPDATE&gt;&gt;Jul2022-Mar2023 Actuals'!AX53-'UPDATE&gt;&gt;Jul-Dec 2022 Actuals'!AX53</f>
        <v>0</v>
      </c>
      <c r="AY53" s="46">
        <f>+'UPDATE&gt;&gt;Jul2022-Mar2023 Actuals'!AY53-'UPDATE&gt;&gt;Jul-Dec 2022 Actuals'!AY53</f>
        <v>0</v>
      </c>
      <c r="AZ53" s="46">
        <f>+'UPDATE&gt;&gt;Jul2022-Mar2023 Actuals'!AZ53-'UPDATE&gt;&gt;Jul-Dec 2022 Actuals'!AZ53</f>
        <v>0</v>
      </c>
      <c r="BA53" s="46">
        <f>+'UPDATE&gt;&gt;Jul2022-Mar2023 Actuals'!BA53-'UPDATE&gt;&gt;Jul-Dec 2022 Actuals'!BA53</f>
        <v>0</v>
      </c>
      <c r="BB53" s="46">
        <f>+'UPDATE&gt;&gt;Jul2022-Mar2023 Actuals'!BB53-'UPDATE&gt;&gt;Jul-Dec 2022 Actuals'!BB53</f>
        <v>0</v>
      </c>
      <c r="BC53" s="46">
        <f>+'UPDATE&gt;&gt;Jul2022-Mar2023 Actuals'!BC53-'UPDATE&gt;&gt;Jul-Dec 2022 Actuals'!BC53</f>
        <v>0</v>
      </c>
      <c r="BD53" s="46">
        <f>+'UPDATE&gt;&gt;Jul2022-Mar2023 Actuals'!BD53-'UPDATE&gt;&gt;Jul-Dec 2022 Actuals'!BD53</f>
        <v>0</v>
      </c>
      <c r="BE53" s="46">
        <f>+'UPDATE&gt;&gt;Jul2022-Mar2023 Actuals'!BE53-'UPDATE&gt;&gt;Jul-Dec 2022 Actuals'!BE53</f>
        <v>0</v>
      </c>
      <c r="BF53" s="46">
        <f>+'UPDATE&gt;&gt;Jul2022-Mar2023 Actuals'!BF53-'UPDATE&gt;&gt;Jul-Dec 2022 Actuals'!BF53</f>
        <v>0</v>
      </c>
      <c r="BG53" s="46">
        <f>+'UPDATE&gt;&gt;Jul2022-Mar2023 Actuals'!BG53-'UPDATE&gt;&gt;Jul-Dec 2022 Actuals'!BG53</f>
        <v>0</v>
      </c>
      <c r="BH53" s="46">
        <f>+'UPDATE&gt;&gt;Jul2022-Mar2023 Actuals'!BH53-'UPDATE&gt;&gt;Jul-Dec 2022 Actuals'!BH53</f>
        <v>0</v>
      </c>
      <c r="BI53" s="46">
        <f>+'UPDATE&gt;&gt;Jul2022-Mar2023 Actuals'!BI53-'UPDATE&gt;&gt;Jul-Dec 2022 Actuals'!BI53</f>
        <v>0</v>
      </c>
      <c r="BJ53" s="46">
        <f>+'UPDATE&gt;&gt;Jul2022-Mar2023 Actuals'!BJ53-'UPDATE&gt;&gt;Jul-Dec 2022 Actuals'!BJ53</f>
        <v>0</v>
      </c>
      <c r="BK53" s="46">
        <f>+'UPDATE&gt;&gt;Jul2022-Mar2023 Actuals'!BK53-'UPDATE&gt;&gt;Jul-Dec 2022 Actuals'!BK53</f>
        <v>0</v>
      </c>
      <c r="BL53" s="46">
        <f>+'UPDATE&gt;&gt;Jul2022-Mar2023 Actuals'!BL53-'UPDATE&gt;&gt;Jul-Dec 2022 Actuals'!BL53</f>
        <v>0</v>
      </c>
      <c r="BM53" s="46">
        <f>+'UPDATE&gt;&gt;Jul2022-Mar2023 Actuals'!BM53-'UPDATE&gt;&gt;Jul-Dec 2022 Actuals'!BM53</f>
        <v>0</v>
      </c>
      <c r="BN53" s="46">
        <f>+'UPDATE&gt;&gt;Jul2022-Mar2023 Actuals'!BN53-'UPDATE&gt;&gt;Jul-Dec 2022 Actuals'!BN53</f>
        <v>0</v>
      </c>
      <c r="BO53" s="46">
        <f>+'UPDATE&gt;&gt;Jul2022-Mar2023 Actuals'!BO53-'UPDATE&gt;&gt;Jul-Dec 2022 Actuals'!BO53</f>
        <v>0</v>
      </c>
      <c r="BP53" s="46">
        <f>+'UPDATE&gt;&gt;Jul2022-Mar2023 Actuals'!BP53-'UPDATE&gt;&gt;Jul-Dec 2022 Actuals'!BP53</f>
        <v>0</v>
      </c>
      <c r="BQ53" s="46">
        <f>+'UPDATE&gt;&gt;Jul2022-Mar2023 Actuals'!BQ53-'UPDATE&gt;&gt;Jul-Dec 2022 Actuals'!BQ53</f>
        <v>0</v>
      </c>
      <c r="BR53" s="46">
        <f>+'UPDATE&gt;&gt;Jul2022-Mar2023 Actuals'!BR53-'UPDATE&gt;&gt;Jul-Dec 2022 Actuals'!BR53</f>
        <v>0</v>
      </c>
      <c r="BS53" s="46">
        <f>+'UPDATE&gt;&gt;Jul2022-Mar2023 Actuals'!BS53-'UPDATE&gt;&gt;Jul-Dec 2022 Actuals'!BS53</f>
        <v>0</v>
      </c>
      <c r="BT53" s="46">
        <f>+'UPDATE&gt;&gt;Jul2022-Mar2023 Actuals'!BT53-'UPDATE&gt;&gt;Jul-Dec 2022 Actuals'!BT53</f>
        <v>0</v>
      </c>
      <c r="BU53" s="46">
        <f>+'UPDATE&gt;&gt;Jul2022-Mar2023 Actuals'!BU53-'UPDATE&gt;&gt;Jul-Dec 2022 Actuals'!BU53</f>
        <v>0</v>
      </c>
      <c r="BV53" s="46">
        <f>+'UPDATE&gt;&gt;Jul2022-Mar2023 Actuals'!BV53-'UPDATE&gt;&gt;Jul-Dec 2022 Actuals'!BV53</f>
        <v>0</v>
      </c>
      <c r="BW53" s="46">
        <f>+'UPDATE&gt;&gt;Jul2022-Mar2023 Actuals'!BW53-'UPDATE&gt;&gt;Jul-Dec 2022 Actuals'!BW53</f>
        <v>0</v>
      </c>
      <c r="BX53" s="46">
        <f>+'UPDATE&gt;&gt;Jul2022-Mar2023 Actuals'!BX53-'UPDATE&gt;&gt;Jul-Dec 2022 Actuals'!BX53</f>
        <v>0</v>
      </c>
      <c r="BY53" s="46">
        <f>+'UPDATE&gt;&gt;Jul2022-Mar2023 Actuals'!BY53-'UPDATE&gt;&gt;Jul-Dec 2022 Actuals'!BY53</f>
        <v>0</v>
      </c>
      <c r="BZ53" s="46">
        <f>+'UPDATE&gt;&gt;Jul2022-Mar2023 Actuals'!BZ53-'UPDATE&gt;&gt;Jul-Dec 2022 Actuals'!BZ53</f>
        <v>0</v>
      </c>
      <c r="CA53" s="46">
        <f>+'UPDATE&gt;&gt;Jul2022-Mar2023 Actuals'!CA53-'UPDATE&gt;&gt;Jul-Dec 2022 Actuals'!CA53</f>
        <v>0</v>
      </c>
      <c r="CB53" s="46">
        <f>+'UPDATE&gt;&gt;Jul2022-Mar2023 Actuals'!CB53-'UPDATE&gt;&gt;Jul-Dec 2022 Actuals'!CB53</f>
        <v>0</v>
      </c>
      <c r="CC53" s="46">
        <f>+'UPDATE&gt;&gt;Jul2022-Mar2023 Actuals'!CC53-'UPDATE&gt;&gt;Jul-Dec 2022 Actuals'!CC53</f>
        <v>0</v>
      </c>
      <c r="CD53" s="46">
        <f>+'UPDATE&gt;&gt;Jul2022-Mar2023 Actuals'!CD53-'UPDATE&gt;&gt;Jul-Dec 2022 Actuals'!CD53</f>
        <v>0</v>
      </c>
      <c r="CE53" s="46">
        <f>+'UPDATE&gt;&gt;Jul2022-Mar2023 Actuals'!CE53-'UPDATE&gt;&gt;Jul-Dec 2022 Actuals'!CE53</f>
        <v>0</v>
      </c>
      <c r="CF53" s="46">
        <f>+'UPDATE&gt;&gt;Jul2022-Mar2023 Actuals'!CF53-'UPDATE&gt;&gt;Jul-Dec 2022 Actuals'!CF53</f>
        <v>0</v>
      </c>
      <c r="CG53" s="46">
        <f>+'UPDATE&gt;&gt;Jul2022-Mar2023 Actuals'!CG53-'UPDATE&gt;&gt;Jul-Dec 2022 Actuals'!CG53</f>
        <v>0</v>
      </c>
      <c r="CH53" s="46">
        <f>+'UPDATE&gt;&gt;Jul2022-Mar2023 Actuals'!CH53-'UPDATE&gt;&gt;Jul-Dec 2022 Actuals'!CH53</f>
        <v>0</v>
      </c>
      <c r="CI53" s="46">
        <f>+'UPDATE&gt;&gt;Jul2022-Mar2023 Actuals'!CI53-'UPDATE&gt;&gt;Jul-Dec 2022 Actuals'!CI53</f>
        <v>0</v>
      </c>
    </row>
    <row r="54" spans="1:88" x14ac:dyDescent="0.25">
      <c r="A54" s="48" t="s">
        <v>190</v>
      </c>
      <c r="B54" s="48" t="s">
        <v>173</v>
      </c>
      <c r="C54" s="48" t="s">
        <v>191</v>
      </c>
      <c r="D54" s="48" t="s">
        <v>117</v>
      </c>
      <c r="F54" s="48" t="s">
        <v>193</v>
      </c>
      <c r="G54" s="48" t="s">
        <v>194</v>
      </c>
      <c r="H54" s="48" t="s">
        <v>198</v>
      </c>
      <c r="I54" s="48" t="s">
        <v>204</v>
      </c>
      <c r="J54" s="46">
        <f>+'UPDATE&gt;&gt;Jul2022-Mar2023 Actuals'!J54-'UPDATE&gt;&gt;Jul-Dec 2022 Actuals'!J54</f>
        <v>-833000</v>
      </c>
      <c r="K54" s="46">
        <f>+'UPDATE&gt;&gt;Jul2022-Mar2023 Actuals'!K54-'UPDATE&gt;&gt;Jul-Dec 2022 Actuals'!K54</f>
        <v>-833000</v>
      </c>
      <c r="L54" s="46">
        <f>+'UPDATE&gt;&gt;Jul2022-Mar2023 Actuals'!L54-'UPDATE&gt;&gt;Jul-Dec 2022 Actuals'!L54</f>
        <v>-1666000</v>
      </c>
      <c r="M54" s="46">
        <f>+'UPDATE&gt;&gt;Jul2022-Mar2023 Actuals'!M54-'UPDATE&gt;&gt;Jul-Dec 2022 Actuals'!M54</f>
        <v>0</v>
      </c>
      <c r="N54" s="46">
        <f>+'UPDATE&gt;&gt;Jul2022-Mar2023 Actuals'!N54-'UPDATE&gt;&gt;Jul-Dec 2022 Actuals'!N54</f>
        <v>0</v>
      </c>
      <c r="O54" s="46">
        <f>+'UPDATE&gt;&gt;Jul2022-Mar2023 Actuals'!O54-'UPDATE&gt;&gt;Jul-Dec 2022 Actuals'!O54</f>
        <v>0</v>
      </c>
      <c r="P54" s="46">
        <f>+'UPDATE&gt;&gt;Jul2022-Mar2023 Actuals'!P54-'UPDATE&gt;&gt;Jul-Dec 2022 Actuals'!P54</f>
        <v>0</v>
      </c>
      <c r="Q54" s="46">
        <f>+'UPDATE&gt;&gt;Jul2022-Mar2023 Actuals'!Q54-'UPDATE&gt;&gt;Jul-Dec 2022 Actuals'!Q54</f>
        <v>0</v>
      </c>
      <c r="R54" s="46">
        <f>+'UPDATE&gt;&gt;Jul2022-Mar2023 Actuals'!R54-'UPDATE&gt;&gt;Jul-Dec 2022 Actuals'!R54</f>
        <v>0</v>
      </c>
      <c r="S54" s="46">
        <f>+'UPDATE&gt;&gt;Jul2022-Mar2023 Actuals'!S54-'UPDATE&gt;&gt;Jul-Dec 2022 Actuals'!S54</f>
        <v>0</v>
      </c>
      <c r="T54" s="46">
        <f>+'UPDATE&gt;&gt;Jul2022-Mar2023 Actuals'!T54-'UPDATE&gt;&gt;Jul-Dec 2022 Actuals'!T54</f>
        <v>0</v>
      </c>
      <c r="U54" s="46">
        <f>+'UPDATE&gt;&gt;Jul2022-Mar2023 Actuals'!U54-'UPDATE&gt;&gt;Jul-Dec 2022 Actuals'!U54</f>
        <v>0</v>
      </c>
      <c r="V54" s="46">
        <f>+'UPDATE&gt;&gt;Jul2022-Mar2023 Actuals'!V54-'UPDATE&gt;&gt;Jul-Dec 2022 Actuals'!V54</f>
        <v>0</v>
      </c>
      <c r="W54" s="46">
        <f>+'UPDATE&gt;&gt;Jul2022-Mar2023 Actuals'!W54-'UPDATE&gt;&gt;Jul-Dec 2022 Actuals'!W54</f>
        <v>0</v>
      </c>
      <c r="X54" s="46">
        <f>+'UPDATE&gt;&gt;Jul2022-Mar2023 Actuals'!X54-'UPDATE&gt;&gt;Jul-Dec 2022 Actuals'!X54</f>
        <v>0</v>
      </c>
      <c r="Y54" s="46">
        <f>+'UPDATE&gt;&gt;Jul2022-Mar2023 Actuals'!Y54-'UPDATE&gt;&gt;Jul-Dec 2022 Actuals'!Y54</f>
        <v>0</v>
      </c>
      <c r="Z54" s="46">
        <f>+'UPDATE&gt;&gt;Jul2022-Mar2023 Actuals'!Z54-'UPDATE&gt;&gt;Jul-Dec 2022 Actuals'!Z54</f>
        <v>0</v>
      </c>
      <c r="AA54" s="46">
        <f>+'UPDATE&gt;&gt;Jul2022-Mar2023 Actuals'!AA54-'UPDATE&gt;&gt;Jul-Dec 2022 Actuals'!AA54</f>
        <v>0</v>
      </c>
      <c r="AB54" s="46">
        <f>+'UPDATE&gt;&gt;Jul2022-Mar2023 Actuals'!AB54-'UPDATE&gt;&gt;Jul-Dec 2022 Actuals'!AB54</f>
        <v>0</v>
      </c>
      <c r="AC54" s="46">
        <f>+'UPDATE&gt;&gt;Jul2022-Mar2023 Actuals'!AC54-'UPDATE&gt;&gt;Jul-Dec 2022 Actuals'!AC54</f>
        <v>0</v>
      </c>
      <c r="AD54" s="46">
        <f>+'UPDATE&gt;&gt;Jul2022-Mar2023 Actuals'!AD54-'UPDATE&gt;&gt;Jul-Dec 2022 Actuals'!AD54</f>
        <v>0</v>
      </c>
      <c r="AE54" s="46">
        <f>+'UPDATE&gt;&gt;Jul2022-Mar2023 Actuals'!AE54-'UPDATE&gt;&gt;Jul-Dec 2022 Actuals'!AE54</f>
        <v>0</v>
      </c>
      <c r="AF54" s="46">
        <f>+'UPDATE&gt;&gt;Jul2022-Mar2023 Actuals'!AF54-'UPDATE&gt;&gt;Jul-Dec 2022 Actuals'!AF54</f>
        <v>0</v>
      </c>
      <c r="AG54" s="46">
        <f>+'UPDATE&gt;&gt;Jul2022-Mar2023 Actuals'!AG54-'UPDATE&gt;&gt;Jul-Dec 2022 Actuals'!AG54</f>
        <v>0</v>
      </c>
      <c r="AH54" s="46">
        <f>+'UPDATE&gt;&gt;Jul2022-Mar2023 Actuals'!AH54-'UPDATE&gt;&gt;Jul-Dec 2022 Actuals'!AH54</f>
        <v>-417000</v>
      </c>
      <c r="AI54" s="46">
        <f>+'UPDATE&gt;&gt;Jul2022-Mar2023 Actuals'!AI54-'UPDATE&gt;&gt;Jul-Dec 2022 Actuals'!AI54</f>
        <v>-417000</v>
      </c>
      <c r="AJ54" s="46">
        <f>+'UPDATE&gt;&gt;Jul2022-Mar2023 Actuals'!AJ54-'UPDATE&gt;&gt;Jul-Dec 2022 Actuals'!AJ54</f>
        <v>-834000</v>
      </c>
      <c r="AK54" s="46">
        <f>+'UPDATE&gt;&gt;Jul2022-Mar2023 Actuals'!AK54-'UPDATE&gt;&gt;Jul-Dec 2022 Actuals'!AK54</f>
        <v>-416000</v>
      </c>
      <c r="AL54" s="46">
        <f>+'UPDATE&gt;&gt;Jul2022-Mar2023 Actuals'!AL54-'UPDATE&gt;&gt;Jul-Dec 2022 Actuals'!AL54</f>
        <v>-416000</v>
      </c>
      <c r="AM54" s="46">
        <f>+'UPDATE&gt;&gt;Jul2022-Mar2023 Actuals'!AM54-'UPDATE&gt;&gt;Jul-Dec 2022 Actuals'!AM54</f>
        <v>-832000</v>
      </c>
      <c r="AN54" s="46">
        <f>+'UPDATE&gt;&gt;Jul2022-Mar2023 Actuals'!AN54-'UPDATE&gt;&gt;Jul-Dec 2022 Actuals'!AN54</f>
        <v>-833000</v>
      </c>
      <c r="AO54" s="46">
        <f>+'UPDATE&gt;&gt;Jul2022-Mar2023 Actuals'!AO54-'UPDATE&gt;&gt;Jul-Dec 2022 Actuals'!AO54</f>
        <v>-833000</v>
      </c>
      <c r="AP54" s="46">
        <f>+'UPDATE&gt;&gt;Jul2022-Mar2023 Actuals'!AP54-'UPDATE&gt;&gt;Jul-Dec 2022 Actuals'!AP54</f>
        <v>-1666000</v>
      </c>
      <c r="AQ54" s="46">
        <f>+'UPDATE&gt;&gt;Jul2022-Mar2023 Actuals'!AQ54-'UPDATE&gt;&gt;Jul-Dec 2022 Actuals'!AQ54</f>
        <v>0</v>
      </c>
      <c r="AR54" s="46">
        <f>+'UPDATE&gt;&gt;Jul2022-Mar2023 Actuals'!AR54-'UPDATE&gt;&gt;Jul-Dec 2022 Actuals'!AR54</f>
        <v>0</v>
      </c>
      <c r="AS54" s="46">
        <f>+'UPDATE&gt;&gt;Jul2022-Mar2023 Actuals'!AS54-'UPDATE&gt;&gt;Jul-Dec 2022 Actuals'!AS54</f>
        <v>0</v>
      </c>
      <c r="AT54" s="46">
        <f>+'UPDATE&gt;&gt;Jul2022-Mar2023 Actuals'!AT54-'UPDATE&gt;&gt;Jul-Dec 2022 Actuals'!AT54</f>
        <v>0</v>
      </c>
      <c r="AU54" s="46">
        <f>+'UPDATE&gt;&gt;Jul2022-Mar2023 Actuals'!AU54-'UPDATE&gt;&gt;Jul-Dec 2022 Actuals'!AU54</f>
        <v>0</v>
      </c>
      <c r="AV54" s="46">
        <f>+'UPDATE&gt;&gt;Jul2022-Mar2023 Actuals'!AV54-'UPDATE&gt;&gt;Jul-Dec 2022 Actuals'!AV54</f>
        <v>0</v>
      </c>
      <c r="AW54" s="46">
        <f>+'UPDATE&gt;&gt;Jul2022-Mar2023 Actuals'!AW54-'UPDATE&gt;&gt;Jul-Dec 2022 Actuals'!AW54</f>
        <v>0</v>
      </c>
      <c r="AX54" s="46">
        <f>+'UPDATE&gt;&gt;Jul2022-Mar2023 Actuals'!AX54-'UPDATE&gt;&gt;Jul-Dec 2022 Actuals'!AX54</f>
        <v>0</v>
      </c>
      <c r="AY54" s="46">
        <f>+'UPDATE&gt;&gt;Jul2022-Mar2023 Actuals'!AY54-'UPDATE&gt;&gt;Jul-Dec 2022 Actuals'!AY54</f>
        <v>0</v>
      </c>
      <c r="AZ54" s="46">
        <f>+'UPDATE&gt;&gt;Jul2022-Mar2023 Actuals'!AZ54-'UPDATE&gt;&gt;Jul-Dec 2022 Actuals'!AZ54</f>
        <v>0</v>
      </c>
      <c r="BA54" s="46">
        <f>+'UPDATE&gt;&gt;Jul2022-Mar2023 Actuals'!BA54-'UPDATE&gt;&gt;Jul-Dec 2022 Actuals'!BA54</f>
        <v>0</v>
      </c>
      <c r="BB54" s="46">
        <f>+'UPDATE&gt;&gt;Jul2022-Mar2023 Actuals'!BB54-'UPDATE&gt;&gt;Jul-Dec 2022 Actuals'!BB54</f>
        <v>0</v>
      </c>
      <c r="BC54" s="46">
        <f>+'UPDATE&gt;&gt;Jul2022-Mar2023 Actuals'!BC54-'UPDATE&gt;&gt;Jul-Dec 2022 Actuals'!BC54</f>
        <v>0</v>
      </c>
      <c r="BD54" s="46">
        <f>+'UPDATE&gt;&gt;Jul2022-Mar2023 Actuals'!BD54-'UPDATE&gt;&gt;Jul-Dec 2022 Actuals'!BD54</f>
        <v>0</v>
      </c>
      <c r="BE54" s="46">
        <f>+'UPDATE&gt;&gt;Jul2022-Mar2023 Actuals'!BE54-'UPDATE&gt;&gt;Jul-Dec 2022 Actuals'!BE54</f>
        <v>0</v>
      </c>
      <c r="BF54" s="46">
        <f>+'UPDATE&gt;&gt;Jul2022-Mar2023 Actuals'!BF54-'UPDATE&gt;&gt;Jul-Dec 2022 Actuals'!BF54</f>
        <v>0</v>
      </c>
      <c r="BG54" s="46">
        <f>+'UPDATE&gt;&gt;Jul2022-Mar2023 Actuals'!BG54-'UPDATE&gt;&gt;Jul-Dec 2022 Actuals'!BG54</f>
        <v>0</v>
      </c>
      <c r="BH54" s="46">
        <f>+'UPDATE&gt;&gt;Jul2022-Mar2023 Actuals'!BH54-'UPDATE&gt;&gt;Jul-Dec 2022 Actuals'!BH54</f>
        <v>0</v>
      </c>
      <c r="BI54" s="46">
        <f>+'UPDATE&gt;&gt;Jul2022-Mar2023 Actuals'!BI54-'UPDATE&gt;&gt;Jul-Dec 2022 Actuals'!BI54</f>
        <v>0</v>
      </c>
      <c r="BJ54" s="46">
        <f>+'UPDATE&gt;&gt;Jul2022-Mar2023 Actuals'!BJ54-'UPDATE&gt;&gt;Jul-Dec 2022 Actuals'!BJ54</f>
        <v>0</v>
      </c>
      <c r="BK54" s="46">
        <f>+'UPDATE&gt;&gt;Jul2022-Mar2023 Actuals'!BK54-'UPDATE&gt;&gt;Jul-Dec 2022 Actuals'!BK54</f>
        <v>0</v>
      </c>
      <c r="BL54" s="46">
        <f>+'UPDATE&gt;&gt;Jul2022-Mar2023 Actuals'!BL54-'UPDATE&gt;&gt;Jul-Dec 2022 Actuals'!BL54</f>
        <v>0</v>
      </c>
      <c r="BM54" s="46">
        <f>+'UPDATE&gt;&gt;Jul2022-Mar2023 Actuals'!BM54-'UPDATE&gt;&gt;Jul-Dec 2022 Actuals'!BM54</f>
        <v>0</v>
      </c>
      <c r="BN54" s="46">
        <f>+'UPDATE&gt;&gt;Jul2022-Mar2023 Actuals'!BN54-'UPDATE&gt;&gt;Jul-Dec 2022 Actuals'!BN54</f>
        <v>0</v>
      </c>
      <c r="BO54" s="46">
        <f>+'UPDATE&gt;&gt;Jul2022-Mar2023 Actuals'!BO54-'UPDATE&gt;&gt;Jul-Dec 2022 Actuals'!BO54</f>
        <v>0</v>
      </c>
      <c r="BP54" s="46">
        <f>+'UPDATE&gt;&gt;Jul2022-Mar2023 Actuals'!BP54-'UPDATE&gt;&gt;Jul-Dec 2022 Actuals'!BP54</f>
        <v>0</v>
      </c>
      <c r="BQ54" s="46">
        <f>+'UPDATE&gt;&gt;Jul2022-Mar2023 Actuals'!BQ54-'UPDATE&gt;&gt;Jul-Dec 2022 Actuals'!BQ54</f>
        <v>0</v>
      </c>
      <c r="BR54" s="46">
        <f>+'UPDATE&gt;&gt;Jul2022-Mar2023 Actuals'!BR54-'UPDATE&gt;&gt;Jul-Dec 2022 Actuals'!BR54</f>
        <v>-833000</v>
      </c>
      <c r="BS54" s="46">
        <f>+'UPDATE&gt;&gt;Jul2022-Mar2023 Actuals'!BS54-'UPDATE&gt;&gt;Jul-Dec 2022 Actuals'!BS54</f>
        <v>-833000</v>
      </c>
      <c r="BT54" s="46">
        <f>+'UPDATE&gt;&gt;Jul2022-Mar2023 Actuals'!BT54-'UPDATE&gt;&gt;Jul-Dec 2022 Actuals'!BT54</f>
        <v>-1666000</v>
      </c>
      <c r="BU54" s="46">
        <f>+'UPDATE&gt;&gt;Jul2022-Mar2023 Actuals'!BU54-'UPDATE&gt;&gt;Jul-Dec 2022 Actuals'!BU54</f>
        <v>0</v>
      </c>
      <c r="BV54" s="46">
        <f>+'UPDATE&gt;&gt;Jul2022-Mar2023 Actuals'!BV54-'UPDATE&gt;&gt;Jul-Dec 2022 Actuals'!BV54</f>
        <v>0</v>
      </c>
      <c r="BW54" s="46">
        <f>+'UPDATE&gt;&gt;Jul2022-Mar2023 Actuals'!BW54-'UPDATE&gt;&gt;Jul-Dec 2022 Actuals'!BW54</f>
        <v>0</v>
      </c>
      <c r="BX54" s="46">
        <f>+'UPDATE&gt;&gt;Jul2022-Mar2023 Actuals'!BX54-'UPDATE&gt;&gt;Jul-Dec 2022 Actuals'!BX54</f>
        <v>0</v>
      </c>
      <c r="BY54" s="46">
        <f>+'UPDATE&gt;&gt;Jul2022-Mar2023 Actuals'!BY54-'UPDATE&gt;&gt;Jul-Dec 2022 Actuals'!BY54</f>
        <v>0</v>
      </c>
      <c r="BZ54" s="46">
        <f>+'UPDATE&gt;&gt;Jul2022-Mar2023 Actuals'!BZ54-'UPDATE&gt;&gt;Jul-Dec 2022 Actuals'!BZ54</f>
        <v>0</v>
      </c>
      <c r="CA54" s="46">
        <f>+'UPDATE&gt;&gt;Jul2022-Mar2023 Actuals'!CA54-'UPDATE&gt;&gt;Jul-Dec 2022 Actuals'!CA54</f>
        <v>0</v>
      </c>
      <c r="CB54" s="46">
        <f>+'UPDATE&gt;&gt;Jul2022-Mar2023 Actuals'!CB54-'UPDATE&gt;&gt;Jul-Dec 2022 Actuals'!CB54</f>
        <v>0</v>
      </c>
      <c r="CC54" s="46">
        <f>+'UPDATE&gt;&gt;Jul2022-Mar2023 Actuals'!CC54-'UPDATE&gt;&gt;Jul-Dec 2022 Actuals'!CC54</f>
        <v>0</v>
      </c>
      <c r="CD54" s="46">
        <f>+'UPDATE&gt;&gt;Jul2022-Mar2023 Actuals'!CD54-'UPDATE&gt;&gt;Jul-Dec 2022 Actuals'!CD54</f>
        <v>0</v>
      </c>
      <c r="CE54" s="46">
        <f>+'UPDATE&gt;&gt;Jul2022-Mar2023 Actuals'!CE54-'UPDATE&gt;&gt;Jul-Dec 2022 Actuals'!CE54</f>
        <v>0</v>
      </c>
      <c r="CF54" s="46">
        <f>+'UPDATE&gt;&gt;Jul2022-Mar2023 Actuals'!CF54-'UPDATE&gt;&gt;Jul-Dec 2022 Actuals'!CF54</f>
        <v>0</v>
      </c>
      <c r="CG54" s="46">
        <f>+'UPDATE&gt;&gt;Jul2022-Mar2023 Actuals'!CG54-'UPDATE&gt;&gt;Jul-Dec 2022 Actuals'!CG54</f>
        <v>0</v>
      </c>
      <c r="CH54" s="46">
        <f>+'UPDATE&gt;&gt;Jul2022-Mar2023 Actuals'!CH54-'UPDATE&gt;&gt;Jul-Dec 2022 Actuals'!CH54</f>
        <v>0</v>
      </c>
      <c r="CI54" s="46">
        <f>+'UPDATE&gt;&gt;Jul2022-Mar2023 Actuals'!CI54-'UPDATE&gt;&gt;Jul-Dec 2022 Actuals'!CI54</f>
        <v>0</v>
      </c>
    </row>
    <row r="55" spans="1:88" x14ac:dyDescent="0.25">
      <c r="A55" s="48" t="s">
        <v>172</v>
      </c>
      <c r="B55" s="48" t="s">
        <v>173</v>
      </c>
      <c r="C55" s="48" t="s">
        <v>205</v>
      </c>
      <c r="D55" s="48" t="s">
        <v>117</v>
      </c>
      <c r="F55" s="48" t="s">
        <v>193</v>
      </c>
      <c r="H55" s="48" t="s">
        <v>195</v>
      </c>
      <c r="I55" s="48" t="s">
        <v>196</v>
      </c>
      <c r="J55" s="46">
        <f>+'UPDATE&gt;&gt;Jul2022-Mar2023 Actuals'!J55-'UPDATE&gt;&gt;Jul-Dec 2022 Actuals'!J55</f>
        <v>0</v>
      </c>
      <c r="K55" s="46">
        <f>+'UPDATE&gt;&gt;Jul2022-Mar2023 Actuals'!K55-'UPDATE&gt;&gt;Jul-Dec 2022 Actuals'!K55</f>
        <v>0</v>
      </c>
      <c r="L55" s="46">
        <f>+'UPDATE&gt;&gt;Jul2022-Mar2023 Actuals'!L55-'UPDATE&gt;&gt;Jul-Dec 2022 Actuals'!L55</f>
        <v>0</v>
      </c>
      <c r="M55" s="46">
        <f>+'UPDATE&gt;&gt;Jul2022-Mar2023 Actuals'!M55-'UPDATE&gt;&gt;Jul-Dec 2022 Actuals'!M55</f>
        <v>0</v>
      </c>
      <c r="N55" s="46">
        <f>+'UPDATE&gt;&gt;Jul2022-Mar2023 Actuals'!N55-'UPDATE&gt;&gt;Jul-Dec 2022 Actuals'!N55</f>
        <v>0</v>
      </c>
      <c r="O55" s="46">
        <f>+'UPDATE&gt;&gt;Jul2022-Mar2023 Actuals'!O55-'UPDATE&gt;&gt;Jul-Dec 2022 Actuals'!O55</f>
        <v>0</v>
      </c>
      <c r="P55" s="46">
        <f>+'UPDATE&gt;&gt;Jul2022-Mar2023 Actuals'!P55-'UPDATE&gt;&gt;Jul-Dec 2022 Actuals'!P55</f>
        <v>0</v>
      </c>
      <c r="Q55" s="46">
        <f>+'UPDATE&gt;&gt;Jul2022-Mar2023 Actuals'!Q55-'UPDATE&gt;&gt;Jul-Dec 2022 Actuals'!Q55</f>
        <v>0</v>
      </c>
      <c r="R55" s="46">
        <f>+'UPDATE&gt;&gt;Jul2022-Mar2023 Actuals'!R55-'UPDATE&gt;&gt;Jul-Dec 2022 Actuals'!R55</f>
        <v>0</v>
      </c>
      <c r="S55" s="46">
        <f>+'UPDATE&gt;&gt;Jul2022-Mar2023 Actuals'!S55-'UPDATE&gt;&gt;Jul-Dec 2022 Actuals'!S55</f>
        <v>0</v>
      </c>
      <c r="T55" s="46">
        <f>+'UPDATE&gt;&gt;Jul2022-Mar2023 Actuals'!T55-'UPDATE&gt;&gt;Jul-Dec 2022 Actuals'!T55</f>
        <v>0</v>
      </c>
      <c r="U55" s="46">
        <f>+'UPDATE&gt;&gt;Jul2022-Mar2023 Actuals'!U55-'UPDATE&gt;&gt;Jul-Dec 2022 Actuals'!U55</f>
        <v>0</v>
      </c>
      <c r="V55" s="46">
        <f>+'UPDATE&gt;&gt;Jul2022-Mar2023 Actuals'!V55-'UPDATE&gt;&gt;Jul-Dec 2022 Actuals'!V55</f>
        <v>0</v>
      </c>
      <c r="W55" s="46">
        <f>+'UPDATE&gt;&gt;Jul2022-Mar2023 Actuals'!W55-'UPDATE&gt;&gt;Jul-Dec 2022 Actuals'!W55</f>
        <v>0</v>
      </c>
      <c r="X55" s="46">
        <f>+'UPDATE&gt;&gt;Jul2022-Mar2023 Actuals'!X55-'UPDATE&gt;&gt;Jul-Dec 2022 Actuals'!X55</f>
        <v>0</v>
      </c>
      <c r="Y55" s="46">
        <f>+'UPDATE&gt;&gt;Jul2022-Mar2023 Actuals'!Y55-'UPDATE&gt;&gt;Jul-Dec 2022 Actuals'!Y55</f>
        <v>0</v>
      </c>
      <c r="Z55" s="46">
        <f>+'UPDATE&gt;&gt;Jul2022-Mar2023 Actuals'!Z55-'UPDATE&gt;&gt;Jul-Dec 2022 Actuals'!Z55</f>
        <v>0</v>
      </c>
      <c r="AA55" s="46">
        <f>+'UPDATE&gt;&gt;Jul2022-Mar2023 Actuals'!AA55-'UPDATE&gt;&gt;Jul-Dec 2022 Actuals'!AA55</f>
        <v>0</v>
      </c>
      <c r="AB55" s="46">
        <f>+'UPDATE&gt;&gt;Jul2022-Mar2023 Actuals'!AB55-'UPDATE&gt;&gt;Jul-Dec 2022 Actuals'!AB55</f>
        <v>0</v>
      </c>
      <c r="AC55" s="46">
        <f>+'UPDATE&gt;&gt;Jul2022-Mar2023 Actuals'!AC55-'UPDATE&gt;&gt;Jul-Dec 2022 Actuals'!AC55</f>
        <v>0</v>
      </c>
      <c r="AD55" s="46">
        <f>+'UPDATE&gt;&gt;Jul2022-Mar2023 Actuals'!AD55-'UPDATE&gt;&gt;Jul-Dec 2022 Actuals'!AD55</f>
        <v>0</v>
      </c>
      <c r="AE55" s="46">
        <f>+'UPDATE&gt;&gt;Jul2022-Mar2023 Actuals'!AE55-'UPDATE&gt;&gt;Jul-Dec 2022 Actuals'!AE55</f>
        <v>-200000</v>
      </c>
      <c r="AF55" s="46">
        <f>+'UPDATE&gt;&gt;Jul2022-Mar2023 Actuals'!AF55-'UPDATE&gt;&gt;Jul-Dec 2022 Actuals'!AF55</f>
        <v>0</v>
      </c>
      <c r="AG55" s="46">
        <f>+'UPDATE&gt;&gt;Jul2022-Mar2023 Actuals'!AG55-'UPDATE&gt;&gt;Jul-Dec 2022 Actuals'!AG55</f>
        <v>-200000</v>
      </c>
      <c r="AH55" s="46">
        <f>+'UPDATE&gt;&gt;Jul2022-Mar2023 Actuals'!AH55-'UPDATE&gt;&gt;Jul-Dec 2022 Actuals'!AH55</f>
        <v>-200000</v>
      </c>
      <c r="AI55" s="46">
        <f>+'UPDATE&gt;&gt;Jul2022-Mar2023 Actuals'!AI55-'UPDATE&gt;&gt;Jul-Dec 2022 Actuals'!AI55</f>
        <v>0</v>
      </c>
      <c r="AJ55" s="46">
        <f>+'UPDATE&gt;&gt;Jul2022-Mar2023 Actuals'!AJ55-'UPDATE&gt;&gt;Jul-Dec 2022 Actuals'!AJ55</f>
        <v>-200000</v>
      </c>
      <c r="AK55" s="46">
        <f>+'UPDATE&gt;&gt;Jul2022-Mar2023 Actuals'!AK55-'UPDATE&gt;&gt;Jul-Dec 2022 Actuals'!AK55</f>
        <v>-150000</v>
      </c>
      <c r="AL55" s="46">
        <f>+'UPDATE&gt;&gt;Jul2022-Mar2023 Actuals'!AL55-'UPDATE&gt;&gt;Jul-Dec 2022 Actuals'!AL55</f>
        <v>0</v>
      </c>
      <c r="AM55" s="46">
        <f>+'UPDATE&gt;&gt;Jul2022-Mar2023 Actuals'!AM55-'UPDATE&gt;&gt;Jul-Dec 2022 Actuals'!AM55</f>
        <v>-150000</v>
      </c>
      <c r="AN55" s="46">
        <f>+'UPDATE&gt;&gt;Jul2022-Mar2023 Actuals'!AN55-'UPDATE&gt;&gt;Jul-Dec 2022 Actuals'!AN55</f>
        <v>-550000</v>
      </c>
      <c r="AO55" s="46">
        <f>+'UPDATE&gt;&gt;Jul2022-Mar2023 Actuals'!AO55-'UPDATE&gt;&gt;Jul-Dec 2022 Actuals'!AO55</f>
        <v>0</v>
      </c>
      <c r="AP55" s="46">
        <f>+'UPDATE&gt;&gt;Jul2022-Mar2023 Actuals'!AP55-'UPDATE&gt;&gt;Jul-Dec 2022 Actuals'!AP55</f>
        <v>-550000</v>
      </c>
      <c r="AQ55" s="46">
        <f>+'UPDATE&gt;&gt;Jul2022-Mar2023 Actuals'!AQ55-'UPDATE&gt;&gt;Jul-Dec 2022 Actuals'!AQ55</f>
        <v>275000</v>
      </c>
      <c r="AR55" s="46">
        <f>+'UPDATE&gt;&gt;Jul2022-Mar2023 Actuals'!AR55-'UPDATE&gt;&gt;Jul-Dec 2022 Actuals'!AR55</f>
        <v>0</v>
      </c>
      <c r="AS55" s="46">
        <f>+'UPDATE&gt;&gt;Jul2022-Mar2023 Actuals'!AS55-'UPDATE&gt;&gt;Jul-Dec 2022 Actuals'!AS55</f>
        <v>275000</v>
      </c>
      <c r="AT55" s="46">
        <f>+'UPDATE&gt;&gt;Jul2022-Mar2023 Actuals'!AT55-'UPDATE&gt;&gt;Jul-Dec 2022 Actuals'!AT55</f>
        <v>275000</v>
      </c>
      <c r="AU55" s="46">
        <f>+'UPDATE&gt;&gt;Jul2022-Mar2023 Actuals'!AU55-'UPDATE&gt;&gt;Jul-Dec 2022 Actuals'!AU55</f>
        <v>0</v>
      </c>
      <c r="AV55" s="46">
        <f>+'UPDATE&gt;&gt;Jul2022-Mar2023 Actuals'!AV55-'UPDATE&gt;&gt;Jul-Dec 2022 Actuals'!AV55</f>
        <v>275000</v>
      </c>
      <c r="AW55" s="46">
        <f>+'UPDATE&gt;&gt;Jul2022-Mar2023 Actuals'!AW55-'UPDATE&gt;&gt;Jul-Dec 2022 Actuals'!AW55</f>
        <v>0</v>
      </c>
      <c r="AX55" s="46">
        <f>+'UPDATE&gt;&gt;Jul2022-Mar2023 Actuals'!AX55-'UPDATE&gt;&gt;Jul-Dec 2022 Actuals'!AX55</f>
        <v>0</v>
      </c>
      <c r="AY55" s="46">
        <f>+'UPDATE&gt;&gt;Jul2022-Mar2023 Actuals'!AY55-'UPDATE&gt;&gt;Jul-Dec 2022 Actuals'!AY55</f>
        <v>0</v>
      </c>
      <c r="AZ55" s="46">
        <f>+'UPDATE&gt;&gt;Jul2022-Mar2023 Actuals'!AZ55-'UPDATE&gt;&gt;Jul-Dec 2022 Actuals'!AZ55</f>
        <v>0</v>
      </c>
      <c r="BA55" s="46">
        <f>+'UPDATE&gt;&gt;Jul2022-Mar2023 Actuals'!BA55-'UPDATE&gt;&gt;Jul-Dec 2022 Actuals'!BA55</f>
        <v>0</v>
      </c>
      <c r="BB55" s="46">
        <f>+'UPDATE&gt;&gt;Jul2022-Mar2023 Actuals'!BB55-'UPDATE&gt;&gt;Jul-Dec 2022 Actuals'!BB55</f>
        <v>0</v>
      </c>
      <c r="BC55" s="46">
        <f>+'UPDATE&gt;&gt;Jul2022-Mar2023 Actuals'!BC55-'UPDATE&gt;&gt;Jul-Dec 2022 Actuals'!BC55</f>
        <v>550000</v>
      </c>
      <c r="BD55" s="46">
        <f>+'UPDATE&gt;&gt;Jul2022-Mar2023 Actuals'!BD55-'UPDATE&gt;&gt;Jul-Dec 2022 Actuals'!BD55</f>
        <v>0</v>
      </c>
      <c r="BE55" s="46">
        <f>+'UPDATE&gt;&gt;Jul2022-Mar2023 Actuals'!BE55-'UPDATE&gt;&gt;Jul-Dec 2022 Actuals'!BE55</f>
        <v>550000</v>
      </c>
      <c r="BF55" s="46">
        <f>+'UPDATE&gt;&gt;Jul2022-Mar2023 Actuals'!BF55-'UPDATE&gt;&gt;Jul-Dec 2022 Actuals'!BF55</f>
        <v>0</v>
      </c>
      <c r="BG55" s="46">
        <f>+'UPDATE&gt;&gt;Jul2022-Mar2023 Actuals'!BG55-'UPDATE&gt;&gt;Jul-Dec 2022 Actuals'!BG55</f>
        <v>0</v>
      </c>
      <c r="BH55" s="46">
        <f>+'UPDATE&gt;&gt;Jul2022-Mar2023 Actuals'!BH55-'UPDATE&gt;&gt;Jul-Dec 2022 Actuals'!BH55</f>
        <v>0</v>
      </c>
      <c r="BI55" s="46">
        <f>+'UPDATE&gt;&gt;Jul2022-Mar2023 Actuals'!BI55-'UPDATE&gt;&gt;Jul-Dec 2022 Actuals'!BI55</f>
        <v>0</v>
      </c>
      <c r="BJ55" s="46">
        <f>+'UPDATE&gt;&gt;Jul2022-Mar2023 Actuals'!BJ55-'UPDATE&gt;&gt;Jul-Dec 2022 Actuals'!BJ55</f>
        <v>0</v>
      </c>
      <c r="BK55" s="46">
        <f>+'UPDATE&gt;&gt;Jul2022-Mar2023 Actuals'!BK55-'UPDATE&gt;&gt;Jul-Dec 2022 Actuals'!BK55</f>
        <v>0</v>
      </c>
      <c r="BL55" s="46">
        <f>+'UPDATE&gt;&gt;Jul2022-Mar2023 Actuals'!BL55-'UPDATE&gt;&gt;Jul-Dec 2022 Actuals'!BL55</f>
        <v>0</v>
      </c>
      <c r="BM55" s="46">
        <f>+'UPDATE&gt;&gt;Jul2022-Mar2023 Actuals'!BM55-'UPDATE&gt;&gt;Jul-Dec 2022 Actuals'!BM55</f>
        <v>0</v>
      </c>
      <c r="BN55" s="46">
        <f>+'UPDATE&gt;&gt;Jul2022-Mar2023 Actuals'!BN55-'UPDATE&gt;&gt;Jul-Dec 2022 Actuals'!BN55</f>
        <v>0</v>
      </c>
      <c r="BO55" s="46">
        <f>+'UPDATE&gt;&gt;Jul2022-Mar2023 Actuals'!BO55-'UPDATE&gt;&gt;Jul-Dec 2022 Actuals'!BO55</f>
        <v>0</v>
      </c>
      <c r="BP55" s="46">
        <f>+'UPDATE&gt;&gt;Jul2022-Mar2023 Actuals'!BP55-'UPDATE&gt;&gt;Jul-Dec 2022 Actuals'!BP55</f>
        <v>0</v>
      </c>
      <c r="BQ55" s="46">
        <f>+'UPDATE&gt;&gt;Jul2022-Mar2023 Actuals'!BQ55-'UPDATE&gt;&gt;Jul-Dec 2022 Actuals'!BQ55</f>
        <v>0</v>
      </c>
      <c r="BR55" s="46">
        <f>+'UPDATE&gt;&gt;Jul2022-Mar2023 Actuals'!BR55-'UPDATE&gt;&gt;Jul-Dec 2022 Actuals'!BR55</f>
        <v>0</v>
      </c>
      <c r="BS55" s="46">
        <f>+'UPDATE&gt;&gt;Jul2022-Mar2023 Actuals'!BS55-'UPDATE&gt;&gt;Jul-Dec 2022 Actuals'!BS55</f>
        <v>0</v>
      </c>
      <c r="BT55" s="46">
        <f>+'UPDATE&gt;&gt;Jul2022-Mar2023 Actuals'!BT55-'UPDATE&gt;&gt;Jul-Dec 2022 Actuals'!BT55</f>
        <v>0</v>
      </c>
      <c r="BU55" s="46">
        <f>+'UPDATE&gt;&gt;Jul2022-Mar2023 Actuals'!BU55-'UPDATE&gt;&gt;Jul-Dec 2022 Actuals'!BU55</f>
        <v>0</v>
      </c>
      <c r="BV55" s="46">
        <f>+'UPDATE&gt;&gt;Jul2022-Mar2023 Actuals'!BV55-'UPDATE&gt;&gt;Jul-Dec 2022 Actuals'!BV55</f>
        <v>0</v>
      </c>
      <c r="BW55" s="46">
        <f>+'UPDATE&gt;&gt;Jul2022-Mar2023 Actuals'!BW55-'UPDATE&gt;&gt;Jul-Dec 2022 Actuals'!BW55</f>
        <v>0</v>
      </c>
      <c r="BX55" s="46">
        <f>+'UPDATE&gt;&gt;Jul2022-Mar2023 Actuals'!BX55-'UPDATE&gt;&gt;Jul-Dec 2022 Actuals'!BX55</f>
        <v>0</v>
      </c>
      <c r="BY55" s="46">
        <f>+'UPDATE&gt;&gt;Jul2022-Mar2023 Actuals'!BY55-'UPDATE&gt;&gt;Jul-Dec 2022 Actuals'!BY55</f>
        <v>0</v>
      </c>
      <c r="BZ55" s="46">
        <f>+'UPDATE&gt;&gt;Jul2022-Mar2023 Actuals'!BZ55-'UPDATE&gt;&gt;Jul-Dec 2022 Actuals'!BZ55</f>
        <v>0</v>
      </c>
      <c r="CA55" s="46">
        <f>+'UPDATE&gt;&gt;Jul2022-Mar2023 Actuals'!CA55-'UPDATE&gt;&gt;Jul-Dec 2022 Actuals'!CA55</f>
        <v>0</v>
      </c>
      <c r="CB55" s="46">
        <f>+'UPDATE&gt;&gt;Jul2022-Mar2023 Actuals'!CB55-'UPDATE&gt;&gt;Jul-Dec 2022 Actuals'!CB55</f>
        <v>0</v>
      </c>
      <c r="CC55" s="46">
        <f>+'UPDATE&gt;&gt;Jul2022-Mar2023 Actuals'!CC55-'UPDATE&gt;&gt;Jul-Dec 2022 Actuals'!CC55</f>
        <v>0</v>
      </c>
      <c r="CD55" s="46">
        <f>+'UPDATE&gt;&gt;Jul2022-Mar2023 Actuals'!CD55-'UPDATE&gt;&gt;Jul-Dec 2022 Actuals'!CD55</f>
        <v>0</v>
      </c>
      <c r="CE55" s="46">
        <f>+'UPDATE&gt;&gt;Jul2022-Mar2023 Actuals'!CE55-'UPDATE&gt;&gt;Jul-Dec 2022 Actuals'!CE55</f>
        <v>0</v>
      </c>
      <c r="CF55" s="46">
        <f>+'UPDATE&gt;&gt;Jul2022-Mar2023 Actuals'!CF55-'UPDATE&gt;&gt;Jul-Dec 2022 Actuals'!CF55</f>
        <v>0</v>
      </c>
      <c r="CG55" s="46">
        <f>+'UPDATE&gt;&gt;Jul2022-Mar2023 Actuals'!CG55-'UPDATE&gt;&gt;Jul-Dec 2022 Actuals'!CG55</f>
        <v>0</v>
      </c>
      <c r="CH55" s="46">
        <f>+'UPDATE&gt;&gt;Jul2022-Mar2023 Actuals'!CH55-'UPDATE&gt;&gt;Jul-Dec 2022 Actuals'!CH55</f>
        <v>0</v>
      </c>
      <c r="CI55" s="46">
        <f>+'UPDATE&gt;&gt;Jul2022-Mar2023 Actuals'!CI55-'UPDATE&gt;&gt;Jul-Dec 2022 Actuals'!CI55</f>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ht="15.75" thickBot="1" x14ac:dyDescent="0.3">
      <c r="AK95" s="199" t="s">
        <v>220</v>
      </c>
      <c r="AL95" s="200">
        <f>ROUND(AL82+(AL92*1000),-3)</f>
        <v>0</v>
      </c>
      <c r="AM95" s="198" t="s">
        <v>236</v>
      </c>
    </row>
  </sheetData>
  <sheetProtection autoFilter="0" pivotTables="0"/>
  <autoFilter ref="A3:CI55" xr:uid="{00000000-0009-0000-0000-000001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BC4D-FAAA-4044-880B-BB0CA191F637}">
  <dimension ref="A1:AQ78"/>
  <sheetViews>
    <sheetView workbookViewId="0"/>
  </sheetViews>
  <sheetFormatPr defaultColWidth="8.7109375" defaultRowHeight="14.25" x14ac:dyDescent="0.2"/>
  <cols>
    <col min="1" max="1" width="25.42578125" style="50" customWidth="1"/>
    <col min="2" max="2" width="86.42578125" style="50" customWidth="1"/>
    <col min="3" max="3" width="14.42578125" style="50" customWidth="1"/>
    <col min="4" max="5" width="15.42578125" style="50" bestFit="1" customWidth="1"/>
    <col min="6" max="17" width="14.42578125" style="50" customWidth="1"/>
    <col min="18" max="18" width="23.85546875" style="50" bestFit="1" customWidth="1"/>
    <col min="19" max="19" width="14.7109375" style="50" bestFit="1" customWidth="1"/>
    <col min="20" max="20" width="15.140625" style="50" bestFit="1" customWidth="1"/>
    <col min="21" max="21" width="15.140625" style="50" customWidth="1"/>
    <col min="22" max="23" width="15.85546875" style="50" bestFit="1" customWidth="1"/>
    <col min="24" max="24" width="26.85546875" style="50" bestFit="1" customWidth="1"/>
    <col min="25" max="26" width="15.140625" style="50" bestFit="1" customWidth="1"/>
    <col min="27" max="27" width="26.7109375" style="50" bestFit="1" customWidth="1"/>
    <col min="28" max="29" width="15.140625" style="50" bestFit="1" customWidth="1"/>
    <col min="30" max="30" width="14.85546875" style="50" customWidth="1"/>
    <col min="31" max="31" width="15.140625" style="50" bestFit="1" customWidth="1"/>
    <col min="32" max="40" width="14.42578125" style="50" customWidth="1"/>
    <col min="41" max="41" width="16.5703125" style="50" customWidth="1"/>
    <col min="42" max="16384" width="8.7109375" style="50"/>
  </cols>
  <sheetData>
    <row r="1" spans="1:43" ht="15.75" x14ac:dyDescent="0.2">
      <c r="A1" s="49" t="s">
        <v>265</v>
      </c>
    </row>
    <row r="2" spans="1:43" ht="15" x14ac:dyDescent="0.2">
      <c r="A2" s="170"/>
    </row>
    <row r="3" spans="1:43" ht="72.95" customHeight="1" x14ac:dyDescent="0.2">
      <c r="A3" s="367" t="s">
        <v>266</v>
      </c>
      <c r="B3" s="367"/>
      <c r="C3" s="367"/>
      <c r="D3" s="367"/>
      <c r="E3" s="367"/>
    </row>
    <row r="4" spans="1:43" ht="15.75" thickBot="1" x14ac:dyDescent="0.3">
      <c r="A4" s="211"/>
      <c r="B4" s="211"/>
      <c r="C4" s="211"/>
      <c r="D4" s="211"/>
      <c r="E4" s="211"/>
      <c r="F4" s="51" t="s">
        <v>267</v>
      </c>
    </row>
    <row r="5" spans="1:43" s="51" customFormat="1" ht="15.75" thickBot="1" x14ac:dyDescent="0.3">
      <c r="C5" s="52"/>
      <c r="F5" s="53" t="s">
        <v>268</v>
      </c>
      <c r="G5" s="54"/>
      <c r="H5" s="54"/>
      <c r="I5" s="54"/>
      <c r="J5" s="54"/>
      <c r="K5" s="55"/>
      <c r="L5" s="53" t="s">
        <v>269</v>
      </c>
      <c r="M5" s="54"/>
      <c r="N5" s="54"/>
      <c r="O5" s="54"/>
      <c r="P5" s="54"/>
      <c r="Q5" s="54"/>
      <c r="R5" s="54"/>
      <c r="S5" s="54"/>
      <c r="T5" s="54"/>
      <c r="U5" s="54"/>
      <c r="V5" s="54"/>
      <c r="W5" s="55"/>
      <c r="X5" s="53" t="s">
        <v>270</v>
      </c>
      <c r="Y5" s="54"/>
      <c r="Z5" s="54"/>
      <c r="AA5" s="54"/>
      <c r="AB5" s="54"/>
      <c r="AC5" s="54"/>
      <c r="AD5" s="54"/>
      <c r="AE5" s="54"/>
      <c r="AF5" s="54"/>
      <c r="AG5" s="54"/>
      <c r="AH5" s="54"/>
      <c r="AI5" s="55"/>
      <c r="AJ5" s="53" t="s">
        <v>271</v>
      </c>
      <c r="AK5" s="54"/>
      <c r="AL5" s="54"/>
      <c r="AM5" s="54"/>
      <c r="AN5" s="54"/>
      <c r="AO5" s="55"/>
    </row>
    <row r="6" spans="1:43" s="51" customFormat="1" ht="18" thickBot="1" x14ac:dyDescent="0.3">
      <c r="C6" s="51" t="s">
        <v>272</v>
      </c>
      <c r="F6" s="53" t="s">
        <v>273</v>
      </c>
      <c r="G6" s="54"/>
      <c r="H6" s="56"/>
      <c r="I6" s="54" t="s">
        <v>261</v>
      </c>
      <c r="J6" s="54"/>
      <c r="K6" s="55"/>
      <c r="L6" s="53" t="s">
        <v>262</v>
      </c>
      <c r="M6" s="54"/>
      <c r="N6" s="56"/>
      <c r="O6" s="54" t="s">
        <v>263</v>
      </c>
      <c r="P6" s="54"/>
      <c r="Q6" s="56"/>
      <c r="R6" s="54" t="s">
        <v>264</v>
      </c>
      <c r="S6" s="54"/>
      <c r="T6" s="56"/>
      <c r="U6" s="54" t="s">
        <v>297</v>
      </c>
      <c r="V6" s="54"/>
      <c r="W6" s="55"/>
      <c r="X6" s="53" t="s">
        <v>298</v>
      </c>
      <c r="Y6" s="54"/>
      <c r="Z6" s="56"/>
      <c r="AA6" s="54" t="s">
        <v>299</v>
      </c>
      <c r="AB6" s="54"/>
      <c r="AC6" s="56"/>
      <c r="AD6" s="54" t="s">
        <v>300</v>
      </c>
      <c r="AE6" s="54"/>
      <c r="AF6" s="56"/>
      <c r="AG6" s="54" t="s">
        <v>278</v>
      </c>
      <c r="AH6" s="54"/>
      <c r="AI6" s="55"/>
      <c r="AJ6" s="53" t="s">
        <v>279</v>
      </c>
      <c r="AK6" s="54"/>
      <c r="AL6" s="56"/>
      <c r="AM6" s="54" t="s">
        <v>280</v>
      </c>
      <c r="AN6" s="54"/>
      <c r="AO6" s="55"/>
    </row>
    <row r="7" spans="1:43" s="57" customFormat="1" ht="30" x14ac:dyDescent="0.25">
      <c r="B7" s="58" t="s">
        <v>281</v>
      </c>
      <c r="C7" s="59" t="s">
        <v>282</v>
      </c>
      <c r="D7" s="59" t="s">
        <v>283</v>
      </c>
      <c r="E7" s="59" t="s">
        <v>284</v>
      </c>
      <c r="F7" s="60" t="s">
        <v>282</v>
      </c>
      <c r="G7" s="61" t="s">
        <v>283</v>
      </c>
      <c r="H7" s="62" t="s">
        <v>284</v>
      </c>
      <c r="I7" s="61" t="s">
        <v>282</v>
      </c>
      <c r="J7" s="61" t="s">
        <v>283</v>
      </c>
      <c r="K7" s="63" t="s">
        <v>284</v>
      </c>
      <c r="L7" s="60" t="s">
        <v>282</v>
      </c>
      <c r="M7" s="61" t="s">
        <v>283</v>
      </c>
      <c r="N7" s="62" t="s">
        <v>284</v>
      </c>
      <c r="O7" s="61" t="s">
        <v>282</v>
      </c>
      <c r="P7" s="61" t="s">
        <v>283</v>
      </c>
      <c r="Q7" s="62" t="s">
        <v>284</v>
      </c>
      <c r="R7" s="61" t="s">
        <v>282</v>
      </c>
      <c r="S7" s="61" t="s">
        <v>283</v>
      </c>
      <c r="T7" s="62" t="s">
        <v>284</v>
      </c>
      <c r="U7" s="61" t="s">
        <v>282</v>
      </c>
      <c r="V7" s="61" t="s">
        <v>283</v>
      </c>
      <c r="W7" s="63" t="s">
        <v>284</v>
      </c>
      <c r="X7" s="60" t="s">
        <v>282</v>
      </c>
      <c r="Y7" s="61" t="s">
        <v>283</v>
      </c>
      <c r="Z7" s="62" t="s">
        <v>284</v>
      </c>
      <c r="AA7" s="61" t="s">
        <v>282</v>
      </c>
      <c r="AB7" s="61" t="s">
        <v>283</v>
      </c>
      <c r="AC7" s="62" t="s">
        <v>284</v>
      </c>
      <c r="AD7" s="61" t="s">
        <v>282</v>
      </c>
      <c r="AE7" s="61" t="s">
        <v>283</v>
      </c>
      <c r="AF7" s="62" t="s">
        <v>284</v>
      </c>
      <c r="AG7" s="61" t="s">
        <v>282</v>
      </c>
      <c r="AH7" s="61" t="s">
        <v>283</v>
      </c>
      <c r="AI7" s="63" t="s">
        <v>284</v>
      </c>
      <c r="AJ7" s="60" t="s">
        <v>282</v>
      </c>
      <c r="AK7" s="61" t="s">
        <v>283</v>
      </c>
      <c r="AL7" s="62" t="s">
        <v>284</v>
      </c>
      <c r="AM7" s="61" t="s">
        <v>282</v>
      </c>
      <c r="AN7" s="61" t="s">
        <v>283</v>
      </c>
      <c r="AO7" s="63" t="s">
        <v>284</v>
      </c>
    </row>
    <row r="8" spans="1:43" x14ac:dyDescent="0.2">
      <c r="A8" s="368" t="s">
        <v>285</v>
      </c>
      <c r="B8" s="64" t="s">
        <v>151</v>
      </c>
      <c r="C8" s="171">
        <f>+SUM(F8,I8,L8,O8,R8,U8,X8,AA8,AD8,AG8,AJ8,AM8)</f>
        <v>295133000</v>
      </c>
      <c r="D8" s="171">
        <f t="shared" ref="D8:E23" si="0">+SUM(G8,J8,M8,P8,S8,V8,Y8,AB8,AE8,AH8,AK8,AN8)</f>
        <v>0</v>
      </c>
      <c r="E8" s="171">
        <f t="shared" si="0"/>
        <v>295133000</v>
      </c>
      <c r="F8" s="65">
        <v>0</v>
      </c>
      <c r="G8" s="80">
        <v>0</v>
      </c>
      <c r="H8" s="66">
        <v>0</v>
      </c>
      <c r="I8" s="80">
        <v>0</v>
      </c>
      <c r="J8" s="80">
        <v>0</v>
      </c>
      <c r="K8" s="67">
        <v>0</v>
      </c>
      <c r="L8" s="65">
        <v>0</v>
      </c>
      <c r="M8" s="80">
        <v>0</v>
      </c>
      <c r="N8" s="66">
        <v>0</v>
      </c>
      <c r="O8" s="80">
        <v>103475</v>
      </c>
      <c r="P8" s="80">
        <v>0</v>
      </c>
      <c r="Q8" s="66">
        <v>103475</v>
      </c>
      <c r="R8" s="80">
        <v>493525</v>
      </c>
      <c r="S8" s="80">
        <v>0</v>
      </c>
      <c r="T8" s="66">
        <v>493525</v>
      </c>
      <c r="U8" s="80">
        <v>2122564</v>
      </c>
      <c r="V8" s="80">
        <v>0</v>
      </c>
      <c r="W8" s="67">
        <v>2122564</v>
      </c>
      <c r="X8" s="65">
        <v>30095311</v>
      </c>
      <c r="Y8" s="80">
        <v>0</v>
      </c>
      <c r="Z8" s="66">
        <v>30095311</v>
      </c>
      <c r="AA8" s="80">
        <v>43718549</v>
      </c>
      <c r="AB8" s="80">
        <v>0</v>
      </c>
      <c r="AC8" s="66">
        <v>43718549</v>
      </c>
      <c r="AD8" s="80">
        <v>61968576</v>
      </c>
      <c r="AE8" s="80">
        <v>0</v>
      </c>
      <c r="AF8" s="66">
        <v>61968576</v>
      </c>
      <c r="AG8" s="80">
        <v>52210333</v>
      </c>
      <c r="AH8" s="80">
        <v>0</v>
      </c>
      <c r="AI8" s="67">
        <v>52210333</v>
      </c>
      <c r="AJ8" s="65">
        <v>52210333</v>
      </c>
      <c r="AK8" s="80">
        <v>0</v>
      </c>
      <c r="AL8" s="66">
        <v>52210333</v>
      </c>
      <c r="AM8" s="80">
        <v>52210334</v>
      </c>
      <c r="AN8" s="80">
        <v>0</v>
      </c>
      <c r="AO8" s="67">
        <v>52210334</v>
      </c>
      <c r="AQ8" s="212"/>
    </row>
    <row r="9" spans="1:43" x14ac:dyDescent="0.2">
      <c r="A9" s="368"/>
      <c r="B9" s="64" t="s">
        <v>157</v>
      </c>
      <c r="C9" s="171">
        <f t="shared" ref="C9:E34" si="1">+SUM(F9,I9,L9,O9,R9,U9,X9,AA9,AD9,AG9,AJ9,AM9)</f>
        <v>150000000</v>
      </c>
      <c r="D9" s="171">
        <f t="shared" si="0"/>
        <v>0</v>
      </c>
      <c r="E9" s="171">
        <f t="shared" si="0"/>
        <v>150000000</v>
      </c>
      <c r="F9" s="65">
        <v>0</v>
      </c>
      <c r="G9" s="80">
        <v>0</v>
      </c>
      <c r="H9" s="66">
        <v>0</v>
      </c>
      <c r="I9" s="80">
        <v>0</v>
      </c>
      <c r="J9" s="80">
        <v>0</v>
      </c>
      <c r="K9" s="67">
        <v>0</v>
      </c>
      <c r="L9" s="65">
        <v>0</v>
      </c>
      <c r="M9" s="80">
        <v>0</v>
      </c>
      <c r="N9" s="66">
        <v>0</v>
      </c>
      <c r="O9" s="80">
        <v>0</v>
      </c>
      <c r="P9" s="80">
        <v>0</v>
      </c>
      <c r="Q9" s="66">
        <v>0</v>
      </c>
      <c r="R9" s="80">
        <v>0</v>
      </c>
      <c r="S9" s="80">
        <v>0</v>
      </c>
      <c r="T9" s="66">
        <v>0</v>
      </c>
      <c r="U9" s="80">
        <v>0</v>
      </c>
      <c r="V9" s="80">
        <v>0</v>
      </c>
      <c r="W9" s="67">
        <v>0</v>
      </c>
      <c r="X9" s="65">
        <v>25000000</v>
      </c>
      <c r="Y9" s="80">
        <v>0</v>
      </c>
      <c r="Z9" s="66">
        <v>25000000</v>
      </c>
      <c r="AA9" s="80">
        <v>25000000</v>
      </c>
      <c r="AB9" s="80">
        <v>0</v>
      </c>
      <c r="AC9" s="66">
        <v>25000000</v>
      </c>
      <c r="AD9" s="80">
        <v>25000000</v>
      </c>
      <c r="AE9" s="80">
        <v>0</v>
      </c>
      <c r="AF9" s="66">
        <v>25000000</v>
      </c>
      <c r="AG9" s="80">
        <v>25000000</v>
      </c>
      <c r="AH9" s="80">
        <v>0</v>
      </c>
      <c r="AI9" s="67">
        <v>25000000</v>
      </c>
      <c r="AJ9" s="65">
        <v>25000000</v>
      </c>
      <c r="AK9" s="80">
        <v>0</v>
      </c>
      <c r="AL9" s="66">
        <v>25000000</v>
      </c>
      <c r="AM9" s="80">
        <v>25000000</v>
      </c>
      <c r="AN9" s="80">
        <v>0</v>
      </c>
      <c r="AO9" s="67">
        <v>25000000</v>
      </c>
      <c r="AQ9" s="212"/>
    </row>
    <row r="10" spans="1:43" x14ac:dyDescent="0.2">
      <c r="A10" s="368"/>
      <c r="B10" s="64" t="s">
        <v>147</v>
      </c>
      <c r="C10" s="171">
        <f t="shared" si="1"/>
        <v>121817154</v>
      </c>
      <c r="D10" s="171">
        <f t="shared" si="0"/>
        <v>173182848</v>
      </c>
      <c r="E10" s="171">
        <f t="shared" si="0"/>
        <v>294999999</v>
      </c>
      <c r="F10" s="65">
        <v>0</v>
      </c>
      <c r="G10" s="80">
        <v>0</v>
      </c>
      <c r="H10" s="66">
        <v>0</v>
      </c>
      <c r="I10" s="80">
        <v>0</v>
      </c>
      <c r="J10" s="80">
        <v>0</v>
      </c>
      <c r="K10" s="67">
        <v>0</v>
      </c>
      <c r="L10" s="65">
        <v>0</v>
      </c>
      <c r="M10" s="80">
        <v>0</v>
      </c>
      <c r="N10" s="66">
        <v>0</v>
      </c>
      <c r="O10" s="80">
        <v>118669743</v>
      </c>
      <c r="P10" s="80">
        <v>168709257</v>
      </c>
      <c r="Q10" s="66">
        <v>287379000</v>
      </c>
      <c r="R10" s="80">
        <v>2826</v>
      </c>
      <c r="S10" s="80">
        <v>4174</v>
      </c>
      <c r="T10" s="66">
        <v>7000</v>
      </c>
      <c r="U10" s="80">
        <v>816</v>
      </c>
      <c r="V10" s="80">
        <v>1184</v>
      </c>
      <c r="W10" s="67">
        <v>2000</v>
      </c>
      <c r="X10" s="65">
        <v>1047923</v>
      </c>
      <c r="Y10" s="80">
        <v>1489411</v>
      </c>
      <c r="Z10" s="66">
        <v>2537333</v>
      </c>
      <c r="AA10" s="80">
        <v>1047923</v>
      </c>
      <c r="AB10" s="80">
        <v>1489411</v>
      </c>
      <c r="AC10" s="66">
        <v>2537333</v>
      </c>
      <c r="AD10" s="80">
        <v>1047923</v>
      </c>
      <c r="AE10" s="80">
        <v>1489411</v>
      </c>
      <c r="AF10" s="66">
        <v>2537333</v>
      </c>
      <c r="AG10" s="80">
        <v>0</v>
      </c>
      <c r="AH10" s="80">
        <v>0</v>
      </c>
      <c r="AI10" s="67">
        <v>0</v>
      </c>
      <c r="AJ10" s="65">
        <v>0</v>
      </c>
      <c r="AK10" s="80">
        <v>0</v>
      </c>
      <c r="AL10" s="66">
        <v>0</v>
      </c>
      <c r="AM10" s="80">
        <v>0</v>
      </c>
      <c r="AN10" s="80">
        <v>0</v>
      </c>
      <c r="AO10" s="67">
        <v>0</v>
      </c>
      <c r="AQ10" s="212"/>
    </row>
    <row r="11" spans="1:43" x14ac:dyDescent="0.2">
      <c r="A11" s="368"/>
      <c r="B11" s="64" t="s">
        <v>174</v>
      </c>
      <c r="C11" s="171">
        <f t="shared" si="1"/>
        <v>5489999</v>
      </c>
      <c r="D11" s="171">
        <f t="shared" si="0"/>
        <v>7009999</v>
      </c>
      <c r="E11" s="171">
        <f t="shared" si="0"/>
        <v>12500001</v>
      </c>
      <c r="F11" s="65">
        <v>0</v>
      </c>
      <c r="G11" s="80">
        <v>0</v>
      </c>
      <c r="H11" s="66">
        <v>0</v>
      </c>
      <c r="I11" s="80">
        <v>0</v>
      </c>
      <c r="J11" s="80">
        <v>0</v>
      </c>
      <c r="K11" s="67">
        <v>0</v>
      </c>
      <c r="L11" s="65">
        <v>0</v>
      </c>
      <c r="M11" s="80">
        <v>0</v>
      </c>
      <c r="N11" s="66">
        <v>0</v>
      </c>
      <c r="O11" s="80">
        <v>0</v>
      </c>
      <c r="P11" s="80">
        <v>0</v>
      </c>
      <c r="Q11" s="66">
        <v>0</v>
      </c>
      <c r="R11" s="80">
        <v>0</v>
      </c>
      <c r="S11" s="80">
        <v>0</v>
      </c>
      <c r="T11" s="66">
        <v>0</v>
      </c>
      <c r="U11" s="80">
        <v>0</v>
      </c>
      <c r="V11" s="80">
        <v>0</v>
      </c>
      <c r="W11" s="67">
        <v>0</v>
      </c>
      <c r="X11" s="65">
        <v>83333</v>
      </c>
      <c r="Y11" s="80">
        <v>83333</v>
      </c>
      <c r="Z11" s="66">
        <v>166667</v>
      </c>
      <c r="AA11" s="80">
        <v>5385833</v>
      </c>
      <c r="AB11" s="80">
        <v>6905833</v>
      </c>
      <c r="AC11" s="66">
        <v>12291667</v>
      </c>
      <c r="AD11" s="80">
        <v>20833</v>
      </c>
      <c r="AE11" s="80">
        <v>20833</v>
      </c>
      <c r="AF11" s="66">
        <v>41667</v>
      </c>
      <c r="AG11" s="80">
        <v>0</v>
      </c>
      <c r="AH11" s="80">
        <v>0</v>
      </c>
      <c r="AI11" s="67">
        <v>0</v>
      </c>
      <c r="AJ11" s="65">
        <v>0</v>
      </c>
      <c r="AK11" s="80">
        <v>0</v>
      </c>
      <c r="AL11" s="66">
        <v>0</v>
      </c>
      <c r="AM11" s="80">
        <v>0</v>
      </c>
      <c r="AN11" s="80">
        <v>0</v>
      </c>
      <c r="AO11" s="67">
        <v>0</v>
      </c>
      <c r="AQ11" s="212"/>
    </row>
    <row r="12" spans="1:43" x14ac:dyDescent="0.2">
      <c r="A12" s="368"/>
      <c r="B12" s="64" t="s">
        <v>116</v>
      </c>
      <c r="C12" s="171">
        <f t="shared" si="1"/>
        <v>75000000</v>
      </c>
      <c r="D12" s="171">
        <f t="shared" si="0"/>
        <v>0</v>
      </c>
      <c r="E12" s="171">
        <f t="shared" si="0"/>
        <v>75000000</v>
      </c>
      <c r="F12" s="65">
        <v>0</v>
      </c>
      <c r="G12" s="80">
        <v>0</v>
      </c>
      <c r="H12" s="66">
        <v>0</v>
      </c>
      <c r="I12" s="80">
        <v>0</v>
      </c>
      <c r="J12" s="80">
        <v>0</v>
      </c>
      <c r="K12" s="67">
        <v>0</v>
      </c>
      <c r="L12" s="65">
        <v>0</v>
      </c>
      <c r="M12" s="80">
        <v>0</v>
      </c>
      <c r="N12" s="66">
        <v>0</v>
      </c>
      <c r="O12" s="80">
        <v>145000</v>
      </c>
      <c r="P12" s="80">
        <v>0</v>
      </c>
      <c r="Q12" s="66">
        <v>145000</v>
      </c>
      <c r="R12" s="80">
        <v>386000</v>
      </c>
      <c r="S12" s="80">
        <v>0</v>
      </c>
      <c r="T12" s="66">
        <v>386000</v>
      </c>
      <c r="U12" s="80">
        <v>6505455</v>
      </c>
      <c r="V12" s="80">
        <v>0</v>
      </c>
      <c r="W12" s="67">
        <v>6505455</v>
      </c>
      <c r="X12" s="65">
        <v>11602258</v>
      </c>
      <c r="Y12" s="80">
        <v>0</v>
      </c>
      <c r="Z12" s="66">
        <v>11602258</v>
      </c>
      <c r="AA12" s="80">
        <v>11351257</v>
      </c>
      <c r="AB12" s="80">
        <v>0</v>
      </c>
      <c r="AC12" s="66">
        <v>11351257</v>
      </c>
      <c r="AD12" s="80">
        <v>11351257</v>
      </c>
      <c r="AE12" s="80">
        <v>0</v>
      </c>
      <c r="AF12" s="66">
        <v>11351257</v>
      </c>
      <c r="AG12" s="80">
        <v>11352258</v>
      </c>
      <c r="AH12" s="80">
        <v>0</v>
      </c>
      <c r="AI12" s="67">
        <v>11352258</v>
      </c>
      <c r="AJ12" s="65">
        <v>11127257</v>
      </c>
      <c r="AK12" s="80">
        <v>0</v>
      </c>
      <c r="AL12" s="66">
        <v>11127257</v>
      </c>
      <c r="AM12" s="80">
        <v>11179258</v>
      </c>
      <c r="AN12" s="80">
        <v>0</v>
      </c>
      <c r="AO12" s="67">
        <v>11179258</v>
      </c>
      <c r="AQ12" s="212"/>
    </row>
    <row r="13" spans="1:43" x14ac:dyDescent="0.2">
      <c r="A13" s="368"/>
      <c r="B13" s="64" t="s">
        <v>180</v>
      </c>
      <c r="C13" s="171">
        <f t="shared" si="1"/>
        <v>50000000</v>
      </c>
      <c r="D13" s="171">
        <f t="shared" si="0"/>
        <v>50000000</v>
      </c>
      <c r="E13" s="171">
        <f t="shared" si="0"/>
        <v>100000000</v>
      </c>
      <c r="F13" s="65">
        <v>0</v>
      </c>
      <c r="G13" s="80">
        <v>0</v>
      </c>
      <c r="H13" s="66">
        <v>0</v>
      </c>
      <c r="I13" s="80">
        <v>0</v>
      </c>
      <c r="J13" s="80">
        <v>0</v>
      </c>
      <c r="K13" s="67">
        <v>0</v>
      </c>
      <c r="L13" s="65">
        <v>0</v>
      </c>
      <c r="M13" s="80">
        <v>0</v>
      </c>
      <c r="N13" s="66">
        <v>0</v>
      </c>
      <c r="O13" s="80">
        <v>0</v>
      </c>
      <c r="P13" s="80">
        <v>0</v>
      </c>
      <c r="Q13" s="66">
        <v>0</v>
      </c>
      <c r="R13" s="80">
        <v>0</v>
      </c>
      <c r="S13" s="80">
        <v>0</v>
      </c>
      <c r="T13" s="66">
        <v>0</v>
      </c>
      <c r="U13" s="80">
        <v>0</v>
      </c>
      <c r="V13" s="80">
        <v>0</v>
      </c>
      <c r="W13" s="67">
        <v>0</v>
      </c>
      <c r="X13" s="65">
        <v>16667000</v>
      </c>
      <c r="Y13" s="80">
        <v>16667000</v>
      </c>
      <c r="Z13" s="66">
        <v>33334000</v>
      </c>
      <c r="AA13" s="80">
        <v>16667000</v>
      </c>
      <c r="AB13" s="80">
        <v>16667000</v>
      </c>
      <c r="AC13" s="66">
        <v>33334000</v>
      </c>
      <c r="AD13" s="80">
        <v>16666000</v>
      </c>
      <c r="AE13" s="80">
        <v>16666000</v>
      </c>
      <c r="AF13" s="66">
        <v>33332000</v>
      </c>
      <c r="AG13" s="80">
        <v>0</v>
      </c>
      <c r="AH13" s="80">
        <v>0</v>
      </c>
      <c r="AI13" s="67">
        <v>0</v>
      </c>
      <c r="AJ13" s="65">
        <v>0</v>
      </c>
      <c r="AK13" s="80">
        <v>0</v>
      </c>
      <c r="AL13" s="66">
        <v>0</v>
      </c>
      <c r="AM13" s="80">
        <v>0</v>
      </c>
      <c r="AN13" s="80">
        <v>0</v>
      </c>
      <c r="AO13" s="67">
        <v>0</v>
      </c>
      <c r="AQ13" s="212"/>
    </row>
    <row r="14" spans="1:43" x14ac:dyDescent="0.2">
      <c r="A14" s="368"/>
      <c r="B14" s="64" t="s">
        <v>142</v>
      </c>
      <c r="C14" s="171">
        <f t="shared" si="1"/>
        <v>4999999</v>
      </c>
      <c r="D14" s="171">
        <f t="shared" si="0"/>
        <v>0</v>
      </c>
      <c r="E14" s="171">
        <f t="shared" si="0"/>
        <v>4999999</v>
      </c>
      <c r="F14" s="65">
        <v>0</v>
      </c>
      <c r="G14" s="80">
        <v>0</v>
      </c>
      <c r="H14" s="66">
        <v>0</v>
      </c>
      <c r="I14" s="80">
        <v>0</v>
      </c>
      <c r="J14" s="80">
        <v>0</v>
      </c>
      <c r="K14" s="67">
        <v>0</v>
      </c>
      <c r="L14" s="65">
        <v>0</v>
      </c>
      <c r="M14" s="80">
        <v>0</v>
      </c>
      <c r="N14" s="66">
        <v>0</v>
      </c>
      <c r="O14" s="80">
        <v>0</v>
      </c>
      <c r="P14" s="80">
        <v>0</v>
      </c>
      <c r="Q14" s="66">
        <v>0</v>
      </c>
      <c r="R14" s="80">
        <v>0</v>
      </c>
      <c r="S14" s="80">
        <v>0</v>
      </c>
      <c r="T14" s="66">
        <v>0</v>
      </c>
      <c r="U14" s="80">
        <v>94012</v>
      </c>
      <c r="V14" s="80">
        <v>0</v>
      </c>
      <c r="W14" s="67">
        <v>94012</v>
      </c>
      <c r="X14" s="65">
        <v>827329</v>
      </c>
      <c r="Y14" s="80">
        <v>0</v>
      </c>
      <c r="Z14" s="66">
        <v>827329</v>
      </c>
      <c r="AA14" s="80">
        <v>827329</v>
      </c>
      <c r="AB14" s="80">
        <v>0</v>
      </c>
      <c r="AC14" s="66">
        <v>827329</v>
      </c>
      <c r="AD14" s="80">
        <v>826329</v>
      </c>
      <c r="AE14" s="80">
        <v>0</v>
      </c>
      <c r="AF14" s="66">
        <v>826329</v>
      </c>
      <c r="AG14" s="80">
        <v>809000</v>
      </c>
      <c r="AH14" s="80">
        <v>0</v>
      </c>
      <c r="AI14" s="67">
        <v>809000</v>
      </c>
      <c r="AJ14" s="65">
        <v>809000</v>
      </c>
      <c r="AK14" s="80">
        <v>0</v>
      </c>
      <c r="AL14" s="66">
        <v>809000</v>
      </c>
      <c r="AM14" s="80">
        <v>807000</v>
      </c>
      <c r="AN14" s="80">
        <v>0</v>
      </c>
      <c r="AO14" s="67">
        <v>807000</v>
      </c>
      <c r="AQ14" s="212"/>
    </row>
    <row r="15" spans="1:43" x14ac:dyDescent="0.2">
      <c r="A15" s="369" t="s">
        <v>286</v>
      </c>
      <c r="B15" s="64" t="s">
        <v>161</v>
      </c>
      <c r="C15" s="171">
        <f t="shared" si="1"/>
        <v>4999999</v>
      </c>
      <c r="D15" s="171">
        <f t="shared" si="0"/>
        <v>0</v>
      </c>
      <c r="E15" s="171">
        <f t="shared" si="0"/>
        <v>4999999</v>
      </c>
      <c r="F15" s="65">
        <v>0</v>
      </c>
      <c r="G15" s="80">
        <v>0</v>
      </c>
      <c r="H15" s="66">
        <v>0</v>
      </c>
      <c r="I15" s="80">
        <v>0</v>
      </c>
      <c r="J15" s="80">
        <v>0</v>
      </c>
      <c r="K15" s="67">
        <v>0</v>
      </c>
      <c r="L15" s="65">
        <v>0</v>
      </c>
      <c r="M15" s="80">
        <v>0</v>
      </c>
      <c r="N15" s="66">
        <v>0</v>
      </c>
      <c r="O15" s="80">
        <v>0</v>
      </c>
      <c r="P15" s="80">
        <v>0</v>
      </c>
      <c r="Q15" s="66">
        <v>0</v>
      </c>
      <c r="R15" s="80">
        <v>0</v>
      </c>
      <c r="S15" s="80">
        <v>0</v>
      </c>
      <c r="T15" s="66">
        <v>0</v>
      </c>
      <c r="U15" s="80">
        <v>594590</v>
      </c>
      <c r="V15" s="80">
        <v>0</v>
      </c>
      <c r="W15" s="67">
        <v>594590</v>
      </c>
      <c r="X15" s="65">
        <v>635136</v>
      </c>
      <c r="Y15" s="80">
        <v>0</v>
      </c>
      <c r="Z15" s="66">
        <v>635136</v>
      </c>
      <c r="AA15" s="80">
        <v>635136</v>
      </c>
      <c r="AB15" s="80">
        <v>0</v>
      </c>
      <c r="AC15" s="66">
        <v>635136</v>
      </c>
      <c r="AD15" s="80">
        <v>635137</v>
      </c>
      <c r="AE15" s="80">
        <v>0</v>
      </c>
      <c r="AF15" s="66">
        <v>635137</v>
      </c>
      <c r="AG15" s="80">
        <v>833333</v>
      </c>
      <c r="AH15" s="80">
        <v>0</v>
      </c>
      <c r="AI15" s="67">
        <v>833333</v>
      </c>
      <c r="AJ15" s="65">
        <v>833333</v>
      </c>
      <c r="AK15" s="80">
        <v>0</v>
      </c>
      <c r="AL15" s="66">
        <v>833333</v>
      </c>
      <c r="AM15" s="80">
        <v>833334</v>
      </c>
      <c r="AN15" s="80">
        <v>0</v>
      </c>
      <c r="AO15" s="67">
        <v>833334</v>
      </c>
      <c r="AQ15" s="212"/>
    </row>
    <row r="16" spans="1:43" x14ac:dyDescent="0.2">
      <c r="A16" s="369"/>
      <c r="B16" s="64" t="s">
        <v>183</v>
      </c>
      <c r="C16" s="171">
        <f t="shared" si="1"/>
        <v>25000000</v>
      </c>
      <c r="D16" s="171">
        <f t="shared" si="0"/>
        <v>0</v>
      </c>
      <c r="E16" s="171">
        <f t="shared" si="0"/>
        <v>25000000</v>
      </c>
      <c r="F16" s="65">
        <v>0</v>
      </c>
      <c r="G16" s="80">
        <v>0</v>
      </c>
      <c r="H16" s="66">
        <v>0</v>
      </c>
      <c r="I16" s="80">
        <v>0</v>
      </c>
      <c r="J16" s="80">
        <v>0</v>
      </c>
      <c r="K16" s="67">
        <v>0</v>
      </c>
      <c r="L16" s="65">
        <v>0</v>
      </c>
      <c r="M16" s="80">
        <v>0</v>
      </c>
      <c r="N16" s="66">
        <v>0</v>
      </c>
      <c r="O16" s="80">
        <v>0</v>
      </c>
      <c r="P16" s="80">
        <v>0</v>
      </c>
      <c r="Q16" s="66">
        <v>0</v>
      </c>
      <c r="R16" s="80">
        <v>2248000</v>
      </c>
      <c r="S16" s="80">
        <v>0</v>
      </c>
      <c r="T16" s="66">
        <v>2248000</v>
      </c>
      <c r="U16" s="80">
        <v>851794</v>
      </c>
      <c r="V16" s="80">
        <v>0</v>
      </c>
      <c r="W16" s="67">
        <v>851794</v>
      </c>
      <c r="X16" s="65">
        <v>3989402</v>
      </c>
      <c r="Y16" s="80">
        <v>0</v>
      </c>
      <c r="Z16" s="66">
        <v>3989402</v>
      </c>
      <c r="AA16" s="80">
        <v>3989402</v>
      </c>
      <c r="AB16" s="80">
        <v>0</v>
      </c>
      <c r="AC16" s="66">
        <v>3989402</v>
      </c>
      <c r="AD16" s="80">
        <v>3989402</v>
      </c>
      <c r="AE16" s="80">
        <v>0</v>
      </c>
      <c r="AF16" s="66">
        <v>3989402</v>
      </c>
      <c r="AG16" s="80">
        <v>3310667</v>
      </c>
      <c r="AH16" s="80">
        <v>0</v>
      </c>
      <c r="AI16" s="67">
        <v>3310667</v>
      </c>
      <c r="AJ16" s="65">
        <v>3310667</v>
      </c>
      <c r="AK16" s="80">
        <v>0</v>
      </c>
      <c r="AL16" s="66">
        <v>3310667</v>
      </c>
      <c r="AM16" s="80">
        <v>3310666</v>
      </c>
      <c r="AN16" s="80">
        <v>0</v>
      </c>
      <c r="AO16" s="67">
        <v>3310666</v>
      </c>
      <c r="AQ16" s="212"/>
    </row>
    <row r="17" spans="1:43" x14ac:dyDescent="0.2">
      <c r="A17" s="369"/>
      <c r="B17" s="64" t="s">
        <v>125</v>
      </c>
      <c r="C17" s="171">
        <f t="shared" si="1"/>
        <v>26673169</v>
      </c>
      <c r="D17" s="171">
        <f t="shared" si="0"/>
        <v>19126831</v>
      </c>
      <c r="E17" s="171">
        <f t="shared" si="0"/>
        <v>45800000</v>
      </c>
      <c r="F17" s="65">
        <v>0</v>
      </c>
      <c r="G17" s="80">
        <v>0</v>
      </c>
      <c r="H17" s="66">
        <v>0</v>
      </c>
      <c r="I17" s="80">
        <v>2500000</v>
      </c>
      <c r="J17" s="80">
        <v>1667000</v>
      </c>
      <c r="K17" s="67">
        <v>4167000</v>
      </c>
      <c r="L17" s="65">
        <v>2500000</v>
      </c>
      <c r="M17" s="80">
        <v>1667000</v>
      </c>
      <c r="N17" s="66">
        <v>4167000</v>
      </c>
      <c r="O17" s="80">
        <v>2500000</v>
      </c>
      <c r="P17" s="80">
        <v>1667000</v>
      </c>
      <c r="Q17" s="66">
        <v>4167000</v>
      </c>
      <c r="R17" s="80">
        <v>2500000</v>
      </c>
      <c r="S17" s="80">
        <v>1666000</v>
      </c>
      <c r="T17" s="66">
        <v>4166000</v>
      </c>
      <c r="U17" s="80">
        <v>0</v>
      </c>
      <c r="V17" s="80">
        <v>0</v>
      </c>
      <c r="W17" s="67">
        <v>0</v>
      </c>
      <c r="X17" s="65">
        <v>3057723</v>
      </c>
      <c r="Y17" s="80">
        <v>2498277</v>
      </c>
      <c r="Z17" s="66">
        <v>5556000</v>
      </c>
      <c r="AA17" s="80">
        <v>3057723</v>
      </c>
      <c r="AB17" s="80">
        <v>2498277</v>
      </c>
      <c r="AC17" s="66">
        <v>5556000</v>
      </c>
      <c r="AD17" s="80">
        <v>3057723</v>
      </c>
      <c r="AE17" s="80">
        <v>2498277</v>
      </c>
      <c r="AF17" s="66">
        <v>5556000</v>
      </c>
      <c r="AG17" s="80">
        <v>2500000</v>
      </c>
      <c r="AH17" s="80">
        <v>1655000</v>
      </c>
      <c r="AI17" s="67">
        <v>4155000</v>
      </c>
      <c r="AJ17" s="65">
        <v>2500000</v>
      </c>
      <c r="AK17" s="80">
        <v>1655000</v>
      </c>
      <c r="AL17" s="66">
        <v>4155000</v>
      </c>
      <c r="AM17" s="80">
        <v>2500000</v>
      </c>
      <c r="AN17" s="80">
        <v>1655000</v>
      </c>
      <c r="AO17" s="67">
        <v>4155000</v>
      </c>
      <c r="AQ17" s="212"/>
    </row>
    <row r="18" spans="1:43" x14ac:dyDescent="0.2">
      <c r="A18" s="369"/>
      <c r="B18" s="64" t="s">
        <v>200</v>
      </c>
      <c r="C18" s="171">
        <f t="shared" si="1"/>
        <v>40000000</v>
      </c>
      <c r="D18" s="171">
        <f t="shared" si="0"/>
        <v>0</v>
      </c>
      <c r="E18" s="171">
        <f t="shared" si="0"/>
        <v>40000000</v>
      </c>
      <c r="F18" s="65">
        <v>0</v>
      </c>
      <c r="G18" s="80">
        <v>0</v>
      </c>
      <c r="H18" s="66">
        <v>0</v>
      </c>
      <c r="I18" s="80">
        <v>0</v>
      </c>
      <c r="J18" s="80">
        <v>0</v>
      </c>
      <c r="K18" s="67">
        <v>0</v>
      </c>
      <c r="L18" s="65">
        <v>0</v>
      </c>
      <c r="M18" s="80">
        <v>0</v>
      </c>
      <c r="N18" s="66">
        <v>0</v>
      </c>
      <c r="O18" s="80">
        <v>0</v>
      </c>
      <c r="P18" s="80">
        <v>0</v>
      </c>
      <c r="Q18" s="66">
        <v>0</v>
      </c>
      <c r="R18" s="80">
        <v>9053000</v>
      </c>
      <c r="S18" s="80">
        <v>0</v>
      </c>
      <c r="T18" s="66">
        <v>9053000</v>
      </c>
      <c r="U18" s="80">
        <v>7450500</v>
      </c>
      <c r="V18" s="80">
        <v>0</v>
      </c>
      <c r="W18" s="67">
        <v>7450500</v>
      </c>
      <c r="X18" s="65">
        <v>16634500</v>
      </c>
      <c r="Y18" s="80">
        <v>0</v>
      </c>
      <c r="Z18" s="66">
        <v>16634500</v>
      </c>
      <c r="AA18" s="80">
        <v>0</v>
      </c>
      <c r="AB18" s="80">
        <v>0</v>
      </c>
      <c r="AC18" s="66">
        <v>0</v>
      </c>
      <c r="AD18" s="80">
        <v>5566000</v>
      </c>
      <c r="AE18" s="80">
        <v>0</v>
      </c>
      <c r="AF18" s="66">
        <v>5566000</v>
      </c>
      <c r="AG18" s="80">
        <v>475000</v>
      </c>
      <c r="AH18" s="80">
        <v>0</v>
      </c>
      <c r="AI18" s="67">
        <v>475000</v>
      </c>
      <c r="AJ18" s="65">
        <v>220000</v>
      </c>
      <c r="AK18" s="80">
        <v>0</v>
      </c>
      <c r="AL18" s="66">
        <v>220000</v>
      </c>
      <c r="AM18" s="80">
        <v>601000</v>
      </c>
      <c r="AN18" s="80">
        <v>0</v>
      </c>
      <c r="AO18" s="67">
        <v>601000</v>
      </c>
      <c r="AQ18" s="212"/>
    </row>
    <row r="19" spans="1:43" ht="14.1" customHeight="1" x14ac:dyDescent="0.2">
      <c r="A19" s="370" t="s">
        <v>287</v>
      </c>
      <c r="B19" s="64" t="s">
        <v>186</v>
      </c>
      <c r="C19" s="171">
        <f t="shared" si="1"/>
        <v>43210000</v>
      </c>
      <c r="D19" s="171">
        <f t="shared" si="0"/>
        <v>48897001</v>
      </c>
      <c r="E19" s="171">
        <f t="shared" si="0"/>
        <v>92107001</v>
      </c>
      <c r="F19" s="65">
        <v>0</v>
      </c>
      <c r="G19" s="80">
        <v>0</v>
      </c>
      <c r="H19" s="66">
        <v>0</v>
      </c>
      <c r="I19" s="80">
        <v>951000</v>
      </c>
      <c r="J19" s="80">
        <v>951000</v>
      </c>
      <c r="K19" s="67">
        <v>1902000</v>
      </c>
      <c r="L19" s="65">
        <v>2323000</v>
      </c>
      <c r="M19" s="80">
        <v>2323000</v>
      </c>
      <c r="N19" s="66">
        <v>4646000</v>
      </c>
      <c r="O19" s="80">
        <v>5242000</v>
      </c>
      <c r="P19" s="80">
        <v>5242000</v>
      </c>
      <c r="Q19" s="66">
        <v>10484000</v>
      </c>
      <c r="R19" s="80">
        <v>4074000</v>
      </c>
      <c r="S19" s="80">
        <v>4422000</v>
      </c>
      <c r="T19" s="66">
        <v>8496000</v>
      </c>
      <c r="U19" s="80">
        <v>1202803</v>
      </c>
      <c r="V19" s="80">
        <v>1550803</v>
      </c>
      <c r="W19" s="67">
        <v>2753606</v>
      </c>
      <c r="X19" s="65">
        <v>4364399</v>
      </c>
      <c r="Y19" s="80">
        <v>5933066</v>
      </c>
      <c r="Z19" s="66">
        <v>10297465</v>
      </c>
      <c r="AA19" s="80">
        <v>5120399</v>
      </c>
      <c r="AB19" s="80">
        <v>6904066</v>
      </c>
      <c r="AC19" s="66">
        <v>12024465</v>
      </c>
      <c r="AD19" s="80">
        <v>6575399</v>
      </c>
      <c r="AE19" s="80">
        <v>7175066</v>
      </c>
      <c r="AF19" s="66">
        <v>13750465</v>
      </c>
      <c r="AG19" s="80">
        <v>3970000</v>
      </c>
      <c r="AH19" s="80">
        <v>4317000</v>
      </c>
      <c r="AI19" s="67">
        <v>8287000</v>
      </c>
      <c r="AJ19" s="65">
        <v>4452000</v>
      </c>
      <c r="AK19" s="80">
        <v>4799000</v>
      </c>
      <c r="AL19" s="66">
        <v>9251000</v>
      </c>
      <c r="AM19" s="80">
        <v>4935000</v>
      </c>
      <c r="AN19" s="80">
        <v>5280000</v>
      </c>
      <c r="AO19" s="67">
        <v>10215000</v>
      </c>
      <c r="AQ19" s="212"/>
    </row>
    <row r="20" spans="1:43" ht="14.1" customHeight="1" x14ac:dyDescent="0.2">
      <c r="A20" s="370"/>
      <c r="B20" s="64" t="s">
        <v>188</v>
      </c>
      <c r="C20" s="171">
        <f t="shared" si="1"/>
        <v>601896000</v>
      </c>
      <c r="D20" s="171">
        <f t="shared" si="0"/>
        <v>697724000</v>
      </c>
      <c r="E20" s="171">
        <f t="shared" si="0"/>
        <v>1299620000</v>
      </c>
      <c r="F20" s="65">
        <v>0</v>
      </c>
      <c r="G20" s="80">
        <v>0</v>
      </c>
      <c r="H20" s="66">
        <v>0</v>
      </c>
      <c r="I20" s="80">
        <v>0</v>
      </c>
      <c r="J20" s="80">
        <v>0</v>
      </c>
      <c r="K20" s="67">
        <v>0</v>
      </c>
      <c r="L20" s="65">
        <v>0</v>
      </c>
      <c r="M20" s="80">
        <v>0</v>
      </c>
      <c r="N20" s="66">
        <v>0</v>
      </c>
      <c r="O20" s="80">
        <v>0</v>
      </c>
      <c r="P20" s="80">
        <v>0</v>
      </c>
      <c r="Q20" s="66">
        <v>0</v>
      </c>
      <c r="R20" s="80">
        <v>214000</v>
      </c>
      <c r="S20" s="80">
        <v>214000</v>
      </c>
      <c r="T20" s="66">
        <v>428000</v>
      </c>
      <c r="U20" s="80">
        <v>121578</v>
      </c>
      <c r="V20" s="80">
        <v>121578</v>
      </c>
      <c r="W20" s="67">
        <v>243156</v>
      </c>
      <c r="X20" s="65">
        <v>85490474</v>
      </c>
      <c r="Y20" s="80">
        <v>109422474</v>
      </c>
      <c r="Z20" s="66">
        <v>194912948</v>
      </c>
      <c r="AA20" s="80">
        <v>956474</v>
      </c>
      <c r="AB20" s="80">
        <v>956474</v>
      </c>
      <c r="AC20" s="66">
        <v>1912948</v>
      </c>
      <c r="AD20" s="80">
        <v>198494474</v>
      </c>
      <c r="AE20" s="80">
        <v>254418474</v>
      </c>
      <c r="AF20" s="66">
        <v>452912948</v>
      </c>
      <c r="AG20" s="80">
        <v>868375</v>
      </c>
      <c r="AH20" s="80">
        <v>868375</v>
      </c>
      <c r="AI20" s="67">
        <v>1736750</v>
      </c>
      <c r="AJ20" s="65">
        <v>868375</v>
      </c>
      <c r="AK20" s="80">
        <v>868375</v>
      </c>
      <c r="AL20" s="66">
        <v>1736750</v>
      </c>
      <c r="AM20" s="80">
        <v>314882250</v>
      </c>
      <c r="AN20" s="80">
        <v>330854250</v>
      </c>
      <c r="AO20" s="67">
        <v>645736500</v>
      </c>
      <c r="AQ20" s="212"/>
    </row>
    <row r="21" spans="1:43" ht="14.1" customHeight="1" x14ac:dyDescent="0.2">
      <c r="A21" s="370"/>
      <c r="B21" s="64" t="s">
        <v>154</v>
      </c>
      <c r="C21" s="171">
        <f t="shared" si="1"/>
        <v>53400000</v>
      </c>
      <c r="D21" s="171">
        <f t="shared" si="0"/>
        <v>0</v>
      </c>
      <c r="E21" s="171">
        <f t="shared" si="0"/>
        <v>53400000</v>
      </c>
      <c r="F21" s="65">
        <v>0</v>
      </c>
      <c r="G21" s="80">
        <v>0</v>
      </c>
      <c r="H21" s="66">
        <v>0</v>
      </c>
      <c r="I21" s="80">
        <v>0</v>
      </c>
      <c r="J21" s="80">
        <v>0</v>
      </c>
      <c r="K21" s="67">
        <v>0</v>
      </c>
      <c r="L21" s="65">
        <v>0</v>
      </c>
      <c r="M21" s="80">
        <v>0</v>
      </c>
      <c r="N21" s="66">
        <v>0</v>
      </c>
      <c r="O21" s="80">
        <v>0</v>
      </c>
      <c r="P21" s="80">
        <v>0</v>
      </c>
      <c r="Q21" s="66">
        <v>0</v>
      </c>
      <c r="R21" s="80">
        <v>0</v>
      </c>
      <c r="S21" s="80">
        <v>0</v>
      </c>
      <c r="T21" s="66">
        <v>0</v>
      </c>
      <c r="U21" s="80">
        <v>0</v>
      </c>
      <c r="V21" s="80">
        <v>0</v>
      </c>
      <c r="W21" s="67">
        <v>0</v>
      </c>
      <c r="X21" s="65">
        <v>4726000</v>
      </c>
      <c r="Y21" s="80">
        <v>0</v>
      </c>
      <c r="Z21" s="66">
        <v>4726000</v>
      </c>
      <c r="AA21" s="80">
        <v>9492000</v>
      </c>
      <c r="AB21" s="80">
        <v>0</v>
      </c>
      <c r="AC21" s="66">
        <v>9492000</v>
      </c>
      <c r="AD21" s="80">
        <v>12615000</v>
      </c>
      <c r="AE21" s="80">
        <v>0</v>
      </c>
      <c r="AF21" s="66">
        <v>12615000</v>
      </c>
      <c r="AG21" s="80">
        <v>17177000</v>
      </c>
      <c r="AH21" s="80">
        <v>0</v>
      </c>
      <c r="AI21" s="67">
        <v>17177000</v>
      </c>
      <c r="AJ21" s="65">
        <v>9390000</v>
      </c>
      <c r="AK21" s="80">
        <v>0</v>
      </c>
      <c r="AL21" s="66">
        <v>9390000</v>
      </c>
      <c r="AM21" s="80">
        <v>0</v>
      </c>
      <c r="AN21" s="80">
        <v>0</v>
      </c>
      <c r="AO21" s="67">
        <v>0</v>
      </c>
      <c r="AQ21" s="212"/>
    </row>
    <row r="22" spans="1:43" ht="14.45" customHeight="1" x14ac:dyDescent="0.2">
      <c r="A22" s="370"/>
      <c r="B22" s="64" t="s">
        <v>205</v>
      </c>
      <c r="C22" s="171">
        <f t="shared" si="1"/>
        <v>600000</v>
      </c>
      <c r="D22" s="171">
        <f t="shared" si="0"/>
        <v>0</v>
      </c>
      <c r="E22" s="171">
        <f t="shared" si="0"/>
        <v>600000</v>
      </c>
      <c r="F22" s="65">
        <v>0</v>
      </c>
      <c r="G22" s="80">
        <v>0</v>
      </c>
      <c r="H22" s="66">
        <v>0</v>
      </c>
      <c r="I22" s="80">
        <v>0</v>
      </c>
      <c r="J22" s="80">
        <v>0</v>
      </c>
      <c r="K22" s="67">
        <v>0</v>
      </c>
      <c r="L22" s="65">
        <v>0</v>
      </c>
      <c r="M22" s="80">
        <v>0</v>
      </c>
      <c r="N22" s="66">
        <v>0</v>
      </c>
      <c r="O22" s="80">
        <v>0</v>
      </c>
      <c r="P22" s="80">
        <v>0</v>
      </c>
      <c r="Q22" s="66">
        <v>0</v>
      </c>
      <c r="R22" s="80">
        <v>0</v>
      </c>
      <c r="S22" s="80">
        <v>0</v>
      </c>
      <c r="T22" s="66">
        <v>0</v>
      </c>
      <c r="U22" s="80">
        <v>0</v>
      </c>
      <c r="V22" s="80">
        <v>0</v>
      </c>
      <c r="W22" s="67">
        <v>0</v>
      </c>
      <c r="X22" s="65">
        <v>200000</v>
      </c>
      <c r="Y22" s="80">
        <v>0</v>
      </c>
      <c r="Z22" s="66">
        <v>200000</v>
      </c>
      <c r="AA22" s="80">
        <v>200000</v>
      </c>
      <c r="AB22" s="80">
        <v>0</v>
      </c>
      <c r="AC22" s="66">
        <v>200000</v>
      </c>
      <c r="AD22" s="80">
        <v>200000</v>
      </c>
      <c r="AE22" s="80">
        <v>0</v>
      </c>
      <c r="AF22" s="66">
        <v>200000</v>
      </c>
      <c r="AG22" s="80">
        <v>0</v>
      </c>
      <c r="AH22" s="80">
        <v>0</v>
      </c>
      <c r="AI22" s="67">
        <v>0</v>
      </c>
      <c r="AJ22" s="65">
        <v>0</v>
      </c>
      <c r="AK22" s="80">
        <v>0</v>
      </c>
      <c r="AL22" s="66">
        <v>0</v>
      </c>
      <c r="AM22" s="80">
        <v>0</v>
      </c>
      <c r="AN22" s="80">
        <v>0</v>
      </c>
      <c r="AO22" s="67">
        <v>0</v>
      </c>
      <c r="AQ22" s="212"/>
    </row>
    <row r="23" spans="1:43" x14ac:dyDescent="0.2">
      <c r="A23" s="371" t="s">
        <v>288</v>
      </c>
      <c r="B23" s="64" t="s">
        <v>162</v>
      </c>
      <c r="C23" s="171">
        <f t="shared" si="1"/>
        <v>5000000</v>
      </c>
      <c r="D23" s="171">
        <f t="shared" si="0"/>
        <v>0</v>
      </c>
      <c r="E23" s="171">
        <f t="shared" si="0"/>
        <v>5000000</v>
      </c>
      <c r="F23" s="65">
        <v>0</v>
      </c>
      <c r="G23" s="80">
        <v>0</v>
      </c>
      <c r="H23" s="66">
        <v>0</v>
      </c>
      <c r="I23" s="80">
        <v>0</v>
      </c>
      <c r="J23" s="80">
        <v>0</v>
      </c>
      <c r="K23" s="67">
        <v>0</v>
      </c>
      <c r="L23" s="65">
        <v>0</v>
      </c>
      <c r="M23" s="80">
        <v>0</v>
      </c>
      <c r="N23" s="66">
        <v>0</v>
      </c>
      <c r="O23" s="80">
        <v>0</v>
      </c>
      <c r="P23" s="80">
        <v>0</v>
      </c>
      <c r="Q23" s="66">
        <v>0</v>
      </c>
      <c r="R23" s="80">
        <v>0</v>
      </c>
      <c r="S23" s="80">
        <v>0</v>
      </c>
      <c r="T23" s="66">
        <v>0</v>
      </c>
      <c r="U23" s="80">
        <v>0</v>
      </c>
      <c r="V23" s="80">
        <v>0</v>
      </c>
      <c r="W23" s="67">
        <v>0</v>
      </c>
      <c r="X23" s="65">
        <v>983000</v>
      </c>
      <c r="Y23" s="80">
        <v>0</v>
      </c>
      <c r="Z23" s="66">
        <v>983000</v>
      </c>
      <c r="AA23" s="80">
        <v>983000</v>
      </c>
      <c r="AB23" s="80">
        <v>0</v>
      </c>
      <c r="AC23" s="66">
        <v>983000</v>
      </c>
      <c r="AD23" s="80">
        <v>983000</v>
      </c>
      <c r="AE23" s="80">
        <v>0</v>
      </c>
      <c r="AF23" s="66">
        <v>983000</v>
      </c>
      <c r="AG23" s="80">
        <v>984000</v>
      </c>
      <c r="AH23" s="80">
        <v>0</v>
      </c>
      <c r="AI23" s="67">
        <v>984000</v>
      </c>
      <c r="AJ23" s="65">
        <v>984000</v>
      </c>
      <c r="AK23" s="80">
        <v>0</v>
      </c>
      <c r="AL23" s="66">
        <v>984000</v>
      </c>
      <c r="AM23" s="80">
        <v>83000</v>
      </c>
      <c r="AN23" s="80">
        <v>0</v>
      </c>
      <c r="AO23" s="67">
        <v>83000</v>
      </c>
      <c r="AQ23" s="212"/>
    </row>
    <row r="24" spans="1:43" x14ac:dyDescent="0.2">
      <c r="A24" s="371"/>
      <c r="B24" s="64" t="s">
        <v>164</v>
      </c>
      <c r="C24" s="171">
        <f t="shared" si="1"/>
        <v>106000000</v>
      </c>
      <c r="D24" s="171">
        <f t="shared" si="1"/>
        <v>0</v>
      </c>
      <c r="E24" s="171">
        <f t="shared" si="1"/>
        <v>106000000</v>
      </c>
      <c r="F24" s="65">
        <v>0</v>
      </c>
      <c r="G24" s="80">
        <v>0</v>
      </c>
      <c r="H24" s="66">
        <v>0</v>
      </c>
      <c r="I24" s="80">
        <v>0</v>
      </c>
      <c r="J24" s="80">
        <v>0</v>
      </c>
      <c r="K24" s="67">
        <v>0</v>
      </c>
      <c r="L24" s="65">
        <v>0</v>
      </c>
      <c r="M24" s="80">
        <v>0</v>
      </c>
      <c r="N24" s="66">
        <v>0</v>
      </c>
      <c r="O24" s="80">
        <v>474286</v>
      </c>
      <c r="P24" s="80">
        <v>0</v>
      </c>
      <c r="Q24" s="66">
        <v>474286</v>
      </c>
      <c r="R24" s="80">
        <v>0</v>
      </c>
      <c r="S24" s="80">
        <v>0</v>
      </c>
      <c r="T24" s="66">
        <v>0</v>
      </c>
      <c r="U24" s="80">
        <v>0</v>
      </c>
      <c r="V24" s="80">
        <v>0</v>
      </c>
      <c r="W24" s="67">
        <v>0</v>
      </c>
      <c r="X24" s="65">
        <v>17587620</v>
      </c>
      <c r="Y24" s="80">
        <v>0</v>
      </c>
      <c r="Z24" s="66">
        <v>17587620</v>
      </c>
      <c r="AA24" s="80">
        <v>17587620</v>
      </c>
      <c r="AB24" s="80">
        <v>0</v>
      </c>
      <c r="AC24" s="66">
        <v>17587620</v>
      </c>
      <c r="AD24" s="80">
        <v>17587618</v>
      </c>
      <c r="AE24" s="80">
        <v>0</v>
      </c>
      <c r="AF24" s="66">
        <v>17587618</v>
      </c>
      <c r="AG24" s="80">
        <v>17587620</v>
      </c>
      <c r="AH24" s="80">
        <v>0</v>
      </c>
      <c r="AI24" s="67">
        <v>17587620</v>
      </c>
      <c r="AJ24" s="65">
        <v>17587620</v>
      </c>
      <c r="AK24" s="80">
        <v>0</v>
      </c>
      <c r="AL24" s="66">
        <v>17587620</v>
      </c>
      <c r="AM24" s="80">
        <v>17587616</v>
      </c>
      <c r="AN24" s="80">
        <v>0</v>
      </c>
      <c r="AO24" s="67">
        <v>17587616</v>
      </c>
      <c r="AQ24" s="212"/>
    </row>
    <row r="25" spans="1:43" x14ac:dyDescent="0.2">
      <c r="A25" s="371"/>
      <c r="B25" s="64" t="s">
        <v>168</v>
      </c>
      <c r="C25" s="171">
        <f t="shared" si="1"/>
        <v>0</v>
      </c>
      <c r="D25" s="171">
        <f t="shared" si="1"/>
        <v>0</v>
      </c>
      <c r="E25" s="171">
        <f t="shared" si="1"/>
        <v>0</v>
      </c>
      <c r="F25" s="65">
        <v>0</v>
      </c>
      <c r="G25" s="80">
        <v>0</v>
      </c>
      <c r="H25" s="66">
        <v>0</v>
      </c>
      <c r="I25" s="80">
        <v>0</v>
      </c>
      <c r="J25" s="80">
        <v>0</v>
      </c>
      <c r="K25" s="67">
        <v>0</v>
      </c>
      <c r="L25" s="65">
        <v>0</v>
      </c>
      <c r="M25" s="80">
        <v>0</v>
      </c>
      <c r="N25" s="66">
        <v>0</v>
      </c>
      <c r="O25" s="80">
        <v>0</v>
      </c>
      <c r="P25" s="80">
        <v>0</v>
      </c>
      <c r="Q25" s="66">
        <v>0</v>
      </c>
      <c r="R25" s="80">
        <v>0</v>
      </c>
      <c r="S25" s="80">
        <v>0</v>
      </c>
      <c r="T25" s="66">
        <v>0</v>
      </c>
      <c r="U25" s="80">
        <v>0</v>
      </c>
      <c r="V25" s="80">
        <v>0</v>
      </c>
      <c r="W25" s="67">
        <v>0</v>
      </c>
      <c r="X25" s="65">
        <v>0</v>
      </c>
      <c r="Y25" s="80">
        <v>0</v>
      </c>
      <c r="Z25" s="66">
        <v>0</v>
      </c>
      <c r="AA25" s="80">
        <v>0</v>
      </c>
      <c r="AB25" s="80">
        <v>0</v>
      </c>
      <c r="AC25" s="66">
        <v>0</v>
      </c>
      <c r="AD25" s="80">
        <v>0</v>
      </c>
      <c r="AE25" s="80">
        <v>0</v>
      </c>
      <c r="AF25" s="66">
        <v>0</v>
      </c>
      <c r="AG25" s="80">
        <v>0</v>
      </c>
      <c r="AH25" s="80">
        <v>0</v>
      </c>
      <c r="AI25" s="67">
        <v>0</v>
      </c>
      <c r="AJ25" s="65">
        <v>0</v>
      </c>
      <c r="AK25" s="80">
        <v>0</v>
      </c>
      <c r="AL25" s="66">
        <v>0</v>
      </c>
      <c r="AM25" s="80">
        <v>0</v>
      </c>
      <c r="AN25" s="80">
        <v>0</v>
      </c>
      <c r="AO25" s="67">
        <v>0</v>
      </c>
      <c r="AQ25" s="212"/>
    </row>
    <row r="26" spans="1:43" x14ac:dyDescent="0.2">
      <c r="A26" s="371"/>
      <c r="B26" s="64" t="s">
        <v>130</v>
      </c>
      <c r="C26" s="171">
        <f t="shared" si="1"/>
        <v>24173416</v>
      </c>
      <c r="D26" s="171">
        <f t="shared" si="1"/>
        <v>17493584</v>
      </c>
      <c r="E26" s="171">
        <f t="shared" si="1"/>
        <v>41667000</v>
      </c>
      <c r="F26" s="65">
        <v>0</v>
      </c>
      <c r="G26" s="80">
        <v>0</v>
      </c>
      <c r="H26" s="66">
        <v>0</v>
      </c>
      <c r="I26" s="80">
        <v>0</v>
      </c>
      <c r="J26" s="80">
        <v>0</v>
      </c>
      <c r="K26" s="67">
        <v>0</v>
      </c>
      <c r="L26" s="65">
        <v>0</v>
      </c>
      <c r="M26" s="80">
        <v>0</v>
      </c>
      <c r="N26" s="66">
        <v>0</v>
      </c>
      <c r="O26" s="80">
        <v>0</v>
      </c>
      <c r="P26" s="80">
        <v>0</v>
      </c>
      <c r="Q26" s="66">
        <v>0</v>
      </c>
      <c r="R26" s="80">
        <v>0</v>
      </c>
      <c r="S26" s="80">
        <v>0</v>
      </c>
      <c r="T26" s="66">
        <v>0</v>
      </c>
      <c r="U26" s="80">
        <v>0</v>
      </c>
      <c r="V26" s="80">
        <v>0</v>
      </c>
      <c r="W26" s="67">
        <v>0</v>
      </c>
      <c r="X26" s="65">
        <v>0</v>
      </c>
      <c r="Y26" s="80">
        <v>0</v>
      </c>
      <c r="Z26" s="66">
        <v>0</v>
      </c>
      <c r="AA26" s="80">
        <v>4586708</v>
      </c>
      <c r="AB26" s="80">
        <v>3746292</v>
      </c>
      <c r="AC26" s="66">
        <v>8333000</v>
      </c>
      <c r="AD26" s="80">
        <v>4586708</v>
      </c>
      <c r="AE26" s="80">
        <v>3746292</v>
      </c>
      <c r="AF26" s="66">
        <v>8333000</v>
      </c>
      <c r="AG26" s="80">
        <v>5000000</v>
      </c>
      <c r="AH26" s="80">
        <v>3333000</v>
      </c>
      <c r="AI26" s="67">
        <v>8333000</v>
      </c>
      <c r="AJ26" s="65">
        <v>5000000</v>
      </c>
      <c r="AK26" s="80">
        <v>3333000</v>
      </c>
      <c r="AL26" s="66">
        <v>8333000</v>
      </c>
      <c r="AM26" s="80">
        <v>5000000</v>
      </c>
      <c r="AN26" s="80">
        <v>3335000</v>
      </c>
      <c r="AO26" s="67">
        <v>8335000</v>
      </c>
      <c r="AQ26" s="212"/>
    </row>
    <row r="27" spans="1:43" x14ac:dyDescent="0.2">
      <c r="A27" s="371"/>
      <c r="B27" s="64" t="s">
        <v>133</v>
      </c>
      <c r="C27" s="171">
        <f t="shared" si="1"/>
        <v>12500000</v>
      </c>
      <c r="D27" s="171">
        <f t="shared" si="1"/>
        <v>0</v>
      </c>
      <c r="E27" s="171">
        <f t="shared" si="1"/>
        <v>12500000</v>
      </c>
      <c r="F27" s="65">
        <v>0</v>
      </c>
      <c r="G27" s="80">
        <v>0</v>
      </c>
      <c r="H27" s="66">
        <v>0</v>
      </c>
      <c r="I27" s="80">
        <v>0</v>
      </c>
      <c r="J27" s="80">
        <v>0</v>
      </c>
      <c r="K27" s="67">
        <v>0</v>
      </c>
      <c r="L27" s="65">
        <v>0</v>
      </c>
      <c r="M27" s="80">
        <v>0</v>
      </c>
      <c r="N27" s="66">
        <v>0</v>
      </c>
      <c r="O27" s="80">
        <v>0</v>
      </c>
      <c r="P27" s="80">
        <v>0</v>
      </c>
      <c r="Q27" s="66">
        <v>0</v>
      </c>
      <c r="R27" s="80">
        <v>0</v>
      </c>
      <c r="S27" s="80">
        <v>0</v>
      </c>
      <c r="T27" s="66">
        <v>0</v>
      </c>
      <c r="U27" s="80">
        <v>0</v>
      </c>
      <c r="V27" s="80">
        <v>0</v>
      </c>
      <c r="W27" s="67">
        <v>0</v>
      </c>
      <c r="X27" s="65">
        <v>0</v>
      </c>
      <c r="Y27" s="80">
        <v>0</v>
      </c>
      <c r="Z27" s="66">
        <v>0</v>
      </c>
      <c r="AA27" s="80">
        <v>0</v>
      </c>
      <c r="AB27" s="80">
        <v>0</v>
      </c>
      <c r="AC27" s="66">
        <v>0</v>
      </c>
      <c r="AD27" s="80">
        <v>3125000</v>
      </c>
      <c r="AE27" s="80">
        <v>0</v>
      </c>
      <c r="AF27" s="66">
        <v>3125000</v>
      </c>
      <c r="AG27" s="80">
        <v>3125000</v>
      </c>
      <c r="AH27" s="80">
        <v>0</v>
      </c>
      <c r="AI27" s="67">
        <v>3125000</v>
      </c>
      <c r="AJ27" s="65">
        <v>3125000</v>
      </c>
      <c r="AK27" s="80">
        <v>0</v>
      </c>
      <c r="AL27" s="66">
        <v>3125000</v>
      </c>
      <c r="AM27" s="80">
        <v>3125000</v>
      </c>
      <c r="AN27" s="80">
        <v>0</v>
      </c>
      <c r="AO27" s="67">
        <v>3125000</v>
      </c>
      <c r="AQ27" s="212"/>
    </row>
    <row r="28" spans="1:43" x14ac:dyDescent="0.2">
      <c r="A28" s="371"/>
      <c r="B28" s="64" t="s">
        <v>137</v>
      </c>
      <c r="C28" s="171">
        <f t="shared" si="1"/>
        <v>75918895</v>
      </c>
      <c r="D28" s="171">
        <f t="shared" si="1"/>
        <v>45181104</v>
      </c>
      <c r="E28" s="171">
        <f t="shared" si="1"/>
        <v>121099999</v>
      </c>
      <c r="F28" s="65">
        <v>0</v>
      </c>
      <c r="G28" s="80">
        <v>0</v>
      </c>
      <c r="H28" s="66">
        <v>0</v>
      </c>
      <c r="I28" s="80">
        <v>0</v>
      </c>
      <c r="J28" s="80">
        <v>0</v>
      </c>
      <c r="K28" s="67">
        <v>0</v>
      </c>
      <c r="L28" s="65">
        <v>0</v>
      </c>
      <c r="M28" s="80">
        <v>0</v>
      </c>
      <c r="N28" s="66">
        <v>0</v>
      </c>
      <c r="O28" s="80">
        <v>0</v>
      </c>
      <c r="P28" s="80">
        <v>0</v>
      </c>
      <c r="Q28" s="66">
        <v>0</v>
      </c>
      <c r="R28" s="80">
        <v>17128000</v>
      </c>
      <c r="S28" s="80">
        <v>9404000</v>
      </c>
      <c r="T28" s="66">
        <v>26532000</v>
      </c>
      <c r="U28" s="80">
        <v>0</v>
      </c>
      <c r="V28" s="80">
        <v>0</v>
      </c>
      <c r="W28" s="67">
        <v>0</v>
      </c>
      <c r="X28" s="65">
        <v>10396965</v>
      </c>
      <c r="Y28" s="80">
        <v>6892368</v>
      </c>
      <c r="Z28" s="66">
        <v>17289333</v>
      </c>
      <c r="AA28" s="80">
        <v>10396965</v>
      </c>
      <c r="AB28" s="80">
        <v>6892368</v>
      </c>
      <c r="AC28" s="66">
        <v>17289333</v>
      </c>
      <c r="AD28" s="80">
        <v>10396965</v>
      </c>
      <c r="AE28" s="80">
        <v>6892368</v>
      </c>
      <c r="AF28" s="66">
        <v>17289333</v>
      </c>
      <c r="AG28" s="80">
        <v>9200000</v>
      </c>
      <c r="AH28" s="80">
        <v>5033333</v>
      </c>
      <c r="AI28" s="67">
        <v>14233333</v>
      </c>
      <c r="AJ28" s="65">
        <v>9200000</v>
      </c>
      <c r="AK28" s="80">
        <v>5033333</v>
      </c>
      <c r="AL28" s="66">
        <v>14233333</v>
      </c>
      <c r="AM28" s="80">
        <v>9200000</v>
      </c>
      <c r="AN28" s="80">
        <v>5033334</v>
      </c>
      <c r="AO28" s="67">
        <v>14233334</v>
      </c>
      <c r="AQ28" s="212"/>
    </row>
    <row r="29" spans="1:43" x14ac:dyDescent="0.2">
      <c r="A29" s="371"/>
      <c r="B29" s="64" t="s">
        <v>138</v>
      </c>
      <c r="C29" s="171">
        <f t="shared" si="1"/>
        <v>965430367</v>
      </c>
      <c r="D29" s="171">
        <f t="shared" si="1"/>
        <v>573135174</v>
      </c>
      <c r="E29" s="171">
        <f t="shared" si="1"/>
        <v>1538565541</v>
      </c>
      <c r="F29" s="65">
        <v>0</v>
      </c>
      <c r="G29" s="80">
        <v>0</v>
      </c>
      <c r="H29" s="66">
        <v>0</v>
      </c>
      <c r="I29" s="80">
        <v>0</v>
      </c>
      <c r="J29" s="80">
        <v>0</v>
      </c>
      <c r="K29" s="67">
        <v>0</v>
      </c>
      <c r="L29" s="65">
        <v>0</v>
      </c>
      <c r="M29" s="80">
        <v>0</v>
      </c>
      <c r="N29" s="66">
        <v>0</v>
      </c>
      <c r="O29" s="80">
        <v>0</v>
      </c>
      <c r="P29" s="80">
        <v>0</v>
      </c>
      <c r="Q29" s="66">
        <v>0</v>
      </c>
      <c r="R29" s="80">
        <v>86347600</v>
      </c>
      <c r="S29" s="80">
        <v>55254400</v>
      </c>
      <c r="T29" s="66">
        <v>141602000</v>
      </c>
      <c r="U29" s="80">
        <v>720914</v>
      </c>
      <c r="V29" s="80">
        <v>180229</v>
      </c>
      <c r="W29" s="67">
        <v>901143</v>
      </c>
      <c r="X29" s="65">
        <v>105796850</v>
      </c>
      <c r="Y29" s="80">
        <v>84924102</v>
      </c>
      <c r="Z29" s="66">
        <v>190720952</v>
      </c>
      <c r="AA29" s="80">
        <v>164060502</v>
      </c>
      <c r="AB29" s="80">
        <v>131596207</v>
      </c>
      <c r="AC29" s="66">
        <v>295656709</v>
      </c>
      <c r="AD29" s="80">
        <v>164060501</v>
      </c>
      <c r="AE29" s="80">
        <v>131596206</v>
      </c>
      <c r="AF29" s="66">
        <v>295656707</v>
      </c>
      <c r="AG29" s="80">
        <v>148148000</v>
      </c>
      <c r="AH29" s="80">
        <v>56528011</v>
      </c>
      <c r="AI29" s="67">
        <v>204676011</v>
      </c>
      <c r="AJ29" s="65">
        <v>148148000</v>
      </c>
      <c r="AK29" s="80">
        <v>56528011</v>
      </c>
      <c r="AL29" s="66">
        <v>204676011</v>
      </c>
      <c r="AM29" s="80">
        <v>148148000</v>
      </c>
      <c r="AN29" s="80">
        <v>56528008</v>
      </c>
      <c r="AO29" s="67">
        <v>204676008</v>
      </c>
      <c r="AQ29" s="212"/>
    </row>
    <row r="30" spans="1:43" x14ac:dyDescent="0.2">
      <c r="A30" s="371"/>
      <c r="B30" s="64" t="s">
        <v>191</v>
      </c>
      <c r="C30" s="171">
        <f t="shared" si="1"/>
        <v>18892000</v>
      </c>
      <c r="D30" s="171">
        <f t="shared" si="1"/>
        <v>31281000</v>
      </c>
      <c r="E30" s="171">
        <f t="shared" si="1"/>
        <v>50173000</v>
      </c>
      <c r="F30" s="65">
        <v>0</v>
      </c>
      <c r="G30" s="80">
        <v>0</v>
      </c>
      <c r="H30" s="66">
        <v>0</v>
      </c>
      <c r="I30" s="80">
        <v>0</v>
      </c>
      <c r="J30" s="80">
        <v>0</v>
      </c>
      <c r="K30" s="67">
        <v>0</v>
      </c>
      <c r="L30" s="65">
        <v>0</v>
      </c>
      <c r="M30" s="80">
        <v>0</v>
      </c>
      <c r="N30" s="66">
        <v>0</v>
      </c>
      <c r="O30" s="80">
        <v>0</v>
      </c>
      <c r="P30" s="80">
        <v>0</v>
      </c>
      <c r="Q30" s="66">
        <v>0</v>
      </c>
      <c r="R30" s="80">
        <v>3535000</v>
      </c>
      <c r="S30" s="80">
        <v>0</v>
      </c>
      <c r="T30" s="66">
        <v>3535000</v>
      </c>
      <c r="U30" s="80">
        <v>0</v>
      </c>
      <c r="V30" s="80">
        <v>0</v>
      </c>
      <c r="W30" s="67">
        <v>0</v>
      </c>
      <c r="X30" s="65">
        <v>990000</v>
      </c>
      <c r="Y30" s="80">
        <v>858000</v>
      </c>
      <c r="Z30" s="66">
        <v>1848000</v>
      </c>
      <c r="AA30" s="80">
        <v>3668000</v>
      </c>
      <c r="AB30" s="80">
        <v>4165000</v>
      </c>
      <c r="AC30" s="66">
        <v>7833000</v>
      </c>
      <c r="AD30" s="80">
        <v>2376000</v>
      </c>
      <c r="AE30" s="80">
        <v>2873000</v>
      </c>
      <c r="AF30" s="66">
        <v>5249000</v>
      </c>
      <c r="AG30" s="80">
        <v>2775000</v>
      </c>
      <c r="AH30" s="80">
        <v>7795000</v>
      </c>
      <c r="AI30" s="67">
        <v>10570000</v>
      </c>
      <c r="AJ30" s="65">
        <v>2774000</v>
      </c>
      <c r="AK30" s="80">
        <v>7795000</v>
      </c>
      <c r="AL30" s="66">
        <v>10569000</v>
      </c>
      <c r="AM30" s="80">
        <v>2774000</v>
      </c>
      <c r="AN30" s="80">
        <v>7795000</v>
      </c>
      <c r="AO30" s="67">
        <v>10569000</v>
      </c>
      <c r="AQ30" s="212"/>
    </row>
    <row r="31" spans="1:43" x14ac:dyDescent="0.2">
      <c r="A31" s="366" t="s">
        <v>289</v>
      </c>
      <c r="B31" s="64" t="s">
        <v>192</v>
      </c>
      <c r="C31" s="171">
        <f t="shared" si="1"/>
        <v>4000001</v>
      </c>
      <c r="D31" s="171">
        <f t="shared" si="1"/>
        <v>0</v>
      </c>
      <c r="E31" s="171">
        <f t="shared" si="1"/>
        <v>4000001</v>
      </c>
      <c r="F31" s="65">
        <v>0</v>
      </c>
      <c r="G31" s="80">
        <v>0</v>
      </c>
      <c r="H31" s="66">
        <v>0</v>
      </c>
      <c r="I31" s="80">
        <v>0</v>
      </c>
      <c r="J31" s="80">
        <v>0</v>
      </c>
      <c r="K31" s="67">
        <v>0</v>
      </c>
      <c r="L31" s="65">
        <v>0</v>
      </c>
      <c r="M31" s="80">
        <v>0</v>
      </c>
      <c r="N31" s="66">
        <v>0</v>
      </c>
      <c r="O31" s="80">
        <v>0</v>
      </c>
      <c r="P31" s="80">
        <v>0</v>
      </c>
      <c r="Q31" s="66">
        <v>0</v>
      </c>
      <c r="R31" s="80">
        <v>500000</v>
      </c>
      <c r="S31" s="80">
        <v>0</v>
      </c>
      <c r="T31" s="66">
        <v>500000</v>
      </c>
      <c r="U31" s="80">
        <v>12939</v>
      </c>
      <c r="V31" s="80">
        <v>0</v>
      </c>
      <c r="W31" s="67">
        <v>12939</v>
      </c>
      <c r="X31" s="65">
        <v>662354</v>
      </c>
      <c r="Y31" s="80">
        <v>0</v>
      </c>
      <c r="Z31" s="66">
        <v>662354</v>
      </c>
      <c r="AA31" s="80">
        <v>662354</v>
      </c>
      <c r="AB31" s="80">
        <v>0</v>
      </c>
      <c r="AC31" s="66">
        <v>662354</v>
      </c>
      <c r="AD31" s="80">
        <v>662354</v>
      </c>
      <c r="AE31" s="80">
        <v>0</v>
      </c>
      <c r="AF31" s="66">
        <v>662354</v>
      </c>
      <c r="AG31" s="80">
        <v>500000</v>
      </c>
      <c r="AH31" s="80">
        <v>0</v>
      </c>
      <c r="AI31" s="67">
        <v>500000</v>
      </c>
      <c r="AJ31" s="65">
        <v>500000</v>
      </c>
      <c r="AK31" s="80">
        <v>0</v>
      </c>
      <c r="AL31" s="66">
        <v>500000</v>
      </c>
      <c r="AM31" s="80">
        <v>500000</v>
      </c>
      <c r="AN31" s="80">
        <v>0</v>
      </c>
      <c r="AO31" s="67">
        <v>500000</v>
      </c>
      <c r="AQ31" s="212"/>
    </row>
    <row r="32" spans="1:43" x14ac:dyDescent="0.2">
      <c r="A32" s="366"/>
      <c r="B32" s="64" t="s">
        <v>140</v>
      </c>
      <c r="C32" s="171">
        <f t="shared" si="1"/>
        <v>6000001</v>
      </c>
      <c r="D32" s="171">
        <f t="shared" si="1"/>
        <v>1500000</v>
      </c>
      <c r="E32" s="171">
        <f t="shared" si="1"/>
        <v>7500001</v>
      </c>
      <c r="F32" s="65">
        <v>0</v>
      </c>
      <c r="G32" s="80">
        <v>0</v>
      </c>
      <c r="H32" s="66">
        <v>0</v>
      </c>
      <c r="I32" s="80">
        <v>0</v>
      </c>
      <c r="J32" s="80">
        <v>0</v>
      </c>
      <c r="K32" s="67">
        <v>0</v>
      </c>
      <c r="L32" s="65">
        <v>0</v>
      </c>
      <c r="M32" s="80">
        <v>0</v>
      </c>
      <c r="N32" s="66">
        <v>0</v>
      </c>
      <c r="O32" s="80">
        <v>0</v>
      </c>
      <c r="P32" s="80">
        <v>0</v>
      </c>
      <c r="Q32" s="66">
        <v>0</v>
      </c>
      <c r="R32" s="80">
        <v>469786</v>
      </c>
      <c r="S32" s="80">
        <v>117447</v>
      </c>
      <c r="T32" s="66">
        <v>587233</v>
      </c>
      <c r="U32" s="80">
        <v>320518</v>
      </c>
      <c r="V32" s="80">
        <v>80129</v>
      </c>
      <c r="W32" s="67">
        <v>400647</v>
      </c>
      <c r="X32" s="65">
        <v>1736565</v>
      </c>
      <c r="Y32" s="80">
        <v>434141</v>
      </c>
      <c r="Z32" s="66">
        <v>2170706</v>
      </c>
      <c r="AA32" s="80">
        <v>1736565</v>
      </c>
      <c r="AB32" s="80">
        <v>434141</v>
      </c>
      <c r="AC32" s="66">
        <v>2170706</v>
      </c>
      <c r="AD32" s="80">
        <v>1736567</v>
      </c>
      <c r="AE32" s="80">
        <v>434142</v>
      </c>
      <c r="AF32" s="66">
        <v>2170709</v>
      </c>
      <c r="AG32" s="80">
        <v>0</v>
      </c>
      <c r="AH32" s="80">
        <v>0</v>
      </c>
      <c r="AI32" s="67">
        <v>0</v>
      </c>
      <c r="AJ32" s="65">
        <v>0</v>
      </c>
      <c r="AK32" s="80">
        <v>0</v>
      </c>
      <c r="AL32" s="66">
        <v>0</v>
      </c>
      <c r="AM32" s="80">
        <v>0</v>
      </c>
      <c r="AN32" s="80">
        <v>0</v>
      </c>
      <c r="AO32" s="67">
        <v>0</v>
      </c>
      <c r="AQ32" s="212"/>
    </row>
    <row r="33" spans="1:43" x14ac:dyDescent="0.2">
      <c r="A33" s="366"/>
      <c r="B33" s="64" t="s">
        <v>170</v>
      </c>
      <c r="C33" s="171">
        <f t="shared" si="1"/>
        <v>49999999</v>
      </c>
      <c r="D33" s="171">
        <f t="shared" si="1"/>
        <v>0</v>
      </c>
      <c r="E33" s="171">
        <f t="shared" si="1"/>
        <v>49999999</v>
      </c>
      <c r="F33" s="65">
        <v>0</v>
      </c>
      <c r="G33" s="80">
        <v>0</v>
      </c>
      <c r="H33" s="66">
        <v>0</v>
      </c>
      <c r="I33" s="80">
        <v>0</v>
      </c>
      <c r="J33" s="80">
        <v>0</v>
      </c>
      <c r="K33" s="67">
        <v>0</v>
      </c>
      <c r="L33" s="65">
        <v>0</v>
      </c>
      <c r="M33" s="80">
        <v>0</v>
      </c>
      <c r="N33" s="66">
        <v>0</v>
      </c>
      <c r="O33" s="80">
        <v>0</v>
      </c>
      <c r="P33" s="80">
        <v>0</v>
      </c>
      <c r="Q33" s="66">
        <v>0</v>
      </c>
      <c r="R33" s="80">
        <v>0</v>
      </c>
      <c r="S33" s="80">
        <v>0</v>
      </c>
      <c r="T33" s="66">
        <v>0</v>
      </c>
      <c r="U33" s="80">
        <v>18128</v>
      </c>
      <c r="V33" s="80">
        <v>0</v>
      </c>
      <c r="W33" s="67">
        <v>18128</v>
      </c>
      <c r="X33" s="65">
        <v>9943957</v>
      </c>
      <c r="Y33" s="80">
        <v>0</v>
      </c>
      <c r="Z33" s="66">
        <v>9943957</v>
      </c>
      <c r="AA33" s="80">
        <v>9943957</v>
      </c>
      <c r="AB33" s="80">
        <v>0</v>
      </c>
      <c r="AC33" s="66">
        <v>9943957</v>
      </c>
      <c r="AD33" s="80">
        <v>9943957</v>
      </c>
      <c r="AE33" s="80">
        <v>0</v>
      </c>
      <c r="AF33" s="66">
        <v>9943957</v>
      </c>
      <c r="AG33" s="80">
        <v>9950000</v>
      </c>
      <c r="AH33" s="80">
        <v>0</v>
      </c>
      <c r="AI33" s="67">
        <v>9950000</v>
      </c>
      <c r="AJ33" s="65">
        <v>9950000</v>
      </c>
      <c r="AK33" s="80">
        <v>0</v>
      </c>
      <c r="AL33" s="66">
        <v>9950000</v>
      </c>
      <c r="AM33" s="80">
        <v>250000</v>
      </c>
      <c r="AN33" s="80">
        <v>0</v>
      </c>
      <c r="AO33" s="67">
        <v>250000</v>
      </c>
      <c r="AQ33" s="212"/>
    </row>
    <row r="34" spans="1:43" x14ac:dyDescent="0.2">
      <c r="A34" s="366"/>
      <c r="B34" s="68" t="s">
        <v>171</v>
      </c>
      <c r="C34" s="69">
        <f t="shared" si="1"/>
        <v>40000000</v>
      </c>
      <c r="D34" s="69">
        <f t="shared" si="1"/>
        <v>0</v>
      </c>
      <c r="E34" s="69">
        <f t="shared" si="1"/>
        <v>40000000</v>
      </c>
      <c r="F34" s="70">
        <v>0</v>
      </c>
      <c r="G34" s="71">
        <v>0</v>
      </c>
      <c r="H34" s="72">
        <v>0</v>
      </c>
      <c r="I34" s="71">
        <v>0</v>
      </c>
      <c r="J34" s="71">
        <v>0</v>
      </c>
      <c r="K34" s="73">
        <v>0</v>
      </c>
      <c r="L34" s="70">
        <v>0</v>
      </c>
      <c r="M34" s="71">
        <v>0</v>
      </c>
      <c r="N34" s="72">
        <v>0</v>
      </c>
      <c r="O34" s="71">
        <v>0</v>
      </c>
      <c r="P34" s="71">
        <v>0</v>
      </c>
      <c r="Q34" s="72">
        <v>0</v>
      </c>
      <c r="R34" s="71">
        <v>0</v>
      </c>
      <c r="S34" s="71">
        <v>0</v>
      </c>
      <c r="T34" s="72">
        <v>0</v>
      </c>
      <c r="U34" s="71">
        <v>0</v>
      </c>
      <c r="V34" s="71">
        <v>0</v>
      </c>
      <c r="W34" s="73">
        <v>0</v>
      </c>
      <c r="X34" s="70">
        <v>7933333</v>
      </c>
      <c r="Y34" s="71">
        <v>0</v>
      </c>
      <c r="Z34" s="72">
        <v>7933333</v>
      </c>
      <c r="AA34" s="71">
        <v>7933333</v>
      </c>
      <c r="AB34" s="71">
        <v>0</v>
      </c>
      <c r="AC34" s="72">
        <v>7933333</v>
      </c>
      <c r="AD34" s="71">
        <v>7933334</v>
      </c>
      <c r="AE34" s="71">
        <v>0</v>
      </c>
      <c r="AF34" s="72">
        <v>7933334</v>
      </c>
      <c r="AG34" s="71">
        <v>7933333</v>
      </c>
      <c r="AH34" s="71">
        <v>0</v>
      </c>
      <c r="AI34" s="73">
        <v>7933333</v>
      </c>
      <c r="AJ34" s="70">
        <v>7933333</v>
      </c>
      <c r="AK34" s="71">
        <v>0</v>
      </c>
      <c r="AL34" s="72">
        <v>7933333</v>
      </c>
      <c r="AM34" s="71">
        <v>333334</v>
      </c>
      <c r="AN34" s="71">
        <v>0</v>
      </c>
      <c r="AO34" s="73">
        <v>333334</v>
      </c>
      <c r="AQ34" s="212"/>
    </row>
    <row r="35" spans="1:43" s="51" customFormat="1" ht="15.75" thickBot="1" x14ac:dyDescent="0.3">
      <c r="B35" s="74" t="s">
        <v>290</v>
      </c>
      <c r="C35" s="75">
        <f>+SUM(C8:C34)</f>
        <v>2806133999</v>
      </c>
      <c r="D35" s="75">
        <f>+SUM(D8:D34)</f>
        <v>1664531541</v>
      </c>
      <c r="E35" s="75">
        <f>+SUM(E8:E34)</f>
        <v>4470665540</v>
      </c>
      <c r="F35" s="76">
        <f>+SUM(F8:F34)</f>
        <v>0</v>
      </c>
      <c r="G35" s="77">
        <f t="shared" ref="G35:AO35" si="2">+SUM(G8:G34)</f>
        <v>0</v>
      </c>
      <c r="H35" s="78">
        <f t="shared" si="2"/>
        <v>0</v>
      </c>
      <c r="I35" s="77">
        <f t="shared" si="2"/>
        <v>3451000</v>
      </c>
      <c r="J35" s="77">
        <f t="shared" si="2"/>
        <v>2618000</v>
      </c>
      <c r="K35" s="79">
        <f t="shared" si="2"/>
        <v>6069000</v>
      </c>
      <c r="L35" s="76">
        <f t="shared" si="2"/>
        <v>4823000</v>
      </c>
      <c r="M35" s="77">
        <f t="shared" si="2"/>
        <v>3990000</v>
      </c>
      <c r="N35" s="78">
        <f t="shared" si="2"/>
        <v>8813000</v>
      </c>
      <c r="O35" s="77">
        <f t="shared" si="2"/>
        <v>127134504</v>
      </c>
      <c r="P35" s="77">
        <f t="shared" si="2"/>
        <v>175618257</v>
      </c>
      <c r="Q35" s="78">
        <f t="shared" si="2"/>
        <v>302752761</v>
      </c>
      <c r="R35" s="77">
        <f t="shared" si="2"/>
        <v>126951737</v>
      </c>
      <c r="S35" s="77">
        <f t="shared" si="2"/>
        <v>71082021</v>
      </c>
      <c r="T35" s="78">
        <f t="shared" si="2"/>
        <v>198033758</v>
      </c>
      <c r="U35" s="77">
        <f t="shared" si="2"/>
        <v>20016611</v>
      </c>
      <c r="V35" s="77">
        <f t="shared" si="2"/>
        <v>1933923</v>
      </c>
      <c r="W35" s="79">
        <f t="shared" si="2"/>
        <v>21950534</v>
      </c>
      <c r="X35" s="76">
        <f t="shared" si="2"/>
        <v>360451432</v>
      </c>
      <c r="Y35" s="77">
        <f t="shared" si="2"/>
        <v>229202172</v>
      </c>
      <c r="Z35" s="78">
        <f t="shared" si="2"/>
        <v>589653604</v>
      </c>
      <c r="AA35" s="77">
        <f t="shared" si="2"/>
        <v>349008029</v>
      </c>
      <c r="AB35" s="77">
        <f t="shared" si="2"/>
        <v>182255069</v>
      </c>
      <c r="AC35" s="78">
        <f t="shared" si="2"/>
        <v>531263098</v>
      </c>
      <c r="AD35" s="77">
        <f t="shared" si="2"/>
        <v>571406057</v>
      </c>
      <c r="AE35" s="77">
        <f t="shared" si="2"/>
        <v>427810069</v>
      </c>
      <c r="AF35" s="78">
        <f t="shared" si="2"/>
        <v>999216126</v>
      </c>
      <c r="AG35" s="77">
        <f t="shared" si="2"/>
        <v>323708919</v>
      </c>
      <c r="AH35" s="77">
        <f t="shared" si="2"/>
        <v>79529719</v>
      </c>
      <c r="AI35" s="79">
        <f t="shared" si="2"/>
        <v>403238638</v>
      </c>
      <c r="AJ35" s="76">
        <f t="shared" si="2"/>
        <v>315922918</v>
      </c>
      <c r="AK35" s="77">
        <f t="shared" si="2"/>
        <v>80011719</v>
      </c>
      <c r="AL35" s="78">
        <f t="shared" si="2"/>
        <v>395934637</v>
      </c>
      <c r="AM35" s="77">
        <f t="shared" si="2"/>
        <v>603259792</v>
      </c>
      <c r="AN35" s="77">
        <f t="shared" si="2"/>
        <v>410480592</v>
      </c>
      <c r="AO35" s="79">
        <f t="shared" si="2"/>
        <v>1013740384</v>
      </c>
      <c r="AQ35" s="212"/>
    </row>
    <row r="37" spans="1:43" x14ac:dyDescent="0.2">
      <c r="A37" s="50" t="s">
        <v>206</v>
      </c>
    </row>
    <row r="38" spans="1:43" x14ac:dyDescent="0.2">
      <c r="A38" s="50" t="s">
        <v>301</v>
      </c>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x14ac:dyDescent="0.2">
      <c r="A39" s="50" t="s">
        <v>302</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row>
    <row r="40" spans="1:43" ht="15" x14ac:dyDescent="0.25">
      <c r="A40" s="5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row>
    <row r="41" spans="1:43" ht="147.6" customHeight="1" x14ac:dyDescent="0.2">
      <c r="A41" s="367" t="s">
        <v>291</v>
      </c>
      <c r="B41" s="367"/>
      <c r="C41" s="367"/>
      <c r="D41" s="367"/>
      <c r="E41" s="367"/>
    </row>
    <row r="42" spans="1:43" ht="15.75" thickBot="1" x14ac:dyDescent="0.3">
      <c r="A42" s="211"/>
      <c r="B42" s="211"/>
      <c r="C42" s="211"/>
      <c r="D42" s="211"/>
      <c r="E42" s="211"/>
      <c r="F42" s="51" t="s">
        <v>267</v>
      </c>
    </row>
    <row r="43" spans="1:43" s="51" customFormat="1" ht="15.75" thickBot="1" x14ac:dyDescent="0.3">
      <c r="C43" s="52"/>
      <c r="F43" s="53" t="s">
        <v>268</v>
      </c>
      <c r="G43" s="54"/>
      <c r="H43" s="54"/>
      <c r="I43" s="54"/>
      <c r="J43" s="54"/>
      <c r="K43" s="55"/>
      <c r="L43" s="53" t="s">
        <v>269</v>
      </c>
      <c r="M43" s="54"/>
      <c r="N43" s="54"/>
      <c r="O43" s="54"/>
      <c r="P43" s="54"/>
      <c r="Q43" s="54"/>
      <c r="R43" s="54"/>
      <c r="S43" s="54"/>
      <c r="T43" s="54"/>
      <c r="U43" s="54"/>
      <c r="V43" s="54"/>
      <c r="W43" s="55"/>
      <c r="X43" s="53" t="s">
        <v>270</v>
      </c>
      <c r="Y43" s="54"/>
      <c r="Z43" s="54"/>
      <c r="AA43" s="54"/>
      <c r="AB43" s="54"/>
      <c r="AC43" s="54"/>
      <c r="AD43" s="54"/>
      <c r="AE43" s="54"/>
      <c r="AF43" s="54"/>
      <c r="AG43" s="54"/>
      <c r="AH43" s="54"/>
      <c r="AI43" s="55"/>
      <c r="AJ43" s="53" t="s">
        <v>271</v>
      </c>
      <c r="AK43" s="54"/>
      <c r="AL43" s="54"/>
      <c r="AM43" s="54"/>
      <c r="AN43" s="54"/>
      <c r="AO43" s="55"/>
    </row>
    <row r="44" spans="1:43" s="51" customFormat="1" ht="15.75" thickBot="1" x14ac:dyDescent="0.3">
      <c r="C44" s="51" t="s">
        <v>272</v>
      </c>
      <c r="F44" s="53" t="s">
        <v>273</v>
      </c>
      <c r="G44" s="54"/>
      <c r="H44" s="56"/>
      <c r="I44" s="54" t="s">
        <v>261</v>
      </c>
      <c r="J44" s="54"/>
      <c r="K44" s="55"/>
      <c r="L44" s="53" t="s">
        <v>262</v>
      </c>
      <c r="M44" s="54"/>
      <c r="N44" s="56"/>
      <c r="O44" s="54" t="s">
        <v>263</v>
      </c>
      <c r="P44" s="54"/>
      <c r="Q44" s="56"/>
      <c r="R44" s="54" t="s">
        <v>264</v>
      </c>
      <c r="S44" s="54"/>
      <c r="T44" s="56"/>
      <c r="U44" s="54" t="s">
        <v>274</v>
      </c>
      <c r="V44" s="54"/>
      <c r="W44" s="55"/>
      <c r="X44" s="53" t="s">
        <v>275</v>
      </c>
      <c r="Y44" s="54"/>
      <c r="Z44" s="56"/>
      <c r="AA44" s="54" t="s">
        <v>276</v>
      </c>
      <c r="AB44" s="54"/>
      <c r="AC44" s="56"/>
      <c r="AD44" s="54" t="s">
        <v>277</v>
      </c>
      <c r="AE44" s="54"/>
      <c r="AF44" s="56"/>
      <c r="AG44" s="54" t="s">
        <v>278</v>
      </c>
      <c r="AH44" s="54"/>
      <c r="AI44" s="55"/>
      <c r="AJ44" s="53" t="s">
        <v>279</v>
      </c>
      <c r="AK44" s="54"/>
      <c r="AL44" s="56"/>
      <c r="AM44" s="54" t="s">
        <v>280</v>
      </c>
      <c r="AN44" s="54"/>
      <c r="AO44" s="55"/>
    </row>
    <row r="45" spans="1:43" s="57" customFormat="1" ht="30" x14ac:dyDescent="0.25">
      <c r="B45" s="58" t="s">
        <v>281</v>
      </c>
      <c r="C45" s="59" t="s">
        <v>282</v>
      </c>
      <c r="D45" s="59" t="s">
        <v>283</v>
      </c>
      <c r="E45" s="59" t="s">
        <v>284</v>
      </c>
      <c r="F45" s="60" t="s">
        <v>282</v>
      </c>
      <c r="G45" s="61" t="s">
        <v>283</v>
      </c>
      <c r="H45" s="62" t="s">
        <v>284</v>
      </c>
      <c r="I45" s="61" t="s">
        <v>282</v>
      </c>
      <c r="J45" s="61" t="s">
        <v>283</v>
      </c>
      <c r="K45" s="63" t="s">
        <v>284</v>
      </c>
      <c r="L45" s="60" t="s">
        <v>282</v>
      </c>
      <c r="M45" s="61" t="s">
        <v>283</v>
      </c>
      <c r="N45" s="62" t="s">
        <v>284</v>
      </c>
      <c r="O45" s="61" t="s">
        <v>282</v>
      </c>
      <c r="P45" s="61" t="s">
        <v>283</v>
      </c>
      <c r="Q45" s="62" t="s">
        <v>284</v>
      </c>
      <c r="R45" s="61" t="s">
        <v>282</v>
      </c>
      <c r="S45" s="61" t="s">
        <v>283</v>
      </c>
      <c r="T45" s="62" t="s">
        <v>284</v>
      </c>
      <c r="U45" s="61" t="s">
        <v>282</v>
      </c>
      <c r="V45" s="61" t="s">
        <v>283</v>
      </c>
      <c r="W45" s="63" t="s">
        <v>284</v>
      </c>
      <c r="X45" s="60" t="s">
        <v>282</v>
      </c>
      <c r="Y45" s="61" t="s">
        <v>283</v>
      </c>
      <c r="Z45" s="62" t="s">
        <v>284</v>
      </c>
      <c r="AA45" s="61" t="s">
        <v>282</v>
      </c>
      <c r="AB45" s="61" t="s">
        <v>283</v>
      </c>
      <c r="AC45" s="62" t="s">
        <v>284</v>
      </c>
      <c r="AD45" s="61" t="s">
        <v>282</v>
      </c>
      <c r="AE45" s="61" t="s">
        <v>283</v>
      </c>
      <c r="AF45" s="62" t="s">
        <v>284</v>
      </c>
      <c r="AG45" s="61" t="s">
        <v>282</v>
      </c>
      <c r="AH45" s="61" t="s">
        <v>283</v>
      </c>
      <c r="AI45" s="63" t="s">
        <v>284</v>
      </c>
      <c r="AJ45" s="60" t="s">
        <v>282</v>
      </c>
      <c r="AK45" s="61" t="s">
        <v>283</v>
      </c>
      <c r="AL45" s="62" t="s">
        <v>284</v>
      </c>
      <c r="AM45" s="61" t="s">
        <v>282</v>
      </c>
      <c r="AN45" s="61" t="s">
        <v>283</v>
      </c>
      <c r="AO45" s="63" t="s">
        <v>284</v>
      </c>
    </row>
    <row r="46" spans="1:43" x14ac:dyDescent="0.2">
      <c r="A46" s="368" t="s">
        <v>285</v>
      </c>
      <c r="B46" s="64" t="s">
        <v>151</v>
      </c>
      <c r="C46" s="171">
        <v>0</v>
      </c>
      <c r="D46" s="171">
        <v>0</v>
      </c>
      <c r="E46" s="171">
        <v>0</v>
      </c>
      <c r="F46" s="65">
        <v>0</v>
      </c>
      <c r="G46" s="80">
        <v>0</v>
      </c>
      <c r="H46" s="66">
        <v>0</v>
      </c>
      <c r="I46" s="80">
        <v>0</v>
      </c>
      <c r="J46" s="80">
        <v>0</v>
      </c>
      <c r="K46" s="67">
        <v>0</v>
      </c>
      <c r="L46" s="65">
        <v>0</v>
      </c>
      <c r="M46" s="80">
        <v>0</v>
      </c>
      <c r="N46" s="66">
        <v>0</v>
      </c>
      <c r="O46" s="80">
        <v>100475</v>
      </c>
      <c r="P46" s="80">
        <v>0</v>
      </c>
      <c r="Q46" s="66">
        <v>100475</v>
      </c>
      <c r="R46" s="80">
        <v>-888783</v>
      </c>
      <c r="S46" s="80">
        <v>0</v>
      </c>
      <c r="T46" s="66">
        <v>-888783</v>
      </c>
      <c r="U46" s="80">
        <v>-34577861</v>
      </c>
      <c r="V46" s="80">
        <v>0</v>
      </c>
      <c r="W46" s="67">
        <v>-34577861</v>
      </c>
      <c r="X46" s="65">
        <v>-6605114</v>
      </c>
      <c r="Y46" s="80">
        <v>0</v>
      </c>
      <c r="Z46" s="66">
        <v>-6605114</v>
      </c>
      <c r="AA46" s="80">
        <v>7018124</v>
      </c>
      <c r="AB46" s="80">
        <v>0</v>
      </c>
      <c r="AC46" s="66">
        <v>7018124</v>
      </c>
      <c r="AD46" s="80">
        <v>25268151</v>
      </c>
      <c r="AE46" s="80">
        <v>0</v>
      </c>
      <c r="AF46" s="66">
        <v>25268151</v>
      </c>
      <c r="AG46" s="80">
        <v>3228333</v>
      </c>
      <c r="AH46" s="80">
        <v>0</v>
      </c>
      <c r="AI46" s="67">
        <v>3228333</v>
      </c>
      <c r="AJ46" s="65">
        <v>3228337</v>
      </c>
      <c r="AK46" s="80">
        <v>0</v>
      </c>
      <c r="AL46" s="66">
        <v>3228337</v>
      </c>
      <c r="AM46" s="80">
        <v>3228338</v>
      </c>
      <c r="AN46" s="80">
        <v>0</v>
      </c>
      <c r="AO46" s="67">
        <v>3228338</v>
      </c>
      <c r="AQ46" s="212"/>
    </row>
    <row r="47" spans="1:43" x14ac:dyDescent="0.2">
      <c r="A47" s="368"/>
      <c r="B47" s="64" t="s">
        <v>157</v>
      </c>
      <c r="C47" s="171">
        <v>0</v>
      </c>
      <c r="D47" s="171">
        <v>0</v>
      </c>
      <c r="E47" s="171">
        <v>0</v>
      </c>
      <c r="F47" s="65">
        <v>0</v>
      </c>
      <c r="G47" s="80">
        <v>0</v>
      </c>
      <c r="H47" s="66">
        <v>0</v>
      </c>
      <c r="I47" s="80">
        <v>0</v>
      </c>
      <c r="J47" s="80">
        <v>0</v>
      </c>
      <c r="K47" s="67">
        <v>0</v>
      </c>
      <c r="L47" s="65">
        <v>0</v>
      </c>
      <c r="M47" s="80">
        <v>0</v>
      </c>
      <c r="N47" s="66">
        <v>0</v>
      </c>
      <c r="O47" s="80">
        <v>0</v>
      </c>
      <c r="P47" s="80">
        <v>0</v>
      </c>
      <c r="Q47" s="66">
        <v>0</v>
      </c>
      <c r="R47" s="80">
        <v>0</v>
      </c>
      <c r="S47" s="80">
        <v>0</v>
      </c>
      <c r="T47" s="66">
        <v>0</v>
      </c>
      <c r="U47" s="80">
        <v>0</v>
      </c>
      <c r="V47" s="80">
        <v>0</v>
      </c>
      <c r="W47" s="67">
        <v>0</v>
      </c>
      <c r="X47" s="65">
        <v>0</v>
      </c>
      <c r="Y47" s="80">
        <v>0</v>
      </c>
      <c r="Z47" s="66">
        <v>0</v>
      </c>
      <c r="AA47" s="80">
        <v>0</v>
      </c>
      <c r="AB47" s="80">
        <v>0</v>
      </c>
      <c r="AC47" s="66">
        <v>0</v>
      </c>
      <c r="AD47" s="80">
        <v>0</v>
      </c>
      <c r="AE47" s="80">
        <v>0</v>
      </c>
      <c r="AF47" s="66">
        <v>0</v>
      </c>
      <c r="AG47" s="80">
        <v>0</v>
      </c>
      <c r="AH47" s="80">
        <v>0</v>
      </c>
      <c r="AI47" s="67">
        <v>0</v>
      </c>
      <c r="AJ47" s="65">
        <v>0</v>
      </c>
      <c r="AK47" s="80">
        <v>0</v>
      </c>
      <c r="AL47" s="66">
        <v>0</v>
      </c>
      <c r="AM47" s="80">
        <v>0</v>
      </c>
      <c r="AN47" s="80">
        <v>0</v>
      </c>
      <c r="AO47" s="67">
        <v>0</v>
      </c>
      <c r="AQ47" s="212"/>
    </row>
    <row r="48" spans="1:43" x14ac:dyDescent="0.2">
      <c r="A48" s="368"/>
      <c r="B48" s="64" t="s">
        <v>147</v>
      </c>
      <c r="C48" s="171">
        <v>-7392847</v>
      </c>
      <c r="D48" s="171">
        <v>7392847</v>
      </c>
      <c r="E48" s="171">
        <v>0</v>
      </c>
      <c r="F48" s="65">
        <v>0</v>
      </c>
      <c r="G48" s="80">
        <v>0</v>
      </c>
      <c r="H48" s="66">
        <v>0</v>
      </c>
      <c r="I48" s="80">
        <v>0</v>
      </c>
      <c r="J48" s="80">
        <v>0</v>
      </c>
      <c r="K48" s="67">
        <v>0</v>
      </c>
      <c r="L48" s="65">
        <v>0</v>
      </c>
      <c r="M48" s="80">
        <v>0</v>
      </c>
      <c r="N48" s="66">
        <v>0</v>
      </c>
      <c r="O48" s="80">
        <v>-7196257</v>
      </c>
      <c r="P48" s="80">
        <v>7210257</v>
      </c>
      <c r="Q48" s="66">
        <v>14000</v>
      </c>
      <c r="R48" s="80">
        <v>-3341174</v>
      </c>
      <c r="S48" s="80">
        <v>-4286826</v>
      </c>
      <c r="T48" s="66">
        <v>-7628000</v>
      </c>
      <c r="U48" s="80">
        <v>816</v>
      </c>
      <c r="V48" s="80">
        <v>1184</v>
      </c>
      <c r="W48" s="67">
        <v>2000</v>
      </c>
      <c r="X48" s="65">
        <v>1047923</v>
      </c>
      <c r="Y48" s="80">
        <v>1489411</v>
      </c>
      <c r="Z48" s="66">
        <v>2537333</v>
      </c>
      <c r="AA48" s="80">
        <v>1047923</v>
      </c>
      <c r="AB48" s="80">
        <v>1489411</v>
      </c>
      <c r="AC48" s="66">
        <v>2537333</v>
      </c>
      <c r="AD48" s="80">
        <v>1047923</v>
      </c>
      <c r="AE48" s="80">
        <v>1489411</v>
      </c>
      <c r="AF48" s="66">
        <v>2537333</v>
      </c>
      <c r="AG48" s="80">
        <v>0</v>
      </c>
      <c r="AH48" s="80">
        <v>0</v>
      </c>
      <c r="AI48" s="67">
        <v>0</v>
      </c>
      <c r="AJ48" s="65">
        <v>0</v>
      </c>
      <c r="AK48" s="80">
        <v>0</v>
      </c>
      <c r="AL48" s="66">
        <v>0</v>
      </c>
      <c r="AM48" s="80">
        <v>0</v>
      </c>
      <c r="AN48" s="80">
        <v>0</v>
      </c>
      <c r="AO48" s="67">
        <v>0</v>
      </c>
      <c r="AQ48" s="212"/>
    </row>
    <row r="49" spans="1:43" x14ac:dyDescent="0.2">
      <c r="A49" s="368"/>
      <c r="B49" s="64" t="s">
        <v>174</v>
      </c>
      <c r="C49" s="171">
        <v>-760000</v>
      </c>
      <c r="D49" s="171">
        <v>760000</v>
      </c>
      <c r="E49" s="171">
        <v>0</v>
      </c>
      <c r="F49" s="65">
        <v>0</v>
      </c>
      <c r="G49" s="80">
        <v>0</v>
      </c>
      <c r="H49" s="66">
        <v>0</v>
      </c>
      <c r="I49" s="80">
        <v>0</v>
      </c>
      <c r="J49" s="80">
        <v>0</v>
      </c>
      <c r="K49" s="67">
        <v>0</v>
      </c>
      <c r="L49" s="65">
        <v>0</v>
      </c>
      <c r="M49" s="80">
        <v>0</v>
      </c>
      <c r="N49" s="66">
        <v>0</v>
      </c>
      <c r="O49" s="80">
        <v>0</v>
      </c>
      <c r="P49" s="80">
        <v>0</v>
      </c>
      <c r="Q49" s="66">
        <v>0</v>
      </c>
      <c r="R49" s="80">
        <v>0</v>
      </c>
      <c r="S49" s="80">
        <v>0</v>
      </c>
      <c r="T49" s="66">
        <v>0</v>
      </c>
      <c r="U49" s="80">
        <v>-3125000</v>
      </c>
      <c r="V49" s="80">
        <v>-3125000</v>
      </c>
      <c r="W49" s="67">
        <v>-6250000</v>
      </c>
      <c r="X49" s="65">
        <v>-3041667</v>
      </c>
      <c r="Y49" s="80">
        <v>-3041667</v>
      </c>
      <c r="Z49" s="66">
        <v>-6083333</v>
      </c>
      <c r="AA49" s="80">
        <v>5385833</v>
      </c>
      <c r="AB49" s="80">
        <v>6905833</v>
      </c>
      <c r="AC49" s="66">
        <v>12291667</v>
      </c>
      <c r="AD49" s="80">
        <v>20833</v>
      </c>
      <c r="AE49" s="80">
        <v>20833</v>
      </c>
      <c r="AF49" s="66">
        <v>41667</v>
      </c>
      <c r="AG49" s="80">
        <v>0</v>
      </c>
      <c r="AH49" s="80">
        <v>0</v>
      </c>
      <c r="AI49" s="67">
        <v>0</v>
      </c>
      <c r="AJ49" s="65">
        <v>0</v>
      </c>
      <c r="AK49" s="80">
        <v>0</v>
      </c>
      <c r="AL49" s="66">
        <v>0</v>
      </c>
      <c r="AM49" s="80">
        <v>0</v>
      </c>
      <c r="AN49" s="80">
        <v>0</v>
      </c>
      <c r="AO49" s="67">
        <v>0</v>
      </c>
      <c r="AQ49" s="212"/>
    </row>
    <row r="50" spans="1:43" x14ac:dyDescent="0.2">
      <c r="A50" s="368"/>
      <c r="B50" s="64" t="s">
        <v>116</v>
      </c>
      <c r="C50" s="171">
        <v>0</v>
      </c>
      <c r="D50" s="171">
        <v>0</v>
      </c>
      <c r="E50" s="171">
        <v>0</v>
      </c>
      <c r="F50" s="65">
        <v>0</v>
      </c>
      <c r="G50" s="80">
        <v>0</v>
      </c>
      <c r="H50" s="66">
        <v>0</v>
      </c>
      <c r="I50" s="80">
        <v>0</v>
      </c>
      <c r="J50" s="80">
        <v>0</v>
      </c>
      <c r="K50" s="67">
        <v>0</v>
      </c>
      <c r="L50" s="65">
        <v>0</v>
      </c>
      <c r="M50" s="80">
        <v>0</v>
      </c>
      <c r="N50" s="66">
        <v>0</v>
      </c>
      <c r="O50" s="80">
        <v>0</v>
      </c>
      <c r="P50" s="80">
        <v>0</v>
      </c>
      <c r="Q50" s="66">
        <v>0</v>
      </c>
      <c r="R50" s="80">
        <v>0</v>
      </c>
      <c r="S50" s="80">
        <v>0</v>
      </c>
      <c r="T50" s="66">
        <v>0</v>
      </c>
      <c r="U50" s="80">
        <v>-4039545</v>
      </c>
      <c r="V50" s="80">
        <v>0</v>
      </c>
      <c r="W50" s="67">
        <v>-4039545</v>
      </c>
      <c r="X50" s="65">
        <v>673258</v>
      </c>
      <c r="Y50" s="80">
        <v>0</v>
      </c>
      <c r="Z50" s="66">
        <v>673258</v>
      </c>
      <c r="AA50" s="80">
        <v>673257</v>
      </c>
      <c r="AB50" s="80">
        <v>0</v>
      </c>
      <c r="AC50" s="66">
        <v>673257</v>
      </c>
      <c r="AD50" s="80">
        <v>673257</v>
      </c>
      <c r="AE50" s="80">
        <v>0</v>
      </c>
      <c r="AF50" s="66">
        <v>673257</v>
      </c>
      <c r="AG50" s="80">
        <v>673258</v>
      </c>
      <c r="AH50" s="80">
        <v>0</v>
      </c>
      <c r="AI50" s="67">
        <v>673258</v>
      </c>
      <c r="AJ50" s="65">
        <v>673257</v>
      </c>
      <c r="AK50" s="80">
        <v>0</v>
      </c>
      <c r="AL50" s="66">
        <v>673257</v>
      </c>
      <c r="AM50" s="80">
        <v>673258</v>
      </c>
      <c r="AN50" s="80">
        <v>0</v>
      </c>
      <c r="AO50" s="67">
        <v>673258</v>
      </c>
      <c r="AQ50" s="212"/>
    </row>
    <row r="51" spans="1:43" x14ac:dyDescent="0.2">
      <c r="A51" s="368"/>
      <c r="B51" s="64" t="s">
        <v>180</v>
      </c>
      <c r="C51" s="171">
        <v>0</v>
      </c>
      <c r="D51" s="171">
        <v>0</v>
      </c>
      <c r="E51" s="171">
        <v>0</v>
      </c>
      <c r="F51" s="65">
        <v>0</v>
      </c>
      <c r="G51" s="80">
        <v>0</v>
      </c>
      <c r="H51" s="66">
        <v>0</v>
      </c>
      <c r="I51" s="80">
        <v>0</v>
      </c>
      <c r="J51" s="80">
        <v>0</v>
      </c>
      <c r="K51" s="67">
        <v>0</v>
      </c>
      <c r="L51" s="65">
        <v>0</v>
      </c>
      <c r="M51" s="80">
        <v>0</v>
      </c>
      <c r="N51" s="66">
        <v>0</v>
      </c>
      <c r="O51" s="80">
        <v>0</v>
      </c>
      <c r="P51" s="80">
        <v>0</v>
      </c>
      <c r="Q51" s="66">
        <v>0</v>
      </c>
      <c r="R51" s="80">
        <v>-25000000</v>
      </c>
      <c r="S51" s="80">
        <v>-25000000</v>
      </c>
      <c r="T51" s="66">
        <v>-50000000</v>
      </c>
      <c r="U51" s="80">
        <v>-6250000</v>
      </c>
      <c r="V51" s="80">
        <v>-6250000</v>
      </c>
      <c r="W51" s="67">
        <v>-12500000</v>
      </c>
      <c r="X51" s="65">
        <v>10417000</v>
      </c>
      <c r="Y51" s="80">
        <v>10417000</v>
      </c>
      <c r="Z51" s="66">
        <v>20834000</v>
      </c>
      <c r="AA51" s="80">
        <v>10417000</v>
      </c>
      <c r="AB51" s="80">
        <v>10417000</v>
      </c>
      <c r="AC51" s="66">
        <v>20834000</v>
      </c>
      <c r="AD51" s="80">
        <v>10416000</v>
      </c>
      <c r="AE51" s="80">
        <v>10416000</v>
      </c>
      <c r="AF51" s="66">
        <v>20832000</v>
      </c>
      <c r="AG51" s="80">
        <v>0</v>
      </c>
      <c r="AH51" s="80">
        <v>0</v>
      </c>
      <c r="AI51" s="67">
        <v>0</v>
      </c>
      <c r="AJ51" s="65">
        <v>0</v>
      </c>
      <c r="AK51" s="80">
        <v>0</v>
      </c>
      <c r="AL51" s="66">
        <v>0</v>
      </c>
      <c r="AM51" s="80">
        <v>0</v>
      </c>
      <c r="AN51" s="80">
        <v>0</v>
      </c>
      <c r="AO51" s="67">
        <v>0</v>
      </c>
      <c r="AQ51" s="212"/>
    </row>
    <row r="52" spans="1:43" x14ac:dyDescent="0.2">
      <c r="A52" s="368"/>
      <c r="B52" s="64" t="s">
        <v>142</v>
      </c>
      <c r="C52" s="171">
        <v>0</v>
      </c>
      <c r="D52" s="171">
        <v>0</v>
      </c>
      <c r="E52" s="171">
        <v>0</v>
      </c>
      <c r="F52" s="65">
        <v>0</v>
      </c>
      <c r="G52" s="80">
        <v>0</v>
      </c>
      <c r="H52" s="66">
        <v>0</v>
      </c>
      <c r="I52" s="80">
        <v>0</v>
      </c>
      <c r="J52" s="80">
        <v>0</v>
      </c>
      <c r="K52" s="67">
        <v>0</v>
      </c>
      <c r="L52" s="65">
        <v>0</v>
      </c>
      <c r="M52" s="80">
        <v>0</v>
      </c>
      <c r="N52" s="66">
        <v>0</v>
      </c>
      <c r="O52" s="80">
        <v>0</v>
      </c>
      <c r="P52" s="80">
        <v>0</v>
      </c>
      <c r="Q52" s="66">
        <v>0</v>
      </c>
      <c r="R52" s="80">
        <v>-515000</v>
      </c>
      <c r="S52" s="80">
        <v>0</v>
      </c>
      <c r="T52" s="66">
        <v>-515000</v>
      </c>
      <c r="U52" s="80">
        <v>-549988</v>
      </c>
      <c r="V52" s="80">
        <v>0</v>
      </c>
      <c r="W52" s="67">
        <v>-549988</v>
      </c>
      <c r="X52" s="65">
        <v>183329</v>
      </c>
      <c r="Y52" s="80">
        <v>0</v>
      </c>
      <c r="Z52" s="66">
        <v>183329</v>
      </c>
      <c r="AA52" s="80">
        <v>183329</v>
      </c>
      <c r="AB52" s="80">
        <v>0</v>
      </c>
      <c r="AC52" s="66">
        <v>183329</v>
      </c>
      <c r="AD52" s="80">
        <v>183329</v>
      </c>
      <c r="AE52" s="80">
        <v>0</v>
      </c>
      <c r="AF52" s="66">
        <v>183329</v>
      </c>
      <c r="AG52" s="80">
        <v>172000</v>
      </c>
      <c r="AH52" s="80">
        <v>0</v>
      </c>
      <c r="AI52" s="67">
        <v>172000</v>
      </c>
      <c r="AJ52" s="65">
        <v>172000</v>
      </c>
      <c r="AK52" s="80">
        <v>0</v>
      </c>
      <c r="AL52" s="66">
        <v>172000</v>
      </c>
      <c r="AM52" s="80">
        <v>171000</v>
      </c>
      <c r="AN52" s="80">
        <v>0</v>
      </c>
      <c r="AO52" s="67">
        <v>171000</v>
      </c>
      <c r="AQ52" s="212"/>
    </row>
    <row r="53" spans="1:43" x14ac:dyDescent="0.2">
      <c r="A53" s="369" t="s">
        <v>286</v>
      </c>
      <c r="B53" s="64" t="s">
        <v>161</v>
      </c>
      <c r="C53" s="171">
        <v>0</v>
      </c>
      <c r="D53" s="171">
        <v>0</v>
      </c>
      <c r="E53" s="171">
        <v>0</v>
      </c>
      <c r="F53" s="65">
        <v>0</v>
      </c>
      <c r="G53" s="80">
        <v>0</v>
      </c>
      <c r="H53" s="66">
        <v>0</v>
      </c>
      <c r="I53" s="80">
        <v>0</v>
      </c>
      <c r="J53" s="80">
        <v>0</v>
      </c>
      <c r="K53" s="67">
        <v>0</v>
      </c>
      <c r="L53" s="65">
        <v>0</v>
      </c>
      <c r="M53" s="80">
        <v>0</v>
      </c>
      <c r="N53" s="66">
        <v>0</v>
      </c>
      <c r="O53" s="80">
        <v>0</v>
      </c>
      <c r="P53" s="80">
        <v>0</v>
      </c>
      <c r="Q53" s="66">
        <v>0</v>
      </c>
      <c r="R53" s="80">
        <v>0</v>
      </c>
      <c r="S53" s="80">
        <v>0</v>
      </c>
      <c r="T53" s="66">
        <v>0</v>
      </c>
      <c r="U53" s="80">
        <v>594590</v>
      </c>
      <c r="V53" s="80">
        <v>0</v>
      </c>
      <c r="W53" s="67">
        <v>594590</v>
      </c>
      <c r="X53" s="65">
        <v>-198197</v>
      </c>
      <c r="Y53" s="80">
        <v>0</v>
      </c>
      <c r="Z53" s="66">
        <v>-198197</v>
      </c>
      <c r="AA53" s="80">
        <v>-198197</v>
      </c>
      <c r="AB53" s="80">
        <v>0</v>
      </c>
      <c r="AC53" s="66">
        <v>-198197</v>
      </c>
      <c r="AD53" s="80">
        <v>-198197</v>
      </c>
      <c r="AE53" s="80">
        <v>0</v>
      </c>
      <c r="AF53" s="66">
        <v>-198197</v>
      </c>
      <c r="AG53" s="80">
        <v>0</v>
      </c>
      <c r="AH53" s="80">
        <v>0</v>
      </c>
      <c r="AI53" s="67">
        <v>0</v>
      </c>
      <c r="AJ53" s="65">
        <v>0</v>
      </c>
      <c r="AK53" s="80">
        <v>0</v>
      </c>
      <c r="AL53" s="66">
        <v>0</v>
      </c>
      <c r="AM53" s="80">
        <v>0</v>
      </c>
      <c r="AN53" s="80">
        <v>0</v>
      </c>
      <c r="AO53" s="67">
        <v>0</v>
      </c>
      <c r="AQ53" s="212"/>
    </row>
    <row r="54" spans="1:43" x14ac:dyDescent="0.2">
      <c r="A54" s="369"/>
      <c r="B54" s="64" t="s">
        <v>183</v>
      </c>
      <c r="C54" s="171">
        <v>0</v>
      </c>
      <c r="D54" s="171">
        <v>0</v>
      </c>
      <c r="E54" s="171">
        <v>0</v>
      </c>
      <c r="F54" s="65">
        <v>0</v>
      </c>
      <c r="G54" s="80">
        <v>0</v>
      </c>
      <c r="H54" s="66">
        <v>0</v>
      </c>
      <c r="I54" s="80">
        <v>0</v>
      </c>
      <c r="J54" s="80">
        <v>0</v>
      </c>
      <c r="K54" s="67">
        <v>0</v>
      </c>
      <c r="L54" s="65">
        <v>0</v>
      </c>
      <c r="M54" s="80">
        <v>0</v>
      </c>
      <c r="N54" s="66">
        <v>0</v>
      </c>
      <c r="O54" s="80">
        <v>0</v>
      </c>
      <c r="P54" s="80">
        <v>0</v>
      </c>
      <c r="Q54" s="66">
        <v>0</v>
      </c>
      <c r="R54" s="80">
        <v>0</v>
      </c>
      <c r="S54" s="80">
        <v>0</v>
      </c>
      <c r="T54" s="66">
        <v>0</v>
      </c>
      <c r="U54" s="80">
        <v>-2353206</v>
      </c>
      <c r="V54" s="80">
        <v>0</v>
      </c>
      <c r="W54" s="67">
        <v>-2353206</v>
      </c>
      <c r="X54" s="65">
        <v>784402</v>
      </c>
      <c r="Y54" s="80">
        <v>0</v>
      </c>
      <c r="Z54" s="66">
        <v>784402</v>
      </c>
      <c r="AA54" s="80">
        <v>784402</v>
      </c>
      <c r="AB54" s="80">
        <v>0</v>
      </c>
      <c r="AC54" s="66">
        <v>784402</v>
      </c>
      <c r="AD54" s="80">
        <v>784402</v>
      </c>
      <c r="AE54" s="80">
        <v>0</v>
      </c>
      <c r="AF54" s="66">
        <v>784402</v>
      </c>
      <c r="AG54" s="80">
        <v>0</v>
      </c>
      <c r="AH54" s="80">
        <v>0</v>
      </c>
      <c r="AI54" s="67">
        <v>0</v>
      </c>
      <c r="AJ54" s="65">
        <v>0</v>
      </c>
      <c r="AK54" s="80">
        <v>0</v>
      </c>
      <c r="AL54" s="66">
        <v>0</v>
      </c>
      <c r="AM54" s="80">
        <v>0</v>
      </c>
      <c r="AN54" s="80">
        <v>0</v>
      </c>
      <c r="AO54" s="67">
        <v>0</v>
      </c>
      <c r="AQ54" s="212"/>
    </row>
    <row r="55" spans="1:43" x14ac:dyDescent="0.2">
      <c r="A55" s="369"/>
      <c r="B55" s="64" t="s">
        <v>125</v>
      </c>
      <c r="C55" s="171">
        <v>-826832</v>
      </c>
      <c r="D55" s="171">
        <v>826832</v>
      </c>
      <c r="E55" s="171">
        <v>0</v>
      </c>
      <c r="F55" s="65">
        <v>0</v>
      </c>
      <c r="G55" s="80">
        <v>0</v>
      </c>
      <c r="H55" s="66">
        <v>0</v>
      </c>
      <c r="I55" s="80">
        <v>2500000</v>
      </c>
      <c r="J55" s="80">
        <v>1667000</v>
      </c>
      <c r="K55" s="67">
        <v>4167000</v>
      </c>
      <c r="L55" s="65">
        <v>2500000</v>
      </c>
      <c r="M55" s="80">
        <v>1667000</v>
      </c>
      <c r="N55" s="66">
        <v>4167000</v>
      </c>
      <c r="O55" s="80">
        <v>2500000</v>
      </c>
      <c r="P55" s="80">
        <v>1667000</v>
      </c>
      <c r="Q55" s="66">
        <v>4167000</v>
      </c>
      <c r="R55" s="80">
        <v>-5000000</v>
      </c>
      <c r="S55" s="80">
        <v>-3334000</v>
      </c>
      <c r="T55" s="66">
        <v>-8334000</v>
      </c>
      <c r="U55" s="80">
        <v>-2499500</v>
      </c>
      <c r="V55" s="80">
        <v>-1667250</v>
      </c>
      <c r="W55" s="67">
        <v>-4166750</v>
      </c>
      <c r="X55" s="65">
        <v>558223</v>
      </c>
      <c r="Y55" s="80">
        <v>831027</v>
      </c>
      <c r="Z55" s="66">
        <v>1389250</v>
      </c>
      <c r="AA55" s="80">
        <v>558223</v>
      </c>
      <c r="AB55" s="80">
        <v>831027</v>
      </c>
      <c r="AC55" s="66">
        <v>1389250</v>
      </c>
      <c r="AD55" s="80">
        <v>558223</v>
      </c>
      <c r="AE55" s="80">
        <v>831027</v>
      </c>
      <c r="AF55" s="66">
        <v>1389250</v>
      </c>
      <c r="AG55" s="80">
        <v>-834000</v>
      </c>
      <c r="AH55" s="80">
        <v>-555333</v>
      </c>
      <c r="AI55" s="67">
        <v>-1389333</v>
      </c>
      <c r="AJ55" s="65">
        <v>-834000</v>
      </c>
      <c r="AK55" s="80">
        <v>-555333</v>
      </c>
      <c r="AL55" s="66">
        <v>-1389333</v>
      </c>
      <c r="AM55" s="80">
        <v>-834000</v>
      </c>
      <c r="AN55" s="80">
        <v>-555334</v>
      </c>
      <c r="AO55" s="67">
        <v>-1389334</v>
      </c>
      <c r="AQ55" s="212"/>
    </row>
    <row r="56" spans="1:43" x14ac:dyDescent="0.2">
      <c r="A56" s="369"/>
      <c r="B56" s="64" t="s">
        <v>200</v>
      </c>
      <c r="C56" s="171">
        <v>0</v>
      </c>
      <c r="D56" s="171">
        <v>0</v>
      </c>
      <c r="E56" s="171">
        <v>0</v>
      </c>
      <c r="F56" s="65">
        <v>0</v>
      </c>
      <c r="G56" s="80">
        <v>0</v>
      </c>
      <c r="H56" s="66">
        <v>0</v>
      </c>
      <c r="I56" s="80">
        <v>0</v>
      </c>
      <c r="J56" s="80">
        <v>0</v>
      </c>
      <c r="K56" s="67">
        <v>0</v>
      </c>
      <c r="L56" s="65">
        <v>0</v>
      </c>
      <c r="M56" s="80">
        <v>0</v>
      </c>
      <c r="N56" s="66">
        <v>0</v>
      </c>
      <c r="O56" s="80">
        <v>0</v>
      </c>
      <c r="P56" s="80">
        <v>0</v>
      </c>
      <c r="Q56" s="66">
        <v>0</v>
      </c>
      <c r="R56" s="80">
        <v>0</v>
      </c>
      <c r="S56" s="80">
        <v>0</v>
      </c>
      <c r="T56" s="66">
        <v>0</v>
      </c>
      <c r="U56" s="80">
        <v>0</v>
      </c>
      <c r="V56" s="80">
        <v>0</v>
      </c>
      <c r="W56" s="67">
        <v>0</v>
      </c>
      <c r="X56" s="65">
        <v>9184000</v>
      </c>
      <c r="Y56" s="80">
        <v>0</v>
      </c>
      <c r="Z56" s="66">
        <v>9184000</v>
      </c>
      <c r="AA56" s="80">
        <v>-7450500</v>
      </c>
      <c r="AB56" s="80">
        <v>0</v>
      </c>
      <c r="AC56" s="66">
        <v>-7450500</v>
      </c>
      <c r="AD56" s="80">
        <v>-1884500</v>
      </c>
      <c r="AE56" s="80">
        <v>0</v>
      </c>
      <c r="AF56" s="66">
        <v>-1884500</v>
      </c>
      <c r="AG56" s="80">
        <v>-670000</v>
      </c>
      <c r="AH56" s="80">
        <v>0</v>
      </c>
      <c r="AI56" s="67">
        <v>-670000</v>
      </c>
      <c r="AJ56" s="65">
        <v>220000</v>
      </c>
      <c r="AK56" s="80">
        <v>0</v>
      </c>
      <c r="AL56" s="66">
        <v>220000</v>
      </c>
      <c r="AM56" s="80">
        <v>601000</v>
      </c>
      <c r="AN56" s="80">
        <v>0</v>
      </c>
      <c r="AO56" s="67">
        <v>601000</v>
      </c>
      <c r="AQ56" s="212"/>
    </row>
    <row r="57" spans="1:43" ht="14.1" customHeight="1" x14ac:dyDescent="0.2">
      <c r="A57" s="370" t="s">
        <v>287</v>
      </c>
      <c r="B57" s="64" t="s">
        <v>186</v>
      </c>
      <c r="C57" s="171">
        <v>-63113000</v>
      </c>
      <c r="D57" s="171">
        <v>-60801000</v>
      </c>
      <c r="E57" s="171">
        <v>-123914000</v>
      </c>
      <c r="F57" s="65">
        <v>0</v>
      </c>
      <c r="G57" s="80">
        <v>0</v>
      </c>
      <c r="H57" s="66">
        <v>0</v>
      </c>
      <c r="I57" s="80">
        <v>0</v>
      </c>
      <c r="J57" s="80">
        <v>0</v>
      </c>
      <c r="K57" s="67">
        <v>0</v>
      </c>
      <c r="L57" s="65">
        <v>0</v>
      </c>
      <c r="M57" s="80">
        <v>0</v>
      </c>
      <c r="N57" s="66">
        <v>0</v>
      </c>
      <c r="O57" s="80">
        <v>0</v>
      </c>
      <c r="P57" s="80">
        <v>0</v>
      </c>
      <c r="Q57" s="66">
        <v>0</v>
      </c>
      <c r="R57" s="80">
        <v>0</v>
      </c>
      <c r="S57" s="80">
        <v>0</v>
      </c>
      <c r="T57" s="66">
        <v>0</v>
      </c>
      <c r="U57" s="80">
        <v>-8949197</v>
      </c>
      <c r="V57" s="80">
        <v>-8949197</v>
      </c>
      <c r="W57" s="67">
        <v>-17898394</v>
      </c>
      <c r="X57" s="65">
        <v>-5787601</v>
      </c>
      <c r="Y57" s="80">
        <v>-4566934</v>
      </c>
      <c r="Z57" s="66">
        <v>-10354535</v>
      </c>
      <c r="AA57" s="80">
        <v>-5030601</v>
      </c>
      <c r="AB57" s="80">
        <v>-3594934</v>
      </c>
      <c r="AC57" s="66">
        <v>-8625535</v>
      </c>
      <c r="AD57" s="80">
        <v>-3576601</v>
      </c>
      <c r="AE57" s="80">
        <v>-3324934</v>
      </c>
      <c r="AF57" s="66">
        <v>-6901535</v>
      </c>
      <c r="AG57" s="80">
        <v>-13939000</v>
      </c>
      <c r="AH57" s="80">
        <v>-13937000</v>
      </c>
      <c r="AI57" s="67">
        <v>-27876000</v>
      </c>
      <c r="AJ57" s="65">
        <v>-13457000</v>
      </c>
      <c r="AK57" s="80">
        <v>-13455000</v>
      </c>
      <c r="AL57" s="66">
        <v>-26912000</v>
      </c>
      <c r="AM57" s="80">
        <v>-12373000</v>
      </c>
      <c r="AN57" s="80">
        <v>-12973000</v>
      </c>
      <c r="AO57" s="67">
        <v>-25346000</v>
      </c>
      <c r="AQ57" s="212"/>
    </row>
    <row r="58" spans="1:43" ht="14.1" customHeight="1" x14ac:dyDescent="0.2">
      <c r="A58" s="370"/>
      <c r="B58" s="64" t="s">
        <v>188</v>
      </c>
      <c r="C58" s="171">
        <v>-48104000</v>
      </c>
      <c r="D58" s="171">
        <v>47724000</v>
      </c>
      <c r="E58" s="171">
        <v>-380000</v>
      </c>
      <c r="F58" s="65">
        <v>0</v>
      </c>
      <c r="G58" s="80">
        <v>0</v>
      </c>
      <c r="H58" s="66">
        <v>0</v>
      </c>
      <c r="I58" s="80">
        <v>0</v>
      </c>
      <c r="J58" s="80">
        <v>0</v>
      </c>
      <c r="K58" s="67">
        <v>0</v>
      </c>
      <c r="L58" s="65">
        <v>0</v>
      </c>
      <c r="M58" s="80">
        <v>0</v>
      </c>
      <c r="N58" s="66">
        <v>0</v>
      </c>
      <c r="O58" s="80">
        <v>0</v>
      </c>
      <c r="P58" s="80">
        <v>0</v>
      </c>
      <c r="Q58" s="66">
        <v>0</v>
      </c>
      <c r="R58" s="80">
        <v>14000</v>
      </c>
      <c r="S58" s="80">
        <v>14000</v>
      </c>
      <c r="T58" s="66">
        <v>28000</v>
      </c>
      <c r="U58" s="80">
        <v>-107655422</v>
      </c>
      <c r="V58" s="80">
        <v>-107655422</v>
      </c>
      <c r="W58" s="67">
        <v>-215310844</v>
      </c>
      <c r="X58" s="65">
        <v>84622099</v>
      </c>
      <c r="Y58" s="80">
        <v>108554099</v>
      </c>
      <c r="Z58" s="66">
        <v>193176198</v>
      </c>
      <c r="AA58" s="80">
        <v>88099</v>
      </c>
      <c r="AB58" s="80">
        <v>88099</v>
      </c>
      <c r="AC58" s="66">
        <v>176198</v>
      </c>
      <c r="AD58" s="80">
        <v>-17114776</v>
      </c>
      <c r="AE58" s="80">
        <v>38809224</v>
      </c>
      <c r="AF58" s="66">
        <v>21694448</v>
      </c>
      <c r="AG58" s="80">
        <v>0</v>
      </c>
      <c r="AH58" s="80">
        <v>0</v>
      </c>
      <c r="AI58" s="67">
        <v>0</v>
      </c>
      <c r="AJ58" s="65">
        <v>0</v>
      </c>
      <c r="AK58" s="80">
        <v>0</v>
      </c>
      <c r="AL58" s="66">
        <v>0</v>
      </c>
      <c r="AM58" s="80">
        <v>-8058000</v>
      </c>
      <c r="AN58" s="80">
        <v>7914000</v>
      </c>
      <c r="AO58" s="67">
        <v>-144000</v>
      </c>
      <c r="AQ58" s="212"/>
    </row>
    <row r="59" spans="1:43" ht="14.1" customHeight="1" x14ac:dyDescent="0.2">
      <c r="A59" s="370"/>
      <c r="B59" s="64" t="s">
        <v>154</v>
      </c>
      <c r="C59" s="171">
        <v>0</v>
      </c>
      <c r="D59" s="171">
        <v>0</v>
      </c>
      <c r="E59" s="171">
        <v>0</v>
      </c>
      <c r="F59" s="65">
        <v>0</v>
      </c>
      <c r="G59" s="80">
        <v>0</v>
      </c>
      <c r="H59" s="66">
        <v>0</v>
      </c>
      <c r="I59" s="80">
        <v>0</v>
      </c>
      <c r="J59" s="80">
        <v>0</v>
      </c>
      <c r="K59" s="67">
        <v>0</v>
      </c>
      <c r="L59" s="65">
        <v>0</v>
      </c>
      <c r="M59" s="80">
        <v>0</v>
      </c>
      <c r="N59" s="66">
        <v>0</v>
      </c>
      <c r="O59" s="80">
        <v>0</v>
      </c>
      <c r="P59" s="80">
        <v>0</v>
      </c>
      <c r="Q59" s="66">
        <v>0</v>
      </c>
      <c r="R59" s="80">
        <v>0</v>
      </c>
      <c r="S59" s="80">
        <v>0</v>
      </c>
      <c r="T59" s="66">
        <v>0</v>
      </c>
      <c r="U59" s="80">
        <v>-26700000</v>
      </c>
      <c r="V59" s="80">
        <v>0</v>
      </c>
      <c r="W59" s="67">
        <v>-26700000</v>
      </c>
      <c r="X59" s="65">
        <v>-21974000</v>
      </c>
      <c r="Y59" s="80">
        <v>0</v>
      </c>
      <c r="Z59" s="66">
        <v>-21974000</v>
      </c>
      <c r="AA59" s="80">
        <v>9492000</v>
      </c>
      <c r="AB59" s="80">
        <v>0</v>
      </c>
      <c r="AC59" s="66">
        <v>9492000</v>
      </c>
      <c r="AD59" s="80">
        <v>12615000</v>
      </c>
      <c r="AE59" s="80">
        <v>0</v>
      </c>
      <c r="AF59" s="66">
        <v>12615000</v>
      </c>
      <c r="AG59" s="80">
        <v>17177000</v>
      </c>
      <c r="AH59" s="80">
        <v>0</v>
      </c>
      <c r="AI59" s="67">
        <v>17177000</v>
      </c>
      <c r="AJ59" s="65">
        <v>9390000</v>
      </c>
      <c r="AK59" s="80">
        <v>0</v>
      </c>
      <c r="AL59" s="66">
        <v>9390000</v>
      </c>
      <c r="AM59" s="80">
        <v>0</v>
      </c>
      <c r="AN59" s="80">
        <v>0</v>
      </c>
      <c r="AO59" s="67">
        <v>0</v>
      </c>
      <c r="AQ59" s="212"/>
    </row>
    <row r="60" spans="1:43" ht="14.45" customHeight="1" x14ac:dyDescent="0.2">
      <c r="A60" s="370"/>
      <c r="B60" s="64" t="s">
        <v>205</v>
      </c>
      <c r="C60" s="171">
        <v>0</v>
      </c>
      <c r="D60" s="171">
        <v>0</v>
      </c>
      <c r="E60" s="171">
        <v>0</v>
      </c>
      <c r="F60" s="65">
        <v>0</v>
      </c>
      <c r="G60" s="80">
        <v>0</v>
      </c>
      <c r="H60" s="66">
        <v>0</v>
      </c>
      <c r="I60" s="80">
        <v>0</v>
      </c>
      <c r="J60" s="80">
        <v>0</v>
      </c>
      <c r="K60" s="67">
        <v>0</v>
      </c>
      <c r="L60" s="65">
        <v>0</v>
      </c>
      <c r="M60" s="80">
        <v>0</v>
      </c>
      <c r="N60" s="66">
        <v>0</v>
      </c>
      <c r="O60" s="80">
        <v>0</v>
      </c>
      <c r="P60" s="80">
        <v>0</v>
      </c>
      <c r="Q60" s="66">
        <v>0</v>
      </c>
      <c r="R60" s="80">
        <v>0</v>
      </c>
      <c r="S60" s="80">
        <v>0</v>
      </c>
      <c r="T60" s="66">
        <v>0</v>
      </c>
      <c r="U60" s="80">
        <v>0</v>
      </c>
      <c r="V60" s="80">
        <v>0</v>
      </c>
      <c r="W60" s="67">
        <v>0</v>
      </c>
      <c r="X60" s="65">
        <v>-200000</v>
      </c>
      <c r="Y60" s="80">
        <v>0</v>
      </c>
      <c r="Z60" s="66">
        <v>-200000</v>
      </c>
      <c r="AA60" s="80">
        <v>0</v>
      </c>
      <c r="AB60" s="80">
        <v>0</v>
      </c>
      <c r="AC60" s="66">
        <v>0</v>
      </c>
      <c r="AD60" s="80">
        <v>200000</v>
      </c>
      <c r="AE60" s="80">
        <v>0</v>
      </c>
      <c r="AF60" s="66">
        <v>200000</v>
      </c>
      <c r="AG60" s="80">
        <v>0</v>
      </c>
      <c r="AH60" s="80">
        <v>0</v>
      </c>
      <c r="AI60" s="67">
        <v>0</v>
      </c>
      <c r="AJ60" s="65">
        <v>0</v>
      </c>
      <c r="AK60" s="80">
        <v>0</v>
      </c>
      <c r="AL60" s="66">
        <v>0</v>
      </c>
      <c r="AM60" s="80">
        <v>0</v>
      </c>
      <c r="AN60" s="80">
        <v>0</v>
      </c>
      <c r="AO60" s="67">
        <v>0</v>
      </c>
      <c r="AQ60" s="212"/>
    </row>
    <row r="61" spans="1:43" x14ac:dyDescent="0.2">
      <c r="A61" s="371" t="s">
        <v>288</v>
      </c>
      <c r="B61" s="64" t="s">
        <v>162</v>
      </c>
      <c r="C61" s="171">
        <v>0</v>
      </c>
      <c r="D61" s="171">
        <v>0</v>
      </c>
      <c r="E61" s="171">
        <v>0</v>
      </c>
      <c r="F61" s="65">
        <v>0</v>
      </c>
      <c r="G61" s="80">
        <v>0</v>
      </c>
      <c r="H61" s="66">
        <v>0</v>
      </c>
      <c r="I61" s="80">
        <v>0</v>
      </c>
      <c r="J61" s="80">
        <v>0</v>
      </c>
      <c r="K61" s="67">
        <v>0</v>
      </c>
      <c r="L61" s="65">
        <v>0</v>
      </c>
      <c r="M61" s="80">
        <v>0</v>
      </c>
      <c r="N61" s="66">
        <v>0</v>
      </c>
      <c r="O61" s="80">
        <v>0</v>
      </c>
      <c r="P61" s="80">
        <v>0</v>
      </c>
      <c r="Q61" s="66">
        <v>0</v>
      </c>
      <c r="R61" s="80">
        <v>0</v>
      </c>
      <c r="S61" s="80">
        <v>0</v>
      </c>
      <c r="T61" s="66">
        <v>0</v>
      </c>
      <c r="U61" s="80">
        <v>0</v>
      </c>
      <c r="V61" s="80">
        <v>0</v>
      </c>
      <c r="W61" s="67">
        <v>0</v>
      </c>
      <c r="X61" s="65">
        <v>0</v>
      </c>
      <c r="Y61" s="80">
        <v>0</v>
      </c>
      <c r="Z61" s="66">
        <v>0</v>
      </c>
      <c r="AA61" s="80">
        <v>0</v>
      </c>
      <c r="AB61" s="80">
        <v>0</v>
      </c>
      <c r="AC61" s="66">
        <v>0</v>
      </c>
      <c r="AD61" s="80">
        <v>0</v>
      </c>
      <c r="AE61" s="80">
        <v>0</v>
      </c>
      <c r="AF61" s="66">
        <v>0</v>
      </c>
      <c r="AG61" s="80">
        <v>0</v>
      </c>
      <c r="AH61" s="80">
        <v>0</v>
      </c>
      <c r="AI61" s="67">
        <v>0</v>
      </c>
      <c r="AJ61" s="65">
        <v>0</v>
      </c>
      <c r="AK61" s="80">
        <v>0</v>
      </c>
      <c r="AL61" s="66">
        <v>0</v>
      </c>
      <c r="AM61" s="80">
        <v>0</v>
      </c>
      <c r="AN61" s="80">
        <v>0</v>
      </c>
      <c r="AO61" s="67">
        <v>0</v>
      </c>
      <c r="AQ61" s="212"/>
    </row>
    <row r="62" spans="1:43" x14ac:dyDescent="0.2">
      <c r="A62" s="371"/>
      <c r="B62" s="64" t="s">
        <v>164</v>
      </c>
      <c r="C62" s="171">
        <v>0</v>
      </c>
      <c r="D62" s="171">
        <v>0</v>
      </c>
      <c r="E62" s="171">
        <v>0</v>
      </c>
      <c r="F62" s="65">
        <v>0</v>
      </c>
      <c r="G62" s="80">
        <v>0</v>
      </c>
      <c r="H62" s="66">
        <v>0</v>
      </c>
      <c r="I62" s="80">
        <v>0</v>
      </c>
      <c r="J62" s="80">
        <v>0</v>
      </c>
      <c r="K62" s="67">
        <v>0</v>
      </c>
      <c r="L62" s="65">
        <v>0</v>
      </c>
      <c r="M62" s="80">
        <v>0</v>
      </c>
      <c r="N62" s="66">
        <v>0</v>
      </c>
      <c r="O62" s="80">
        <v>-725714</v>
      </c>
      <c r="P62" s="80">
        <v>0</v>
      </c>
      <c r="Q62" s="66">
        <v>-725714</v>
      </c>
      <c r="R62" s="80">
        <v>0</v>
      </c>
      <c r="S62" s="80">
        <v>0</v>
      </c>
      <c r="T62" s="66">
        <v>0</v>
      </c>
      <c r="U62" s="80">
        <v>0</v>
      </c>
      <c r="V62" s="80">
        <v>0</v>
      </c>
      <c r="W62" s="67">
        <v>0</v>
      </c>
      <c r="X62" s="65">
        <v>120953</v>
      </c>
      <c r="Y62" s="80">
        <v>0</v>
      </c>
      <c r="Z62" s="66">
        <v>120953</v>
      </c>
      <c r="AA62" s="80">
        <v>120953</v>
      </c>
      <c r="AB62" s="80">
        <v>0</v>
      </c>
      <c r="AC62" s="66">
        <v>120953</v>
      </c>
      <c r="AD62" s="80">
        <v>120952</v>
      </c>
      <c r="AE62" s="80">
        <v>0</v>
      </c>
      <c r="AF62" s="66">
        <v>120952</v>
      </c>
      <c r="AG62" s="80">
        <v>120953</v>
      </c>
      <c r="AH62" s="80">
        <v>0</v>
      </c>
      <c r="AI62" s="67">
        <v>120953</v>
      </c>
      <c r="AJ62" s="65">
        <v>120953</v>
      </c>
      <c r="AK62" s="80">
        <v>0</v>
      </c>
      <c r="AL62" s="66">
        <v>120953</v>
      </c>
      <c r="AM62" s="80">
        <v>120950</v>
      </c>
      <c r="AN62" s="80">
        <v>0</v>
      </c>
      <c r="AO62" s="67">
        <v>120950</v>
      </c>
      <c r="AQ62" s="212"/>
    </row>
    <row r="63" spans="1:43" x14ac:dyDescent="0.2">
      <c r="A63" s="371"/>
      <c r="B63" s="64" t="s">
        <v>168</v>
      </c>
      <c r="C63" s="171">
        <v>-9000000</v>
      </c>
      <c r="D63" s="171">
        <v>0</v>
      </c>
      <c r="E63" s="171">
        <v>-9000000</v>
      </c>
      <c r="F63" s="65">
        <v>0</v>
      </c>
      <c r="G63" s="80">
        <v>0</v>
      </c>
      <c r="H63" s="66">
        <v>0</v>
      </c>
      <c r="I63" s="80">
        <v>0</v>
      </c>
      <c r="J63" s="80">
        <v>0</v>
      </c>
      <c r="K63" s="67">
        <v>0</v>
      </c>
      <c r="L63" s="65">
        <v>0</v>
      </c>
      <c r="M63" s="80">
        <v>0</v>
      </c>
      <c r="N63" s="66">
        <v>0</v>
      </c>
      <c r="O63" s="80">
        <v>0</v>
      </c>
      <c r="P63" s="80">
        <v>0</v>
      </c>
      <c r="Q63" s="66">
        <v>0</v>
      </c>
      <c r="R63" s="80">
        <v>0</v>
      </c>
      <c r="S63" s="80">
        <v>0</v>
      </c>
      <c r="T63" s="66">
        <v>0</v>
      </c>
      <c r="U63" s="80">
        <v>0</v>
      </c>
      <c r="V63" s="80">
        <v>0</v>
      </c>
      <c r="W63" s="67">
        <v>0</v>
      </c>
      <c r="X63" s="65">
        <v>-1501000</v>
      </c>
      <c r="Y63" s="80">
        <v>0</v>
      </c>
      <c r="Z63" s="66">
        <v>-1501000</v>
      </c>
      <c r="AA63" s="80">
        <v>-1501000</v>
      </c>
      <c r="AB63" s="80">
        <v>0</v>
      </c>
      <c r="AC63" s="66">
        <v>-1501000</v>
      </c>
      <c r="AD63" s="80">
        <v>-1501000</v>
      </c>
      <c r="AE63" s="80">
        <v>0</v>
      </c>
      <c r="AF63" s="66">
        <v>-1501000</v>
      </c>
      <c r="AG63" s="80">
        <v>-1499000</v>
      </c>
      <c r="AH63" s="80">
        <v>0</v>
      </c>
      <c r="AI63" s="67">
        <v>-1499000</v>
      </c>
      <c r="AJ63" s="65">
        <v>-1499000</v>
      </c>
      <c r="AK63" s="80">
        <v>0</v>
      </c>
      <c r="AL63" s="66">
        <v>-1499000</v>
      </c>
      <c r="AM63" s="80">
        <v>-1499000</v>
      </c>
      <c r="AN63" s="80">
        <v>0</v>
      </c>
      <c r="AO63" s="67">
        <v>-1499000</v>
      </c>
      <c r="AQ63" s="212"/>
    </row>
    <row r="64" spans="1:43" x14ac:dyDescent="0.2">
      <c r="A64" s="371"/>
      <c r="B64" s="64" t="s">
        <v>130</v>
      </c>
      <c r="C64" s="171">
        <v>-826584</v>
      </c>
      <c r="D64" s="171">
        <v>826584</v>
      </c>
      <c r="E64" s="171">
        <v>0</v>
      </c>
      <c r="F64" s="65">
        <v>0</v>
      </c>
      <c r="G64" s="80">
        <v>0</v>
      </c>
      <c r="H64" s="66">
        <v>0</v>
      </c>
      <c r="I64" s="80">
        <v>0</v>
      </c>
      <c r="J64" s="80">
        <v>0</v>
      </c>
      <c r="K64" s="67">
        <v>0</v>
      </c>
      <c r="L64" s="65">
        <v>0</v>
      </c>
      <c r="M64" s="80">
        <v>0</v>
      </c>
      <c r="N64" s="66">
        <v>0</v>
      </c>
      <c r="O64" s="80">
        <v>0</v>
      </c>
      <c r="P64" s="80">
        <v>0</v>
      </c>
      <c r="Q64" s="66">
        <v>0</v>
      </c>
      <c r="R64" s="80">
        <v>-18750000</v>
      </c>
      <c r="S64" s="80">
        <v>-12500000</v>
      </c>
      <c r="T64" s="66">
        <v>-31250000</v>
      </c>
      <c r="U64" s="80">
        <v>-1562500</v>
      </c>
      <c r="V64" s="80">
        <v>-1041750</v>
      </c>
      <c r="W64" s="67">
        <v>-2604250</v>
      </c>
      <c r="X64" s="65">
        <v>-1562500</v>
      </c>
      <c r="Y64" s="80">
        <v>-1041750</v>
      </c>
      <c r="Z64" s="66">
        <v>-2604250</v>
      </c>
      <c r="AA64" s="80">
        <v>3024208</v>
      </c>
      <c r="AB64" s="80">
        <v>2704542</v>
      </c>
      <c r="AC64" s="66">
        <v>5728750</v>
      </c>
      <c r="AD64" s="80">
        <v>3024208</v>
      </c>
      <c r="AE64" s="80">
        <v>2704542</v>
      </c>
      <c r="AF64" s="66">
        <v>5728750</v>
      </c>
      <c r="AG64" s="80">
        <v>5000000</v>
      </c>
      <c r="AH64" s="80">
        <v>3333000</v>
      </c>
      <c r="AI64" s="67">
        <v>8333000</v>
      </c>
      <c r="AJ64" s="65">
        <v>5000000</v>
      </c>
      <c r="AK64" s="80">
        <v>3333000</v>
      </c>
      <c r="AL64" s="66">
        <v>8333000</v>
      </c>
      <c r="AM64" s="80">
        <v>5000000</v>
      </c>
      <c r="AN64" s="80">
        <v>3335000</v>
      </c>
      <c r="AO64" s="67">
        <v>8335000</v>
      </c>
      <c r="AQ64" s="212"/>
    </row>
    <row r="65" spans="1:43" x14ac:dyDescent="0.2">
      <c r="A65" s="371"/>
      <c r="B65" s="64" t="s">
        <v>133</v>
      </c>
      <c r="C65" s="171">
        <v>0</v>
      </c>
      <c r="D65" s="171">
        <v>0</v>
      </c>
      <c r="E65" s="171">
        <v>0</v>
      </c>
      <c r="F65" s="65">
        <v>0</v>
      </c>
      <c r="G65" s="80">
        <v>0</v>
      </c>
      <c r="H65" s="66">
        <v>0</v>
      </c>
      <c r="I65" s="80">
        <v>0</v>
      </c>
      <c r="J65" s="80">
        <v>0</v>
      </c>
      <c r="K65" s="67">
        <v>0</v>
      </c>
      <c r="L65" s="65">
        <v>0</v>
      </c>
      <c r="M65" s="80">
        <v>0</v>
      </c>
      <c r="N65" s="66">
        <v>0</v>
      </c>
      <c r="O65" s="80">
        <v>0</v>
      </c>
      <c r="P65" s="80">
        <v>0</v>
      </c>
      <c r="Q65" s="66">
        <v>0</v>
      </c>
      <c r="R65" s="80">
        <v>0</v>
      </c>
      <c r="S65" s="80">
        <v>0</v>
      </c>
      <c r="T65" s="66">
        <v>0</v>
      </c>
      <c r="U65" s="80">
        <v>-6250000</v>
      </c>
      <c r="V65" s="80">
        <v>0</v>
      </c>
      <c r="W65" s="67">
        <v>-6250000</v>
      </c>
      <c r="X65" s="65">
        <v>-6250000</v>
      </c>
      <c r="Y65" s="80">
        <v>0</v>
      </c>
      <c r="Z65" s="66">
        <v>-6250000</v>
      </c>
      <c r="AA65" s="80">
        <v>0</v>
      </c>
      <c r="AB65" s="80">
        <v>0</v>
      </c>
      <c r="AC65" s="66">
        <v>0</v>
      </c>
      <c r="AD65" s="80">
        <v>3125000</v>
      </c>
      <c r="AE65" s="80">
        <v>0</v>
      </c>
      <c r="AF65" s="66">
        <v>3125000</v>
      </c>
      <c r="AG65" s="80">
        <v>3125000</v>
      </c>
      <c r="AH65" s="80">
        <v>0</v>
      </c>
      <c r="AI65" s="67">
        <v>3125000</v>
      </c>
      <c r="AJ65" s="65">
        <v>3125000</v>
      </c>
      <c r="AK65" s="80">
        <v>0</v>
      </c>
      <c r="AL65" s="66">
        <v>3125000</v>
      </c>
      <c r="AM65" s="80">
        <v>3125000</v>
      </c>
      <c r="AN65" s="80">
        <v>0</v>
      </c>
      <c r="AO65" s="67">
        <v>3125000</v>
      </c>
      <c r="AQ65" s="212"/>
    </row>
    <row r="66" spans="1:43" x14ac:dyDescent="0.2">
      <c r="A66" s="371"/>
      <c r="B66" s="64" t="s">
        <v>137</v>
      </c>
      <c r="C66" s="171">
        <v>-2281104</v>
      </c>
      <c r="D66" s="171">
        <v>2281104</v>
      </c>
      <c r="E66" s="171">
        <v>0</v>
      </c>
      <c r="F66" s="65">
        <v>0</v>
      </c>
      <c r="G66" s="80">
        <v>0</v>
      </c>
      <c r="H66" s="66">
        <v>0</v>
      </c>
      <c r="I66" s="80">
        <v>0</v>
      </c>
      <c r="J66" s="80">
        <v>0</v>
      </c>
      <c r="K66" s="67">
        <v>0</v>
      </c>
      <c r="L66" s="65">
        <v>0</v>
      </c>
      <c r="M66" s="80">
        <v>0</v>
      </c>
      <c r="N66" s="66">
        <v>0</v>
      </c>
      <c r="O66" s="80">
        <v>0</v>
      </c>
      <c r="P66" s="80">
        <v>0</v>
      </c>
      <c r="Q66" s="66">
        <v>0</v>
      </c>
      <c r="R66" s="80">
        <v>4268000</v>
      </c>
      <c r="S66" s="80">
        <v>2358000</v>
      </c>
      <c r="T66" s="66">
        <v>6626000</v>
      </c>
      <c r="U66" s="80">
        <v>-7345000</v>
      </c>
      <c r="V66" s="80">
        <v>-4030000</v>
      </c>
      <c r="W66" s="67">
        <v>-11375000</v>
      </c>
      <c r="X66" s="65">
        <v>3051965</v>
      </c>
      <c r="Y66" s="80">
        <v>2862368</v>
      </c>
      <c r="Z66" s="66">
        <v>5914333</v>
      </c>
      <c r="AA66" s="80">
        <v>3051965</v>
      </c>
      <c r="AB66" s="80">
        <v>2862368</v>
      </c>
      <c r="AC66" s="66">
        <v>5914333</v>
      </c>
      <c r="AD66" s="80">
        <v>3052965</v>
      </c>
      <c r="AE66" s="80">
        <v>2861368</v>
      </c>
      <c r="AF66" s="66">
        <v>5914333</v>
      </c>
      <c r="AG66" s="80">
        <v>-2787000</v>
      </c>
      <c r="AH66" s="80">
        <v>-1544667</v>
      </c>
      <c r="AI66" s="67">
        <v>-4331667</v>
      </c>
      <c r="AJ66" s="65">
        <v>-2787000</v>
      </c>
      <c r="AK66" s="80">
        <v>-1544667</v>
      </c>
      <c r="AL66" s="66">
        <v>-4331667</v>
      </c>
      <c r="AM66" s="80">
        <v>-2787000</v>
      </c>
      <c r="AN66" s="80">
        <v>-1543666</v>
      </c>
      <c r="AO66" s="67">
        <v>-4330666</v>
      </c>
      <c r="AQ66" s="212"/>
    </row>
    <row r="67" spans="1:43" x14ac:dyDescent="0.2">
      <c r="A67" s="371"/>
      <c r="B67" s="64" t="s">
        <v>138</v>
      </c>
      <c r="C67" s="171">
        <v>85036367</v>
      </c>
      <c r="D67" s="171">
        <v>120457175</v>
      </c>
      <c r="E67" s="171">
        <v>205493542</v>
      </c>
      <c r="F67" s="65">
        <v>0</v>
      </c>
      <c r="G67" s="80">
        <v>0</v>
      </c>
      <c r="H67" s="66">
        <v>0</v>
      </c>
      <c r="I67" s="80">
        <v>0</v>
      </c>
      <c r="J67" s="80">
        <v>0</v>
      </c>
      <c r="K67" s="67">
        <v>0</v>
      </c>
      <c r="L67" s="65">
        <v>0</v>
      </c>
      <c r="M67" s="80">
        <v>0</v>
      </c>
      <c r="N67" s="66">
        <v>0</v>
      </c>
      <c r="O67" s="80">
        <v>0</v>
      </c>
      <c r="P67" s="80">
        <v>0</v>
      </c>
      <c r="Q67" s="66">
        <v>0</v>
      </c>
      <c r="R67" s="80">
        <v>58064600</v>
      </c>
      <c r="S67" s="80">
        <v>36961400</v>
      </c>
      <c r="T67" s="66">
        <v>95026000</v>
      </c>
      <c r="U67" s="80">
        <v>-55846086</v>
      </c>
      <c r="V67" s="80">
        <v>-36406771</v>
      </c>
      <c r="W67" s="67">
        <v>-92252857</v>
      </c>
      <c r="X67" s="65">
        <v>20333850</v>
      </c>
      <c r="Y67" s="80">
        <v>28683102</v>
      </c>
      <c r="Z67" s="66">
        <v>49016952</v>
      </c>
      <c r="AA67" s="80">
        <v>78597502</v>
      </c>
      <c r="AB67" s="80">
        <v>75355207</v>
      </c>
      <c r="AC67" s="66">
        <v>153952709</v>
      </c>
      <c r="AD67" s="80">
        <v>78597501</v>
      </c>
      <c r="AE67" s="80">
        <v>75355206</v>
      </c>
      <c r="AF67" s="66">
        <v>153952707</v>
      </c>
      <c r="AG67" s="80">
        <v>-36207000</v>
      </c>
      <c r="AH67" s="80">
        <v>-22249989</v>
      </c>
      <c r="AI67" s="67">
        <v>-58456989</v>
      </c>
      <c r="AJ67" s="65">
        <v>-36207000</v>
      </c>
      <c r="AK67" s="80">
        <v>-22249989</v>
      </c>
      <c r="AL67" s="66">
        <v>-58456989</v>
      </c>
      <c r="AM67" s="80">
        <v>-22297000</v>
      </c>
      <c r="AN67" s="80">
        <v>-14990992</v>
      </c>
      <c r="AO67" s="67">
        <v>-37287992</v>
      </c>
      <c r="AQ67" s="212"/>
    </row>
    <row r="68" spans="1:43" x14ac:dyDescent="0.2">
      <c r="A68" s="371"/>
      <c r="B68" s="64" t="s">
        <v>191</v>
      </c>
      <c r="C68" s="171">
        <v>-12772000</v>
      </c>
      <c r="D68" s="171">
        <v>-22318000</v>
      </c>
      <c r="E68" s="171">
        <v>-35090000</v>
      </c>
      <c r="F68" s="65">
        <v>0</v>
      </c>
      <c r="G68" s="80">
        <v>0</v>
      </c>
      <c r="H68" s="66">
        <v>0</v>
      </c>
      <c r="I68" s="80">
        <v>0</v>
      </c>
      <c r="J68" s="80">
        <v>0</v>
      </c>
      <c r="K68" s="67">
        <v>0</v>
      </c>
      <c r="L68" s="65">
        <v>0</v>
      </c>
      <c r="M68" s="80">
        <v>0</v>
      </c>
      <c r="N68" s="66">
        <v>0</v>
      </c>
      <c r="O68" s="80">
        <v>0</v>
      </c>
      <c r="P68" s="80">
        <v>0</v>
      </c>
      <c r="Q68" s="66">
        <v>0</v>
      </c>
      <c r="R68" s="80">
        <v>-197000</v>
      </c>
      <c r="S68" s="80">
        <v>-94000</v>
      </c>
      <c r="T68" s="66">
        <v>-291000</v>
      </c>
      <c r="U68" s="80">
        <v>-4292500</v>
      </c>
      <c r="V68" s="80">
        <v>-7375000</v>
      </c>
      <c r="W68" s="67">
        <v>-11667500</v>
      </c>
      <c r="X68" s="65">
        <v>-3302500</v>
      </c>
      <c r="Y68" s="80">
        <v>-6517000</v>
      </c>
      <c r="Z68" s="66">
        <v>-9819500</v>
      </c>
      <c r="AA68" s="80">
        <v>-624500</v>
      </c>
      <c r="AB68" s="80">
        <v>-3210000</v>
      </c>
      <c r="AC68" s="66">
        <v>-3834500</v>
      </c>
      <c r="AD68" s="80">
        <v>-1916500</v>
      </c>
      <c r="AE68" s="80">
        <v>-4502000</v>
      </c>
      <c r="AF68" s="66">
        <v>-6418500</v>
      </c>
      <c r="AG68" s="80">
        <v>-812334</v>
      </c>
      <c r="AH68" s="80">
        <v>-206667</v>
      </c>
      <c r="AI68" s="67">
        <v>-1019001</v>
      </c>
      <c r="AJ68" s="65">
        <v>-813334</v>
      </c>
      <c r="AK68" s="80">
        <v>-206667</v>
      </c>
      <c r="AL68" s="66">
        <v>-1020001</v>
      </c>
      <c r="AM68" s="80">
        <v>-813332</v>
      </c>
      <c r="AN68" s="80">
        <v>-206666</v>
      </c>
      <c r="AO68" s="67">
        <v>-1019998</v>
      </c>
      <c r="AQ68" s="212"/>
    </row>
    <row r="69" spans="1:43" x14ac:dyDescent="0.2">
      <c r="A69" s="366" t="s">
        <v>289</v>
      </c>
      <c r="B69" s="64" t="s">
        <v>192</v>
      </c>
      <c r="C69" s="171">
        <v>0</v>
      </c>
      <c r="D69" s="171">
        <v>0</v>
      </c>
      <c r="E69" s="171">
        <v>0</v>
      </c>
      <c r="F69" s="65">
        <v>0</v>
      </c>
      <c r="G69" s="80">
        <v>0</v>
      </c>
      <c r="H69" s="66">
        <v>0</v>
      </c>
      <c r="I69" s="80">
        <v>0</v>
      </c>
      <c r="J69" s="80">
        <v>0</v>
      </c>
      <c r="K69" s="67">
        <v>0</v>
      </c>
      <c r="L69" s="65">
        <v>0</v>
      </c>
      <c r="M69" s="80">
        <v>0</v>
      </c>
      <c r="N69" s="66">
        <v>0</v>
      </c>
      <c r="O69" s="80">
        <v>0</v>
      </c>
      <c r="P69" s="80">
        <v>0</v>
      </c>
      <c r="Q69" s="66">
        <v>0</v>
      </c>
      <c r="R69" s="80">
        <v>0</v>
      </c>
      <c r="S69" s="80">
        <v>0</v>
      </c>
      <c r="T69" s="66">
        <v>0</v>
      </c>
      <c r="U69" s="80">
        <v>-487061</v>
      </c>
      <c r="V69" s="80">
        <v>0</v>
      </c>
      <c r="W69" s="67">
        <v>-487061</v>
      </c>
      <c r="X69" s="65">
        <v>162354</v>
      </c>
      <c r="Y69" s="80">
        <v>0</v>
      </c>
      <c r="Z69" s="66">
        <v>162354</v>
      </c>
      <c r="AA69" s="80">
        <v>162354</v>
      </c>
      <c r="AB69" s="80">
        <v>0</v>
      </c>
      <c r="AC69" s="66">
        <v>162354</v>
      </c>
      <c r="AD69" s="80">
        <v>162354</v>
      </c>
      <c r="AE69" s="80">
        <v>0</v>
      </c>
      <c r="AF69" s="66">
        <v>162354</v>
      </c>
      <c r="AG69" s="80">
        <v>0</v>
      </c>
      <c r="AH69" s="80">
        <v>0</v>
      </c>
      <c r="AI69" s="67">
        <v>0</v>
      </c>
      <c r="AJ69" s="65">
        <v>0</v>
      </c>
      <c r="AK69" s="80">
        <v>0</v>
      </c>
      <c r="AL69" s="66">
        <v>0</v>
      </c>
      <c r="AM69" s="80">
        <v>0</v>
      </c>
      <c r="AN69" s="80">
        <v>0</v>
      </c>
      <c r="AO69" s="67">
        <v>0</v>
      </c>
      <c r="AQ69" s="212"/>
    </row>
    <row r="70" spans="1:43" x14ac:dyDescent="0.2">
      <c r="A70" s="366"/>
      <c r="B70" s="64" t="s">
        <v>140</v>
      </c>
      <c r="C70" s="171">
        <v>0</v>
      </c>
      <c r="D70" s="171">
        <v>0</v>
      </c>
      <c r="E70" s="171">
        <v>0</v>
      </c>
      <c r="F70" s="65">
        <v>0</v>
      </c>
      <c r="G70" s="80">
        <v>0</v>
      </c>
      <c r="H70" s="66">
        <v>0</v>
      </c>
      <c r="I70" s="80">
        <v>0</v>
      </c>
      <c r="J70" s="80">
        <v>0</v>
      </c>
      <c r="K70" s="67">
        <v>0</v>
      </c>
      <c r="L70" s="65">
        <v>0</v>
      </c>
      <c r="M70" s="80">
        <v>0</v>
      </c>
      <c r="N70" s="66">
        <v>0</v>
      </c>
      <c r="O70" s="80">
        <v>0</v>
      </c>
      <c r="P70" s="80">
        <v>0</v>
      </c>
      <c r="Q70" s="66">
        <v>0</v>
      </c>
      <c r="R70" s="80">
        <v>-229214</v>
      </c>
      <c r="S70" s="80">
        <v>-57553</v>
      </c>
      <c r="T70" s="66">
        <v>-286767</v>
      </c>
      <c r="U70" s="80">
        <v>-863482</v>
      </c>
      <c r="V70" s="80">
        <v>-215871</v>
      </c>
      <c r="W70" s="67">
        <v>-1079353</v>
      </c>
      <c r="X70" s="65">
        <v>190565</v>
      </c>
      <c r="Y70" s="80">
        <v>47141</v>
      </c>
      <c r="Z70" s="66">
        <v>237706</v>
      </c>
      <c r="AA70" s="80">
        <v>717565</v>
      </c>
      <c r="AB70" s="80">
        <v>180141</v>
      </c>
      <c r="AC70" s="66">
        <v>897706</v>
      </c>
      <c r="AD70" s="80">
        <v>184567</v>
      </c>
      <c r="AE70" s="80">
        <v>46142</v>
      </c>
      <c r="AF70" s="66">
        <v>230709</v>
      </c>
      <c r="AG70" s="80">
        <v>0</v>
      </c>
      <c r="AH70" s="80">
        <v>0</v>
      </c>
      <c r="AI70" s="67">
        <v>0</v>
      </c>
      <c r="AJ70" s="65">
        <v>0</v>
      </c>
      <c r="AK70" s="80">
        <v>0</v>
      </c>
      <c r="AL70" s="66">
        <v>0</v>
      </c>
      <c r="AM70" s="80">
        <v>0</v>
      </c>
      <c r="AN70" s="80">
        <v>0</v>
      </c>
      <c r="AO70" s="67">
        <v>0</v>
      </c>
      <c r="AQ70" s="212"/>
    </row>
    <row r="71" spans="1:43" x14ac:dyDescent="0.2">
      <c r="A71" s="366"/>
      <c r="B71" s="64" t="s">
        <v>170</v>
      </c>
      <c r="C71" s="171">
        <v>0</v>
      </c>
      <c r="D71" s="171">
        <v>0</v>
      </c>
      <c r="E71" s="171">
        <v>0</v>
      </c>
      <c r="F71" s="65">
        <v>0</v>
      </c>
      <c r="G71" s="80">
        <v>0</v>
      </c>
      <c r="H71" s="66">
        <v>0</v>
      </c>
      <c r="I71" s="80">
        <v>0</v>
      </c>
      <c r="J71" s="80">
        <v>0</v>
      </c>
      <c r="K71" s="67">
        <v>0</v>
      </c>
      <c r="L71" s="65">
        <v>0</v>
      </c>
      <c r="M71" s="80">
        <v>0</v>
      </c>
      <c r="N71" s="66">
        <v>0</v>
      </c>
      <c r="O71" s="80">
        <v>0</v>
      </c>
      <c r="P71" s="80">
        <v>0</v>
      </c>
      <c r="Q71" s="66">
        <v>0</v>
      </c>
      <c r="R71" s="80">
        <v>0</v>
      </c>
      <c r="S71" s="80">
        <v>0</v>
      </c>
      <c r="T71" s="66">
        <v>0</v>
      </c>
      <c r="U71" s="80">
        <v>18128</v>
      </c>
      <c r="V71" s="80">
        <v>0</v>
      </c>
      <c r="W71" s="67">
        <v>18128</v>
      </c>
      <c r="X71" s="65">
        <v>-6043</v>
      </c>
      <c r="Y71" s="80">
        <v>0</v>
      </c>
      <c r="Z71" s="66">
        <v>-6043</v>
      </c>
      <c r="AA71" s="80">
        <v>-6043</v>
      </c>
      <c r="AB71" s="80">
        <v>0</v>
      </c>
      <c r="AC71" s="66">
        <v>-6043</v>
      </c>
      <c r="AD71" s="80">
        <v>-6043</v>
      </c>
      <c r="AE71" s="80">
        <v>0</v>
      </c>
      <c r="AF71" s="66">
        <v>-6043</v>
      </c>
      <c r="AG71" s="80">
        <v>0</v>
      </c>
      <c r="AH71" s="80">
        <v>0</v>
      </c>
      <c r="AI71" s="67">
        <v>0</v>
      </c>
      <c r="AJ71" s="65">
        <v>0</v>
      </c>
      <c r="AK71" s="80">
        <v>0</v>
      </c>
      <c r="AL71" s="66">
        <v>0</v>
      </c>
      <c r="AM71" s="80">
        <v>0</v>
      </c>
      <c r="AN71" s="80">
        <v>0</v>
      </c>
      <c r="AO71" s="67">
        <v>0</v>
      </c>
      <c r="AQ71" s="212"/>
    </row>
    <row r="72" spans="1:43" x14ac:dyDescent="0.2">
      <c r="A72" s="366"/>
      <c r="B72" s="68" t="s">
        <v>171</v>
      </c>
      <c r="C72" s="69">
        <v>0</v>
      </c>
      <c r="D72" s="69">
        <v>0</v>
      </c>
      <c r="E72" s="69">
        <v>0</v>
      </c>
      <c r="F72" s="70">
        <v>0</v>
      </c>
      <c r="G72" s="71">
        <v>0</v>
      </c>
      <c r="H72" s="72">
        <v>0</v>
      </c>
      <c r="I72" s="71">
        <v>0</v>
      </c>
      <c r="J72" s="71">
        <v>0</v>
      </c>
      <c r="K72" s="73">
        <v>0</v>
      </c>
      <c r="L72" s="70">
        <v>0</v>
      </c>
      <c r="M72" s="71">
        <v>0</v>
      </c>
      <c r="N72" s="72">
        <v>0</v>
      </c>
      <c r="O72" s="71">
        <v>0</v>
      </c>
      <c r="P72" s="71">
        <v>0</v>
      </c>
      <c r="Q72" s="72">
        <v>0</v>
      </c>
      <c r="R72" s="71">
        <v>0</v>
      </c>
      <c r="S72" s="71">
        <v>0</v>
      </c>
      <c r="T72" s="72">
        <v>0</v>
      </c>
      <c r="U72" s="71">
        <v>0</v>
      </c>
      <c r="V72" s="71">
        <v>0</v>
      </c>
      <c r="W72" s="73">
        <v>0</v>
      </c>
      <c r="X72" s="70">
        <v>0</v>
      </c>
      <c r="Y72" s="71">
        <v>0</v>
      </c>
      <c r="Z72" s="72">
        <v>0</v>
      </c>
      <c r="AA72" s="71">
        <v>0</v>
      </c>
      <c r="AB72" s="71">
        <v>0</v>
      </c>
      <c r="AC72" s="72">
        <v>0</v>
      </c>
      <c r="AD72" s="71">
        <v>0</v>
      </c>
      <c r="AE72" s="71">
        <v>0</v>
      </c>
      <c r="AF72" s="72">
        <v>0</v>
      </c>
      <c r="AG72" s="71">
        <v>0</v>
      </c>
      <c r="AH72" s="71">
        <v>0</v>
      </c>
      <c r="AI72" s="73">
        <v>0</v>
      </c>
      <c r="AJ72" s="70">
        <v>0</v>
      </c>
      <c r="AK72" s="71">
        <v>0</v>
      </c>
      <c r="AL72" s="72">
        <v>0</v>
      </c>
      <c r="AM72" s="71">
        <v>0</v>
      </c>
      <c r="AN72" s="71">
        <v>0</v>
      </c>
      <c r="AO72" s="73">
        <v>0</v>
      </c>
      <c r="AQ72" s="212"/>
    </row>
    <row r="73" spans="1:43" s="51" customFormat="1" ht="15.75" thickBot="1" x14ac:dyDescent="0.3">
      <c r="B73" s="74" t="s">
        <v>290</v>
      </c>
      <c r="C73" s="75">
        <v>-60040000</v>
      </c>
      <c r="D73" s="75">
        <v>97149542</v>
      </c>
      <c r="E73" s="75">
        <v>37109542</v>
      </c>
      <c r="F73" s="76">
        <v>0</v>
      </c>
      <c r="G73" s="77">
        <v>0</v>
      </c>
      <c r="H73" s="78">
        <v>0</v>
      </c>
      <c r="I73" s="77">
        <v>2500000</v>
      </c>
      <c r="J73" s="77">
        <v>1667000</v>
      </c>
      <c r="K73" s="79">
        <v>4167000</v>
      </c>
      <c r="L73" s="76">
        <v>2500000</v>
      </c>
      <c r="M73" s="77">
        <v>1667000</v>
      </c>
      <c r="N73" s="78">
        <v>4167000</v>
      </c>
      <c r="O73" s="77">
        <v>-5321496</v>
      </c>
      <c r="P73" s="77">
        <v>8877257</v>
      </c>
      <c r="Q73" s="78">
        <v>3555761</v>
      </c>
      <c r="R73" s="77">
        <v>8425429</v>
      </c>
      <c r="S73" s="77">
        <v>-5938979</v>
      </c>
      <c r="T73" s="78">
        <v>2486450</v>
      </c>
      <c r="U73" s="77">
        <v>-272732814</v>
      </c>
      <c r="V73" s="77">
        <v>-176715077</v>
      </c>
      <c r="W73" s="79">
        <v>-449447891</v>
      </c>
      <c r="X73" s="76">
        <v>80901299</v>
      </c>
      <c r="Y73" s="77">
        <v>137716797</v>
      </c>
      <c r="Z73" s="78">
        <v>218618097</v>
      </c>
      <c r="AA73" s="77">
        <v>104710396</v>
      </c>
      <c r="AB73" s="77">
        <v>94028694</v>
      </c>
      <c r="AC73" s="78">
        <v>198739091</v>
      </c>
      <c r="AD73" s="77">
        <v>115638548</v>
      </c>
      <c r="AE73" s="77">
        <v>124706819</v>
      </c>
      <c r="AF73" s="78">
        <v>240345368</v>
      </c>
      <c r="AG73" s="77">
        <v>-27251790</v>
      </c>
      <c r="AH73" s="77">
        <v>-35160656</v>
      </c>
      <c r="AI73" s="79">
        <v>-62412446</v>
      </c>
      <c r="AJ73" s="76">
        <v>-33667787</v>
      </c>
      <c r="AK73" s="77">
        <v>-34678656</v>
      </c>
      <c r="AL73" s="78">
        <v>-68346443</v>
      </c>
      <c r="AM73" s="77">
        <v>-35741786</v>
      </c>
      <c r="AN73" s="77">
        <v>-19020658</v>
      </c>
      <c r="AO73" s="79">
        <v>-54762444</v>
      </c>
      <c r="AQ73" s="212"/>
    </row>
    <row r="76" spans="1:43"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8" spans="1:43" x14ac:dyDescent="0.2">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row>
  </sheetData>
  <mergeCells count="12">
    <mergeCell ref="A69:A72"/>
    <mergeCell ref="A3:E3"/>
    <mergeCell ref="A8:A14"/>
    <mergeCell ref="A15:A18"/>
    <mergeCell ref="A19:A22"/>
    <mergeCell ref="A23:A30"/>
    <mergeCell ref="A31:A34"/>
    <mergeCell ref="A41:E41"/>
    <mergeCell ref="A46:A52"/>
    <mergeCell ref="A53:A56"/>
    <mergeCell ref="A57:A60"/>
    <mergeCell ref="A61:A6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
  <sheetViews>
    <sheetView workbookViewId="0">
      <selection activeCell="A4" sqref="A4:L4"/>
    </sheetView>
  </sheetViews>
  <sheetFormatPr defaultRowHeight="15" x14ac:dyDescent="0.25"/>
  <cols>
    <col min="1" max="11" width="9.140625" style="169"/>
    <col min="12" max="12" width="14" style="169" customWidth="1"/>
  </cols>
  <sheetData>
    <row r="1" spans="1:12" s="169" customFormat="1" ht="17.25" customHeight="1" x14ac:dyDescent="0.3">
      <c r="A1" s="361" t="s">
        <v>319</v>
      </c>
      <c r="B1" s="361"/>
      <c r="C1" s="361"/>
      <c r="D1" s="361"/>
      <c r="E1" s="361"/>
      <c r="F1" s="361"/>
      <c r="G1" s="361"/>
      <c r="H1" s="361"/>
      <c r="I1" s="361"/>
      <c r="J1" s="361"/>
      <c r="K1" s="361"/>
      <c r="L1" s="361"/>
    </row>
    <row r="2" spans="1:12" s="169" customFormat="1" ht="45.75" customHeight="1" x14ac:dyDescent="0.25">
      <c r="A2" s="359" t="s">
        <v>331</v>
      </c>
      <c r="B2" s="359"/>
      <c r="C2" s="359"/>
      <c r="D2" s="359"/>
      <c r="E2" s="359"/>
      <c r="F2" s="359"/>
      <c r="G2" s="359"/>
      <c r="H2" s="359"/>
      <c r="I2" s="359"/>
      <c r="J2" s="359"/>
      <c r="K2" s="359"/>
      <c r="L2" s="359"/>
    </row>
    <row r="3" spans="1:12" ht="18.75" x14ac:dyDescent="0.3">
      <c r="A3" s="360" t="s">
        <v>330</v>
      </c>
      <c r="B3" s="360"/>
      <c r="C3" s="360"/>
      <c r="D3" s="360"/>
      <c r="E3" s="360"/>
      <c r="F3" s="360"/>
      <c r="G3" s="360"/>
      <c r="H3" s="360"/>
      <c r="I3" s="360"/>
      <c r="J3" s="360"/>
      <c r="K3" s="360"/>
      <c r="L3" s="360"/>
    </row>
    <row r="4" spans="1:12" ht="140.25" customHeight="1" x14ac:dyDescent="0.25">
      <c r="A4" s="359" t="s">
        <v>337</v>
      </c>
      <c r="B4" s="359"/>
      <c r="C4" s="359"/>
      <c r="D4" s="359"/>
      <c r="E4" s="359"/>
      <c r="F4" s="359"/>
      <c r="G4" s="359"/>
      <c r="H4" s="359"/>
      <c r="I4" s="359"/>
      <c r="J4" s="359"/>
      <c r="K4" s="359"/>
      <c r="L4" s="359"/>
    </row>
    <row r="5" spans="1:12" ht="36.75" customHeight="1" x14ac:dyDescent="0.25">
      <c r="A5" s="359" t="s">
        <v>329</v>
      </c>
      <c r="B5" s="359"/>
      <c r="C5" s="359"/>
      <c r="D5" s="359"/>
      <c r="E5" s="359"/>
      <c r="F5" s="359"/>
      <c r="G5" s="359"/>
      <c r="H5" s="359"/>
      <c r="I5" s="359"/>
      <c r="J5" s="359"/>
      <c r="K5" s="359"/>
      <c r="L5" s="359"/>
    </row>
    <row r="6" spans="1:12" s="169" customFormat="1" ht="27" customHeight="1" x14ac:dyDescent="0.25">
      <c r="A6" s="359" t="s">
        <v>338</v>
      </c>
      <c r="B6" s="359"/>
      <c r="C6" s="359"/>
      <c r="D6" s="359"/>
      <c r="E6" s="359"/>
      <c r="F6" s="359"/>
      <c r="G6" s="359"/>
      <c r="H6" s="359"/>
      <c r="I6" s="359"/>
      <c r="J6" s="359"/>
      <c r="K6" s="359"/>
      <c r="L6" s="359"/>
    </row>
    <row r="7" spans="1:12" s="169" customFormat="1" ht="17.100000000000001" customHeight="1" x14ac:dyDescent="0.25">
      <c r="A7" s="359"/>
      <c r="B7" s="359"/>
      <c r="C7" s="359"/>
      <c r="D7" s="359"/>
      <c r="E7" s="359"/>
      <c r="F7" s="359"/>
      <c r="G7" s="359"/>
      <c r="H7" s="359"/>
      <c r="I7" s="359"/>
      <c r="J7" s="359"/>
      <c r="K7" s="359"/>
      <c r="L7" s="359"/>
    </row>
  </sheetData>
  <sheetProtection algorithmName="SHA-512" hashValue="7lM2WVd/zV1hyEJByrerFI6Y3LbHL9LniXUfPaoTDNX2dJbf9yCL4Pa6iRnHvnzMxSppiLwUlZLv8E+5VkliSg==" saltValue="tozeI8JcRt+IwIUyEP72Sg==" spinCount="100000" sheet="1" objects="1" scenarios="1"/>
  <mergeCells count="7">
    <mergeCell ref="A2:L2"/>
    <mergeCell ref="A3:L3"/>
    <mergeCell ref="A1:L1"/>
    <mergeCell ref="A7:L7"/>
    <mergeCell ref="A4:L4"/>
    <mergeCell ref="A5:L5"/>
    <mergeCell ref="A6:L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6B196-D128-4845-ADD6-D34D67E97277}">
  <sheetPr filterMode="1">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hidden="1" customWidth="1"/>
    <col min="44" max="45" width="12.5703125" style="48" hidden="1" customWidth="1"/>
    <col min="46" max="46" width="14.42578125" style="48" hidden="1" customWidth="1"/>
    <col min="47" max="69" width="12.5703125" style="48" hidden="1" customWidth="1"/>
    <col min="70" max="70" width="15.28515625" style="48" hidden="1" customWidth="1"/>
    <col min="71" max="71" width="12.5703125" style="48" hidden="1" customWidth="1"/>
    <col min="72" max="84" width="14.42578125" style="48" hidden="1" customWidth="1"/>
    <col min="85" max="87" width="12.5703125" style="48" hidden="1" customWidth="1"/>
    <col min="88" max="88" width="12.5703125" style="48" customWidth="1"/>
    <col min="89" max="16384" width="9.140625" style="169"/>
  </cols>
  <sheetData>
    <row r="1" spans="1:88" s="2" customFormat="1" x14ac:dyDescent="0.25">
      <c r="A1" s="172"/>
      <c r="B1" s="172"/>
      <c r="C1" s="172"/>
      <c r="D1" s="172"/>
      <c r="E1" s="172"/>
      <c r="F1" s="172"/>
      <c r="G1" s="172"/>
      <c r="H1" s="172"/>
      <c r="I1" s="172"/>
      <c r="J1" s="173" t="s">
        <v>320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304</v>
      </c>
      <c r="BS1" s="186"/>
      <c r="BT1" s="186"/>
      <c r="BU1" s="187" t="s">
        <v>303</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232" t="s">
        <v>118</v>
      </c>
      <c r="G4" s="232"/>
      <c r="H4" s="232" t="s">
        <v>119</v>
      </c>
      <c r="I4" s="232">
        <v>30</v>
      </c>
      <c r="J4" s="46">
        <v>71250000</v>
      </c>
      <c r="K4" s="46">
        <v>0</v>
      </c>
      <c r="L4" s="46">
        <v>71250000</v>
      </c>
      <c r="M4" s="201"/>
      <c r="N4" s="201"/>
      <c r="O4" s="204">
        <f>ROUND(M4,-3)+ROUND(N4,-3)</f>
        <v>0</v>
      </c>
      <c r="P4" s="201"/>
      <c r="Q4" s="201"/>
      <c r="R4" s="204">
        <f>ROUND(P4,-3)+ROUND(Q4,-3)</f>
        <v>0</v>
      </c>
      <c r="S4" s="201"/>
      <c r="T4" s="201"/>
      <c r="U4" s="204">
        <f>ROUND(S4,-3)+ROUND(T4,-3)</f>
        <v>0</v>
      </c>
      <c r="V4" s="201"/>
      <c r="W4" s="201"/>
      <c r="X4" s="204">
        <f>ROUND(V4,-3)+ROUND(W4,-3)</f>
        <v>0</v>
      </c>
      <c r="Y4" s="204">
        <f>+SUM(M4,P4,S4,V4)</f>
        <v>0</v>
      </c>
      <c r="Z4" s="204">
        <f>+SUM(N4,Q4,T4,W4)</f>
        <v>0</v>
      </c>
      <c r="AA4" s="204">
        <f>+SUM(Y4:Z4)</f>
        <v>0</v>
      </c>
      <c r="AB4" s="234">
        <f>+'UPDATE&gt;&gt;Jul2022-Mar2023 Actuals'!AB4</f>
        <v>6139000</v>
      </c>
      <c r="AC4" s="234">
        <f>+'UPDATE&gt;&gt;Jul2022-Mar2023 Actuals'!AC4</f>
        <v>0</v>
      </c>
      <c r="AD4" s="204">
        <f>ROUND(AB4,-3)+ROUND(AC4,-3)</f>
        <v>6139000</v>
      </c>
      <c r="AE4" s="234">
        <v>10852000</v>
      </c>
      <c r="AF4" s="234">
        <v>0</v>
      </c>
      <c r="AG4" s="204">
        <f>ROUND(AE4,-3)+ROUND(AF4,-3)</f>
        <v>10852000</v>
      </c>
      <c r="AH4" s="201">
        <f>MAX(0,'GB 2023'!AH4-((AB4-'GB 2023'!AB4)+(AE4-'GB 2023'!AE4))/2)</f>
        <v>10852000</v>
      </c>
      <c r="AI4" s="201">
        <f>MAX(0,'GB 2023'!AI4-((AC4-'GB 2023'!AC4)+(AF4-'GB 2023'!AF4))/2)</f>
        <v>0</v>
      </c>
      <c r="AJ4" s="204">
        <f>ROUND(AH4,-3)+ROUND(AI4,-3)</f>
        <v>10852000</v>
      </c>
      <c r="AK4" s="201">
        <f>MAX(0,'GB 2023'!AN4-SUM('UPDATE&gt;&gt;Jul-Dec 2022 Actuals'!AB4,'UPDATE&gt;&gt;Jul-Dec 2022 Actuals'!AE4,'UPDATE&gt;&gt;Jul-Dec 2022 Actuals'!AH4))</f>
        <v>10851000</v>
      </c>
      <c r="AL4" s="201">
        <f>MAX(0,'GB 2023'!AO4-SUM('UPDATE&gt;&gt;Jul-Dec 2022 Actuals'!AC4,'UPDATE&gt;&gt;Jul-Dec 2022 Actuals'!AF4,'UPDATE&gt;&gt;Jul-Dec 2022 Actuals'!AI4))</f>
        <v>0</v>
      </c>
      <c r="AM4" s="204">
        <f>ROUND(AK4,-3)+ROUND(AL4,-3)</f>
        <v>10851000</v>
      </c>
      <c r="AN4" s="204">
        <f>+SUM(AB4,AE4,AH4,AK4)</f>
        <v>38694000</v>
      </c>
      <c r="AO4" s="204">
        <f>+SUM(AC4,AF4,AI4,AL4)</f>
        <v>0</v>
      </c>
      <c r="AP4" s="204">
        <f>+SUM(AN4:AO4)</f>
        <v>38694000</v>
      </c>
      <c r="AQ4" s="201">
        <v>10852000</v>
      </c>
      <c r="AR4" s="201"/>
      <c r="AS4" s="204">
        <f>ROUND(AQ4,-3)+ROUND(AR4,-3)</f>
        <v>10852000</v>
      </c>
      <c r="AT4" s="201">
        <v>10852000</v>
      </c>
      <c r="AU4" s="201"/>
      <c r="AV4" s="204">
        <f>ROUND(AT4,-3)+ROUND(AU4,-3)</f>
        <v>10852000</v>
      </c>
      <c r="AW4" s="201">
        <v>10851000</v>
      </c>
      <c r="AX4" s="201"/>
      <c r="AY4" s="204">
        <f>ROUND(AW4,-3)+ROUND(AX4,-3)</f>
        <v>10851000</v>
      </c>
      <c r="AZ4" s="201"/>
      <c r="BA4" s="201"/>
      <c r="BB4" s="204">
        <f>ROUND(AZ4,-3)+ROUND(BA4,-3)</f>
        <v>0</v>
      </c>
      <c r="BC4" s="204">
        <f>+SUM(AQ4,AT4,AW4,AZ4)</f>
        <v>32555000</v>
      </c>
      <c r="BD4" s="204">
        <f>+SUM(AR4,AU4,AX4,BA4)</f>
        <v>0</v>
      </c>
      <c r="BE4" s="204">
        <f>+SUM(BC4:BD4)</f>
        <v>32555000</v>
      </c>
      <c r="BF4" s="201"/>
      <c r="BG4" s="201"/>
      <c r="BH4" s="204">
        <f>ROUND(BF4,-3)+ROUND(BG4,-3)</f>
        <v>0</v>
      </c>
      <c r="BI4" s="201"/>
      <c r="BJ4" s="201"/>
      <c r="BK4" s="204">
        <f>ROUND(BI4,-3)+ROUND(BJ4,-3)</f>
        <v>0</v>
      </c>
      <c r="BL4" s="201"/>
      <c r="BM4" s="201"/>
      <c r="BN4" s="204">
        <f>ROUND(BL4,-3)+ROUND(BM4,-3)</f>
        <v>0</v>
      </c>
      <c r="BO4" s="216">
        <f>+SUM(BF4,BI4,BL4)</f>
        <v>0</v>
      </c>
      <c r="BP4" s="216">
        <f>+SUM(BG4,BJ4,BM4)</f>
        <v>0</v>
      </c>
      <c r="BQ4" s="216">
        <f>+SUM(BO4:BP4)</f>
        <v>0</v>
      </c>
      <c r="BR4" s="205">
        <f>+SUM(BO4,BC4,AN4,Y4)</f>
        <v>71249000</v>
      </c>
      <c r="BS4" s="205">
        <f t="shared" ref="BS4:BT19" si="0">+SUM(BP4,BD4,AO4,Z4)</f>
        <v>0</v>
      </c>
      <c r="BT4" s="205">
        <f t="shared" si="0"/>
        <v>71249000</v>
      </c>
      <c r="BU4" s="46">
        <f>+Y4-'GB 2023'!Y4</f>
        <v>0</v>
      </c>
      <c r="BV4" s="46">
        <f>+Z4-'GB 2023'!Z4</f>
        <v>0</v>
      </c>
      <c r="BW4" s="46">
        <f>+AA4-'GB 2023'!AA4</f>
        <v>0</v>
      </c>
      <c r="BX4" s="46">
        <f>+AN4-'GB 2023'!AN4</f>
        <v>-227</v>
      </c>
      <c r="BY4" s="46">
        <f>+AO4-'GB 2023'!AO4</f>
        <v>0</v>
      </c>
      <c r="BZ4" s="46">
        <f>+AP4-'GB 2023'!AP4</f>
        <v>-227</v>
      </c>
      <c r="CA4" s="46">
        <f>+BC4-'GB 2023'!BC4</f>
        <v>-773</v>
      </c>
      <c r="CB4" s="46">
        <f>+BD4-'GB 2023'!BD4</f>
        <v>0</v>
      </c>
      <c r="CC4" s="46">
        <f>+BE4-'GB 2023'!BE4</f>
        <v>-773</v>
      </c>
      <c r="CD4" s="46">
        <f>+BO4-'GB 2023'!BO4</f>
        <v>0</v>
      </c>
      <c r="CE4" s="46">
        <f>+BP4-'GB 2023'!BP4</f>
        <v>0</v>
      </c>
      <c r="CF4" s="46">
        <f>+BQ4-'GB 2023'!BQ4</f>
        <v>0</v>
      </c>
      <c r="CG4" s="46">
        <f>+BR4-J4</f>
        <v>-1000</v>
      </c>
      <c r="CH4" s="46">
        <f t="shared" ref="CH4:CI19" si="1">+BS4-K4</f>
        <v>0</v>
      </c>
      <c r="CI4" s="46">
        <f t="shared" si="1"/>
        <v>-1000</v>
      </c>
    </row>
    <row r="5" spans="1:88" hidden="1" x14ac:dyDescent="0.25">
      <c r="B5" s="48" t="s">
        <v>115</v>
      </c>
      <c r="C5" s="48" t="s">
        <v>116</v>
      </c>
      <c r="D5" s="48" t="s">
        <v>121</v>
      </c>
      <c r="F5" s="232" t="s">
        <v>122</v>
      </c>
      <c r="G5" s="232"/>
      <c r="H5" s="232" t="s">
        <v>119</v>
      </c>
      <c r="I5" s="232">
        <v>30</v>
      </c>
      <c r="J5" s="46">
        <v>3750000</v>
      </c>
      <c r="K5" s="46">
        <v>0</v>
      </c>
      <c r="L5" s="46">
        <v>3750000</v>
      </c>
      <c r="M5" s="201"/>
      <c r="N5" s="201"/>
      <c r="O5" s="204">
        <f t="shared" ref="O5:O55" si="2">ROUND(M5,-3)+ROUND(N5,-3)</f>
        <v>0</v>
      </c>
      <c r="P5" s="201"/>
      <c r="Q5" s="201"/>
      <c r="R5" s="204">
        <f t="shared" ref="R5:R55" si="3">ROUND(P5,-3)+ROUND(Q5,-3)</f>
        <v>0</v>
      </c>
      <c r="S5" s="201">
        <v>145000</v>
      </c>
      <c r="T5" s="201"/>
      <c r="U5" s="204">
        <f t="shared" ref="U5:U55" si="4">ROUND(S5,-3)+ROUND(T5,-3)</f>
        <v>145000</v>
      </c>
      <c r="V5" s="201">
        <v>386000</v>
      </c>
      <c r="W5" s="201"/>
      <c r="X5" s="204">
        <f t="shared" ref="X5:X55" si="5">ROUND(V5,-3)+ROUND(W5,-3)</f>
        <v>386000</v>
      </c>
      <c r="Y5" s="204">
        <f t="shared" ref="Y5:Z42" si="6">+SUM(M5,P5,S5,V5)</f>
        <v>531000</v>
      </c>
      <c r="Z5" s="204">
        <f t="shared" si="6"/>
        <v>0</v>
      </c>
      <c r="AA5" s="204">
        <f t="shared" ref="AA5:AA55" si="7">+SUM(Y5:Z5)</f>
        <v>531000</v>
      </c>
      <c r="AB5" s="234">
        <v>366000</v>
      </c>
      <c r="AC5" s="234"/>
      <c r="AD5" s="204">
        <f t="shared" ref="AD5:AD55" si="8">ROUND(AB5,-3)+ROUND(AC5,-3)</f>
        <v>366000</v>
      </c>
      <c r="AE5" s="234">
        <v>750000</v>
      </c>
      <c r="AF5" s="234">
        <v>0</v>
      </c>
      <c r="AG5" s="204">
        <f t="shared" ref="AG5:AG55" si="9">ROUND(AE5,-3)+ROUND(AF5,-3)</f>
        <v>750000</v>
      </c>
      <c r="AH5" s="201">
        <f>MAX(0,'GB 2023'!AH5-((AB5-'GB 2023'!AB5)+(AE5-'GB 2023'!AE5))/2)</f>
        <v>500000</v>
      </c>
      <c r="AI5" s="201">
        <f>MAX(0,'GB 2023'!AI5-((AC5-'GB 2023'!AC5)+(AF5-'GB 2023'!AF5))/2)</f>
        <v>0</v>
      </c>
      <c r="AJ5" s="204">
        <f t="shared" ref="AJ5:AJ55" si="10">ROUND(AH5,-3)+ROUND(AI5,-3)</f>
        <v>500000</v>
      </c>
      <c r="AK5" s="201">
        <f>MAX(0,'GB 2023'!AN5-SUM('UPDATE&gt;&gt;Jul-Dec 2022 Actuals'!AB5,'UPDATE&gt;&gt;Jul-Dec 2022 Actuals'!AE5,'UPDATE&gt;&gt;Jul-Dec 2022 Actuals'!AH5))</f>
        <v>500000</v>
      </c>
      <c r="AL5" s="201">
        <f>MAX(0,'GB 2023'!AO5-SUM('UPDATE&gt;&gt;Jul-Dec 2022 Actuals'!AC5,'UPDATE&gt;&gt;Jul-Dec 2022 Actuals'!AF5,'UPDATE&gt;&gt;Jul-Dec 2022 Actuals'!AI5))</f>
        <v>0</v>
      </c>
      <c r="AM5" s="204">
        <f t="shared" ref="AM5:AM55" si="11">ROUND(AK5,-3)+ROUND(AL5,-3)</f>
        <v>500000</v>
      </c>
      <c r="AN5" s="204">
        <f t="shared" ref="AN5:AO42" si="12">+SUM(AB5,AE5,AH5,AK5)</f>
        <v>2116000</v>
      </c>
      <c r="AO5" s="204">
        <f t="shared" si="12"/>
        <v>0</v>
      </c>
      <c r="AP5" s="204">
        <f t="shared" ref="AP5:AP55" si="13">+SUM(AN5:AO5)</f>
        <v>2116000</v>
      </c>
      <c r="AQ5" s="201">
        <v>500000</v>
      </c>
      <c r="AR5" s="201"/>
      <c r="AS5" s="204">
        <f t="shared" ref="AS5:AS55" si="14">ROUND(AQ5,-3)+ROUND(AR5,-3)</f>
        <v>500000</v>
      </c>
      <c r="AT5" s="201">
        <v>275000</v>
      </c>
      <c r="AU5" s="201"/>
      <c r="AV5" s="204">
        <f t="shared" ref="AV5:AV55" si="15">ROUND(AT5,-3)+ROUND(AU5,-3)</f>
        <v>275000</v>
      </c>
      <c r="AW5" s="201">
        <v>328000</v>
      </c>
      <c r="AX5" s="201"/>
      <c r="AY5" s="204">
        <f t="shared" ref="AY5:AY55" si="16">ROUND(AW5,-3)+ROUND(AX5,-3)</f>
        <v>328000</v>
      </c>
      <c r="AZ5" s="201"/>
      <c r="BA5" s="201"/>
      <c r="BB5" s="204">
        <f t="shared" ref="BB5:BB55" si="17">ROUND(AZ5,-3)+ROUND(BA5,-3)</f>
        <v>0</v>
      </c>
      <c r="BC5" s="204">
        <f t="shared" ref="BC5:BD42" si="18">+SUM(AQ5,AT5,AW5,AZ5)</f>
        <v>1103000</v>
      </c>
      <c r="BD5" s="204">
        <f t="shared" si="18"/>
        <v>0</v>
      </c>
      <c r="BE5" s="204">
        <f t="shared" ref="BE5:BE55" si="19">+SUM(BC5:BD5)</f>
        <v>1103000</v>
      </c>
      <c r="BF5" s="201"/>
      <c r="BG5" s="201"/>
      <c r="BH5" s="204">
        <f t="shared" ref="BH5:BH55" si="20">ROUND(BF5,-3)+ROUND(BG5,-3)</f>
        <v>0</v>
      </c>
      <c r="BI5" s="201"/>
      <c r="BJ5" s="201"/>
      <c r="BK5" s="204">
        <f t="shared" ref="BK5:BK55" si="21">ROUND(BI5,-3)+ROUND(BJ5,-3)</f>
        <v>0</v>
      </c>
      <c r="BL5" s="201"/>
      <c r="BM5" s="201"/>
      <c r="BN5" s="204">
        <f t="shared" ref="BN5:BN55" si="22">ROUND(BL5,-3)+ROUND(BM5,-3)</f>
        <v>0</v>
      </c>
      <c r="BO5" s="216">
        <f t="shared" ref="BO5:BP42" si="23">+SUM(BF5,BI5,BL5)</f>
        <v>0</v>
      </c>
      <c r="BP5" s="216">
        <f t="shared" si="23"/>
        <v>0</v>
      </c>
      <c r="BQ5" s="216">
        <f t="shared" ref="BQ5:BQ55" si="24">+SUM(BO5:BP5)</f>
        <v>0</v>
      </c>
      <c r="BR5" s="205">
        <f t="shared" ref="BR5:BT42" si="25">+SUM(BO5,BC5,AN5,Y5)</f>
        <v>3750000</v>
      </c>
      <c r="BS5" s="205">
        <f t="shared" si="0"/>
        <v>0</v>
      </c>
      <c r="BT5" s="205">
        <f t="shared" si="0"/>
        <v>3750000</v>
      </c>
      <c r="BU5" s="46">
        <f>+Y5-'GB 2023'!Y5</f>
        <v>0</v>
      </c>
      <c r="BV5" s="46">
        <f>+Z5-'GB 2023'!Z5</f>
        <v>0</v>
      </c>
      <c r="BW5" s="46">
        <f>+AA5-'GB 2023'!AA5</f>
        <v>0</v>
      </c>
      <c r="BX5" s="46">
        <f>+AN5-'GB 2023'!AN5</f>
        <v>0</v>
      </c>
      <c r="BY5" s="46">
        <f>+AO5-'GB 2023'!AO5</f>
        <v>0</v>
      </c>
      <c r="BZ5" s="46">
        <f>+AP5-'GB 2023'!AP5</f>
        <v>0</v>
      </c>
      <c r="CA5" s="46">
        <f>+BC5-'GB 2023'!BC5</f>
        <v>0</v>
      </c>
      <c r="CB5" s="46">
        <f>+BD5-'GB 2023'!BD5</f>
        <v>0</v>
      </c>
      <c r="CC5" s="46">
        <f>+BE5-'GB 2023'!BE5</f>
        <v>0</v>
      </c>
      <c r="CD5" s="46">
        <f>+BO5-'GB 2023'!BO5</f>
        <v>0</v>
      </c>
      <c r="CE5" s="46">
        <f>+BP5-'GB 2023'!BP5</f>
        <v>0</v>
      </c>
      <c r="CF5" s="46">
        <f>+BQ5-'GB 2023'!BQ5</f>
        <v>0</v>
      </c>
      <c r="CG5" s="46">
        <f t="shared" ref="CG5:CI54" si="26">+BR5-J5</f>
        <v>0</v>
      </c>
      <c r="CH5" s="46">
        <f t="shared" si="1"/>
        <v>0</v>
      </c>
      <c r="CI5" s="46">
        <f t="shared" si="1"/>
        <v>0</v>
      </c>
    </row>
    <row r="6" spans="1:88" hidden="1" x14ac:dyDescent="0.25">
      <c r="B6" s="48" t="s">
        <v>124</v>
      </c>
      <c r="C6" s="48" t="s">
        <v>125</v>
      </c>
      <c r="D6" s="48" t="s">
        <v>117</v>
      </c>
      <c r="F6" s="232" t="s">
        <v>126</v>
      </c>
      <c r="G6" s="232" t="s">
        <v>127</v>
      </c>
      <c r="H6" s="232" t="s">
        <v>128</v>
      </c>
      <c r="I6" s="232" t="s">
        <v>129</v>
      </c>
      <c r="J6" s="46">
        <v>26673168</v>
      </c>
      <c r="K6" s="46">
        <v>19126832</v>
      </c>
      <c r="L6" s="46">
        <v>45800000</v>
      </c>
      <c r="M6" s="201">
        <v>2500000</v>
      </c>
      <c r="N6" s="201">
        <v>1667000</v>
      </c>
      <c r="O6" s="204">
        <f t="shared" si="2"/>
        <v>4167000</v>
      </c>
      <c r="P6" s="201">
        <v>2500000</v>
      </c>
      <c r="Q6" s="201">
        <v>1667000</v>
      </c>
      <c r="R6" s="204">
        <f t="shared" si="3"/>
        <v>4167000</v>
      </c>
      <c r="S6" s="201">
        <v>2500000</v>
      </c>
      <c r="T6" s="201">
        <v>1667000</v>
      </c>
      <c r="U6" s="204">
        <f t="shared" si="4"/>
        <v>4167000</v>
      </c>
      <c r="V6" s="201">
        <v>2500000</v>
      </c>
      <c r="W6" s="201">
        <v>1666000</v>
      </c>
      <c r="X6" s="204">
        <f t="shared" si="5"/>
        <v>4166000</v>
      </c>
      <c r="Y6" s="204">
        <f t="shared" si="6"/>
        <v>10000000</v>
      </c>
      <c r="Z6" s="204">
        <f t="shared" si="6"/>
        <v>6667000</v>
      </c>
      <c r="AA6" s="204">
        <f t="shared" si="7"/>
        <v>16667000</v>
      </c>
      <c r="AB6" s="234">
        <v>0</v>
      </c>
      <c r="AC6" s="234">
        <v>0</v>
      </c>
      <c r="AD6" s="204">
        <f t="shared" si="8"/>
        <v>0</v>
      </c>
      <c r="AE6" s="234">
        <v>3058000</v>
      </c>
      <c r="AF6" s="234">
        <v>2498000</v>
      </c>
      <c r="AG6" s="204">
        <f t="shared" si="9"/>
        <v>5556000</v>
      </c>
      <c r="AH6" s="201">
        <f>MAX(0,'GB 2023'!AH6-((AB6-'GB 2023'!AB6)+(AE6-'GB 2023'!AE6))/2)</f>
        <v>3058000</v>
      </c>
      <c r="AI6" s="201">
        <f>MAX(0,'GB 2023'!AI6-((AC6-'GB 2023'!AC6)+(AF6-'GB 2023'!AF6))/2)</f>
        <v>2498000</v>
      </c>
      <c r="AJ6" s="204">
        <f t="shared" si="10"/>
        <v>5556000</v>
      </c>
      <c r="AK6" s="201">
        <f>MAX(0,'GB 2023'!AN6-SUM('UPDATE&gt;&gt;Jul-Dec 2022 Actuals'!AB6,'UPDATE&gt;&gt;Jul-Dec 2022 Actuals'!AE6,'UPDATE&gt;&gt;Jul-Dec 2022 Actuals'!AH6))</f>
        <v>3057000</v>
      </c>
      <c r="AL6" s="201">
        <f>MAX(0,'GB 2023'!AO6-SUM('UPDATE&gt;&gt;Jul-Dec 2022 Actuals'!AC6,'UPDATE&gt;&gt;Jul-Dec 2022 Actuals'!AF6,'UPDATE&gt;&gt;Jul-Dec 2022 Actuals'!AI6))</f>
        <v>2499000</v>
      </c>
      <c r="AM6" s="204">
        <f t="shared" si="11"/>
        <v>5556000</v>
      </c>
      <c r="AN6" s="204">
        <f t="shared" si="12"/>
        <v>9173000</v>
      </c>
      <c r="AO6" s="204">
        <f t="shared" si="12"/>
        <v>7495000</v>
      </c>
      <c r="AP6" s="204">
        <f t="shared" si="13"/>
        <v>16668000</v>
      </c>
      <c r="AQ6" s="201">
        <v>2500000</v>
      </c>
      <c r="AR6" s="201">
        <v>1655000</v>
      </c>
      <c r="AS6" s="204">
        <f t="shared" si="14"/>
        <v>4155000</v>
      </c>
      <c r="AT6" s="201">
        <v>2500000</v>
      </c>
      <c r="AU6" s="201">
        <v>1655000</v>
      </c>
      <c r="AV6" s="204">
        <f t="shared" si="15"/>
        <v>4155000</v>
      </c>
      <c r="AW6" s="201">
        <v>2500000</v>
      </c>
      <c r="AX6" s="201">
        <v>1655000</v>
      </c>
      <c r="AY6" s="204">
        <f t="shared" si="16"/>
        <v>4155000</v>
      </c>
      <c r="AZ6" s="201"/>
      <c r="BA6" s="201"/>
      <c r="BB6" s="204">
        <f t="shared" si="17"/>
        <v>0</v>
      </c>
      <c r="BC6" s="204">
        <f t="shared" si="18"/>
        <v>7500000</v>
      </c>
      <c r="BD6" s="204">
        <f t="shared" si="18"/>
        <v>4965000</v>
      </c>
      <c r="BE6" s="204">
        <f t="shared" si="19"/>
        <v>12465000</v>
      </c>
      <c r="BF6" s="201"/>
      <c r="BG6" s="201"/>
      <c r="BH6" s="204">
        <f t="shared" si="20"/>
        <v>0</v>
      </c>
      <c r="BI6" s="201"/>
      <c r="BJ6" s="201"/>
      <c r="BK6" s="204">
        <f t="shared" si="21"/>
        <v>0</v>
      </c>
      <c r="BL6" s="201"/>
      <c r="BM6" s="201"/>
      <c r="BN6" s="204">
        <f t="shared" si="22"/>
        <v>0</v>
      </c>
      <c r="BO6" s="216">
        <f t="shared" si="23"/>
        <v>0</v>
      </c>
      <c r="BP6" s="216">
        <f t="shared" si="23"/>
        <v>0</v>
      </c>
      <c r="BQ6" s="216">
        <f t="shared" si="24"/>
        <v>0</v>
      </c>
      <c r="BR6" s="205">
        <f t="shared" si="25"/>
        <v>26673000</v>
      </c>
      <c r="BS6" s="205">
        <f t="shared" si="0"/>
        <v>19127000</v>
      </c>
      <c r="BT6" s="205">
        <f t="shared" si="0"/>
        <v>45800000</v>
      </c>
      <c r="BU6" s="46">
        <f>+Y6-'GB 2023'!Y6</f>
        <v>0</v>
      </c>
      <c r="BV6" s="46">
        <f>+Z6-'GB 2023'!Z6</f>
        <v>0</v>
      </c>
      <c r="BW6" s="46">
        <f>+AA6-'GB 2023'!AA6</f>
        <v>0</v>
      </c>
      <c r="BX6" s="46">
        <f>+AN6-'GB 2023'!AN6</f>
        <v>-168</v>
      </c>
      <c r="BY6" s="46">
        <f>+AO6-'GB 2023'!AO6</f>
        <v>168</v>
      </c>
      <c r="BZ6" s="46">
        <f>+AP6-'GB 2023'!AP6</f>
        <v>0</v>
      </c>
      <c r="CA6" s="46">
        <f>+BC6-'GB 2023'!BC6</f>
        <v>0</v>
      </c>
      <c r="CB6" s="46">
        <f>+BD6-'GB 2023'!BD6</f>
        <v>0</v>
      </c>
      <c r="CC6" s="46">
        <f>+BE6-'GB 2023'!BE6</f>
        <v>0</v>
      </c>
      <c r="CD6" s="46">
        <f>+BO6-'GB 2023'!BO6</f>
        <v>0</v>
      </c>
      <c r="CE6" s="46">
        <f>+BP6-'GB 2023'!BP6</f>
        <v>0</v>
      </c>
      <c r="CF6" s="46">
        <f>+BQ6-'GB 2023'!BQ6</f>
        <v>0</v>
      </c>
      <c r="CG6" s="46">
        <f t="shared" si="26"/>
        <v>-168</v>
      </c>
      <c r="CH6" s="46">
        <f t="shared" si="1"/>
        <v>168</v>
      </c>
      <c r="CI6" s="46">
        <f t="shared" si="1"/>
        <v>0</v>
      </c>
    </row>
    <row r="7" spans="1:88" hidden="1" x14ac:dyDescent="0.25">
      <c r="B7" s="48" t="s">
        <v>124</v>
      </c>
      <c r="C7" s="48" t="s">
        <v>130</v>
      </c>
      <c r="D7" s="48" t="s">
        <v>117</v>
      </c>
      <c r="F7" s="232" t="s">
        <v>126</v>
      </c>
      <c r="G7" s="232" t="s">
        <v>127</v>
      </c>
      <c r="H7" s="232" t="s">
        <v>131</v>
      </c>
      <c r="I7" s="232" t="s">
        <v>132</v>
      </c>
      <c r="J7" s="46">
        <v>24173416</v>
      </c>
      <c r="K7" s="46">
        <v>17493584</v>
      </c>
      <c r="L7" s="46">
        <v>41667000</v>
      </c>
      <c r="M7" s="201"/>
      <c r="N7" s="201"/>
      <c r="O7" s="204">
        <f t="shared" si="2"/>
        <v>0</v>
      </c>
      <c r="P7" s="201"/>
      <c r="Q7" s="201"/>
      <c r="R7" s="204">
        <f t="shared" si="3"/>
        <v>0</v>
      </c>
      <c r="S7" s="201"/>
      <c r="T7" s="201"/>
      <c r="U7" s="204">
        <f t="shared" si="4"/>
        <v>0</v>
      </c>
      <c r="V7" s="201"/>
      <c r="W7" s="201"/>
      <c r="X7" s="204">
        <f t="shared" si="5"/>
        <v>0</v>
      </c>
      <c r="Y7" s="204">
        <f t="shared" si="6"/>
        <v>0</v>
      </c>
      <c r="Z7" s="204">
        <f t="shared" si="6"/>
        <v>0</v>
      </c>
      <c r="AA7" s="204">
        <f t="shared" si="7"/>
        <v>0</v>
      </c>
      <c r="AB7" s="234">
        <v>0</v>
      </c>
      <c r="AC7" s="234">
        <v>0</v>
      </c>
      <c r="AD7" s="204">
        <f t="shared" si="8"/>
        <v>0</v>
      </c>
      <c r="AE7" s="234">
        <v>0</v>
      </c>
      <c r="AF7" s="234">
        <v>0</v>
      </c>
      <c r="AG7" s="204">
        <f t="shared" si="9"/>
        <v>0</v>
      </c>
      <c r="AH7" s="201">
        <f>MAX(0,'GB 2023'!AH7-((AB7-'GB 2023'!AB7)+(AE7-'GB 2023'!AE7))/2)</f>
        <v>4587000</v>
      </c>
      <c r="AI7" s="201">
        <f>MAX(0,'GB 2023'!AI7-((AC7-'GB 2023'!AC7)+(AF7-'GB 2023'!AF7))/2)</f>
        <v>3746000</v>
      </c>
      <c r="AJ7" s="204">
        <f t="shared" si="10"/>
        <v>8333000</v>
      </c>
      <c r="AK7" s="201">
        <f>MAX(0,'GB 2023'!AN7-SUM('UPDATE&gt;&gt;Jul-Dec 2022 Actuals'!AB7,'UPDATE&gt;&gt;Jul-Dec 2022 Actuals'!AE7,'UPDATE&gt;&gt;Jul-Dec 2022 Actuals'!AH7))</f>
        <v>4586000</v>
      </c>
      <c r="AL7" s="201">
        <f>MAX(0,'GB 2023'!AO7-SUM('UPDATE&gt;&gt;Jul-Dec 2022 Actuals'!AC7,'UPDATE&gt;&gt;Jul-Dec 2022 Actuals'!AF7,'UPDATE&gt;&gt;Jul-Dec 2022 Actuals'!AI7))</f>
        <v>3747000</v>
      </c>
      <c r="AM7" s="204">
        <f t="shared" si="11"/>
        <v>8333000</v>
      </c>
      <c r="AN7" s="204">
        <f t="shared" si="12"/>
        <v>9173000</v>
      </c>
      <c r="AO7" s="204">
        <f t="shared" si="12"/>
        <v>7493000</v>
      </c>
      <c r="AP7" s="204">
        <f t="shared" si="13"/>
        <v>16666000</v>
      </c>
      <c r="AQ7" s="201">
        <v>5000000</v>
      </c>
      <c r="AR7" s="201">
        <v>3333000</v>
      </c>
      <c r="AS7" s="204">
        <f t="shared" si="14"/>
        <v>8333000</v>
      </c>
      <c r="AT7" s="201">
        <v>5000000</v>
      </c>
      <c r="AU7" s="201">
        <v>3333000</v>
      </c>
      <c r="AV7" s="204">
        <f t="shared" si="15"/>
        <v>8333000</v>
      </c>
      <c r="AW7" s="201">
        <v>5000000</v>
      </c>
      <c r="AX7" s="201">
        <v>3335000</v>
      </c>
      <c r="AY7" s="204">
        <f t="shared" si="16"/>
        <v>8335000</v>
      </c>
      <c r="AZ7" s="201"/>
      <c r="BA7" s="201"/>
      <c r="BB7" s="204">
        <f t="shared" si="17"/>
        <v>0</v>
      </c>
      <c r="BC7" s="204">
        <f t="shared" si="18"/>
        <v>15000000</v>
      </c>
      <c r="BD7" s="204">
        <f t="shared" si="18"/>
        <v>10001000</v>
      </c>
      <c r="BE7" s="204">
        <f t="shared" si="19"/>
        <v>25001000</v>
      </c>
      <c r="BF7" s="201"/>
      <c r="BG7" s="201"/>
      <c r="BH7" s="204">
        <f t="shared" si="20"/>
        <v>0</v>
      </c>
      <c r="BI7" s="201"/>
      <c r="BJ7" s="201"/>
      <c r="BK7" s="204">
        <f t="shared" si="21"/>
        <v>0</v>
      </c>
      <c r="BL7" s="201"/>
      <c r="BM7" s="201"/>
      <c r="BN7" s="204">
        <f t="shared" si="22"/>
        <v>0</v>
      </c>
      <c r="BO7" s="216">
        <f t="shared" si="23"/>
        <v>0</v>
      </c>
      <c r="BP7" s="216">
        <f t="shared" si="23"/>
        <v>0</v>
      </c>
      <c r="BQ7" s="216">
        <f t="shared" si="24"/>
        <v>0</v>
      </c>
      <c r="BR7" s="205">
        <f t="shared" si="25"/>
        <v>24173000</v>
      </c>
      <c r="BS7" s="205">
        <f t="shared" si="0"/>
        <v>17494000</v>
      </c>
      <c r="BT7" s="205">
        <f t="shared" si="0"/>
        <v>41667000</v>
      </c>
      <c r="BU7" s="46">
        <f>+Y7-'GB 2023'!Y7</f>
        <v>0</v>
      </c>
      <c r="BV7" s="46">
        <f>+Z7-'GB 2023'!Z7</f>
        <v>0</v>
      </c>
      <c r="BW7" s="46">
        <f>+AA7-'GB 2023'!AA7</f>
        <v>0</v>
      </c>
      <c r="BX7" s="46">
        <f>+AN7-'GB 2023'!AN7</f>
        <v>-416</v>
      </c>
      <c r="BY7" s="46">
        <f>+AO7-'GB 2023'!AO7</f>
        <v>416</v>
      </c>
      <c r="BZ7" s="46">
        <f>+AP7-'GB 2023'!AP7</f>
        <v>0</v>
      </c>
      <c r="CA7" s="46">
        <f>+BC7-'GB 2023'!BC7</f>
        <v>0</v>
      </c>
      <c r="CB7" s="46">
        <f>+BD7-'GB 2023'!BD7</f>
        <v>0</v>
      </c>
      <c r="CC7" s="46">
        <f>+BE7-'GB 2023'!BE7</f>
        <v>0</v>
      </c>
      <c r="CD7" s="46">
        <f>+BO7-'GB 2023'!BO7</f>
        <v>0</v>
      </c>
      <c r="CE7" s="46">
        <f>+BP7-'GB 2023'!BP7</f>
        <v>0</v>
      </c>
      <c r="CF7" s="46">
        <f>+BQ7-'GB 2023'!BQ7</f>
        <v>0</v>
      </c>
      <c r="CG7" s="46">
        <f t="shared" si="26"/>
        <v>-416</v>
      </c>
      <c r="CH7" s="46">
        <f t="shared" si="1"/>
        <v>416</v>
      </c>
      <c r="CI7" s="46">
        <f t="shared" si="1"/>
        <v>0</v>
      </c>
    </row>
    <row r="8" spans="1:88" hidden="1" x14ac:dyDescent="0.25">
      <c r="B8" s="48" t="s">
        <v>124</v>
      </c>
      <c r="C8" s="48" t="s">
        <v>133</v>
      </c>
      <c r="D8" s="48" t="s">
        <v>121</v>
      </c>
      <c r="F8" s="232" t="s">
        <v>134</v>
      </c>
      <c r="G8" s="232" t="s">
        <v>135</v>
      </c>
      <c r="H8" s="232" t="s">
        <v>136</v>
      </c>
      <c r="I8" s="232">
        <v>36</v>
      </c>
      <c r="J8" s="46">
        <v>0</v>
      </c>
      <c r="K8" s="46">
        <v>0</v>
      </c>
      <c r="L8" s="46">
        <v>0</v>
      </c>
      <c r="M8" s="201"/>
      <c r="N8" s="201"/>
      <c r="O8" s="204">
        <f t="shared" si="2"/>
        <v>0</v>
      </c>
      <c r="P8" s="201"/>
      <c r="Q8" s="201"/>
      <c r="R8" s="204">
        <f t="shared" si="3"/>
        <v>0</v>
      </c>
      <c r="S8" s="201"/>
      <c r="T8" s="201"/>
      <c r="U8" s="204">
        <f t="shared" si="4"/>
        <v>0</v>
      </c>
      <c r="V8" s="201"/>
      <c r="W8" s="201"/>
      <c r="X8" s="204">
        <f t="shared" si="5"/>
        <v>0</v>
      </c>
      <c r="Y8" s="204">
        <f t="shared" si="6"/>
        <v>0</v>
      </c>
      <c r="Z8" s="204">
        <f t="shared" si="6"/>
        <v>0</v>
      </c>
      <c r="AA8" s="204">
        <f t="shared" si="7"/>
        <v>0</v>
      </c>
      <c r="AB8" s="234">
        <v>0</v>
      </c>
      <c r="AC8" s="234">
        <v>0</v>
      </c>
      <c r="AD8" s="204">
        <f t="shared" si="8"/>
        <v>0</v>
      </c>
      <c r="AE8" s="234">
        <v>0</v>
      </c>
      <c r="AF8" s="234">
        <v>0</v>
      </c>
      <c r="AG8" s="204">
        <f t="shared" si="9"/>
        <v>0</v>
      </c>
      <c r="AH8" s="201">
        <f>MAX(0,'GB 2023'!AH8-((AB8-'GB 2023'!AB8)+(AE8-'GB 2023'!AE8))/2)</f>
        <v>0</v>
      </c>
      <c r="AI8" s="201">
        <f>MAX(0,'GB 2023'!AI8-((AC8-'GB 2023'!AC8)+(AF8-'GB 2023'!AF8))/2)</f>
        <v>0</v>
      </c>
      <c r="AJ8" s="204">
        <f t="shared" si="10"/>
        <v>0</v>
      </c>
      <c r="AK8" s="201">
        <f>MAX(0,'GB 2023'!AN8-SUM('UPDATE&gt;&gt;Jul-Dec 2022 Actuals'!AB8,'UPDATE&gt;&gt;Jul-Dec 2022 Actuals'!AE8,'UPDATE&gt;&gt;Jul-Dec 2022 Actuals'!AH8))</f>
        <v>0</v>
      </c>
      <c r="AL8" s="201">
        <f>MAX(0,'GB 2023'!AO8-SUM('UPDATE&gt;&gt;Jul-Dec 2022 Actuals'!AC8,'UPDATE&gt;&gt;Jul-Dec 2022 Actuals'!AF8,'UPDATE&gt;&gt;Jul-Dec 2022 Actuals'!AI8))</f>
        <v>0</v>
      </c>
      <c r="AM8" s="204">
        <f t="shared" si="11"/>
        <v>0</v>
      </c>
      <c r="AN8" s="204">
        <f t="shared" si="12"/>
        <v>0</v>
      </c>
      <c r="AO8" s="204">
        <f t="shared" si="12"/>
        <v>0</v>
      </c>
      <c r="AP8" s="204">
        <f t="shared" si="13"/>
        <v>0</v>
      </c>
      <c r="AQ8" s="201"/>
      <c r="AR8" s="201"/>
      <c r="AS8" s="204">
        <f t="shared" si="14"/>
        <v>0</v>
      </c>
      <c r="AT8" s="201"/>
      <c r="AU8" s="201"/>
      <c r="AV8" s="204">
        <f t="shared" si="15"/>
        <v>0</v>
      </c>
      <c r="AW8" s="201"/>
      <c r="AX8" s="201"/>
      <c r="AY8" s="204">
        <f t="shared" si="16"/>
        <v>0</v>
      </c>
      <c r="AZ8" s="201"/>
      <c r="BA8" s="201"/>
      <c r="BB8" s="204">
        <f t="shared" si="17"/>
        <v>0</v>
      </c>
      <c r="BC8" s="204">
        <f t="shared" si="18"/>
        <v>0</v>
      </c>
      <c r="BD8" s="204">
        <f t="shared" si="18"/>
        <v>0</v>
      </c>
      <c r="BE8" s="204">
        <f t="shared" si="19"/>
        <v>0</v>
      </c>
      <c r="BF8" s="201"/>
      <c r="BG8" s="201"/>
      <c r="BH8" s="204">
        <f t="shared" si="20"/>
        <v>0</v>
      </c>
      <c r="BI8" s="201"/>
      <c r="BJ8" s="201"/>
      <c r="BK8" s="204">
        <f t="shared" si="21"/>
        <v>0</v>
      </c>
      <c r="BL8" s="201"/>
      <c r="BM8" s="201"/>
      <c r="BN8" s="204">
        <f t="shared" si="22"/>
        <v>0</v>
      </c>
      <c r="BO8" s="216">
        <f t="shared" si="23"/>
        <v>0</v>
      </c>
      <c r="BP8" s="216">
        <f t="shared" si="23"/>
        <v>0</v>
      </c>
      <c r="BQ8" s="216">
        <f t="shared" si="24"/>
        <v>0</v>
      </c>
      <c r="BR8" s="205">
        <f t="shared" si="25"/>
        <v>0</v>
      </c>
      <c r="BS8" s="205">
        <f t="shared" si="0"/>
        <v>0</v>
      </c>
      <c r="BT8" s="205">
        <f t="shared" si="0"/>
        <v>0</v>
      </c>
      <c r="BU8" s="46">
        <f>+Y8-'GB 2023'!Y8</f>
        <v>0</v>
      </c>
      <c r="BV8" s="46">
        <f>+Z8-'GB 2023'!Z8</f>
        <v>0</v>
      </c>
      <c r="BW8" s="46">
        <f>+AA8-'GB 2023'!AA8</f>
        <v>0</v>
      </c>
      <c r="BX8" s="46">
        <f>+AN8-'GB 2023'!AN8</f>
        <v>0</v>
      </c>
      <c r="BY8" s="46">
        <f>+AO8-'GB 2023'!AO8</f>
        <v>0</v>
      </c>
      <c r="BZ8" s="46">
        <f>+AP8-'GB 2023'!AP8</f>
        <v>0</v>
      </c>
      <c r="CA8" s="46">
        <f>+BC8-'GB 2023'!BC8</f>
        <v>0</v>
      </c>
      <c r="CB8" s="46">
        <f>+BD8-'GB 2023'!BD8</f>
        <v>0</v>
      </c>
      <c r="CC8" s="46">
        <f>+BE8-'GB 2023'!BE8</f>
        <v>0</v>
      </c>
      <c r="CD8" s="46">
        <f>+BO8-'GB 2023'!BO8</f>
        <v>0</v>
      </c>
      <c r="CE8" s="46">
        <f>+BP8-'GB 2023'!BP8</f>
        <v>0</v>
      </c>
      <c r="CF8" s="46">
        <f>+BQ8-'GB 2023'!BQ8</f>
        <v>0</v>
      </c>
      <c r="CG8" s="46">
        <f t="shared" si="26"/>
        <v>0</v>
      </c>
      <c r="CH8" s="46">
        <f t="shared" si="1"/>
        <v>0</v>
      </c>
      <c r="CI8" s="46">
        <f t="shared" si="1"/>
        <v>0</v>
      </c>
    </row>
    <row r="9" spans="1:88" hidden="1" x14ac:dyDescent="0.25">
      <c r="B9" s="48" t="s">
        <v>124</v>
      </c>
      <c r="C9" s="48" t="s">
        <v>133</v>
      </c>
      <c r="D9" s="48" t="s">
        <v>121</v>
      </c>
      <c r="F9" s="232" t="s">
        <v>126</v>
      </c>
      <c r="G9" s="232" t="s">
        <v>127</v>
      </c>
      <c r="H9" s="232" t="s">
        <v>128</v>
      </c>
      <c r="I9" s="232" t="s">
        <v>129</v>
      </c>
      <c r="J9" s="46">
        <v>12500000</v>
      </c>
      <c r="K9" s="46">
        <v>0</v>
      </c>
      <c r="L9" s="46">
        <v>12500000</v>
      </c>
      <c r="M9" s="201"/>
      <c r="N9" s="201"/>
      <c r="O9" s="204">
        <f t="shared" si="2"/>
        <v>0</v>
      </c>
      <c r="P9" s="201"/>
      <c r="Q9" s="201"/>
      <c r="R9" s="204">
        <f t="shared" si="3"/>
        <v>0</v>
      </c>
      <c r="S9" s="201"/>
      <c r="T9" s="201"/>
      <c r="U9" s="204">
        <f t="shared" si="4"/>
        <v>0</v>
      </c>
      <c r="V9" s="201"/>
      <c r="W9" s="201"/>
      <c r="X9" s="204">
        <f t="shared" si="5"/>
        <v>0</v>
      </c>
      <c r="Y9" s="204">
        <f t="shared" si="6"/>
        <v>0</v>
      </c>
      <c r="Z9" s="204">
        <f t="shared" si="6"/>
        <v>0</v>
      </c>
      <c r="AA9" s="204">
        <f t="shared" si="7"/>
        <v>0</v>
      </c>
      <c r="AB9" s="234">
        <v>0</v>
      </c>
      <c r="AC9" s="234">
        <v>0</v>
      </c>
      <c r="AD9" s="204">
        <f t="shared" si="8"/>
        <v>0</v>
      </c>
      <c r="AE9" s="234">
        <v>0</v>
      </c>
      <c r="AF9" s="234">
        <v>0</v>
      </c>
      <c r="AG9" s="204">
        <f t="shared" si="9"/>
        <v>0</v>
      </c>
      <c r="AH9" s="201">
        <f>MAX(0,'GB 2023'!AH9-((AB9-'GB 2023'!AB9)+(AE9-'GB 2023'!AE9))/2)</f>
        <v>0</v>
      </c>
      <c r="AI9" s="201">
        <f>MAX(0,'GB 2023'!AI9-((AC9-'GB 2023'!AC9)+(AF9-'GB 2023'!AF9))/2)</f>
        <v>0</v>
      </c>
      <c r="AJ9" s="204">
        <f t="shared" si="10"/>
        <v>0</v>
      </c>
      <c r="AK9" s="201">
        <f>MAX(0,'GB 2023'!AN9-SUM('UPDATE&gt;&gt;Jul-Dec 2022 Actuals'!AB9,'UPDATE&gt;&gt;Jul-Dec 2022 Actuals'!AE9,'UPDATE&gt;&gt;Jul-Dec 2022 Actuals'!AH9))</f>
        <v>3125000</v>
      </c>
      <c r="AL9" s="201">
        <f>MAX(0,'GB 2023'!AO9-SUM('UPDATE&gt;&gt;Jul-Dec 2022 Actuals'!AC9,'UPDATE&gt;&gt;Jul-Dec 2022 Actuals'!AF9,'UPDATE&gt;&gt;Jul-Dec 2022 Actuals'!AI9))</f>
        <v>0</v>
      </c>
      <c r="AM9" s="204">
        <f t="shared" si="11"/>
        <v>3125000</v>
      </c>
      <c r="AN9" s="204">
        <f t="shared" si="12"/>
        <v>3125000</v>
      </c>
      <c r="AO9" s="204">
        <f t="shared" si="12"/>
        <v>0</v>
      </c>
      <c r="AP9" s="204">
        <f t="shared" si="13"/>
        <v>3125000</v>
      </c>
      <c r="AQ9" s="201">
        <v>3125000</v>
      </c>
      <c r="AR9" s="201"/>
      <c r="AS9" s="204">
        <f t="shared" si="14"/>
        <v>3125000</v>
      </c>
      <c r="AT9" s="201">
        <v>3125000</v>
      </c>
      <c r="AU9" s="201"/>
      <c r="AV9" s="204">
        <f t="shared" si="15"/>
        <v>3125000</v>
      </c>
      <c r="AW9" s="201">
        <v>3125000</v>
      </c>
      <c r="AX9" s="201"/>
      <c r="AY9" s="204">
        <f t="shared" si="16"/>
        <v>3125000</v>
      </c>
      <c r="AZ9" s="201"/>
      <c r="BA9" s="201"/>
      <c r="BB9" s="204">
        <f t="shared" si="17"/>
        <v>0</v>
      </c>
      <c r="BC9" s="204">
        <f t="shared" si="18"/>
        <v>9375000</v>
      </c>
      <c r="BD9" s="204">
        <f t="shared" si="18"/>
        <v>0</v>
      </c>
      <c r="BE9" s="204">
        <f t="shared" si="19"/>
        <v>9375000</v>
      </c>
      <c r="BF9" s="201"/>
      <c r="BG9" s="201"/>
      <c r="BH9" s="204">
        <f t="shared" si="20"/>
        <v>0</v>
      </c>
      <c r="BI9" s="201"/>
      <c r="BJ9" s="201"/>
      <c r="BK9" s="204">
        <f t="shared" si="21"/>
        <v>0</v>
      </c>
      <c r="BL9" s="201"/>
      <c r="BM9" s="201"/>
      <c r="BN9" s="204">
        <f t="shared" si="22"/>
        <v>0</v>
      </c>
      <c r="BO9" s="216">
        <f t="shared" si="23"/>
        <v>0</v>
      </c>
      <c r="BP9" s="216">
        <f t="shared" si="23"/>
        <v>0</v>
      </c>
      <c r="BQ9" s="216">
        <f t="shared" si="24"/>
        <v>0</v>
      </c>
      <c r="BR9" s="205">
        <f t="shared" si="25"/>
        <v>12500000</v>
      </c>
      <c r="BS9" s="205">
        <f t="shared" si="0"/>
        <v>0</v>
      </c>
      <c r="BT9" s="205">
        <f t="shared" si="0"/>
        <v>12500000</v>
      </c>
      <c r="BU9" s="46">
        <f>+Y9-'GB 2023'!Y9</f>
        <v>0</v>
      </c>
      <c r="BV9" s="46">
        <f>+Z9-'GB 2023'!Z9</f>
        <v>0</v>
      </c>
      <c r="BW9" s="46">
        <f>+AA9-'GB 2023'!AA9</f>
        <v>0</v>
      </c>
      <c r="BX9" s="46">
        <f>+AN9-'GB 2023'!AN9</f>
        <v>0</v>
      </c>
      <c r="BY9" s="46">
        <f>+AO9-'GB 2023'!AO9</f>
        <v>0</v>
      </c>
      <c r="BZ9" s="46">
        <f>+AP9-'GB 2023'!AP9</f>
        <v>0</v>
      </c>
      <c r="CA9" s="46">
        <f>+BC9-'GB 2023'!BC9</f>
        <v>0</v>
      </c>
      <c r="CB9" s="46">
        <f>+BD9-'GB 2023'!BD9</f>
        <v>0</v>
      </c>
      <c r="CC9" s="46">
        <f>+BE9-'GB 2023'!BE9</f>
        <v>0</v>
      </c>
      <c r="CD9" s="46">
        <f>+BO9-'GB 2023'!BO9</f>
        <v>0</v>
      </c>
      <c r="CE9" s="46">
        <f>+BP9-'GB 2023'!BP9</f>
        <v>0</v>
      </c>
      <c r="CF9" s="46">
        <f>+BQ9-'GB 2023'!BQ9</f>
        <v>0</v>
      </c>
      <c r="CG9" s="46">
        <f t="shared" si="26"/>
        <v>0</v>
      </c>
      <c r="CH9" s="46">
        <f t="shared" si="1"/>
        <v>0</v>
      </c>
      <c r="CI9" s="46">
        <f t="shared" si="1"/>
        <v>0</v>
      </c>
    </row>
    <row r="10" spans="1:88" hidden="1" x14ac:dyDescent="0.25">
      <c r="B10" s="48" t="s">
        <v>124</v>
      </c>
      <c r="C10" s="48" t="s">
        <v>137</v>
      </c>
      <c r="D10" s="48" t="s">
        <v>117</v>
      </c>
      <c r="F10" s="232" t="s">
        <v>126</v>
      </c>
      <c r="G10" s="232" t="s">
        <v>127</v>
      </c>
      <c r="H10" s="232" t="s">
        <v>131</v>
      </c>
      <c r="I10" s="232" t="s">
        <v>132</v>
      </c>
      <c r="J10" s="46">
        <v>75918896</v>
      </c>
      <c r="K10" s="46">
        <v>45181104</v>
      </c>
      <c r="L10" s="46">
        <v>121100000</v>
      </c>
      <c r="M10" s="201"/>
      <c r="N10" s="201"/>
      <c r="O10" s="204">
        <f t="shared" si="2"/>
        <v>0</v>
      </c>
      <c r="P10" s="201"/>
      <c r="Q10" s="201"/>
      <c r="R10" s="204">
        <f t="shared" si="3"/>
        <v>0</v>
      </c>
      <c r="S10" s="201"/>
      <c r="T10" s="201"/>
      <c r="U10" s="204">
        <f t="shared" si="4"/>
        <v>0</v>
      </c>
      <c r="V10" s="201">
        <f>19000000-1872000</f>
        <v>17128000</v>
      </c>
      <c r="W10" s="201">
        <f>10400000-996000</f>
        <v>9404000</v>
      </c>
      <c r="X10" s="204">
        <f t="shared" si="5"/>
        <v>26532000</v>
      </c>
      <c r="Y10" s="204">
        <f t="shared" si="6"/>
        <v>17128000</v>
      </c>
      <c r="Z10" s="204">
        <f t="shared" si="6"/>
        <v>9404000</v>
      </c>
      <c r="AA10" s="206">
        <f t="shared" si="7"/>
        <v>26532000</v>
      </c>
      <c r="AB10" s="234">
        <v>0</v>
      </c>
      <c r="AC10" s="234">
        <v>0</v>
      </c>
      <c r="AD10" s="204">
        <f t="shared" si="8"/>
        <v>0</v>
      </c>
      <c r="AE10" s="234">
        <v>10397000</v>
      </c>
      <c r="AF10" s="234">
        <v>6892000</v>
      </c>
      <c r="AG10" s="204">
        <f t="shared" si="9"/>
        <v>17289000</v>
      </c>
      <c r="AH10" s="201">
        <f>MAX(0,'GB 2023'!AH10-((AB10-'GB 2023'!AB10)+(AE10-'GB 2023'!AE10))/2)</f>
        <v>10397000</v>
      </c>
      <c r="AI10" s="201">
        <f>MAX(0,'GB 2023'!AI10-((AC10-'GB 2023'!AC10)+(AF10-'GB 2023'!AF10))/2)</f>
        <v>6893000</v>
      </c>
      <c r="AJ10" s="204">
        <f t="shared" si="10"/>
        <v>17290000</v>
      </c>
      <c r="AK10" s="201">
        <f>MAX(0,'GB 2023'!AN10-SUM('UPDATE&gt;&gt;Jul-Dec 2022 Actuals'!AB10,'UPDATE&gt;&gt;Jul-Dec 2022 Actuals'!AE10,'UPDATE&gt;&gt;Jul-Dec 2022 Actuals'!AH10))</f>
        <v>10397000</v>
      </c>
      <c r="AL10" s="201">
        <f>MAX(0,'GB 2023'!AO10-SUM('UPDATE&gt;&gt;Jul-Dec 2022 Actuals'!AC10,'UPDATE&gt;&gt;Jul-Dec 2022 Actuals'!AF10,'UPDATE&gt;&gt;Jul-Dec 2022 Actuals'!AI10))</f>
        <v>6892000</v>
      </c>
      <c r="AM10" s="204">
        <f t="shared" si="11"/>
        <v>17289000</v>
      </c>
      <c r="AN10" s="204">
        <f t="shared" si="12"/>
        <v>31191000</v>
      </c>
      <c r="AO10" s="204">
        <f t="shared" si="12"/>
        <v>20677000</v>
      </c>
      <c r="AP10" s="204">
        <f t="shared" si="13"/>
        <v>51868000</v>
      </c>
      <c r="AQ10" s="201">
        <v>9200000</v>
      </c>
      <c r="AR10" s="201">
        <v>5033000</v>
      </c>
      <c r="AS10" s="204">
        <f t="shared" si="14"/>
        <v>14233000</v>
      </c>
      <c r="AT10" s="201">
        <v>9200000</v>
      </c>
      <c r="AU10" s="201">
        <v>5033000</v>
      </c>
      <c r="AV10" s="204">
        <f t="shared" si="15"/>
        <v>14233000</v>
      </c>
      <c r="AW10" s="207">
        <f>9200000</f>
        <v>9200000</v>
      </c>
      <c r="AX10" s="207">
        <f>5033334</f>
        <v>5033000</v>
      </c>
      <c r="AY10" s="204">
        <f t="shared" si="16"/>
        <v>14233000</v>
      </c>
      <c r="AZ10" s="201"/>
      <c r="BA10" s="201"/>
      <c r="BB10" s="204">
        <f t="shared" si="17"/>
        <v>0</v>
      </c>
      <c r="BC10" s="204">
        <f t="shared" si="18"/>
        <v>27600000</v>
      </c>
      <c r="BD10" s="204">
        <f t="shared" si="18"/>
        <v>15099000</v>
      </c>
      <c r="BE10" s="204">
        <f t="shared" si="19"/>
        <v>42699000</v>
      </c>
      <c r="BF10" s="201"/>
      <c r="BG10" s="201"/>
      <c r="BH10" s="204">
        <f t="shared" si="20"/>
        <v>0</v>
      </c>
      <c r="BI10" s="201"/>
      <c r="BJ10" s="201"/>
      <c r="BK10" s="204">
        <f t="shared" si="21"/>
        <v>0</v>
      </c>
      <c r="BL10" s="201"/>
      <c r="BM10" s="201"/>
      <c r="BN10" s="204">
        <f t="shared" si="22"/>
        <v>0</v>
      </c>
      <c r="BO10" s="216">
        <f t="shared" si="23"/>
        <v>0</v>
      </c>
      <c r="BP10" s="216">
        <f t="shared" si="23"/>
        <v>0</v>
      </c>
      <c r="BQ10" s="216">
        <f t="shared" si="24"/>
        <v>0</v>
      </c>
      <c r="BR10" s="205">
        <f t="shared" si="25"/>
        <v>75919000</v>
      </c>
      <c r="BS10" s="205">
        <f t="shared" si="0"/>
        <v>45180000</v>
      </c>
      <c r="BT10" s="205">
        <f t="shared" si="0"/>
        <v>121099000</v>
      </c>
      <c r="BU10" s="46">
        <f>+Y10-'GB 2023'!Y10</f>
        <v>0</v>
      </c>
      <c r="BV10" s="46">
        <f>+Z10-'GB 2023'!Z10</f>
        <v>0</v>
      </c>
      <c r="BW10" s="46">
        <f>+AA10-'GB 2023'!AA10</f>
        <v>0</v>
      </c>
      <c r="BX10" s="46">
        <f>+AN10-'GB 2023'!AN10</f>
        <v>104</v>
      </c>
      <c r="BY10" s="46">
        <f>+AO10-'GB 2023'!AO10</f>
        <v>-104</v>
      </c>
      <c r="BZ10" s="46">
        <f>+AP10-'GB 2023'!AP10</f>
        <v>0</v>
      </c>
      <c r="CA10" s="46">
        <f>+BC10-'GB 2023'!BC10</f>
        <v>0</v>
      </c>
      <c r="CB10" s="46">
        <f>+BD10-'GB 2023'!BD10</f>
        <v>-1000</v>
      </c>
      <c r="CC10" s="46">
        <f>+BE10-'GB 2023'!BE10</f>
        <v>-1000</v>
      </c>
      <c r="CD10" s="46">
        <f>+BO10-'GB 2023'!BO10</f>
        <v>0</v>
      </c>
      <c r="CE10" s="46">
        <f>+BP10-'GB 2023'!BP10</f>
        <v>0</v>
      </c>
      <c r="CF10" s="46">
        <f>+BQ10-'GB 2023'!BQ10</f>
        <v>0</v>
      </c>
      <c r="CG10" s="46">
        <f t="shared" si="26"/>
        <v>104</v>
      </c>
      <c r="CH10" s="46">
        <f t="shared" si="1"/>
        <v>-1104</v>
      </c>
      <c r="CI10" s="46">
        <f t="shared" si="1"/>
        <v>-1000</v>
      </c>
    </row>
    <row r="11" spans="1:88" hidden="1" x14ac:dyDescent="0.25">
      <c r="B11" s="48" t="s">
        <v>124</v>
      </c>
      <c r="C11" s="48" t="s">
        <v>138</v>
      </c>
      <c r="D11" s="48" t="s">
        <v>117</v>
      </c>
      <c r="E11" s="48" t="s">
        <v>139</v>
      </c>
      <c r="F11" s="232" t="s">
        <v>126</v>
      </c>
      <c r="G11" s="232" t="s">
        <v>127</v>
      </c>
      <c r="H11" s="232" t="s">
        <v>131</v>
      </c>
      <c r="I11" s="232" t="s">
        <v>132</v>
      </c>
      <c r="J11" s="46">
        <v>925791595</v>
      </c>
      <c r="K11" s="46">
        <v>557652917</v>
      </c>
      <c r="L11" s="46">
        <v>1483444512</v>
      </c>
      <c r="M11" s="201"/>
      <c r="N11" s="201"/>
      <c r="O11" s="204">
        <f t="shared" si="2"/>
        <v>0</v>
      </c>
      <c r="P11" s="201"/>
      <c r="Q11" s="201"/>
      <c r="R11" s="204">
        <f t="shared" si="3"/>
        <v>0</v>
      </c>
      <c r="S11" s="201"/>
      <c r="T11" s="201"/>
      <c r="U11" s="204">
        <f t="shared" si="4"/>
        <v>0</v>
      </c>
      <c r="V11" s="201">
        <v>76250000</v>
      </c>
      <c r="W11" s="201">
        <v>50833000</v>
      </c>
      <c r="X11" s="204">
        <f t="shared" si="5"/>
        <v>127083000</v>
      </c>
      <c r="Y11" s="204">
        <f t="shared" si="6"/>
        <v>76250000</v>
      </c>
      <c r="Z11" s="204">
        <f t="shared" si="6"/>
        <v>50833000</v>
      </c>
      <c r="AA11" s="204">
        <f t="shared" si="7"/>
        <v>127083000</v>
      </c>
      <c r="AB11" s="234">
        <v>0</v>
      </c>
      <c r="AC11" s="234">
        <v>0</v>
      </c>
      <c r="AD11" s="204">
        <f t="shared" si="8"/>
        <v>0</v>
      </c>
      <c r="AE11" s="234">
        <v>101671000</v>
      </c>
      <c r="AF11" s="234">
        <v>83051000</v>
      </c>
      <c r="AG11" s="204">
        <f t="shared" si="9"/>
        <v>184722000</v>
      </c>
      <c r="AH11" s="201">
        <f>MAX(0,'GB 2023'!AH11-((AB11-'GB 2023'!AB11)+(AE11-'GB 2023'!AE11))/2)</f>
        <v>156813000</v>
      </c>
      <c r="AI11" s="201">
        <f>MAX(0,'GB 2023'!AI11-((AC11-'GB 2023'!AC11)+(AF11-'GB 2023'!AF11))/2)</f>
        <v>128095000</v>
      </c>
      <c r="AJ11" s="204">
        <f t="shared" si="10"/>
        <v>284908000</v>
      </c>
      <c r="AK11" s="201">
        <f>MAX(0,'GB 2023'!AN11-SUM('UPDATE&gt;&gt;Jul-Dec 2022 Actuals'!AB11,'UPDATE&gt;&gt;Jul-Dec 2022 Actuals'!AE11,'UPDATE&gt;&gt;Jul-Dec 2022 Actuals'!AH11))</f>
        <v>156814000</v>
      </c>
      <c r="AL11" s="201">
        <f>MAX(0,'GB 2023'!AO11-SUM('UPDATE&gt;&gt;Jul-Dec 2022 Actuals'!AC11,'UPDATE&gt;&gt;Jul-Dec 2022 Actuals'!AF11,'UPDATE&gt;&gt;Jul-Dec 2022 Actuals'!AI11))</f>
        <v>128095000</v>
      </c>
      <c r="AM11" s="204">
        <f t="shared" si="11"/>
        <v>284909000</v>
      </c>
      <c r="AN11" s="204">
        <f t="shared" si="12"/>
        <v>415298000</v>
      </c>
      <c r="AO11" s="204">
        <f t="shared" si="12"/>
        <v>339241000</v>
      </c>
      <c r="AP11" s="204">
        <f t="shared" si="13"/>
        <v>754539000</v>
      </c>
      <c r="AQ11" s="201">
        <v>144748000</v>
      </c>
      <c r="AR11" s="201">
        <v>55860000</v>
      </c>
      <c r="AS11" s="204">
        <f t="shared" si="14"/>
        <v>200608000</v>
      </c>
      <c r="AT11" s="201">
        <v>144748000</v>
      </c>
      <c r="AU11" s="201">
        <v>55860000</v>
      </c>
      <c r="AV11" s="204">
        <f t="shared" si="15"/>
        <v>200608000</v>
      </c>
      <c r="AW11" s="201">
        <v>144748000</v>
      </c>
      <c r="AX11" s="201">
        <f>55859666</f>
        <v>55860000</v>
      </c>
      <c r="AY11" s="204">
        <f t="shared" si="16"/>
        <v>200608000</v>
      </c>
      <c r="AZ11" s="201"/>
      <c r="BA11" s="201"/>
      <c r="BB11" s="204">
        <f t="shared" si="17"/>
        <v>0</v>
      </c>
      <c r="BC11" s="204">
        <f t="shared" si="18"/>
        <v>434244000</v>
      </c>
      <c r="BD11" s="204">
        <f t="shared" si="18"/>
        <v>167580000</v>
      </c>
      <c r="BE11" s="204">
        <f t="shared" si="19"/>
        <v>601824000</v>
      </c>
      <c r="BF11" s="201"/>
      <c r="BG11" s="201"/>
      <c r="BH11" s="204">
        <f t="shared" si="20"/>
        <v>0</v>
      </c>
      <c r="BI11" s="201"/>
      <c r="BJ11" s="201"/>
      <c r="BK11" s="204">
        <f t="shared" si="21"/>
        <v>0</v>
      </c>
      <c r="BL11" s="201"/>
      <c r="BM11" s="201"/>
      <c r="BN11" s="204">
        <f t="shared" si="22"/>
        <v>0</v>
      </c>
      <c r="BO11" s="216">
        <f t="shared" si="23"/>
        <v>0</v>
      </c>
      <c r="BP11" s="216">
        <f t="shared" si="23"/>
        <v>0</v>
      </c>
      <c r="BQ11" s="216">
        <f t="shared" si="24"/>
        <v>0</v>
      </c>
      <c r="BR11" s="205">
        <f t="shared" si="25"/>
        <v>925792000</v>
      </c>
      <c r="BS11" s="205">
        <f t="shared" si="0"/>
        <v>557654000</v>
      </c>
      <c r="BT11" s="205">
        <f t="shared" si="0"/>
        <v>1483446000</v>
      </c>
      <c r="BU11" s="46">
        <f>+Y11-'GB 2023'!Y11</f>
        <v>0</v>
      </c>
      <c r="BV11" s="46">
        <f>+Z11-'GB 2023'!Z11</f>
        <v>0</v>
      </c>
      <c r="BW11" s="46">
        <f>+AA11-'GB 2023'!AA11</f>
        <v>0</v>
      </c>
      <c r="BX11" s="46">
        <f>+AN11-'GB 2023'!AN11</f>
        <v>405</v>
      </c>
      <c r="BY11" s="46">
        <f>+AO11-'GB 2023'!AO11</f>
        <v>83</v>
      </c>
      <c r="BZ11" s="46">
        <f>+AP11-'GB 2023'!AP11</f>
        <v>488</v>
      </c>
      <c r="CA11" s="46">
        <f>+BC11-'GB 2023'!BC11</f>
        <v>0</v>
      </c>
      <c r="CB11" s="46">
        <f>+BD11-'GB 2023'!BD11</f>
        <v>1000</v>
      </c>
      <c r="CC11" s="46">
        <f>+BE11-'GB 2023'!BE11</f>
        <v>1000</v>
      </c>
      <c r="CD11" s="46">
        <f>+BO11-'GB 2023'!BO11</f>
        <v>0</v>
      </c>
      <c r="CE11" s="46">
        <f>+BP11-'GB 2023'!BP11</f>
        <v>0</v>
      </c>
      <c r="CF11" s="46">
        <f>+BQ11-'GB 2023'!BQ11</f>
        <v>0</v>
      </c>
      <c r="CG11" s="46">
        <f t="shared" si="26"/>
        <v>405</v>
      </c>
      <c r="CH11" s="46">
        <f t="shared" si="1"/>
        <v>1083</v>
      </c>
      <c r="CI11" s="46">
        <f t="shared" si="1"/>
        <v>1488</v>
      </c>
    </row>
    <row r="12" spans="1:88" hidden="1" x14ac:dyDescent="0.25">
      <c r="B12" s="48" t="s">
        <v>124</v>
      </c>
      <c r="C12" s="48" t="s">
        <v>138</v>
      </c>
      <c r="D12" s="48" t="s">
        <v>117</v>
      </c>
      <c r="E12" s="48" t="s">
        <v>139</v>
      </c>
      <c r="F12" s="232" t="s">
        <v>126</v>
      </c>
      <c r="G12" s="232" t="s">
        <v>127</v>
      </c>
      <c r="H12" s="232" t="s">
        <v>128</v>
      </c>
      <c r="I12" s="232" t="s">
        <v>129</v>
      </c>
      <c r="J12" s="46">
        <v>28591172</v>
      </c>
      <c r="K12" s="46">
        <v>13025828</v>
      </c>
      <c r="L12" s="46">
        <v>41617000</v>
      </c>
      <c r="M12" s="201"/>
      <c r="N12" s="201"/>
      <c r="O12" s="204">
        <f t="shared" si="2"/>
        <v>0</v>
      </c>
      <c r="P12" s="201"/>
      <c r="Q12" s="201"/>
      <c r="R12" s="204">
        <f t="shared" si="3"/>
        <v>0</v>
      </c>
      <c r="S12" s="201"/>
      <c r="T12" s="201"/>
      <c r="U12" s="204">
        <f t="shared" si="4"/>
        <v>0</v>
      </c>
      <c r="V12" s="201">
        <v>8600000</v>
      </c>
      <c r="W12" s="201">
        <v>4047000</v>
      </c>
      <c r="X12" s="204">
        <f t="shared" si="5"/>
        <v>12647000</v>
      </c>
      <c r="Y12" s="204">
        <f t="shared" si="6"/>
        <v>8600000</v>
      </c>
      <c r="Z12" s="204">
        <f t="shared" si="6"/>
        <v>4047000</v>
      </c>
      <c r="AA12" s="204">
        <f t="shared" si="7"/>
        <v>12647000</v>
      </c>
      <c r="AB12" s="234">
        <v>0</v>
      </c>
      <c r="AC12" s="234">
        <v>0</v>
      </c>
      <c r="AD12" s="204">
        <f t="shared" si="8"/>
        <v>0</v>
      </c>
      <c r="AE12" s="234">
        <v>2699000</v>
      </c>
      <c r="AF12" s="234">
        <v>1516000</v>
      </c>
      <c r="AG12" s="204">
        <f t="shared" si="9"/>
        <v>4215000</v>
      </c>
      <c r="AH12" s="201">
        <f>MAX(0,'GB 2023'!AH12-((AB12-'GB 2023'!AB12)+(AE12-'GB 2023'!AE12))/2)</f>
        <v>5421000</v>
      </c>
      <c r="AI12" s="201">
        <f>MAX(0,'GB 2023'!AI12-((AC12-'GB 2023'!AC12)+(AF12-'GB 2023'!AF12))/2)</f>
        <v>3045000</v>
      </c>
      <c r="AJ12" s="204">
        <f t="shared" si="10"/>
        <v>8466000</v>
      </c>
      <c r="AK12" s="201">
        <f>MAX(0,'GB 2023'!AN12-SUM('UPDATE&gt;&gt;Jul-Dec 2022 Actuals'!AB12,'UPDATE&gt;&gt;Jul-Dec 2022 Actuals'!AE12,'UPDATE&gt;&gt;Jul-Dec 2022 Actuals'!AH12))</f>
        <v>5421000</v>
      </c>
      <c r="AL12" s="201">
        <f>MAX(0,'GB 2023'!AO12-SUM('UPDATE&gt;&gt;Jul-Dec 2022 Actuals'!AC12,'UPDATE&gt;&gt;Jul-Dec 2022 Actuals'!AF12,'UPDATE&gt;&gt;Jul-Dec 2022 Actuals'!AI12))</f>
        <v>3045000</v>
      </c>
      <c r="AM12" s="204">
        <f t="shared" si="11"/>
        <v>8466000</v>
      </c>
      <c r="AN12" s="204">
        <f t="shared" si="12"/>
        <v>13541000</v>
      </c>
      <c r="AO12" s="204">
        <f t="shared" si="12"/>
        <v>7606000</v>
      </c>
      <c r="AP12" s="204">
        <f t="shared" si="13"/>
        <v>21147000</v>
      </c>
      <c r="AQ12" s="201">
        <v>2150000</v>
      </c>
      <c r="AR12" s="201">
        <v>458000</v>
      </c>
      <c r="AS12" s="204">
        <f t="shared" si="14"/>
        <v>2608000</v>
      </c>
      <c r="AT12" s="201">
        <v>2150000</v>
      </c>
      <c r="AU12" s="201">
        <v>458000</v>
      </c>
      <c r="AV12" s="204">
        <f t="shared" si="15"/>
        <v>2608000</v>
      </c>
      <c r="AW12" s="201">
        <v>2150000</v>
      </c>
      <c r="AX12" s="201">
        <v>458000</v>
      </c>
      <c r="AY12" s="204">
        <f t="shared" si="16"/>
        <v>2608000</v>
      </c>
      <c r="AZ12" s="201"/>
      <c r="BA12" s="201"/>
      <c r="BB12" s="204">
        <f t="shared" si="17"/>
        <v>0</v>
      </c>
      <c r="BC12" s="204">
        <f t="shared" si="18"/>
        <v>6450000</v>
      </c>
      <c r="BD12" s="204">
        <f t="shared" si="18"/>
        <v>1374000</v>
      </c>
      <c r="BE12" s="204">
        <f t="shared" si="19"/>
        <v>7824000</v>
      </c>
      <c r="BF12" s="201"/>
      <c r="BG12" s="201"/>
      <c r="BH12" s="204">
        <f t="shared" si="20"/>
        <v>0</v>
      </c>
      <c r="BI12" s="201"/>
      <c r="BJ12" s="201"/>
      <c r="BK12" s="204">
        <f t="shared" si="21"/>
        <v>0</v>
      </c>
      <c r="BL12" s="201"/>
      <c r="BM12" s="201"/>
      <c r="BN12" s="204">
        <f t="shared" si="22"/>
        <v>0</v>
      </c>
      <c r="BO12" s="216">
        <f t="shared" si="23"/>
        <v>0</v>
      </c>
      <c r="BP12" s="216">
        <f t="shared" si="23"/>
        <v>0</v>
      </c>
      <c r="BQ12" s="216">
        <f t="shared" si="24"/>
        <v>0</v>
      </c>
      <c r="BR12" s="205">
        <f t="shared" si="25"/>
        <v>28591000</v>
      </c>
      <c r="BS12" s="205">
        <f t="shared" si="0"/>
        <v>13027000</v>
      </c>
      <c r="BT12" s="205">
        <f t="shared" si="0"/>
        <v>41618000</v>
      </c>
      <c r="BU12" s="46">
        <f>+Y12-'GB 2023'!Y12</f>
        <v>0</v>
      </c>
      <c r="BV12" s="46">
        <f>+Z12-'GB 2023'!Z12</f>
        <v>0</v>
      </c>
      <c r="BW12" s="46">
        <f>+AA12-'GB 2023'!AA12</f>
        <v>0</v>
      </c>
      <c r="BX12" s="46">
        <f>+AN12-'GB 2023'!AN12</f>
        <v>-172</v>
      </c>
      <c r="BY12" s="46">
        <f>+AO12-'GB 2023'!AO12</f>
        <v>172</v>
      </c>
      <c r="BZ12" s="46">
        <f>+AP12-'GB 2023'!AP12</f>
        <v>0</v>
      </c>
      <c r="CA12" s="46">
        <f>+BC12-'GB 2023'!BC12</f>
        <v>0</v>
      </c>
      <c r="CB12" s="46">
        <f>+BD12-'GB 2023'!BD12</f>
        <v>1000</v>
      </c>
      <c r="CC12" s="46">
        <f>+BE12-'GB 2023'!BE12</f>
        <v>1000</v>
      </c>
      <c r="CD12" s="46">
        <f>+BO12-'GB 2023'!BO12</f>
        <v>0</v>
      </c>
      <c r="CE12" s="46">
        <f>+BP12-'GB 2023'!BP12</f>
        <v>0</v>
      </c>
      <c r="CF12" s="46">
        <f>+BQ12-'GB 2023'!BQ12</f>
        <v>0</v>
      </c>
      <c r="CG12" s="46">
        <f t="shared" si="26"/>
        <v>-172</v>
      </c>
      <c r="CH12" s="46">
        <f t="shared" si="1"/>
        <v>1172</v>
      </c>
      <c r="CI12" s="46">
        <f t="shared" si="1"/>
        <v>1000</v>
      </c>
    </row>
    <row r="13" spans="1:88" hidden="1" x14ac:dyDescent="0.25">
      <c r="B13" s="48" t="s">
        <v>124</v>
      </c>
      <c r="C13" s="48" t="s">
        <v>138</v>
      </c>
      <c r="D13" s="48" t="s">
        <v>121</v>
      </c>
      <c r="E13" s="48" t="s">
        <v>139</v>
      </c>
      <c r="F13" s="232" t="s">
        <v>134</v>
      </c>
      <c r="G13" s="232" t="s">
        <v>135</v>
      </c>
      <c r="H13" s="232" t="s">
        <v>136</v>
      </c>
      <c r="I13" s="232">
        <v>36</v>
      </c>
      <c r="J13" s="46">
        <v>11047600</v>
      </c>
      <c r="K13" s="46">
        <v>2456430</v>
      </c>
      <c r="L13" s="46">
        <v>13504030</v>
      </c>
      <c r="M13" s="201"/>
      <c r="N13" s="201"/>
      <c r="O13" s="204">
        <f t="shared" si="2"/>
        <v>0</v>
      </c>
      <c r="P13" s="201"/>
      <c r="Q13" s="201"/>
      <c r="R13" s="204">
        <f t="shared" si="3"/>
        <v>0</v>
      </c>
      <c r="S13" s="201"/>
      <c r="T13" s="201"/>
      <c r="U13" s="204">
        <f t="shared" si="4"/>
        <v>0</v>
      </c>
      <c r="V13" s="201">
        <v>1498000</v>
      </c>
      <c r="W13" s="201">
        <v>374000</v>
      </c>
      <c r="X13" s="204">
        <f t="shared" si="5"/>
        <v>1872000</v>
      </c>
      <c r="Y13" s="204">
        <f t="shared" si="6"/>
        <v>1498000</v>
      </c>
      <c r="Z13" s="204">
        <f t="shared" si="6"/>
        <v>374000</v>
      </c>
      <c r="AA13" s="204">
        <f t="shared" si="7"/>
        <v>1872000</v>
      </c>
      <c r="AB13" s="234">
        <v>721000</v>
      </c>
      <c r="AC13" s="234">
        <v>180000</v>
      </c>
      <c r="AD13" s="204">
        <f t="shared" si="8"/>
        <v>901000</v>
      </c>
      <c r="AE13" s="234">
        <v>1426000</v>
      </c>
      <c r="AF13" s="234">
        <v>357000</v>
      </c>
      <c r="AG13" s="204">
        <f t="shared" si="9"/>
        <v>1783000</v>
      </c>
      <c r="AH13" s="201">
        <f>MAX(0,'GB 2023'!AH13-((AB13-'GB 2023'!AB13)+(AE13-'GB 2023'!AE13))/2)</f>
        <v>1827000</v>
      </c>
      <c r="AI13" s="201">
        <f>MAX(0,'GB 2023'!AI13-((AC13-'GB 2023'!AC13)+(AF13-'GB 2023'!AF13))/2)</f>
        <v>457000</v>
      </c>
      <c r="AJ13" s="204">
        <f t="shared" si="10"/>
        <v>2284000</v>
      </c>
      <c r="AK13" s="201">
        <f>MAX(0,'GB 2023'!AN13-SUM('UPDATE&gt;&gt;Jul-Dec 2022 Actuals'!AB13,'UPDATE&gt;&gt;Jul-Dec 2022 Actuals'!AE13,'UPDATE&gt;&gt;Jul-Dec 2022 Actuals'!AH13))</f>
        <v>1826000</v>
      </c>
      <c r="AL13" s="201">
        <f>MAX(0,'GB 2023'!AO13-SUM('UPDATE&gt;&gt;Jul-Dec 2022 Actuals'!AC13,'UPDATE&gt;&gt;Jul-Dec 2022 Actuals'!AF13,'UPDATE&gt;&gt;Jul-Dec 2022 Actuals'!AI13))</f>
        <v>456000</v>
      </c>
      <c r="AM13" s="204">
        <f t="shared" si="11"/>
        <v>2282000</v>
      </c>
      <c r="AN13" s="204">
        <f t="shared" si="12"/>
        <v>5800000</v>
      </c>
      <c r="AO13" s="204">
        <f t="shared" si="12"/>
        <v>1450000</v>
      </c>
      <c r="AP13" s="204">
        <f t="shared" si="13"/>
        <v>7250000</v>
      </c>
      <c r="AQ13" s="201">
        <v>1250000</v>
      </c>
      <c r="AR13" s="201">
        <v>211000</v>
      </c>
      <c r="AS13" s="204">
        <f t="shared" si="14"/>
        <v>1461000</v>
      </c>
      <c r="AT13" s="201">
        <v>1250000</v>
      </c>
      <c r="AU13" s="201">
        <v>211000</v>
      </c>
      <c r="AV13" s="204">
        <f t="shared" si="15"/>
        <v>1461000</v>
      </c>
      <c r="AW13" s="201">
        <v>1250000</v>
      </c>
      <c r="AX13" s="201">
        <v>211000</v>
      </c>
      <c r="AY13" s="204">
        <f t="shared" si="16"/>
        <v>1461000</v>
      </c>
      <c r="AZ13" s="201"/>
      <c r="BA13" s="201"/>
      <c r="BB13" s="204">
        <f t="shared" si="17"/>
        <v>0</v>
      </c>
      <c r="BC13" s="204">
        <f t="shared" si="18"/>
        <v>3750000</v>
      </c>
      <c r="BD13" s="204">
        <f t="shared" si="18"/>
        <v>633000</v>
      </c>
      <c r="BE13" s="204">
        <f t="shared" si="19"/>
        <v>4383000</v>
      </c>
      <c r="BF13" s="201"/>
      <c r="BG13" s="201"/>
      <c r="BH13" s="204">
        <f t="shared" si="20"/>
        <v>0</v>
      </c>
      <c r="BI13" s="201"/>
      <c r="BJ13" s="201"/>
      <c r="BK13" s="204">
        <f t="shared" si="21"/>
        <v>0</v>
      </c>
      <c r="BL13" s="201"/>
      <c r="BM13" s="201"/>
      <c r="BN13" s="204">
        <f t="shared" si="22"/>
        <v>0</v>
      </c>
      <c r="BO13" s="216">
        <f t="shared" si="23"/>
        <v>0</v>
      </c>
      <c r="BP13" s="216">
        <f t="shared" si="23"/>
        <v>0</v>
      </c>
      <c r="BQ13" s="216">
        <f t="shared" si="24"/>
        <v>0</v>
      </c>
      <c r="BR13" s="205">
        <f t="shared" si="25"/>
        <v>11048000</v>
      </c>
      <c r="BS13" s="205">
        <f t="shared" si="0"/>
        <v>2457000</v>
      </c>
      <c r="BT13" s="205">
        <f t="shared" si="0"/>
        <v>13505000</v>
      </c>
      <c r="BU13" s="46">
        <f>+Y13-'GB 2023'!Y13</f>
        <v>400</v>
      </c>
      <c r="BV13" s="46">
        <f>+Z13-'GB 2023'!Z13</f>
        <v>-400</v>
      </c>
      <c r="BW13" s="46">
        <f>+AA13-'GB 2023'!AA13</f>
        <v>0</v>
      </c>
      <c r="BX13" s="46">
        <f>+AN13-'GB 2023'!AN13</f>
        <v>0</v>
      </c>
      <c r="BY13" s="46">
        <f>+AO13-'GB 2023'!AO13</f>
        <v>0</v>
      </c>
      <c r="BZ13" s="46">
        <f>+AP13-'GB 2023'!AP13</f>
        <v>0</v>
      </c>
      <c r="CA13" s="46">
        <f>+BC13-'GB 2023'!BC13</f>
        <v>0</v>
      </c>
      <c r="CB13" s="46">
        <f>+BD13-'GB 2023'!BD13</f>
        <v>970</v>
      </c>
      <c r="CC13" s="46">
        <f>+BE13-'GB 2023'!BE13</f>
        <v>970</v>
      </c>
      <c r="CD13" s="46">
        <f>+BO13-'GB 2023'!BO13</f>
        <v>0</v>
      </c>
      <c r="CE13" s="46">
        <f>+BP13-'GB 2023'!BP13</f>
        <v>0</v>
      </c>
      <c r="CF13" s="46">
        <f>+BQ13-'GB 2023'!BQ13</f>
        <v>0</v>
      </c>
      <c r="CG13" s="46">
        <f t="shared" si="26"/>
        <v>400</v>
      </c>
      <c r="CH13" s="46">
        <f t="shared" si="1"/>
        <v>570</v>
      </c>
      <c r="CI13" s="46">
        <f t="shared" si="1"/>
        <v>970</v>
      </c>
    </row>
    <row r="14" spans="1:88" hidden="1" x14ac:dyDescent="0.25">
      <c r="B14" s="48" t="s">
        <v>124</v>
      </c>
      <c r="C14" s="48" t="s">
        <v>140</v>
      </c>
      <c r="D14" s="48" t="s">
        <v>121</v>
      </c>
      <c r="F14" s="232" t="s">
        <v>134</v>
      </c>
      <c r="G14" s="232" t="s">
        <v>135</v>
      </c>
      <c r="H14" s="232" t="s">
        <v>136</v>
      </c>
      <c r="I14" s="232">
        <v>36</v>
      </c>
      <c r="J14" s="46">
        <v>6000000</v>
      </c>
      <c r="K14" s="46">
        <v>1500000</v>
      </c>
      <c r="L14" s="46">
        <v>7500000</v>
      </c>
      <c r="M14" s="201"/>
      <c r="N14" s="201"/>
      <c r="O14" s="204">
        <f t="shared" si="2"/>
        <v>0</v>
      </c>
      <c r="P14" s="201"/>
      <c r="Q14" s="201"/>
      <c r="R14" s="204">
        <f t="shared" si="3"/>
        <v>0</v>
      </c>
      <c r="S14" s="201"/>
      <c r="T14" s="201"/>
      <c r="U14" s="204">
        <f t="shared" si="4"/>
        <v>0</v>
      </c>
      <c r="V14" s="201">
        <v>470000</v>
      </c>
      <c r="W14" s="201">
        <v>117000</v>
      </c>
      <c r="X14" s="204">
        <f t="shared" si="5"/>
        <v>587000</v>
      </c>
      <c r="Y14" s="204">
        <f t="shared" si="6"/>
        <v>470000</v>
      </c>
      <c r="Z14" s="204">
        <f t="shared" si="6"/>
        <v>117000</v>
      </c>
      <c r="AA14" s="204">
        <f t="shared" si="7"/>
        <v>587000</v>
      </c>
      <c r="AB14" s="234">
        <v>321000</v>
      </c>
      <c r="AC14" s="234">
        <v>80000</v>
      </c>
      <c r="AD14" s="204">
        <f t="shared" si="8"/>
        <v>401000</v>
      </c>
      <c r="AE14" s="234">
        <v>1737000</v>
      </c>
      <c r="AF14" s="234">
        <v>434000</v>
      </c>
      <c r="AG14" s="204">
        <f t="shared" si="9"/>
        <v>2171000</v>
      </c>
      <c r="AH14" s="201">
        <f>MAX(0,'GB 2023'!AH14-((AB14-'GB 2023'!AB14)+(AE14-'GB 2023'!AE14))/2)</f>
        <v>1736000</v>
      </c>
      <c r="AI14" s="201">
        <f>MAX(0,'GB 2023'!AI14-((AC14-'GB 2023'!AC14)+(AF14-'GB 2023'!AF14))/2)</f>
        <v>434000</v>
      </c>
      <c r="AJ14" s="204">
        <f t="shared" si="10"/>
        <v>2170000</v>
      </c>
      <c r="AK14" s="201">
        <f>MAX(0,'GB 2023'!AN14-SUM('UPDATE&gt;&gt;Jul-Dec 2022 Actuals'!AB14,'UPDATE&gt;&gt;Jul-Dec 2022 Actuals'!AE14,'UPDATE&gt;&gt;Jul-Dec 2022 Actuals'!AH14))</f>
        <v>1736000</v>
      </c>
      <c r="AL14" s="201">
        <f>MAX(0,'GB 2023'!AO14-SUM('UPDATE&gt;&gt;Jul-Dec 2022 Actuals'!AC14,'UPDATE&gt;&gt;Jul-Dec 2022 Actuals'!AF14,'UPDATE&gt;&gt;Jul-Dec 2022 Actuals'!AI14))</f>
        <v>435000</v>
      </c>
      <c r="AM14" s="204">
        <f t="shared" si="11"/>
        <v>2171000</v>
      </c>
      <c r="AN14" s="204">
        <f t="shared" si="12"/>
        <v>5530000</v>
      </c>
      <c r="AO14" s="204">
        <f t="shared" si="12"/>
        <v>1383000</v>
      </c>
      <c r="AP14" s="204">
        <f t="shared" si="13"/>
        <v>6913000</v>
      </c>
      <c r="AQ14" s="201"/>
      <c r="AR14" s="201"/>
      <c r="AS14" s="204">
        <f t="shared" si="14"/>
        <v>0</v>
      </c>
      <c r="AT14" s="201"/>
      <c r="AU14" s="201"/>
      <c r="AV14" s="204">
        <f t="shared" si="15"/>
        <v>0</v>
      </c>
      <c r="AW14" s="201"/>
      <c r="AX14" s="201"/>
      <c r="AY14" s="204">
        <f t="shared" si="16"/>
        <v>0</v>
      </c>
      <c r="AZ14" s="201"/>
      <c r="BA14" s="201"/>
      <c r="BB14" s="204">
        <f t="shared" si="17"/>
        <v>0</v>
      </c>
      <c r="BC14" s="204">
        <f t="shared" si="18"/>
        <v>0</v>
      </c>
      <c r="BD14" s="204">
        <f t="shared" si="18"/>
        <v>0</v>
      </c>
      <c r="BE14" s="204">
        <f t="shared" si="19"/>
        <v>0</v>
      </c>
      <c r="BF14" s="201"/>
      <c r="BG14" s="201"/>
      <c r="BH14" s="204">
        <f t="shared" si="20"/>
        <v>0</v>
      </c>
      <c r="BI14" s="201"/>
      <c r="BJ14" s="201"/>
      <c r="BK14" s="204">
        <f t="shared" si="21"/>
        <v>0</v>
      </c>
      <c r="BL14" s="201"/>
      <c r="BM14" s="201"/>
      <c r="BN14" s="204">
        <f t="shared" si="22"/>
        <v>0</v>
      </c>
      <c r="BO14" s="216">
        <f t="shared" si="23"/>
        <v>0</v>
      </c>
      <c r="BP14" s="216">
        <f t="shared" si="23"/>
        <v>0</v>
      </c>
      <c r="BQ14" s="216">
        <f t="shared" si="24"/>
        <v>0</v>
      </c>
      <c r="BR14" s="205">
        <f t="shared" si="25"/>
        <v>6000000</v>
      </c>
      <c r="BS14" s="205">
        <f t="shared" si="0"/>
        <v>1500000</v>
      </c>
      <c r="BT14" s="205">
        <f t="shared" si="0"/>
        <v>7500000</v>
      </c>
      <c r="BU14" s="46">
        <f>+Y14-'GB 2023'!Y14</f>
        <v>214</v>
      </c>
      <c r="BV14" s="46">
        <f>+Z14-'GB 2023'!Z14</f>
        <v>-447</v>
      </c>
      <c r="BW14" s="46">
        <f>+AA14-'GB 2023'!AA14</f>
        <v>-233</v>
      </c>
      <c r="BX14" s="46">
        <f>+AN14-'GB 2023'!AN14</f>
        <v>-214</v>
      </c>
      <c r="BY14" s="46">
        <f>+AO14-'GB 2023'!AO14</f>
        <v>447</v>
      </c>
      <c r="BZ14" s="46">
        <f>+AP14-'GB 2023'!AP14</f>
        <v>233</v>
      </c>
      <c r="CA14" s="46">
        <f>+BC14-'GB 2023'!BC14</f>
        <v>0</v>
      </c>
      <c r="CB14" s="46">
        <f>+BD14-'GB 2023'!BD14</f>
        <v>0</v>
      </c>
      <c r="CC14" s="46">
        <f>+BE14-'GB 2023'!BE14</f>
        <v>0</v>
      </c>
      <c r="CD14" s="46">
        <f>+BO14-'GB 2023'!BO14</f>
        <v>0</v>
      </c>
      <c r="CE14" s="46">
        <f>+BP14-'GB 2023'!BP14</f>
        <v>0</v>
      </c>
      <c r="CF14" s="46">
        <f>+BQ14-'GB 2023'!BQ14</f>
        <v>0</v>
      </c>
      <c r="CG14" s="46">
        <f t="shared" si="26"/>
        <v>0</v>
      </c>
      <c r="CH14" s="46">
        <f t="shared" si="1"/>
        <v>0</v>
      </c>
      <c r="CI14" s="46">
        <f t="shared" si="1"/>
        <v>0</v>
      </c>
    </row>
    <row r="15" spans="1:88" hidden="1" x14ac:dyDescent="0.25">
      <c r="B15" s="48" t="s">
        <v>141</v>
      </c>
      <c r="C15" s="48" t="s">
        <v>142</v>
      </c>
      <c r="D15" s="48" t="s">
        <v>121</v>
      </c>
      <c r="F15" s="232" t="s">
        <v>143</v>
      </c>
      <c r="G15" s="232"/>
      <c r="H15" s="232" t="s">
        <v>144</v>
      </c>
      <c r="I15" s="232">
        <v>30</v>
      </c>
      <c r="J15" s="46">
        <v>5000000</v>
      </c>
      <c r="K15" s="46">
        <v>0</v>
      </c>
      <c r="L15" s="46">
        <v>5000000</v>
      </c>
      <c r="M15" s="201"/>
      <c r="N15" s="201"/>
      <c r="O15" s="204">
        <f t="shared" si="2"/>
        <v>0</v>
      </c>
      <c r="P15" s="201"/>
      <c r="Q15" s="201"/>
      <c r="R15" s="204">
        <f t="shared" si="3"/>
        <v>0</v>
      </c>
      <c r="S15" s="201"/>
      <c r="T15" s="201"/>
      <c r="U15" s="204">
        <f t="shared" si="4"/>
        <v>0</v>
      </c>
      <c r="V15" s="201">
        <v>0</v>
      </c>
      <c r="W15" s="201"/>
      <c r="X15" s="204">
        <f t="shared" si="5"/>
        <v>0</v>
      </c>
      <c r="Y15" s="204">
        <f t="shared" si="6"/>
        <v>0</v>
      </c>
      <c r="Z15" s="204">
        <f t="shared" si="6"/>
        <v>0</v>
      </c>
      <c r="AA15" s="204">
        <f t="shared" si="7"/>
        <v>0</v>
      </c>
      <c r="AB15" s="234">
        <v>94000</v>
      </c>
      <c r="AC15" s="234"/>
      <c r="AD15" s="204">
        <f t="shared" si="8"/>
        <v>94000</v>
      </c>
      <c r="AE15" s="234">
        <v>827000</v>
      </c>
      <c r="AF15" s="234">
        <v>0</v>
      </c>
      <c r="AG15" s="204">
        <f t="shared" si="9"/>
        <v>827000</v>
      </c>
      <c r="AH15" s="201">
        <f>MAX(0,'GB 2023'!AH15-((AB15-'GB 2023'!AB15)+(AE15-'GB 2023'!AE15))/2)</f>
        <v>828000</v>
      </c>
      <c r="AI15" s="201">
        <f>MAX(0,'GB 2023'!AI15-((AC15-'GB 2023'!AC15)+(AF15-'GB 2023'!AF15))/2)</f>
        <v>0</v>
      </c>
      <c r="AJ15" s="204">
        <f t="shared" si="10"/>
        <v>828000</v>
      </c>
      <c r="AK15" s="201">
        <f>MAX(0,'GB 2023'!AN15-SUM('UPDATE&gt;&gt;Jul-Dec 2022 Actuals'!AB15,'UPDATE&gt;&gt;Jul-Dec 2022 Actuals'!AE15,'UPDATE&gt;&gt;Jul-Dec 2022 Actuals'!AH15))</f>
        <v>826000</v>
      </c>
      <c r="AL15" s="201">
        <f>MAX(0,'GB 2023'!AO15-SUM('UPDATE&gt;&gt;Jul-Dec 2022 Actuals'!AC15,'UPDATE&gt;&gt;Jul-Dec 2022 Actuals'!AF15,'UPDATE&gt;&gt;Jul-Dec 2022 Actuals'!AI15))</f>
        <v>0</v>
      </c>
      <c r="AM15" s="204">
        <f t="shared" si="11"/>
        <v>826000</v>
      </c>
      <c r="AN15" s="204">
        <f t="shared" si="12"/>
        <v>2575000</v>
      </c>
      <c r="AO15" s="204">
        <f t="shared" si="12"/>
        <v>0</v>
      </c>
      <c r="AP15" s="204">
        <f t="shared" si="13"/>
        <v>2575000</v>
      </c>
      <c r="AQ15" s="201">
        <f>ROUNDUP(808667,-3)</f>
        <v>809000</v>
      </c>
      <c r="AR15" s="201"/>
      <c r="AS15" s="204">
        <f t="shared" si="14"/>
        <v>809000</v>
      </c>
      <c r="AT15" s="201">
        <f>ROUNDUP(808667,-3)</f>
        <v>809000</v>
      </c>
      <c r="AU15" s="201"/>
      <c r="AV15" s="204">
        <f t="shared" si="15"/>
        <v>809000</v>
      </c>
      <c r="AW15" s="201">
        <f>ROUNDDOWN(807666,-3)</f>
        <v>807000</v>
      </c>
      <c r="AX15" s="201"/>
      <c r="AY15" s="204">
        <f t="shared" si="16"/>
        <v>807000</v>
      </c>
      <c r="AZ15" s="201"/>
      <c r="BA15" s="201"/>
      <c r="BB15" s="204">
        <f t="shared" si="17"/>
        <v>0</v>
      </c>
      <c r="BC15" s="204">
        <f t="shared" si="18"/>
        <v>2425000</v>
      </c>
      <c r="BD15" s="204">
        <f t="shared" si="18"/>
        <v>0</v>
      </c>
      <c r="BE15" s="204">
        <f t="shared" si="19"/>
        <v>2425000</v>
      </c>
      <c r="BF15" s="201"/>
      <c r="BG15" s="201"/>
      <c r="BH15" s="204">
        <f t="shared" si="20"/>
        <v>0</v>
      </c>
      <c r="BI15" s="201"/>
      <c r="BJ15" s="201"/>
      <c r="BK15" s="204">
        <f t="shared" si="21"/>
        <v>0</v>
      </c>
      <c r="BL15" s="201"/>
      <c r="BM15" s="201"/>
      <c r="BN15" s="204">
        <f t="shared" si="22"/>
        <v>0</v>
      </c>
      <c r="BO15" s="216">
        <f t="shared" si="23"/>
        <v>0</v>
      </c>
      <c r="BP15" s="216">
        <f t="shared" si="23"/>
        <v>0</v>
      </c>
      <c r="BQ15" s="216">
        <f t="shared" si="24"/>
        <v>0</v>
      </c>
      <c r="BR15" s="205">
        <f t="shared" si="25"/>
        <v>5000000</v>
      </c>
      <c r="BS15" s="205">
        <f t="shared" si="0"/>
        <v>0</v>
      </c>
      <c r="BT15" s="205">
        <f t="shared" si="0"/>
        <v>5000000</v>
      </c>
      <c r="BU15" s="46">
        <f>+Y15-'GB 2023'!Y15</f>
        <v>0</v>
      </c>
      <c r="BV15" s="46">
        <f>+Z15-'GB 2023'!Z15</f>
        <v>0</v>
      </c>
      <c r="BW15" s="46">
        <f>+AA15-'GB 2023'!AA15</f>
        <v>0</v>
      </c>
      <c r="BX15" s="46">
        <f>+AN15-'GB 2023'!AN15</f>
        <v>0</v>
      </c>
      <c r="BY15" s="46">
        <f>+AO15-'GB 2023'!AO15</f>
        <v>0</v>
      </c>
      <c r="BZ15" s="46">
        <f>+AP15-'GB 2023'!AP15</f>
        <v>0</v>
      </c>
      <c r="CA15" s="46">
        <f>+BC15-'GB 2023'!BC15</f>
        <v>0</v>
      </c>
      <c r="CB15" s="46">
        <f>+BD15-'GB 2023'!BD15</f>
        <v>0</v>
      </c>
      <c r="CC15" s="46">
        <f>+BE15-'GB 2023'!BE15</f>
        <v>0</v>
      </c>
      <c r="CD15" s="46">
        <f>+BO15-'GB 2023'!BO15</f>
        <v>0</v>
      </c>
      <c r="CE15" s="46">
        <f>+BP15-'GB 2023'!BP15</f>
        <v>0</v>
      </c>
      <c r="CF15" s="46">
        <f>+BQ15-'GB 2023'!BQ15</f>
        <v>0</v>
      </c>
      <c r="CG15" s="46">
        <f t="shared" si="26"/>
        <v>0</v>
      </c>
      <c r="CH15" s="46">
        <f t="shared" si="1"/>
        <v>0</v>
      </c>
      <c r="CI15" s="46">
        <f t="shared" si="1"/>
        <v>0</v>
      </c>
    </row>
    <row r="16" spans="1:88" hidden="1" x14ac:dyDescent="0.25">
      <c r="B16" s="48" t="s">
        <v>146</v>
      </c>
      <c r="C16" s="48" t="s">
        <v>147</v>
      </c>
      <c r="D16" s="48" t="s">
        <v>117</v>
      </c>
      <c r="F16" s="232" t="s">
        <v>148</v>
      </c>
      <c r="G16" s="232" t="s">
        <v>149</v>
      </c>
      <c r="H16" s="232" t="s">
        <v>150</v>
      </c>
      <c r="I16" s="232">
        <v>25.15</v>
      </c>
      <c r="J16" s="46">
        <v>121817153</v>
      </c>
      <c r="K16" s="46">
        <v>173182847</v>
      </c>
      <c r="L16" s="46">
        <v>295000000</v>
      </c>
      <c r="M16" s="201"/>
      <c r="N16" s="201"/>
      <c r="O16" s="204">
        <f t="shared" si="2"/>
        <v>0</v>
      </c>
      <c r="P16" s="201"/>
      <c r="Q16" s="201"/>
      <c r="R16" s="204">
        <f t="shared" si="3"/>
        <v>0</v>
      </c>
      <c r="S16" s="202">
        <v>118670000</v>
      </c>
      <c r="T16" s="202">
        <v>168709000</v>
      </c>
      <c r="U16" s="204">
        <f t="shared" si="4"/>
        <v>287379000</v>
      </c>
      <c r="V16" s="202">
        <v>3000</v>
      </c>
      <c r="W16" s="202">
        <v>4000</v>
      </c>
      <c r="X16" s="204">
        <f t="shared" si="5"/>
        <v>7000</v>
      </c>
      <c r="Y16" s="204">
        <f t="shared" si="6"/>
        <v>118673000</v>
      </c>
      <c r="Z16" s="204">
        <f t="shared" si="6"/>
        <v>168713000</v>
      </c>
      <c r="AA16" s="204">
        <f t="shared" si="7"/>
        <v>287386000</v>
      </c>
      <c r="AB16" s="235">
        <v>1000</v>
      </c>
      <c r="AC16" s="235">
        <v>1000</v>
      </c>
      <c r="AD16" s="204">
        <f t="shared" si="8"/>
        <v>2000</v>
      </c>
      <c r="AE16" s="235">
        <v>1048000</v>
      </c>
      <c r="AF16" s="235">
        <v>1489000</v>
      </c>
      <c r="AG16" s="204">
        <f t="shared" si="9"/>
        <v>2537000</v>
      </c>
      <c r="AH16" s="201">
        <f>MAX(0,'GB 2023'!AH16-((AB16-'GB 2023'!AB16)+(AE16-'GB 2023'!AE16))/2)</f>
        <v>1048000</v>
      </c>
      <c r="AI16" s="201">
        <f>MAX(0,'GB 2023'!AI16-((AC16-'GB 2023'!AC16)+(AF16-'GB 2023'!AF16))/2)</f>
        <v>1490000</v>
      </c>
      <c r="AJ16" s="204">
        <f t="shared" si="10"/>
        <v>2538000</v>
      </c>
      <c r="AK16" s="201">
        <f>MAX(0,'GB 2023'!AN16-SUM('UPDATE&gt;&gt;Jul-Dec 2022 Actuals'!AB16,'UPDATE&gt;&gt;Jul-Dec 2022 Actuals'!AE16,'UPDATE&gt;&gt;Jul-Dec 2022 Actuals'!AH16))</f>
        <v>1048000</v>
      </c>
      <c r="AL16" s="201">
        <f>MAX(0,'GB 2023'!AO16-SUM('UPDATE&gt;&gt;Jul-Dec 2022 Actuals'!AC16,'UPDATE&gt;&gt;Jul-Dec 2022 Actuals'!AF16,'UPDATE&gt;&gt;Jul-Dec 2022 Actuals'!AI16))</f>
        <v>1489000</v>
      </c>
      <c r="AM16" s="204">
        <f t="shared" si="11"/>
        <v>2537000</v>
      </c>
      <c r="AN16" s="204">
        <f t="shared" si="12"/>
        <v>3145000</v>
      </c>
      <c r="AO16" s="204">
        <f t="shared" si="12"/>
        <v>4469000</v>
      </c>
      <c r="AP16" s="204">
        <f t="shared" si="13"/>
        <v>7614000</v>
      </c>
      <c r="AQ16" s="201">
        <v>0</v>
      </c>
      <c r="AR16" s="201"/>
      <c r="AS16" s="204">
        <f t="shared" si="14"/>
        <v>0</v>
      </c>
      <c r="AT16" s="201">
        <v>0</v>
      </c>
      <c r="AU16" s="201"/>
      <c r="AV16" s="204">
        <f t="shared" si="15"/>
        <v>0</v>
      </c>
      <c r="AW16" s="201">
        <v>0</v>
      </c>
      <c r="AX16" s="201"/>
      <c r="AY16" s="204">
        <f t="shared" si="16"/>
        <v>0</v>
      </c>
      <c r="AZ16" s="201"/>
      <c r="BA16" s="201"/>
      <c r="BB16" s="204">
        <f t="shared" si="17"/>
        <v>0</v>
      </c>
      <c r="BC16" s="204">
        <f t="shared" si="18"/>
        <v>0</v>
      </c>
      <c r="BD16" s="204">
        <f t="shared" si="18"/>
        <v>0</v>
      </c>
      <c r="BE16" s="204">
        <f t="shared" si="19"/>
        <v>0</v>
      </c>
      <c r="BF16" s="201"/>
      <c r="BG16" s="201"/>
      <c r="BH16" s="204">
        <f t="shared" si="20"/>
        <v>0</v>
      </c>
      <c r="BI16" s="201"/>
      <c r="BJ16" s="201"/>
      <c r="BK16" s="204">
        <f t="shared" si="21"/>
        <v>0</v>
      </c>
      <c r="BL16" s="201"/>
      <c r="BM16" s="201"/>
      <c r="BN16" s="204">
        <f t="shared" si="22"/>
        <v>0</v>
      </c>
      <c r="BO16" s="216">
        <f t="shared" si="23"/>
        <v>0</v>
      </c>
      <c r="BP16" s="216">
        <f t="shared" si="23"/>
        <v>0</v>
      </c>
      <c r="BQ16" s="216">
        <f t="shared" si="24"/>
        <v>0</v>
      </c>
      <c r="BR16" s="205">
        <f t="shared" si="25"/>
        <v>121818000</v>
      </c>
      <c r="BS16" s="205">
        <f t="shared" si="0"/>
        <v>173182000</v>
      </c>
      <c r="BT16" s="205">
        <f>+SUM(BQ16,BE16,AP16,AA16)</f>
        <v>295000000</v>
      </c>
      <c r="BU16" s="46">
        <f>+Y16-'GB 2023'!Y16</f>
        <v>431</v>
      </c>
      <c r="BV16" s="46">
        <f>+Z16-'GB 2023'!Z16</f>
        <v>-431</v>
      </c>
      <c r="BW16" s="46">
        <f>+AA16-'GB 2023'!AA16</f>
        <v>0</v>
      </c>
      <c r="BX16" s="46">
        <f>+AN16-'GB 2023'!AN16</f>
        <v>416</v>
      </c>
      <c r="BY16" s="46">
        <f>+AO16-'GB 2023'!AO16</f>
        <v>-416</v>
      </c>
      <c r="BZ16" s="46">
        <f>+AP16-'GB 2023'!AP16</f>
        <v>0</v>
      </c>
      <c r="CA16" s="46">
        <f>+BC16-'GB 2023'!BC16</f>
        <v>0</v>
      </c>
      <c r="CB16" s="46">
        <f>+BD16-'GB 2023'!BD16</f>
        <v>0</v>
      </c>
      <c r="CC16" s="46">
        <f>+BE16-'GB 2023'!BE16</f>
        <v>0</v>
      </c>
      <c r="CD16" s="46">
        <f>+BO16-'GB 2023'!BO16</f>
        <v>0</v>
      </c>
      <c r="CE16" s="46">
        <f>+BP16-'GB 2023'!BP16</f>
        <v>0</v>
      </c>
      <c r="CF16" s="46">
        <f>+BQ16-'GB 2023'!BQ16</f>
        <v>0</v>
      </c>
      <c r="CG16" s="46">
        <f t="shared" si="26"/>
        <v>847</v>
      </c>
      <c r="CH16" s="46">
        <f t="shared" si="1"/>
        <v>-847</v>
      </c>
      <c r="CI16" s="46">
        <f t="shared" si="1"/>
        <v>0</v>
      </c>
    </row>
    <row r="17" spans="1:88" hidden="1" x14ac:dyDescent="0.25">
      <c r="B17" s="48" t="s">
        <v>146</v>
      </c>
      <c r="C17" s="48" t="s">
        <v>151</v>
      </c>
      <c r="D17" s="48" t="s">
        <v>117</v>
      </c>
      <c r="F17" s="232" t="s">
        <v>148</v>
      </c>
      <c r="G17" s="232" t="s">
        <v>149</v>
      </c>
      <c r="H17" s="232" t="s">
        <v>150</v>
      </c>
      <c r="I17" s="232">
        <v>25.15</v>
      </c>
      <c r="J17" s="46">
        <v>288347000</v>
      </c>
      <c r="K17" s="46">
        <v>0</v>
      </c>
      <c r="L17" s="46">
        <v>288347000</v>
      </c>
      <c r="M17" s="201"/>
      <c r="N17" s="201"/>
      <c r="O17" s="204">
        <f t="shared" si="2"/>
        <v>0</v>
      </c>
      <c r="P17" s="201"/>
      <c r="Q17" s="201"/>
      <c r="R17" s="204">
        <f t="shared" si="3"/>
        <v>0</v>
      </c>
      <c r="S17" s="201">
        <v>102000</v>
      </c>
      <c r="T17" s="201"/>
      <c r="U17" s="204">
        <f t="shared" si="4"/>
        <v>102000</v>
      </c>
      <c r="V17" s="201">
        <v>267000</v>
      </c>
      <c r="W17" s="201"/>
      <c r="X17" s="204">
        <f t="shared" si="5"/>
        <v>267000</v>
      </c>
      <c r="Y17" s="204">
        <f t="shared" si="6"/>
        <v>369000</v>
      </c>
      <c r="Z17" s="204">
        <f t="shared" si="6"/>
        <v>0</v>
      </c>
      <c r="AA17" s="204">
        <f t="shared" si="7"/>
        <v>369000</v>
      </c>
      <c r="AB17" s="234">
        <v>1736000</v>
      </c>
      <c r="AC17" s="234"/>
      <c r="AD17" s="204">
        <f t="shared" si="8"/>
        <v>1736000</v>
      </c>
      <c r="AE17" s="234">
        <v>29132000</v>
      </c>
      <c r="AF17" s="234">
        <v>0</v>
      </c>
      <c r="AG17" s="204">
        <f t="shared" si="9"/>
        <v>29132000</v>
      </c>
      <c r="AH17" s="201">
        <f>MAX(0,'GB 2023'!AH17-((AB17-'GB 2023'!AB17)+(AE17-'GB 2023'!AE17))/2)</f>
        <v>42755000</v>
      </c>
      <c r="AI17" s="201">
        <f>MAX(0,'GB 2023'!AI17-((AC17-'GB 2023'!AC17)+(AF17-'GB 2023'!AF17))/2)</f>
        <v>0</v>
      </c>
      <c r="AJ17" s="204">
        <f t="shared" si="10"/>
        <v>42755000</v>
      </c>
      <c r="AK17" s="201">
        <f>MAX(0,'GB 2023'!AN17-SUM('UPDATE&gt;&gt;Jul-Dec 2022 Actuals'!AB17,'UPDATE&gt;&gt;Jul-Dec 2022 Actuals'!AE17,'UPDATE&gt;&gt;Jul-Dec 2022 Actuals'!AH17))</f>
        <v>61006000</v>
      </c>
      <c r="AL17" s="201">
        <f>MAX(0,'GB 2023'!AO17-SUM('UPDATE&gt;&gt;Jul-Dec 2022 Actuals'!AC17,'UPDATE&gt;&gt;Jul-Dec 2022 Actuals'!AF17,'UPDATE&gt;&gt;Jul-Dec 2022 Actuals'!AI17))</f>
        <v>0</v>
      </c>
      <c r="AM17" s="204">
        <f t="shared" si="11"/>
        <v>61006000</v>
      </c>
      <c r="AN17" s="204">
        <f t="shared" si="12"/>
        <v>134629000</v>
      </c>
      <c r="AO17" s="204">
        <f t="shared" si="12"/>
        <v>0</v>
      </c>
      <c r="AP17" s="204">
        <f t="shared" si="13"/>
        <v>134629000</v>
      </c>
      <c r="AQ17" s="201">
        <v>51116000</v>
      </c>
      <c r="AR17" s="201"/>
      <c r="AS17" s="204">
        <f t="shared" si="14"/>
        <v>51116000</v>
      </c>
      <c r="AT17" s="201">
        <v>51116000</v>
      </c>
      <c r="AU17" s="201"/>
      <c r="AV17" s="204">
        <f t="shared" si="15"/>
        <v>51116000</v>
      </c>
      <c r="AW17" s="201">
        <v>51116000</v>
      </c>
      <c r="AX17" s="201"/>
      <c r="AY17" s="204">
        <f t="shared" si="16"/>
        <v>51116000</v>
      </c>
      <c r="AZ17" s="201"/>
      <c r="BA17" s="201"/>
      <c r="BB17" s="204">
        <f t="shared" si="17"/>
        <v>0</v>
      </c>
      <c r="BC17" s="204">
        <f t="shared" si="18"/>
        <v>153348000</v>
      </c>
      <c r="BD17" s="204">
        <f t="shared" si="18"/>
        <v>0</v>
      </c>
      <c r="BE17" s="204">
        <f t="shared" si="19"/>
        <v>153348000</v>
      </c>
      <c r="BF17" s="201"/>
      <c r="BG17" s="201"/>
      <c r="BH17" s="204">
        <f t="shared" si="20"/>
        <v>0</v>
      </c>
      <c r="BI17" s="201"/>
      <c r="BJ17" s="201"/>
      <c r="BK17" s="204">
        <f t="shared" si="21"/>
        <v>0</v>
      </c>
      <c r="BL17" s="201"/>
      <c r="BM17" s="201"/>
      <c r="BN17" s="204">
        <f t="shared" si="22"/>
        <v>0</v>
      </c>
      <c r="BO17" s="216">
        <f t="shared" si="23"/>
        <v>0</v>
      </c>
      <c r="BP17" s="216">
        <f t="shared" si="23"/>
        <v>0</v>
      </c>
      <c r="BQ17" s="216">
        <f t="shared" si="24"/>
        <v>0</v>
      </c>
      <c r="BR17" s="205">
        <f t="shared" si="25"/>
        <v>288346000</v>
      </c>
      <c r="BS17" s="205">
        <f t="shared" si="0"/>
        <v>0</v>
      </c>
      <c r="BT17" s="205">
        <f t="shared" si="0"/>
        <v>288346000</v>
      </c>
      <c r="BU17" s="46">
        <f>+Y17-'GB 2023'!Y17</f>
        <v>0</v>
      </c>
      <c r="BV17" s="46">
        <f>+Z17-'GB 2023'!Z17</f>
        <v>0</v>
      </c>
      <c r="BW17" s="46">
        <f>+AA17-'GB 2023'!AA17</f>
        <v>0</v>
      </c>
      <c r="BX17" s="46">
        <f>+AN17-'GB 2023'!AN17</f>
        <v>0</v>
      </c>
      <c r="BY17" s="46">
        <f>+AO17-'GB 2023'!AO17</f>
        <v>0</v>
      </c>
      <c r="BZ17" s="46">
        <f>+AP17-'GB 2023'!AP17</f>
        <v>0</v>
      </c>
      <c r="CA17" s="46">
        <f>+BC17-'GB 2023'!BC17</f>
        <v>-1000</v>
      </c>
      <c r="CB17" s="46">
        <f>+BD17-'GB 2023'!BD17</f>
        <v>0</v>
      </c>
      <c r="CC17" s="46">
        <f>+BE17-'GB 2023'!BE17</f>
        <v>-1000</v>
      </c>
      <c r="CD17" s="46">
        <f>+BO17-'GB 2023'!BO17</f>
        <v>0</v>
      </c>
      <c r="CE17" s="46">
        <f>+BP17-'GB 2023'!BP17</f>
        <v>0</v>
      </c>
      <c r="CF17" s="46">
        <f>+BQ17-'GB 2023'!BQ17</f>
        <v>0</v>
      </c>
      <c r="CG17" s="46">
        <f t="shared" si="26"/>
        <v>-1000</v>
      </c>
      <c r="CH17" s="46">
        <f t="shared" si="1"/>
        <v>0</v>
      </c>
      <c r="CI17" s="46">
        <f t="shared" si="1"/>
        <v>-1000</v>
      </c>
    </row>
    <row r="18" spans="1:88" hidden="1" x14ac:dyDescent="0.25">
      <c r="B18" s="48" t="s">
        <v>146</v>
      </c>
      <c r="C18" s="48" t="s">
        <v>151</v>
      </c>
      <c r="D18" s="48" t="s">
        <v>121</v>
      </c>
      <c r="F18" s="232" t="s">
        <v>152</v>
      </c>
      <c r="G18" s="232"/>
      <c r="H18" s="232" t="s">
        <v>153</v>
      </c>
      <c r="I18" s="232">
        <v>25</v>
      </c>
      <c r="J18" s="46">
        <v>6786000</v>
      </c>
      <c r="K18" s="46">
        <v>0</v>
      </c>
      <c r="L18" s="46">
        <v>6786000</v>
      </c>
      <c r="M18" s="201"/>
      <c r="N18" s="201"/>
      <c r="O18" s="204">
        <f t="shared" si="2"/>
        <v>0</v>
      </c>
      <c r="P18" s="201"/>
      <c r="Q18" s="201"/>
      <c r="R18" s="204">
        <f t="shared" si="3"/>
        <v>0</v>
      </c>
      <c r="S18" s="201">
        <v>1000</v>
      </c>
      <c r="T18" s="201"/>
      <c r="U18" s="204">
        <f t="shared" si="4"/>
        <v>1000</v>
      </c>
      <c r="V18" s="201">
        <v>227000</v>
      </c>
      <c r="W18" s="201"/>
      <c r="X18" s="204">
        <f t="shared" si="5"/>
        <v>227000</v>
      </c>
      <c r="Y18" s="204">
        <f t="shared" si="6"/>
        <v>228000</v>
      </c>
      <c r="Z18" s="204">
        <f t="shared" si="6"/>
        <v>0</v>
      </c>
      <c r="AA18" s="204">
        <f t="shared" si="7"/>
        <v>228000</v>
      </c>
      <c r="AB18" s="234">
        <v>387000</v>
      </c>
      <c r="AC18" s="234"/>
      <c r="AD18" s="204">
        <f t="shared" si="8"/>
        <v>387000</v>
      </c>
      <c r="AE18" s="234">
        <v>963000</v>
      </c>
      <c r="AF18" s="234">
        <v>0</v>
      </c>
      <c r="AG18" s="204">
        <f t="shared" si="9"/>
        <v>963000</v>
      </c>
      <c r="AH18" s="201">
        <f>MAX(0,'GB 2023'!AH18-((AB18-'GB 2023'!AB18)+(AE18-'GB 2023'!AE18))/2)</f>
        <v>963000</v>
      </c>
      <c r="AI18" s="201">
        <f>MAX(0,'GB 2023'!AI18-((AC18-'GB 2023'!AC18)+(AF18-'GB 2023'!AF18))/2)</f>
        <v>0</v>
      </c>
      <c r="AJ18" s="204">
        <f t="shared" si="10"/>
        <v>963000</v>
      </c>
      <c r="AK18" s="201">
        <f>MAX(0,'GB 2023'!AN18-SUM('UPDATE&gt;&gt;Jul-Dec 2022 Actuals'!AB18,'UPDATE&gt;&gt;Jul-Dec 2022 Actuals'!AE18,'UPDATE&gt;&gt;Jul-Dec 2022 Actuals'!AH18))</f>
        <v>963000</v>
      </c>
      <c r="AL18" s="201">
        <f>MAX(0,'GB 2023'!AO18-SUM('UPDATE&gt;&gt;Jul-Dec 2022 Actuals'!AC18,'UPDATE&gt;&gt;Jul-Dec 2022 Actuals'!AF18,'UPDATE&gt;&gt;Jul-Dec 2022 Actuals'!AI18))</f>
        <v>0</v>
      </c>
      <c r="AM18" s="204">
        <f t="shared" si="11"/>
        <v>963000</v>
      </c>
      <c r="AN18" s="204">
        <f t="shared" si="12"/>
        <v>3276000</v>
      </c>
      <c r="AO18" s="204">
        <f t="shared" si="12"/>
        <v>0</v>
      </c>
      <c r="AP18" s="204">
        <f t="shared" si="13"/>
        <v>3276000</v>
      </c>
      <c r="AQ18" s="201">
        <v>1094000</v>
      </c>
      <c r="AR18" s="201"/>
      <c r="AS18" s="204">
        <f t="shared" si="14"/>
        <v>1094000</v>
      </c>
      <c r="AT18" s="201">
        <v>1094000</v>
      </c>
      <c r="AU18" s="201"/>
      <c r="AV18" s="204">
        <f t="shared" si="15"/>
        <v>1094000</v>
      </c>
      <c r="AW18" s="201">
        <v>1094000</v>
      </c>
      <c r="AX18" s="201"/>
      <c r="AY18" s="204">
        <f t="shared" si="16"/>
        <v>1094000</v>
      </c>
      <c r="AZ18" s="201"/>
      <c r="BA18" s="201"/>
      <c r="BB18" s="204">
        <f t="shared" si="17"/>
        <v>0</v>
      </c>
      <c r="BC18" s="204">
        <f t="shared" si="18"/>
        <v>3282000</v>
      </c>
      <c r="BD18" s="204">
        <f t="shared" si="18"/>
        <v>0</v>
      </c>
      <c r="BE18" s="204">
        <f t="shared" si="19"/>
        <v>3282000</v>
      </c>
      <c r="BF18" s="201"/>
      <c r="BG18" s="201"/>
      <c r="BH18" s="204">
        <f t="shared" si="20"/>
        <v>0</v>
      </c>
      <c r="BI18" s="201"/>
      <c r="BJ18" s="201"/>
      <c r="BK18" s="204">
        <f t="shared" si="21"/>
        <v>0</v>
      </c>
      <c r="BL18" s="201"/>
      <c r="BM18" s="201"/>
      <c r="BN18" s="204">
        <f t="shared" si="22"/>
        <v>0</v>
      </c>
      <c r="BO18" s="216">
        <f t="shared" si="23"/>
        <v>0</v>
      </c>
      <c r="BP18" s="216">
        <f t="shared" si="23"/>
        <v>0</v>
      </c>
      <c r="BQ18" s="216">
        <f t="shared" si="24"/>
        <v>0</v>
      </c>
      <c r="BR18" s="205">
        <f t="shared" si="25"/>
        <v>6786000</v>
      </c>
      <c r="BS18" s="205">
        <f t="shared" si="0"/>
        <v>0</v>
      </c>
      <c r="BT18" s="205">
        <f t="shared" si="0"/>
        <v>6786000</v>
      </c>
      <c r="BU18" s="46">
        <f>+Y18-'GB 2023'!Y18</f>
        <v>0</v>
      </c>
      <c r="BV18" s="46">
        <f>+Z18-'GB 2023'!Z18</f>
        <v>0</v>
      </c>
      <c r="BW18" s="46">
        <f>+AA18-'GB 2023'!AA18</f>
        <v>0</v>
      </c>
      <c r="BX18" s="46">
        <f>+AN18-'GB 2023'!AN18</f>
        <v>0</v>
      </c>
      <c r="BY18" s="46">
        <f>+AO18-'GB 2023'!AO18</f>
        <v>0</v>
      </c>
      <c r="BZ18" s="46">
        <f>+AP18-'GB 2023'!AP18</f>
        <v>0</v>
      </c>
      <c r="CA18" s="46">
        <f>+BC18-'GB 2023'!BC18</f>
        <v>0</v>
      </c>
      <c r="CB18" s="46">
        <f>+BD18-'GB 2023'!BD18</f>
        <v>0</v>
      </c>
      <c r="CC18" s="46">
        <f>+BE18-'GB 2023'!BE18</f>
        <v>0</v>
      </c>
      <c r="CD18" s="46">
        <f>+BO18-'GB 2023'!BO18</f>
        <v>0</v>
      </c>
      <c r="CE18" s="46">
        <f>+BP18-'GB 2023'!BP18</f>
        <v>0</v>
      </c>
      <c r="CF18" s="46">
        <f>+BQ18-'GB 2023'!BQ18</f>
        <v>0</v>
      </c>
      <c r="CG18" s="46">
        <f t="shared" si="26"/>
        <v>0</v>
      </c>
      <c r="CH18" s="46">
        <f t="shared" si="1"/>
        <v>0</v>
      </c>
      <c r="CI18" s="46">
        <f t="shared" si="1"/>
        <v>0</v>
      </c>
    </row>
    <row r="19" spans="1:88" hidden="1" x14ac:dyDescent="0.25">
      <c r="B19" s="48" t="s">
        <v>146</v>
      </c>
      <c r="C19" s="48" t="s">
        <v>154</v>
      </c>
      <c r="D19" s="48" t="s">
        <v>117</v>
      </c>
      <c r="E19" s="48" t="s">
        <v>139</v>
      </c>
      <c r="F19" s="232" t="s">
        <v>148</v>
      </c>
      <c r="G19" s="232" t="s">
        <v>149</v>
      </c>
      <c r="H19" s="232" t="s">
        <v>155</v>
      </c>
      <c r="I19" s="232">
        <v>25.35</v>
      </c>
      <c r="J19" s="46">
        <v>53400000</v>
      </c>
      <c r="K19" s="46">
        <v>0</v>
      </c>
      <c r="L19" s="46">
        <v>53400000</v>
      </c>
      <c r="M19" s="201"/>
      <c r="N19" s="201"/>
      <c r="O19" s="204">
        <f t="shared" si="2"/>
        <v>0</v>
      </c>
      <c r="P19" s="201"/>
      <c r="Q19" s="201"/>
      <c r="R19" s="204">
        <f t="shared" si="3"/>
        <v>0</v>
      </c>
      <c r="S19" s="201"/>
      <c r="T19" s="201"/>
      <c r="U19" s="204">
        <f t="shared" si="4"/>
        <v>0</v>
      </c>
      <c r="V19" s="201"/>
      <c r="W19" s="201"/>
      <c r="X19" s="204">
        <f t="shared" si="5"/>
        <v>0</v>
      </c>
      <c r="Y19" s="204">
        <f t="shared" si="6"/>
        <v>0</v>
      </c>
      <c r="Z19" s="204">
        <f t="shared" si="6"/>
        <v>0</v>
      </c>
      <c r="AA19" s="204">
        <f t="shared" si="7"/>
        <v>0</v>
      </c>
      <c r="AB19" s="234">
        <v>0</v>
      </c>
      <c r="AC19" s="234"/>
      <c r="AD19" s="204">
        <f t="shared" si="8"/>
        <v>0</v>
      </c>
      <c r="AE19" s="234">
        <v>4726000</v>
      </c>
      <c r="AF19" s="234">
        <v>0</v>
      </c>
      <c r="AG19" s="204">
        <f t="shared" si="9"/>
        <v>4726000</v>
      </c>
      <c r="AH19" s="201">
        <f>MAX(0,'GB 2023'!AH19-((AB19-'GB 2023'!AB19)+(AE19-'GB 2023'!AE19))/2)</f>
        <v>9492000</v>
      </c>
      <c r="AI19" s="201">
        <f>MAX(0,'GB 2023'!AI19-((AC19-'GB 2023'!AC19)+(AF19-'GB 2023'!AF19))/2)</f>
        <v>0</v>
      </c>
      <c r="AJ19" s="204">
        <f t="shared" si="10"/>
        <v>9492000</v>
      </c>
      <c r="AK19" s="201">
        <f>MAX(0,'GB 2023'!AN19-SUM('UPDATE&gt;&gt;Jul-Dec 2022 Actuals'!AB19,'UPDATE&gt;&gt;Jul-Dec 2022 Actuals'!AE19,'UPDATE&gt;&gt;Jul-Dec 2022 Actuals'!AH19))</f>
        <v>12615000</v>
      </c>
      <c r="AL19" s="201">
        <f>MAX(0,'GB 2023'!AO19-SUM('UPDATE&gt;&gt;Jul-Dec 2022 Actuals'!AC19,'UPDATE&gt;&gt;Jul-Dec 2022 Actuals'!AF19,'UPDATE&gt;&gt;Jul-Dec 2022 Actuals'!AI19))</f>
        <v>0</v>
      </c>
      <c r="AM19" s="204">
        <f t="shared" si="11"/>
        <v>12615000</v>
      </c>
      <c r="AN19" s="204">
        <f t="shared" si="12"/>
        <v>26833000</v>
      </c>
      <c r="AO19" s="204">
        <f t="shared" si="12"/>
        <v>0</v>
      </c>
      <c r="AP19" s="204">
        <f t="shared" si="13"/>
        <v>26833000</v>
      </c>
      <c r="AQ19" s="201">
        <v>17177000</v>
      </c>
      <c r="AR19" s="201"/>
      <c r="AS19" s="204">
        <f t="shared" si="14"/>
        <v>17177000</v>
      </c>
      <c r="AT19" s="201">
        <v>9390000</v>
      </c>
      <c r="AU19" s="201"/>
      <c r="AV19" s="204">
        <f t="shared" si="15"/>
        <v>9390000</v>
      </c>
      <c r="AW19" s="201"/>
      <c r="AX19" s="201"/>
      <c r="AY19" s="204">
        <f t="shared" si="16"/>
        <v>0</v>
      </c>
      <c r="AZ19" s="201"/>
      <c r="BA19" s="201"/>
      <c r="BB19" s="204">
        <f t="shared" si="17"/>
        <v>0</v>
      </c>
      <c r="BC19" s="204">
        <f t="shared" si="18"/>
        <v>26567000</v>
      </c>
      <c r="BD19" s="204">
        <f t="shared" si="18"/>
        <v>0</v>
      </c>
      <c r="BE19" s="204">
        <f t="shared" si="19"/>
        <v>26567000</v>
      </c>
      <c r="BF19" s="201"/>
      <c r="BG19" s="201"/>
      <c r="BH19" s="204">
        <f t="shared" si="20"/>
        <v>0</v>
      </c>
      <c r="BI19" s="201"/>
      <c r="BJ19" s="201"/>
      <c r="BK19" s="204">
        <f t="shared" si="21"/>
        <v>0</v>
      </c>
      <c r="BL19" s="201"/>
      <c r="BM19" s="201"/>
      <c r="BN19" s="204">
        <f t="shared" si="22"/>
        <v>0</v>
      </c>
      <c r="BO19" s="216">
        <f t="shared" si="23"/>
        <v>0</v>
      </c>
      <c r="BP19" s="216">
        <f t="shared" si="23"/>
        <v>0</v>
      </c>
      <c r="BQ19" s="216">
        <f t="shared" si="24"/>
        <v>0</v>
      </c>
      <c r="BR19" s="205">
        <f t="shared" si="25"/>
        <v>53400000</v>
      </c>
      <c r="BS19" s="205">
        <f t="shared" si="0"/>
        <v>0</v>
      </c>
      <c r="BT19" s="205">
        <f t="shared" si="0"/>
        <v>53400000</v>
      </c>
      <c r="BU19" s="46">
        <f>+Y19-'GB 2023'!Y19</f>
        <v>0</v>
      </c>
      <c r="BV19" s="46">
        <f>+Z19-'GB 2023'!Z19</f>
        <v>0</v>
      </c>
      <c r="BW19" s="46">
        <f>+AA19-'GB 2023'!AA19</f>
        <v>0</v>
      </c>
      <c r="BX19" s="46">
        <f>+AN19-'GB 2023'!AN19</f>
        <v>0</v>
      </c>
      <c r="BY19" s="46">
        <f>+AO19-'GB 2023'!AO19</f>
        <v>0</v>
      </c>
      <c r="BZ19" s="46">
        <f>+AP19-'GB 2023'!AP19</f>
        <v>0</v>
      </c>
      <c r="CA19" s="46">
        <f>+BC19-'GB 2023'!BC19</f>
        <v>0</v>
      </c>
      <c r="CB19" s="46">
        <f>+BD19-'GB 2023'!BD19</f>
        <v>0</v>
      </c>
      <c r="CC19" s="46">
        <f>+BE19-'GB 2023'!BE19</f>
        <v>0</v>
      </c>
      <c r="CD19" s="46">
        <f>+BO19-'GB 2023'!BO19</f>
        <v>0</v>
      </c>
      <c r="CE19" s="46">
        <f>+BP19-'GB 2023'!BP19</f>
        <v>0</v>
      </c>
      <c r="CF19" s="46">
        <f>+BQ19-'GB 2023'!BQ19</f>
        <v>0</v>
      </c>
      <c r="CG19" s="46">
        <f t="shared" si="26"/>
        <v>0</v>
      </c>
      <c r="CH19" s="46">
        <f t="shared" si="1"/>
        <v>0</v>
      </c>
      <c r="CI19" s="46">
        <f t="shared" si="1"/>
        <v>0</v>
      </c>
    </row>
    <row r="20" spans="1:88" hidden="1" x14ac:dyDescent="0.25">
      <c r="B20" s="48" t="s">
        <v>156</v>
      </c>
      <c r="C20" s="48" t="s">
        <v>157</v>
      </c>
      <c r="D20" s="48" t="s">
        <v>121</v>
      </c>
      <c r="F20" s="232" t="s">
        <v>158</v>
      </c>
      <c r="G20" s="232"/>
      <c r="H20" s="232" t="s">
        <v>159</v>
      </c>
      <c r="I20" s="232">
        <v>30</v>
      </c>
      <c r="J20" s="46">
        <v>7500000</v>
      </c>
      <c r="K20" s="46">
        <v>0</v>
      </c>
      <c r="L20" s="46">
        <v>7500000</v>
      </c>
      <c r="M20" s="201"/>
      <c r="N20" s="201"/>
      <c r="O20" s="204">
        <f t="shared" si="2"/>
        <v>0</v>
      </c>
      <c r="P20" s="201"/>
      <c r="Q20" s="201"/>
      <c r="R20" s="204">
        <f t="shared" si="3"/>
        <v>0</v>
      </c>
      <c r="S20" s="201"/>
      <c r="T20" s="201"/>
      <c r="U20" s="204">
        <f t="shared" si="4"/>
        <v>0</v>
      </c>
      <c r="V20" s="201"/>
      <c r="W20" s="201"/>
      <c r="X20" s="204">
        <f t="shared" si="5"/>
        <v>0</v>
      </c>
      <c r="Y20" s="204">
        <f t="shared" si="6"/>
        <v>0</v>
      </c>
      <c r="Z20" s="204">
        <f t="shared" si="6"/>
        <v>0</v>
      </c>
      <c r="AA20" s="204">
        <f t="shared" si="7"/>
        <v>0</v>
      </c>
      <c r="AB20" s="234"/>
      <c r="AC20" s="234"/>
      <c r="AD20" s="204">
        <f t="shared" si="8"/>
        <v>0</v>
      </c>
      <c r="AE20" s="234">
        <v>1250000</v>
      </c>
      <c r="AF20" s="234">
        <v>0</v>
      </c>
      <c r="AG20" s="204">
        <f t="shared" si="9"/>
        <v>1250000</v>
      </c>
      <c r="AH20" s="201">
        <f>MAX(0,'GB 2023'!AH20-((AB20-'GB 2023'!AB20)+(AE20-'GB 2023'!AE20))/2)</f>
        <v>1250000</v>
      </c>
      <c r="AI20" s="201">
        <f>MAX(0,'GB 2023'!AI20-((AC20-'GB 2023'!AC20)+(AF20-'GB 2023'!AF20))/2)</f>
        <v>0</v>
      </c>
      <c r="AJ20" s="204">
        <f t="shared" si="10"/>
        <v>1250000</v>
      </c>
      <c r="AK20" s="201">
        <f>MAX(0,'GB 2023'!AN20-SUM('UPDATE&gt;&gt;Jul-Dec 2022 Actuals'!AB20,'UPDATE&gt;&gt;Jul-Dec 2022 Actuals'!AE20,'UPDATE&gt;&gt;Jul-Dec 2022 Actuals'!AH20))</f>
        <v>1250000</v>
      </c>
      <c r="AL20" s="201">
        <f>MAX(0,'GB 2023'!AO20-SUM('UPDATE&gt;&gt;Jul-Dec 2022 Actuals'!AC20,'UPDATE&gt;&gt;Jul-Dec 2022 Actuals'!AF20,'UPDATE&gt;&gt;Jul-Dec 2022 Actuals'!AI20))</f>
        <v>0</v>
      </c>
      <c r="AM20" s="204">
        <f t="shared" si="11"/>
        <v>1250000</v>
      </c>
      <c r="AN20" s="204">
        <f t="shared" si="12"/>
        <v>3750000</v>
      </c>
      <c r="AO20" s="204">
        <f t="shared" si="12"/>
        <v>0</v>
      </c>
      <c r="AP20" s="204">
        <f t="shared" si="13"/>
        <v>3750000</v>
      </c>
      <c r="AQ20" s="201">
        <v>1250000</v>
      </c>
      <c r="AR20" s="201"/>
      <c r="AS20" s="204">
        <f t="shared" si="14"/>
        <v>1250000</v>
      </c>
      <c r="AT20" s="201">
        <v>1250000</v>
      </c>
      <c r="AU20" s="201"/>
      <c r="AV20" s="204">
        <f t="shared" si="15"/>
        <v>1250000</v>
      </c>
      <c r="AW20" s="201">
        <v>1250000</v>
      </c>
      <c r="AX20" s="201"/>
      <c r="AY20" s="204">
        <f t="shared" si="16"/>
        <v>1250000</v>
      </c>
      <c r="AZ20" s="201"/>
      <c r="BA20" s="201"/>
      <c r="BB20" s="204">
        <f t="shared" si="17"/>
        <v>0</v>
      </c>
      <c r="BC20" s="204">
        <f t="shared" si="18"/>
        <v>3750000</v>
      </c>
      <c r="BD20" s="204">
        <f t="shared" si="18"/>
        <v>0</v>
      </c>
      <c r="BE20" s="204">
        <f t="shared" si="19"/>
        <v>3750000</v>
      </c>
      <c r="BF20" s="201"/>
      <c r="BG20" s="201"/>
      <c r="BH20" s="204">
        <f t="shared" si="20"/>
        <v>0</v>
      </c>
      <c r="BI20" s="201"/>
      <c r="BJ20" s="201"/>
      <c r="BK20" s="204">
        <f t="shared" si="21"/>
        <v>0</v>
      </c>
      <c r="BL20" s="201"/>
      <c r="BM20" s="201"/>
      <c r="BN20" s="204">
        <f t="shared" si="22"/>
        <v>0</v>
      </c>
      <c r="BO20" s="216">
        <f t="shared" si="23"/>
        <v>0</v>
      </c>
      <c r="BP20" s="216">
        <f t="shared" si="23"/>
        <v>0</v>
      </c>
      <c r="BQ20" s="216">
        <f t="shared" si="24"/>
        <v>0</v>
      </c>
      <c r="BR20" s="205">
        <f t="shared" si="25"/>
        <v>7500000</v>
      </c>
      <c r="BS20" s="205">
        <f t="shared" si="25"/>
        <v>0</v>
      </c>
      <c r="BT20" s="205">
        <f t="shared" si="25"/>
        <v>7500000</v>
      </c>
      <c r="BU20" s="46">
        <f>+Y20-'GB 2023'!Y20</f>
        <v>0</v>
      </c>
      <c r="BV20" s="46">
        <f>+Z20-'GB 2023'!Z20</f>
        <v>0</v>
      </c>
      <c r="BW20" s="46">
        <f>+AA20-'GB 2023'!AA20</f>
        <v>0</v>
      </c>
      <c r="BX20" s="46">
        <f>+AN20-'GB 2023'!AN20</f>
        <v>0</v>
      </c>
      <c r="BY20" s="46">
        <f>+AO20-'GB 2023'!AO20</f>
        <v>0</v>
      </c>
      <c r="BZ20" s="46">
        <f>+AP20-'GB 2023'!AP20</f>
        <v>0</v>
      </c>
      <c r="CA20" s="46">
        <f>+BC20-'GB 2023'!BC20</f>
        <v>0</v>
      </c>
      <c r="CB20" s="46">
        <f>+BD20-'GB 2023'!BD20</f>
        <v>0</v>
      </c>
      <c r="CC20" s="46">
        <f>+BE20-'GB 2023'!BE20</f>
        <v>0</v>
      </c>
      <c r="CD20" s="46">
        <f>+BO20-'GB 2023'!BO20</f>
        <v>0</v>
      </c>
      <c r="CE20" s="46">
        <f>+BP20-'GB 2023'!BP20</f>
        <v>0</v>
      </c>
      <c r="CF20" s="46">
        <f>+BQ20-'GB 2023'!BQ20</f>
        <v>0</v>
      </c>
      <c r="CG20" s="46">
        <f t="shared" si="26"/>
        <v>0</v>
      </c>
      <c r="CH20" s="46">
        <f t="shared" si="26"/>
        <v>0</v>
      </c>
      <c r="CI20" s="46">
        <f t="shared" si="26"/>
        <v>0</v>
      </c>
    </row>
    <row r="21" spans="1:88" hidden="1" x14ac:dyDescent="0.25">
      <c r="B21" s="48" t="s">
        <v>156</v>
      </c>
      <c r="C21" s="48" t="s">
        <v>157</v>
      </c>
      <c r="D21" s="48" t="s">
        <v>117</v>
      </c>
      <c r="F21" s="232" t="s">
        <v>160</v>
      </c>
      <c r="G21" s="232"/>
      <c r="H21" s="232" t="s">
        <v>159</v>
      </c>
      <c r="I21" s="232">
        <v>30</v>
      </c>
      <c r="J21" s="46">
        <v>142500000</v>
      </c>
      <c r="K21" s="46">
        <v>0</v>
      </c>
      <c r="L21" s="46">
        <v>142500000</v>
      </c>
      <c r="M21" s="201"/>
      <c r="N21" s="201"/>
      <c r="O21" s="204">
        <f t="shared" si="2"/>
        <v>0</v>
      </c>
      <c r="P21" s="201"/>
      <c r="Q21" s="201"/>
      <c r="R21" s="204">
        <f t="shared" si="3"/>
        <v>0</v>
      </c>
      <c r="S21" s="201"/>
      <c r="T21" s="201"/>
      <c r="U21" s="204">
        <f t="shared" si="4"/>
        <v>0</v>
      </c>
      <c r="V21" s="201"/>
      <c r="W21" s="201"/>
      <c r="X21" s="204">
        <f t="shared" si="5"/>
        <v>0</v>
      </c>
      <c r="Y21" s="204">
        <f t="shared" si="6"/>
        <v>0</v>
      </c>
      <c r="Z21" s="204">
        <f t="shared" si="6"/>
        <v>0</v>
      </c>
      <c r="AA21" s="204">
        <f t="shared" si="7"/>
        <v>0</v>
      </c>
      <c r="AB21" s="234"/>
      <c r="AC21" s="234"/>
      <c r="AD21" s="204">
        <f t="shared" si="8"/>
        <v>0</v>
      </c>
      <c r="AE21" s="234">
        <v>23750000</v>
      </c>
      <c r="AF21" s="234">
        <v>0</v>
      </c>
      <c r="AG21" s="204">
        <f t="shared" si="9"/>
        <v>23750000</v>
      </c>
      <c r="AH21" s="201">
        <f>MAX(0,'GB 2023'!AH21-((AB21-'GB 2023'!AB21)+(AE21-'GB 2023'!AE21))/2)</f>
        <v>23750000</v>
      </c>
      <c r="AI21" s="201">
        <f>MAX(0,'GB 2023'!AI21-((AC21-'GB 2023'!AC21)+(AF21-'GB 2023'!AF21))/2)</f>
        <v>0</v>
      </c>
      <c r="AJ21" s="204">
        <f t="shared" si="10"/>
        <v>23750000</v>
      </c>
      <c r="AK21" s="201">
        <f>MAX(0,'GB 2023'!AN21-SUM('UPDATE&gt;&gt;Jul-Dec 2022 Actuals'!AB21,'UPDATE&gt;&gt;Jul-Dec 2022 Actuals'!AE21,'UPDATE&gt;&gt;Jul-Dec 2022 Actuals'!AH21))</f>
        <v>23750000</v>
      </c>
      <c r="AL21" s="201">
        <f>MAX(0,'GB 2023'!AO21-SUM('UPDATE&gt;&gt;Jul-Dec 2022 Actuals'!AC21,'UPDATE&gt;&gt;Jul-Dec 2022 Actuals'!AF21,'UPDATE&gt;&gt;Jul-Dec 2022 Actuals'!AI21))</f>
        <v>0</v>
      </c>
      <c r="AM21" s="204">
        <f t="shared" si="11"/>
        <v>23750000</v>
      </c>
      <c r="AN21" s="204">
        <f t="shared" si="12"/>
        <v>71250000</v>
      </c>
      <c r="AO21" s="204">
        <f t="shared" si="12"/>
        <v>0</v>
      </c>
      <c r="AP21" s="204">
        <f t="shared" si="13"/>
        <v>71250000</v>
      </c>
      <c r="AQ21" s="201">
        <v>23750000</v>
      </c>
      <c r="AR21" s="201"/>
      <c r="AS21" s="204">
        <f t="shared" si="14"/>
        <v>23750000</v>
      </c>
      <c r="AT21" s="201">
        <v>23750000</v>
      </c>
      <c r="AU21" s="201"/>
      <c r="AV21" s="204">
        <f t="shared" si="15"/>
        <v>23750000</v>
      </c>
      <c r="AW21" s="201">
        <v>23750000</v>
      </c>
      <c r="AX21" s="201"/>
      <c r="AY21" s="204">
        <f t="shared" si="16"/>
        <v>23750000</v>
      </c>
      <c r="AZ21" s="201"/>
      <c r="BA21" s="201"/>
      <c r="BB21" s="204">
        <f t="shared" si="17"/>
        <v>0</v>
      </c>
      <c r="BC21" s="204">
        <f t="shared" si="18"/>
        <v>71250000</v>
      </c>
      <c r="BD21" s="204">
        <f t="shared" si="18"/>
        <v>0</v>
      </c>
      <c r="BE21" s="204">
        <f t="shared" si="19"/>
        <v>71250000</v>
      </c>
      <c r="BF21" s="201"/>
      <c r="BG21" s="201"/>
      <c r="BH21" s="204">
        <f t="shared" si="20"/>
        <v>0</v>
      </c>
      <c r="BI21" s="201"/>
      <c r="BJ21" s="201"/>
      <c r="BK21" s="204">
        <f t="shared" si="21"/>
        <v>0</v>
      </c>
      <c r="BL21" s="201"/>
      <c r="BM21" s="201"/>
      <c r="BN21" s="204">
        <f t="shared" si="22"/>
        <v>0</v>
      </c>
      <c r="BO21" s="216">
        <f t="shared" si="23"/>
        <v>0</v>
      </c>
      <c r="BP21" s="216">
        <f t="shared" si="23"/>
        <v>0</v>
      </c>
      <c r="BQ21" s="216">
        <f t="shared" si="24"/>
        <v>0</v>
      </c>
      <c r="BR21" s="205">
        <f t="shared" si="25"/>
        <v>142500000</v>
      </c>
      <c r="BS21" s="205">
        <f t="shared" si="25"/>
        <v>0</v>
      </c>
      <c r="BT21" s="205">
        <f t="shared" si="25"/>
        <v>142500000</v>
      </c>
      <c r="BU21" s="46">
        <f>+Y21-'GB 2023'!Y21</f>
        <v>0</v>
      </c>
      <c r="BV21" s="46">
        <f>+Z21-'GB 2023'!Z21</f>
        <v>0</v>
      </c>
      <c r="BW21" s="46">
        <f>+AA21-'GB 2023'!AA21</f>
        <v>0</v>
      </c>
      <c r="BX21" s="46">
        <f>+AN21-'GB 2023'!AN21</f>
        <v>0</v>
      </c>
      <c r="BY21" s="46">
        <f>+AO21-'GB 2023'!AO21</f>
        <v>0</v>
      </c>
      <c r="BZ21" s="46">
        <f>+AP21-'GB 2023'!AP21</f>
        <v>0</v>
      </c>
      <c r="CA21" s="46">
        <f>+BC21-'GB 2023'!BC21</f>
        <v>0</v>
      </c>
      <c r="CB21" s="46">
        <f>+BD21-'GB 2023'!BD21</f>
        <v>0</v>
      </c>
      <c r="CC21" s="46">
        <f>+BE21-'GB 2023'!BE21</f>
        <v>0</v>
      </c>
      <c r="CD21" s="46">
        <f>+BO21-'GB 2023'!BO21</f>
        <v>0</v>
      </c>
      <c r="CE21" s="46">
        <f>+BP21-'GB 2023'!BP21</f>
        <v>0</v>
      </c>
      <c r="CF21" s="46">
        <f>+BQ21-'GB 2023'!BQ21</f>
        <v>0</v>
      </c>
      <c r="CG21" s="46">
        <f t="shared" si="26"/>
        <v>0</v>
      </c>
      <c r="CH21" s="46">
        <f t="shared" si="26"/>
        <v>0</v>
      </c>
      <c r="CI21" s="46">
        <f t="shared" si="26"/>
        <v>0</v>
      </c>
    </row>
    <row r="22" spans="1:88" hidden="1" x14ac:dyDescent="0.25">
      <c r="B22" s="48" t="s">
        <v>156</v>
      </c>
      <c r="C22" s="48" t="s">
        <v>161</v>
      </c>
      <c r="D22" s="48" t="s">
        <v>121</v>
      </c>
      <c r="F22" s="232" t="s">
        <v>158</v>
      </c>
      <c r="G22" s="232"/>
      <c r="H22" s="232" t="s">
        <v>159</v>
      </c>
      <c r="I22" s="232">
        <v>30</v>
      </c>
      <c r="J22" s="46">
        <v>5000000</v>
      </c>
      <c r="K22" s="46">
        <v>0</v>
      </c>
      <c r="L22" s="46">
        <v>5000000</v>
      </c>
      <c r="M22" s="201"/>
      <c r="N22" s="201"/>
      <c r="O22" s="204">
        <f t="shared" si="2"/>
        <v>0</v>
      </c>
      <c r="P22" s="201"/>
      <c r="Q22" s="201"/>
      <c r="R22" s="204">
        <f t="shared" si="3"/>
        <v>0</v>
      </c>
      <c r="S22" s="201"/>
      <c r="T22" s="201"/>
      <c r="U22" s="204">
        <f t="shared" si="4"/>
        <v>0</v>
      </c>
      <c r="V22" s="201"/>
      <c r="W22" s="201"/>
      <c r="X22" s="204">
        <f t="shared" si="5"/>
        <v>0</v>
      </c>
      <c r="Y22" s="204">
        <f t="shared" si="6"/>
        <v>0</v>
      </c>
      <c r="Z22" s="204">
        <f t="shared" si="6"/>
        <v>0</v>
      </c>
      <c r="AA22" s="204">
        <f t="shared" si="7"/>
        <v>0</v>
      </c>
      <c r="AB22" s="234">
        <v>595000</v>
      </c>
      <c r="AC22" s="234"/>
      <c r="AD22" s="204">
        <f t="shared" si="8"/>
        <v>595000</v>
      </c>
      <c r="AE22" s="234">
        <v>635000</v>
      </c>
      <c r="AF22" s="234">
        <v>0</v>
      </c>
      <c r="AG22" s="204">
        <f t="shared" si="9"/>
        <v>635000</v>
      </c>
      <c r="AH22" s="201">
        <f>MAX(0,'GB 2023'!AH22-((AB22-'GB 2023'!AB22)+(AE22-'GB 2023'!AE22))/2)</f>
        <v>635000</v>
      </c>
      <c r="AI22" s="201">
        <f>MAX(0,'GB 2023'!AI22-((AC22-'GB 2023'!AC22)+(AF22-'GB 2023'!AF22))/2)</f>
        <v>0</v>
      </c>
      <c r="AJ22" s="204">
        <f t="shared" si="10"/>
        <v>635000</v>
      </c>
      <c r="AK22" s="201">
        <f>MAX(0,'GB 2023'!AN22-SUM('UPDATE&gt;&gt;Jul-Dec 2022 Actuals'!AB22,'UPDATE&gt;&gt;Jul-Dec 2022 Actuals'!AE22,'UPDATE&gt;&gt;Jul-Dec 2022 Actuals'!AH22))</f>
        <v>635000</v>
      </c>
      <c r="AL22" s="201">
        <f>MAX(0,'GB 2023'!AO22-SUM('UPDATE&gt;&gt;Jul-Dec 2022 Actuals'!AC22,'UPDATE&gt;&gt;Jul-Dec 2022 Actuals'!AF22,'UPDATE&gt;&gt;Jul-Dec 2022 Actuals'!AI22))</f>
        <v>0</v>
      </c>
      <c r="AM22" s="204">
        <f t="shared" si="11"/>
        <v>635000</v>
      </c>
      <c r="AN22" s="204">
        <f t="shared" si="12"/>
        <v>2500000</v>
      </c>
      <c r="AO22" s="204">
        <f t="shared" si="12"/>
        <v>0</v>
      </c>
      <c r="AP22" s="204">
        <f t="shared" si="13"/>
        <v>2500000</v>
      </c>
      <c r="AQ22" s="201">
        <v>833000</v>
      </c>
      <c r="AR22" s="201"/>
      <c r="AS22" s="204">
        <f t="shared" si="14"/>
        <v>833000</v>
      </c>
      <c r="AT22" s="201">
        <v>833000</v>
      </c>
      <c r="AU22" s="201"/>
      <c r="AV22" s="204">
        <f t="shared" si="15"/>
        <v>833000</v>
      </c>
      <c r="AW22" s="201">
        <v>833000</v>
      </c>
      <c r="AX22" s="201"/>
      <c r="AY22" s="204">
        <f t="shared" si="16"/>
        <v>833000</v>
      </c>
      <c r="AZ22" s="201"/>
      <c r="BA22" s="201"/>
      <c r="BB22" s="204">
        <f t="shared" si="17"/>
        <v>0</v>
      </c>
      <c r="BC22" s="204">
        <f t="shared" si="18"/>
        <v>2499000</v>
      </c>
      <c r="BD22" s="204">
        <f t="shared" si="18"/>
        <v>0</v>
      </c>
      <c r="BE22" s="204">
        <f t="shared" si="19"/>
        <v>2499000</v>
      </c>
      <c r="BF22" s="201"/>
      <c r="BG22" s="201"/>
      <c r="BH22" s="204">
        <f t="shared" si="20"/>
        <v>0</v>
      </c>
      <c r="BI22" s="201"/>
      <c r="BJ22" s="201"/>
      <c r="BK22" s="204">
        <f t="shared" si="21"/>
        <v>0</v>
      </c>
      <c r="BL22" s="201"/>
      <c r="BM22" s="201"/>
      <c r="BN22" s="204">
        <f t="shared" si="22"/>
        <v>0</v>
      </c>
      <c r="BO22" s="216">
        <f t="shared" si="23"/>
        <v>0</v>
      </c>
      <c r="BP22" s="216">
        <f t="shared" si="23"/>
        <v>0</v>
      </c>
      <c r="BQ22" s="216">
        <f t="shared" si="24"/>
        <v>0</v>
      </c>
      <c r="BR22" s="205">
        <f t="shared" si="25"/>
        <v>4999000</v>
      </c>
      <c r="BS22" s="205">
        <f t="shared" si="25"/>
        <v>0</v>
      </c>
      <c r="BT22" s="205">
        <f t="shared" si="25"/>
        <v>4999000</v>
      </c>
      <c r="BU22" s="46">
        <f>+Y22-'GB 2023'!Y22</f>
        <v>0</v>
      </c>
      <c r="BV22" s="46">
        <f>+Z22-'GB 2023'!Z22</f>
        <v>0</v>
      </c>
      <c r="BW22" s="46">
        <f>+AA22-'GB 2023'!AA22</f>
        <v>0</v>
      </c>
      <c r="BX22" s="46">
        <f>+AN22-'GB 2023'!AN22</f>
        <v>0</v>
      </c>
      <c r="BY22" s="46">
        <f>+AO22-'GB 2023'!AO22</f>
        <v>0</v>
      </c>
      <c r="BZ22" s="46">
        <f>+AP22-'GB 2023'!AP22</f>
        <v>0</v>
      </c>
      <c r="CA22" s="46">
        <f>+BC22-'GB 2023'!BC22</f>
        <v>-1000</v>
      </c>
      <c r="CB22" s="46">
        <f>+BD22-'GB 2023'!BD22</f>
        <v>0</v>
      </c>
      <c r="CC22" s="46">
        <f>+BE22-'GB 2023'!BE22</f>
        <v>-1000</v>
      </c>
      <c r="CD22" s="46">
        <f>+BO22-'GB 2023'!BO22</f>
        <v>0</v>
      </c>
      <c r="CE22" s="46">
        <f>+BP22-'GB 2023'!BP22</f>
        <v>0</v>
      </c>
      <c r="CF22" s="46">
        <f>+BQ22-'GB 2023'!BQ22</f>
        <v>0</v>
      </c>
      <c r="CG22" s="46">
        <f t="shared" si="26"/>
        <v>-1000</v>
      </c>
      <c r="CH22" s="46">
        <f t="shared" si="26"/>
        <v>0</v>
      </c>
      <c r="CI22" s="46">
        <f t="shared" si="26"/>
        <v>-1000</v>
      </c>
    </row>
    <row r="23" spans="1:88" hidden="1" x14ac:dyDescent="0.25">
      <c r="B23" s="48" t="s">
        <v>156</v>
      </c>
      <c r="C23" s="48" t="s">
        <v>162</v>
      </c>
      <c r="D23" s="48" t="s">
        <v>121</v>
      </c>
      <c r="F23" s="232" t="s">
        <v>158</v>
      </c>
      <c r="G23" s="232"/>
      <c r="H23" s="232" t="s">
        <v>163</v>
      </c>
      <c r="I23" s="232">
        <v>40</v>
      </c>
      <c r="J23" s="46">
        <v>500000</v>
      </c>
      <c r="K23" s="46">
        <v>0</v>
      </c>
      <c r="L23" s="46">
        <v>500000</v>
      </c>
      <c r="M23" s="201"/>
      <c r="N23" s="201"/>
      <c r="O23" s="204">
        <f t="shared" si="2"/>
        <v>0</v>
      </c>
      <c r="P23" s="201"/>
      <c r="Q23" s="201"/>
      <c r="R23" s="204">
        <f t="shared" si="3"/>
        <v>0</v>
      </c>
      <c r="S23" s="201"/>
      <c r="T23" s="201"/>
      <c r="U23" s="204">
        <f t="shared" si="4"/>
        <v>0</v>
      </c>
      <c r="V23" s="201"/>
      <c r="W23" s="201"/>
      <c r="X23" s="204">
        <f t="shared" si="5"/>
        <v>0</v>
      </c>
      <c r="Y23" s="204">
        <f t="shared" si="6"/>
        <v>0</v>
      </c>
      <c r="Z23" s="204">
        <f t="shared" si="6"/>
        <v>0</v>
      </c>
      <c r="AA23" s="204">
        <f t="shared" si="7"/>
        <v>0</v>
      </c>
      <c r="AB23" s="234"/>
      <c r="AC23" s="234"/>
      <c r="AD23" s="204">
        <f t="shared" si="8"/>
        <v>0</v>
      </c>
      <c r="AE23" s="234">
        <v>83000</v>
      </c>
      <c r="AF23" s="234">
        <v>0</v>
      </c>
      <c r="AG23" s="204">
        <f t="shared" si="9"/>
        <v>83000</v>
      </c>
      <c r="AH23" s="201">
        <f>MAX(0,'GB 2023'!AH23-((AB23-'GB 2023'!AB23)+(AE23-'GB 2023'!AE23))/2)</f>
        <v>83000</v>
      </c>
      <c r="AI23" s="201">
        <f>MAX(0,'GB 2023'!AI23-((AC23-'GB 2023'!AC23)+(AF23-'GB 2023'!AF23))/2)</f>
        <v>0</v>
      </c>
      <c r="AJ23" s="204">
        <f t="shared" si="10"/>
        <v>83000</v>
      </c>
      <c r="AK23" s="201">
        <f>MAX(0,'GB 2023'!AN23-SUM('UPDATE&gt;&gt;Jul-Dec 2022 Actuals'!AB23,'UPDATE&gt;&gt;Jul-Dec 2022 Actuals'!AE23,'UPDATE&gt;&gt;Jul-Dec 2022 Actuals'!AH23))</f>
        <v>83000</v>
      </c>
      <c r="AL23" s="201">
        <f>MAX(0,'GB 2023'!AO23-SUM('UPDATE&gt;&gt;Jul-Dec 2022 Actuals'!AC23,'UPDATE&gt;&gt;Jul-Dec 2022 Actuals'!AF23,'UPDATE&gt;&gt;Jul-Dec 2022 Actuals'!AI23))</f>
        <v>0</v>
      </c>
      <c r="AM23" s="204">
        <f t="shared" si="11"/>
        <v>83000</v>
      </c>
      <c r="AN23" s="204">
        <f t="shared" si="12"/>
        <v>249000</v>
      </c>
      <c r="AO23" s="204">
        <f t="shared" si="12"/>
        <v>0</v>
      </c>
      <c r="AP23" s="204">
        <f t="shared" si="13"/>
        <v>249000</v>
      </c>
      <c r="AQ23" s="201">
        <v>84000</v>
      </c>
      <c r="AR23" s="201"/>
      <c r="AS23" s="204">
        <f t="shared" si="14"/>
        <v>84000</v>
      </c>
      <c r="AT23" s="201">
        <v>84000</v>
      </c>
      <c r="AU23" s="201"/>
      <c r="AV23" s="204">
        <f t="shared" si="15"/>
        <v>84000</v>
      </c>
      <c r="AW23" s="201">
        <v>83000</v>
      </c>
      <c r="AX23" s="201"/>
      <c r="AY23" s="204">
        <f t="shared" si="16"/>
        <v>83000</v>
      </c>
      <c r="AZ23" s="201"/>
      <c r="BA23" s="201"/>
      <c r="BB23" s="204">
        <f t="shared" si="17"/>
        <v>0</v>
      </c>
      <c r="BC23" s="204">
        <f t="shared" si="18"/>
        <v>251000</v>
      </c>
      <c r="BD23" s="204">
        <f t="shared" si="18"/>
        <v>0</v>
      </c>
      <c r="BE23" s="204">
        <f t="shared" si="19"/>
        <v>251000</v>
      </c>
      <c r="BF23" s="201"/>
      <c r="BG23" s="201"/>
      <c r="BH23" s="204">
        <f t="shared" si="20"/>
        <v>0</v>
      </c>
      <c r="BI23" s="201"/>
      <c r="BJ23" s="201"/>
      <c r="BK23" s="204">
        <f t="shared" si="21"/>
        <v>0</v>
      </c>
      <c r="BL23" s="201"/>
      <c r="BM23" s="201"/>
      <c r="BN23" s="204">
        <f t="shared" si="22"/>
        <v>0</v>
      </c>
      <c r="BO23" s="216">
        <f t="shared" si="23"/>
        <v>0</v>
      </c>
      <c r="BP23" s="216">
        <f t="shared" si="23"/>
        <v>0</v>
      </c>
      <c r="BQ23" s="216">
        <f t="shared" si="24"/>
        <v>0</v>
      </c>
      <c r="BR23" s="205">
        <f t="shared" si="25"/>
        <v>500000</v>
      </c>
      <c r="BS23" s="205">
        <f t="shared" si="25"/>
        <v>0</v>
      </c>
      <c r="BT23" s="205">
        <f t="shared" si="25"/>
        <v>500000</v>
      </c>
      <c r="BU23" s="46">
        <f>+Y23-'GB 2023'!Y23</f>
        <v>0</v>
      </c>
      <c r="BV23" s="46">
        <f>+Z23-'GB 2023'!Z23</f>
        <v>0</v>
      </c>
      <c r="BW23" s="46">
        <f>+AA23-'GB 2023'!AA23</f>
        <v>0</v>
      </c>
      <c r="BX23" s="46">
        <f>+AN23-'GB 2023'!AN23</f>
        <v>0</v>
      </c>
      <c r="BY23" s="46">
        <f>+AO23-'GB 2023'!AO23</f>
        <v>0</v>
      </c>
      <c r="BZ23" s="46">
        <f>+AP23-'GB 2023'!AP23</f>
        <v>0</v>
      </c>
      <c r="CA23" s="46">
        <f>+BC23-'GB 2023'!BC23</f>
        <v>0</v>
      </c>
      <c r="CB23" s="46">
        <f>+BD23-'GB 2023'!BD23</f>
        <v>0</v>
      </c>
      <c r="CC23" s="46">
        <f>+BE23-'GB 2023'!BE23</f>
        <v>0</v>
      </c>
      <c r="CD23" s="46">
        <f>+BO23-'GB 2023'!BO23</f>
        <v>0</v>
      </c>
      <c r="CE23" s="46">
        <f>+BP23-'GB 2023'!BP23</f>
        <v>0</v>
      </c>
      <c r="CF23" s="46">
        <f>+BQ23-'GB 2023'!BQ23</f>
        <v>0</v>
      </c>
      <c r="CG23" s="46">
        <f t="shared" si="26"/>
        <v>0</v>
      </c>
      <c r="CH23" s="46">
        <f t="shared" si="26"/>
        <v>0</v>
      </c>
      <c r="CI23" s="46">
        <f t="shared" si="26"/>
        <v>0</v>
      </c>
    </row>
    <row r="24" spans="1:88" hidden="1" x14ac:dyDescent="0.25">
      <c r="B24" s="48" t="s">
        <v>156</v>
      </c>
      <c r="C24" s="48" t="s">
        <v>162</v>
      </c>
      <c r="D24" s="48" t="s">
        <v>117</v>
      </c>
      <c r="F24" s="232" t="s">
        <v>160</v>
      </c>
      <c r="G24" s="232"/>
      <c r="H24" s="232" t="s">
        <v>163</v>
      </c>
      <c r="I24" s="232">
        <v>40</v>
      </c>
      <c r="J24" s="46">
        <v>4500000</v>
      </c>
      <c r="K24" s="46">
        <v>0</v>
      </c>
      <c r="L24" s="46">
        <v>4500000</v>
      </c>
      <c r="M24" s="201"/>
      <c r="N24" s="201"/>
      <c r="O24" s="204">
        <f t="shared" si="2"/>
        <v>0</v>
      </c>
      <c r="P24" s="201"/>
      <c r="Q24" s="201"/>
      <c r="R24" s="204">
        <f t="shared" si="3"/>
        <v>0</v>
      </c>
      <c r="S24" s="201"/>
      <c r="T24" s="201"/>
      <c r="U24" s="204">
        <f t="shared" si="4"/>
        <v>0</v>
      </c>
      <c r="V24" s="201"/>
      <c r="W24" s="201"/>
      <c r="X24" s="204">
        <f t="shared" si="5"/>
        <v>0</v>
      </c>
      <c r="Y24" s="204">
        <f t="shared" si="6"/>
        <v>0</v>
      </c>
      <c r="Z24" s="204">
        <f t="shared" si="6"/>
        <v>0</v>
      </c>
      <c r="AA24" s="204">
        <f t="shared" si="7"/>
        <v>0</v>
      </c>
      <c r="AB24" s="234"/>
      <c r="AC24" s="234"/>
      <c r="AD24" s="204">
        <f t="shared" si="8"/>
        <v>0</v>
      </c>
      <c r="AE24" s="234">
        <v>900000</v>
      </c>
      <c r="AF24" s="234">
        <v>0</v>
      </c>
      <c r="AG24" s="204">
        <f t="shared" si="9"/>
        <v>900000</v>
      </c>
      <c r="AH24" s="201">
        <f>MAX(0,'GB 2023'!AH24-((AB24-'GB 2023'!AB24)+(AE24-'GB 2023'!AE24))/2)</f>
        <v>900000</v>
      </c>
      <c r="AI24" s="201">
        <f>MAX(0,'GB 2023'!AI24-((AC24-'GB 2023'!AC24)+(AF24-'GB 2023'!AF24))/2)</f>
        <v>0</v>
      </c>
      <c r="AJ24" s="204">
        <f t="shared" si="10"/>
        <v>900000</v>
      </c>
      <c r="AK24" s="201">
        <f>MAX(0,'GB 2023'!AN24-SUM('UPDATE&gt;&gt;Jul-Dec 2022 Actuals'!AB24,'UPDATE&gt;&gt;Jul-Dec 2022 Actuals'!AE24,'UPDATE&gt;&gt;Jul-Dec 2022 Actuals'!AH24))</f>
        <v>900000</v>
      </c>
      <c r="AL24" s="201">
        <f>MAX(0,'GB 2023'!AO24-SUM('UPDATE&gt;&gt;Jul-Dec 2022 Actuals'!AC24,'UPDATE&gt;&gt;Jul-Dec 2022 Actuals'!AF24,'UPDATE&gt;&gt;Jul-Dec 2022 Actuals'!AI24))</f>
        <v>0</v>
      </c>
      <c r="AM24" s="204">
        <f t="shared" si="11"/>
        <v>900000</v>
      </c>
      <c r="AN24" s="204">
        <f t="shared" si="12"/>
        <v>2700000</v>
      </c>
      <c r="AO24" s="204">
        <f t="shared" si="12"/>
        <v>0</v>
      </c>
      <c r="AP24" s="204">
        <f t="shared" si="13"/>
        <v>2700000</v>
      </c>
      <c r="AQ24" s="201">
        <v>900000</v>
      </c>
      <c r="AR24" s="201"/>
      <c r="AS24" s="204">
        <f t="shared" si="14"/>
        <v>900000</v>
      </c>
      <c r="AT24" s="201">
        <v>900000</v>
      </c>
      <c r="AU24" s="201"/>
      <c r="AV24" s="204">
        <f t="shared" si="15"/>
        <v>900000</v>
      </c>
      <c r="AW24" s="201"/>
      <c r="AX24" s="201"/>
      <c r="AY24" s="204">
        <f t="shared" si="16"/>
        <v>0</v>
      </c>
      <c r="AZ24" s="201"/>
      <c r="BA24" s="201"/>
      <c r="BB24" s="204">
        <f t="shared" si="17"/>
        <v>0</v>
      </c>
      <c r="BC24" s="204">
        <f t="shared" si="18"/>
        <v>1800000</v>
      </c>
      <c r="BD24" s="204">
        <f t="shared" si="18"/>
        <v>0</v>
      </c>
      <c r="BE24" s="204">
        <f t="shared" si="19"/>
        <v>1800000</v>
      </c>
      <c r="BF24" s="201"/>
      <c r="BG24" s="201"/>
      <c r="BH24" s="204">
        <f t="shared" si="20"/>
        <v>0</v>
      </c>
      <c r="BI24" s="201"/>
      <c r="BJ24" s="201"/>
      <c r="BK24" s="204">
        <f t="shared" si="21"/>
        <v>0</v>
      </c>
      <c r="BL24" s="201"/>
      <c r="BM24" s="201"/>
      <c r="BN24" s="204">
        <f t="shared" si="22"/>
        <v>0</v>
      </c>
      <c r="BO24" s="216">
        <f t="shared" si="23"/>
        <v>0</v>
      </c>
      <c r="BP24" s="216">
        <f t="shared" si="23"/>
        <v>0</v>
      </c>
      <c r="BQ24" s="216">
        <f t="shared" si="24"/>
        <v>0</v>
      </c>
      <c r="BR24" s="205">
        <f t="shared" si="25"/>
        <v>4500000</v>
      </c>
      <c r="BS24" s="205">
        <f t="shared" si="25"/>
        <v>0</v>
      </c>
      <c r="BT24" s="205">
        <f t="shared" si="25"/>
        <v>4500000</v>
      </c>
      <c r="BU24" s="46">
        <f>+Y24-'GB 2023'!Y24</f>
        <v>0</v>
      </c>
      <c r="BV24" s="46">
        <f>+Z24-'GB 2023'!Z24</f>
        <v>0</v>
      </c>
      <c r="BW24" s="46">
        <f>+AA24-'GB 2023'!AA24</f>
        <v>0</v>
      </c>
      <c r="BX24" s="46">
        <f>+AN24-'GB 2023'!AN24</f>
        <v>0</v>
      </c>
      <c r="BY24" s="46">
        <f>+AO24-'GB 2023'!AO24</f>
        <v>0</v>
      </c>
      <c r="BZ24" s="46">
        <f>+AP24-'GB 2023'!AP24</f>
        <v>0</v>
      </c>
      <c r="CA24" s="46">
        <f>+BC24-'GB 2023'!BC24</f>
        <v>0</v>
      </c>
      <c r="CB24" s="46">
        <f>+BD24-'GB 2023'!BD24</f>
        <v>0</v>
      </c>
      <c r="CC24" s="46">
        <f>+BE24-'GB 2023'!BE24</f>
        <v>0</v>
      </c>
      <c r="CD24" s="46">
        <f>+BO24-'GB 2023'!BO24</f>
        <v>0</v>
      </c>
      <c r="CE24" s="46">
        <f>+BP24-'GB 2023'!BP24</f>
        <v>0</v>
      </c>
      <c r="CF24" s="46">
        <f>+BQ24-'GB 2023'!BQ24</f>
        <v>0</v>
      </c>
      <c r="CG24" s="46">
        <f t="shared" si="26"/>
        <v>0</v>
      </c>
      <c r="CH24" s="46">
        <f t="shared" si="26"/>
        <v>0</v>
      </c>
      <c r="CI24" s="46">
        <f t="shared" si="26"/>
        <v>0</v>
      </c>
    </row>
    <row r="25" spans="1:88" hidden="1" x14ac:dyDescent="0.25">
      <c r="B25" s="48" t="s">
        <v>156</v>
      </c>
      <c r="C25" s="48" t="s">
        <v>164</v>
      </c>
      <c r="D25" s="48" t="s">
        <v>121</v>
      </c>
      <c r="E25" s="48" t="s">
        <v>165</v>
      </c>
      <c r="F25" s="232" t="s">
        <v>158</v>
      </c>
      <c r="G25" s="232"/>
      <c r="H25" s="232" t="s">
        <v>159</v>
      </c>
      <c r="I25" s="232">
        <v>30</v>
      </c>
      <c r="J25" s="46">
        <v>3700000</v>
      </c>
      <c r="K25" s="46">
        <v>0</v>
      </c>
      <c r="L25" s="46">
        <v>3700000</v>
      </c>
      <c r="M25" s="201"/>
      <c r="N25" s="201"/>
      <c r="O25" s="204">
        <f t="shared" si="2"/>
        <v>0</v>
      </c>
      <c r="P25" s="201"/>
      <c r="Q25" s="201"/>
      <c r="R25" s="204">
        <f t="shared" si="3"/>
        <v>0</v>
      </c>
      <c r="S25" s="201"/>
      <c r="T25" s="201"/>
      <c r="U25" s="204">
        <f t="shared" si="4"/>
        <v>0</v>
      </c>
      <c r="V25" s="201"/>
      <c r="W25" s="201"/>
      <c r="X25" s="204">
        <f t="shared" si="5"/>
        <v>0</v>
      </c>
      <c r="Y25" s="204">
        <f t="shared" si="6"/>
        <v>0</v>
      </c>
      <c r="Z25" s="204">
        <f t="shared" si="6"/>
        <v>0</v>
      </c>
      <c r="AA25" s="204">
        <f t="shared" si="7"/>
        <v>0</v>
      </c>
      <c r="AB25" s="234"/>
      <c r="AC25" s="234"/>
      <c r="AD25" s="204">
        <f t="shared" si="8"/>
        <v>0</v>
      </c>
      <c r="AE25" s="234">
        <v>617000</v>
      </c>
      <c r="AF25" s="234">
        <v>0</v>
      </c>
      <c r="AG25" s="204">
        <f t="shared" si="9"/>
        <v>617000</v>
      </c>
      <c r="AH25" s="201">
        <f>MAX(0,'GB 2023'!AH25-((AB25-'GB 2023'!AB25)+(AE25-'GB 2023'!AE25))/2)</f>
        <v>617000</v>
      </c>
      <c r="AI25" s="201">
        <f>MAX(0,'GB 2023'!AI25-((AC25-'GB 2023'!AC25)+(AF25-'GB 2023'!AF25))/2)</f>
        <v>0</v>
      </c>
      <c r="AJ25" s="204">
        <f t="shared" si="10"/>
        <v>617000</v>
      </c>
      <c r="AK25" s="201">
        <f>MAX(0,'GB 2023'!AN25-SUM('UPDATE&gt;&gt;Jul-Dec 2022 Actuals'!AB25,'UPDATE&gt;&gt;Jul-Dec 2022 Actuals'!AE25,'UPDATE&gt;&gt;Jul-Dec 2022 Actuals'!AH25))</f>
        <v>616000</v>
      </c>
      <c r="AL25" s="201">
        <f>MAX(0,'GB 2023'!AO25-SUM('UPDATE&gt;&gt;Jul-Dec 2022 Actuals'!AC25,'UPDATE&gt;&gt;Jul-Dec 2022 Actuals'!AF25,'UPDATE&gt;&gt;Jul-Dec 2022 Actuals'!AI25))</f>
        <v>0</v>
      </c>
      <c r="AM25" s="204">
        <f t="shared" si="11"/>
        <v>616000</v>
      </c>
      <c r="AN25" s="204">
        <f t="shared" si="12"/>
        <v>1850000</v>
      </c>
      <c r="AO25" s="204">
        <f t="shared" si="12"/>
        <v>0</v>
      </c>
      <c r="AP25" s="204">
        <f t="shared" si="13"/>
        <v>1850000</v>
      </c>
      <c r="AQ25" s="201">
        <v>617000</v>
      </c>
      <c r="AR25" s="201"/>
      <c r="AS25" s="204">
        <f t="shared" si="14"/>
        <v>617000</v>
      </c>
      <c r="AT25" s="201">
        <v>617000</v>
      </c>
      <c r="AU25" s="201"/>
      <c r="AV25" s="204">
        <f t="shared" si="15"/>
        <v>617000</v>
      </c>
      <c r="AW25" s="201">
        <v>617000</v>
      </c>
      <c r="AX25" s="201"/>
      <c r="AY25" s="204">
        <f t="shared" si="16"/>
        <v>617000</v>
      </c>
      <c r="AZ25" s="201"/>
      <c r="BA25" s="201"/>
      <c r="BB25" s="204">
        <f t="shared" si="17"/>
        <v>0</v>
      </c>
      <c r="BC25" s="204">
        <f t="shared" si="18"/>
        <v>1851000</v>
      </c>
      <c r="BD25" s="204">
        <f t="shared" si="18"/>
        <v>0</v>
      </c>
      <c r="BE25" s="204">
        <f t="shared" si="19"/>
        <v>1851000</v>
      </c>
      <c r="BF25" s="201"/>
      <c r="BG25" s="201"/>
      <c r="BH25" s="204">
        <f t="shared" si="20"/>
        <v>0</v>
      </c>
      <c r="BI25" s="201"/>
      <c r="BJ25" s="201"/>
      <c r="BK25" s="204">
        <f t="shared" si="21"/>
        <v>0</v>
      </c>
      <c r="BL25" s="201"/>
      <c r="BM25" s="201"/>
      <c r="BN25" s="204">
        <f t="shared" si="22"/>
        <v>0</v>
      </c>
      <c r="BO25" s="216">
        <f t="shared" si="23"/>
        <v>0</v>
      </c>
      <c r="BP25" s="216">
        <f t="shared" si="23"/>
        <v>0</v>
      </c>
      <c r="BQ25" s="216">
        <f t="shared" si="24"/>
        <v>0</v>
      </c>
      <c r="BR25" s="205">
        <f t="shared" si="25"/>
        <v>3701000</v>
      </c>
      <c r="BS25" s="205">
        <f t="shared" si="25"/>
        <v>0</v>
      </c>
      <c r="BT25" s="205">
        <f t="shared" si="25"/>
        <v>3701000</v>
      </c>
      <c r="BU25" s="46">
        <f>+Y25-'GB 2023'!Y25</f>
        <v>0</v>
      </c>
      <c r="BV25" s="46">
        <f>+Z25-'GB 2023'!Z25</f>
        <v>0</v>
      </c>
      <c r="BW25" s="46">
        <f>+AA25-'GB 2023'!AA25</f>
        <v>0</v>
      </c>
      <c r="BX25" s="46">
        <f>+AN25-'GB 2023'!AN25</f>
        <v>0</v>
      </c>
      <c r="BY25" s="46">
        <f>+AO25-'GB 2023'!AO25</f>
        <v>0</v>
      </c>
      <c r="BZ25" s="46">
        <f>+AP25-'GB 2023'!AP25</f>
        <v>0</v>
      </c>
      <c r="CA25" s="46">
        <f>+BC25-'GB 2023'!BC25</f>
        <v>1000</v>
      </c>
      <c r="CB25" s="46">
        <f>+BD25-'GB 2023'!BD25</f>
        <v>0</v>
      </c>
      <c r="CC25" s="46">
        <f>+BE25-'GB 2023'!BE25</f>
        <v>1000</v>
      </c>
      <c r="CD25" s="46">
        <f>+BO25-'GB 2023'!BO25</f>
        <v>0</v>
      </c>
      <c r="CE25" s="46">
        <f>+BP25-'GB 2023'!BP25</f>
        <v>0</v>
      </c>
      <c r="CF25" s="46">
        <f>+BQ25-'GB 2023'!BQ25</f>
        <v>0</v>
      </c>
      <c r="CG25" s="46">
        <f t="shared" si="26"/>
        <v>1000</v>
      </c>
      <c r="CH25" s="46">
        <f t="shared" si="26"/>
        <v>0</v>
      </c>
      <c r="CI25" s="46">
        <f t="shared" si="26"/>
        <v>1000</v>
      </c>
    </row>
    <row r="26" spans="1:88" hidden="1" x14ac:dyDescent="0.25">
      <c r="B26" s="48" t="s">
        <v>156</v>
      </c>
      <c r="C26" s="48" t="s">
        <v>164</v>
      </c>
      <c r="D26" s="48" t="s">
        <v>121</v>
      </c>
      <c r="E26" s="48" t="s">
        <v>165</v>
      </c>
      <c r="F26" s="232" t="s">
        <v>158</v>
      </c>
      <c r="G26" s="232"/>
      <c r="H26" s="232" t="s">
        <v>166</v>
      </c>
      <c r="I26" s="232">
        <v>10</v>
      </c>
      <c r="J26" s="46">
        <v>1300000</v>
      </c>
      <c r="K26" s="46">
        <v>0</v>
      </c>
      <c r="L26" s="46">
        <v>1300000</v>
      </c>
      <c r="M26" s="201"/>
      <c r="N26" s="201"/>
      <c r="O26" s="204">
        <f t="shared" si="2"/>
        <v>0</v>
      </c>
      <c r="P26" s="201"/>
      <c r="Q26" s="201"/>
      <c r="R26" s="204">
        <f t="shared" si="3"/>
        <v>0</v>
      </c>
      <c r="S26" s="201"/>
      <c r="T26" s="201"/>
      <c r="U26" s="204">
        <f t="shared" si="4"/>
        <v>0</v>
      </c>
      <c r="V26" s="201"/>
      <c r="W26" s="201"/>
      <c r="X26" s="204">
        <f t="shared" si="5"/>
        <v>0</v>
      </c>
      <c r="Y26" s="204">
        <f t="shared" si="6"/>
        <v>0</v>
      </c>
      <c r="Z26" s="204">
        <f t="shared" si="6"/>
        <v>0</v>
      </c>
      <c r="AA26" s="204">
        <f t="shared" si="7"/>
        <v>0</v>
      </c>
      <c r="AB26" s="234"/>
      <c r="AC26" s="234"/>
      <c r="AD26" s="204">
        <f t="shared" si="8"/>
        <v>0</v>
      </c>
      <c r="AE26" s="234">
        <v>217000</v>
      </c>
      <c r="AF26" s="234">
        <v>0</v>
      </c>
      <c r="AG26" s="204">
        <f t="shared" si="9"/>
        <v>217000</v>
      </c>
      <c r="AH26" s="201">
        <f>MAX(0,'GB 2023'!AH26-((AB26-'GB 2023'!AB26)+(AE26-'GB 2023'!AE26))/2)</f>
        <v>217000</v>
      </c>
      <c r="AI26" s="201">
        <f>MAX(0,'GB 2023'!AI26-((AC26-'GB 2023'!AC26)+(AF26-'GB 2023'!AF26))/2)</f>
        <v>0</v>
      </c>
      <c r="AJ26" s="204">
        <f t="shared" si="10"/>
        <v>217000</v>
      </c>
      <c r="AK26" s="201">
        <f>MAX(0,'GB 2023'!AN26-SUM('UPDATE&gt;&gt;Jul-Dec 2022 Actuals'!AB26,'UPDATE&gt;&gt;Jul-Dec 2022 Actuals'!AE26,'UPDATE&gt;&gt;Jul-Dec 2022 Actuals'!AH26))</f>
        <v>216000</v>
      </c>
      <c r="AL26" s="201">
        <f>MAX(0,'GB 2023'!AO26-SUM('UPDATE&gt;&gt;Jul-Dec 2022 Actuals'!AC26,'UPDATE&gt;&gt;Jul-Dec 2022 Actuals'!AF26,'UPDATE&gt;&gt;Jul-Dec 2022 Actuals'!AI26))</f>
        <v>0</v>
      </c>
      <c r="AM26" s="204">
        <f t="shared" si="11"/>
        <v>216000</v>
      </c>
      <c r="AN26" s="204">
        <f t="shared" si="12"/>
        <v>650000</v>
      </c>
      <c r="AO26" s="204">
        <f t="shared" si="12"/>
        <v>0</v>
      </c>
      <c r="AP26" s="204">
        <f t="shared" si="13"/>
        <v>650000</v>
      </c>
      <c r="AQ26" s="201">
        <v>217000</v>
      </c>
      <c r="AR26" s="201"/>
      <c r="AS26" s="204">
        <f t="shared" si="14"/>
        <v>217000</v>
      </c>
      <c r="AT26" s="201">
        <v>217000</v>
      </c>
      <c r="AU26" s="201"/>
      <c r="AV26" s="204">
        <f t="shared" si="15"/>
        <v>217000</v>
      </c>
      <c r="AW26" s="201">
        <v>217000</v>
      </c>
      <c r="AX26" s="201"/>
      <c r="AY26" s="204">
        <f t="shared" si="16"/>
        <v>217000</v>
      </c>
      <c r="AZ26" s="201"/>
      <c r="BA26" s="201"/>
      <c r="BB26" s="204">
        <f t="shared" si="17"/>
        <v>0</v>
      </c>
      <c r="BC26" s="204">
        <f t="shared" si="18"/>
        <v>651000</v>
      </c>
      <c r="BD26" s="204">
        <f t="shared" si="18"/>
        <v>0</v>
      </c>
      <c r="BE26" s="204">
        <f t="shared" si="19"/>
        <v>651000</v>
      </c>
      <c r="BF26" s="201"/>
      <c r="BG26" s="201"/>
      <c r="BH26" s="204">
        <f t="shared" si="20"/>
        <v>0</v>
      </c>
      <c r="BI26" s="201"/>
      <c r="BJ26" s="201"/>
      <c r="BK26" s="204">
        <f t="shared" si="21"/>
        <v>0</v>
      </c>
      <c r="BL26" s="201"/>
      <c r="BM26" s="201"/>
      <c r="BN26" s="204">
        <f t="shared" si="22"/>
        <v>0</v>
      </c>
      <c r="BO26" s="216">
        <f t="shared" si="23"/>
        <v>0</v>
      </c>
      <c r="BP26" s="216">
        <f t="shared" si="23"/>
        <v>0</v>
      </c>
      <c r="BQ26" s="216">
        <f t="shared" si="24"/>
        <v>0</v>
      </c>
      <c r="BR26" s="205">
        <f t="shared" si="25"/>
        <v>1301000</v>
      </c>
      <c r="BS26" s="205">
        <f t="shared" si="25"/>
        <v>0</v>
      </c>
      <c r="BT26" s="205">
        <f t="shared" si="25"/>
        <v>1301000</v>
      </c>
      <c r="BU26" s="46">
        <f>+Y26-'GB 2023'!Y26</f>
        <v>0</v>
      </c>
      <c r="BV26" s="46">
        <f>+Z26-'GB 2023'!Z26</f>
        <v>0</v>
      </c>
      <c r="BW26" s="46">
        <f>+AA26-'GB 2023'!AA26</f>
        <v>0</v>
      </c>
      <c r="BX26" s="46">
        <f>+AN26-'GB 2023'!AN26</f>
        <v>0</v>
      </c>
      <c r="BY26" s="46">
        <f>+AO26-'GB 2023'!AO26</f>
        <v>0</v>
      </c>
      <c r="BZ26" s="46">
        <f>+AP26-'GB 2023'!AP26</f>
        <v>0</v>
      </c>
      <c r="CA26" s="46">
        <f>+BC26-'GB 2023'!BC26</f>
        <v>1000</v>
      </c>
      <c r="CB26" s="46">
        <f>+BD26-'GB 2023'!BD26</f>
        <v>0</v>
      </c>
      <c r="CC26" s="46">
        <f>+BE26-'GB 2023'!BE26</f>
        <v>1000</v>
      </c>
      <c r="CD26" s="46">
        <f>+BO26-'GB 2023'!BO26</f>
        <v>0</v>
      </c>
      <c r="CE26" s="46">
        <f>+BP26-'GB 2023'!BP26</f>
        <v>0</v>
      </c>
      <c r="CF26" s="46">
        <f>+BQ26-'GB 2023'!BQ26</f>
        <v>0</v>
      </c>
      <c r="CG26" s="46">
        <f t="shared" si="26"/>
        <v>1000</v>
      </c>
      <c r="CH26" s="46">
        <f t="shared" si="26"/>
        <v>0</v>
      </c>
      <c r="CI26" s="46">
        <f t="shared" si="26"/>
        <v>1000</v>
      </c>
    </row>
    <row r="27" spans="1:88" hidden="1" x14ac:dyDescent="0.25">
      <c r="B27" s="48" t="s">
        <v>156</v>
      </c>
      <c r="C27" s="48" t="s">
        <v>164</v>
      </c>
      <c r="D27" s="48" t="s">
        <v>121</v>
      </c>
      <c r="E27" s="48" t="s">
        <v>165</v>
      </c>
      <c r="F27" s="232" t="s">
        <v>158</v>
      </c>
      <c r="G27" s="232"/>
      <c r="H27" s="232" t="s">
        <v>167</v>
      </c>
      <c r="I27" s="232">
        <v>20</v>
      </c>
      <c r="J27" s="46">
        <v>1000000</v>
      </c>
      <c r="K27" s="46">
        <v>0</v>
      </c>
      <c r="L27" s="46">
        <v>1000000</v>
      </c>
      <c r="M27" s="201"/>
      <c r="N27" s="201"/>
      <c r="O27" s="204">
        <f t="shared" si="2"/>
        <v>0</v>
      </c>
      <c r="P27" s="201"/>
      <c r="Q27" s="201"/>
      <c r="R27" s="204">
        <f t="shared" si="3"/>
        <v>0</v>
      </c>
      <c r="S27" s="201"/>
      <c r="T27" s="201"/>
      <c r="U27" s="204">
        <f t="shared" si="4"/>
        <v>0</v>
      </c>
      <c r="V27" s="201"/>
      <c r="W27" s="201"/>
      <c r="X27" s="204">
        <f t="shared" si="5"/>
        <v>0</v>
      </c>
      <c r="Y27" s="204">
        <f t="shared" si="6"/>
        <v>0</v>
      </c>
      <c r="Z27" s="204">
        <f t="shared" si="6"/>
        <v>0</v>
      </c>
      <c r="AA27" s="204">
        <f t="shared" si="7"/>
        <v>0</v>
      </c>
      <c r="AB27" s="234"/>
      <c r="AC27" s="234"/>
      <c r="AD27" s="204">
        <f t="shared" si="8"/>
        <v>0</v>
      </c>
      <c r="AE27" s="234">
        <v>167000</v>
      </c>
      <c r="AF27" s="234">
        <v>0</v>
      </c>
      <c r="AG27" s="204">
        <f t="shared" si="9"/>
        <v>167000</v>
      </c>
      <c r="AH27" s="201">
        <f>MAX(0,'GB 2023'!AH27-((AB27-'GB 2023'!AB27)+(AE27-'GB 2023'!AE27))/2)</f>
        <v>167000</v>
      </c>
      <c r="AI27" s="201">
        <f>MAX(0,'GB 2023'!AI27-((AC27-'GB 2023'!AC27)+(AF27-'GB 2023'!AF27))/2)</f>
        <v>0</v>
      </c>
      <c r="AJ27" s="204">
        <f t="shared" si="10"/>
        <v>167000</v>
      </c>
      <c r="AK27" s="201">
        <f>MAX(0,'GB 2023'!AN27-SUM('UPDATE&gt;&gt;Jul-Dec 2022 Actuals'!AB27,'UPDATE&gt;&gt;Jul-Dec 2022 Actuals'!AE27,'UPDATE&gt;&gt;Jul-Dec 2022 Actuals'!AH27))</f>
        <v>166000</v>
      </c>
      <c r="AL27" s="201">
        <f>MAX(0,'GB 2023'!AO27-SUM('UPDATE&gt;&gt;Jul-Dec 2022 Actuals'!AC27,'UPDATE&gt;&gt;Jul-Dec 2022 Actuals'!AF27,'UPDATE&gt;&gt;Jul-Dec 2022 Actuals'!AI27))</f>
        <v>0</v>
      </c>
      <c r="AM27" s="204">
        <f t="shared" si="11"/>
        <v>166000</v>
      </c>
      <c r="AN27" s="204">
        <f t="shared" si="12"/>
        <v>500000</v>
      </c>
      <c r="AO27" s="204">
        <f t="shared" si="12"/>
        <v>0</v>
      </c>
      <c r="AP27" s="204">
        <f t="shared" si="13"/>
        <v>500000</v>
      </c>
      <c r="AQ27" s="201">
        <v>167000</v>
      </c>
      <c r="AR27" s="201"/>
      <c r="AS27" s="204">
        <f t="shared" si="14"/>
        <v>167000</v>
      </c>
      <c r="AT27" s="201">
        <v>167000</v>
      </c>
      <c r="AU27" s="201"/>
      <c r="AV27" s="204">
        <f t="shared" si="15"/>
        <v>167000</v>
      </c>
      <c r="AW27" s="201">
        <v>167000</v>
      </c>
      <c r="AX27" s="201"/>
      <c r="AY27" s="204">
        <f t="shared" si="16"/>
        <v>167000</v>
      </c>
      <c r="AZ27" s="201"/>
      <c r="BA27" s="201"/>
      <c r="BB27" s="204">
        <f t="shared" si="17"/>
        <v>0</v>
      </c>
      <c r="BC27" s="204">
        <f t="shared" si="18"/>
        <v>501000</v>
      </c>
      <c r="BD27" s="204">
        <f t="shared" si="18"/>
        <v>0</v>
      </c>
      <c r="BE27" s="204">
        <f t="shared" si="19"/>
        <v>501000</v>
      </c>
      <c r="BF27" s="201"/>
      <c r="BG27" s="201"/>
      <c r="BH27" s="204">
        <f t="shared" si="20"/>
        <v>0</v>
      </c>
      <c r="BI27" s="201"/>
      <c r="BJ27" s="201"/>
      <c r="BK27" s="204">
        <f t="shared" si="21"/>
        <v>0</v>
      </c>
      <c r="BL27" s="201"/>
      <c r="BM27" s="201"/>
      <c r="BN27" s="204">
        <f t="shared" si="22"/>
        <v>0</v>
      </c>
      <c r="BO27" s="216">
        <f t="shared" si="23"/>
        <v>0</v>
      </c>
      <c r="BP27" s="216">
        <f t="shared" si="23"/>
        <v>0</v>
      </c>
      <c r="BQ27" s="216">
        <f t="shared" si="24"/>
        <v>0</v>
      </c>
      <c r="BR27" s="205">
        <f t="shared" si="25"/>
        <v>1001000</v>
      </c>
      <c r="BS27" s="205">
        <f t="shared" si="25"/>
        <v>0</v>
      </c>
      <c r="BT27" s="205">
        <f t="shared" si="25"/>
        <v>1001000</v>
      </c>
      <c r="BU27" s="46">
        <f>+Y27-'GB 2023'!Y27</f>
        <v>0</v>
      </c>
      <c r="BV27" s="46">
        <f>+Z27-'GB 2023'!Z27</f>
        <v>0</v>
      </c>
      <c r="BW27" s="46">
        <f>+AA27-'GB 2023'!AA27</f>
        <v>0</v>
      </c>
      <c r="BX27" s="46">
        <f>+AN27-'GB 2023'!AN27</f>
        <v>0</v>
      </c>
      <c r="BY27" s="46">
        <f>+AO27-'GB 2023'!AO27</f>
        <v>0</v>
      </c>
      <c r="BZ27" s="46">
        <f>+AP27-'GB 2023'!AP27</f>
        <v>0</v>
      </c>
      <c r="CA27" s="46">
        <f>+BC27-'GB 2023'!BC27</f>
        <v>1000</v>
      </c>
      <c r="CB27" s="46">
        <f>+BD27-'GB 2023'!BD27</f>
        <v>0</v>
      </c>
      <c r="CC27" s="46">
        <f>+BE27-'GB 2023'!BE27</f>
        <v>1000</v>
      </c>
      <c r="CD27" s="46">
        <f>+BO27-'GB 2023'!BO27</f>
        <v>0</v>
      </c>
      <c r="CE27" s="46">
        <f>+BP27-'GB 2023'!BP27</f>
        <v>0</v>
      </c>
      <c r="CF27" s="46">
        <f>+BQ27-'GB 2023'!BQ27</f>
        <v>0</v>
      </c>
      <c r="CG27" s="46">
        <f t="shared" si="26"/>
        <v>1000</v>
      </c>
      <c r="CH27" s="46">
        <f t="shared" si="26"/>
        <v>0</v>
      </c>
      <c r="CI27" s="46">
        <f t="shared" si="26"/>
        <v>1000</v>
      </c>
    </row>
    <row r="28" spans="1:88" hidden="1" x14ac:dyDescent="0.25">
      <c r="B28" s="48" t="s">
        <v>156</v>
      </c>
      <c r="C28" s="48" t="s">
        <v>164</v>
      </c>
      <c r="D28" s="48" t="s">
        <v>117</v>
      </c>
      <c r="E28" s="48" t="s">
        <v>165</v>
      </c>
      <c r="F28" s="232" t="s">
        <v>160</v>
      </c>
      <c r="G28" s="232"/>
      <c r="H28" s="232" t="s">
        <v>159</v>
      </c>
      <c r="I28" s="232">
        <v>30</v>
      </c>
      <c r="J28" s="46">
        <v>62300000</v>
      </c>
      <c r="K28" s="46">
        <v>0</v>
      </c>
      <c r="L28" s="46">
        <v>62300000</v>
      </c>
      <c r="M28" s="201"/>
      <c r="N28" s="201"/>
      <c r="O28" s="204">
        <f t="shared" si="2"/>
        <v>0</v>
      </c>
      <c r="P28" s="201"/>
      <c r="Q28" s="201"/>
      <c r="R28" s="204">
        <f t="shared" si="3"/>
        <v>0</v>
      </c>
      <c r="S28" s="201">
        <v>474000</v>
      </c>
      <c r="T28" s="201"/>
      <c r="U28" s="204">
        <f t="shared" si="4"/>
        <v>474000</v>
      </c>
      <c r="V28" s="201"/>
      <c r="W28" s="201"/>
      <c r="X28" s="204">
        <f t="shared" si="5"/>
        <v>0</v>
      </c>
      <c r="Y28" s="204">
        <f t="shared" si="6"/>
        <v>474000</v>
      </c>
      <c r="Z28" s="204">
        <f t="shared" si="6"/>
        <v>0</v>
      </c>
      <c r="AA28" s="204">
        <f t="shared" si="7"/>
        <v>474000</v>
      </c>
      <c r="AB28" s="234"/>
      <c r="AC28" s="234"/>
      <c r="AD28" s="204">
        <f t="shared" si="8"/>
        <v>0</v>
      </c>
      <c r="AE28" s="234">
        <v>10304000</v>
      </c>
      <c r="AF28" s="234">
        <v>0</v>
      </c>
      <c r="AG28" s="204">
        <f t="shared" si="9"/>
        <v>10304000</v>
      </c>
      <c r="AH28" s="201">
        <f>MAX(0,'GB 2023'!AH28-((AB28-'GB 2023'!AB28)+(AE28-'GB 2023'!AE28))/2)</f>
        <v>10304000</v>
      </c>
      <c r="AI28" s="201">
        <f>MAX(0,'GB 2023'!AI28-((AC28-'GB 2023'!AC28)+(AF28-'GB 2023'!AF28))/2)</f>
        <v>0</v>
      </c>
      <c r="AJ28" s="204">
        <f t="shared" si="10"/>
        <v>10304000</v>
      </c>
      <c r="AK28" s="201">
        <f>MAX(0,'GB 2023'!AN28-SUM('UPDATE&gt;&gt;Jul-Dec 2022 Actuals'!AB28,'UPDATE&gt;&gt;Jul-Dec 2022 Actuals'!AE28,'UPDATE&gt;&gt;Jul-Dec 2022 Actuals'!AH28))</f>
        <v>10305000</v>
      </c>
      <c r="AL28" s="201">
        <f>MAX(0,'GB 2023'!AO28-SUM('UPDATE&gt;&gt;Jul-Dec 2022 Actuals'!AC28,'UPDATE&gt;&gt;Jul-Dec 2022 Actuals'!AF28,'UPDATE&gt;&gt;Jul-Dec 2022 Actuals'!AI28))</f>
        <v>0</v>
      </c>
      <c r="AM28" s="204">
        <f t="shared" si="11"/>
        <v>10305000</v>
      </c>
      <c r="AN28" s="204">
        <f t="shared" si="12"/>
        <v>30913000</v>
      </c>
      <c r="AO28" s="204">
        <f t="shared" si="12"/>
        <v>0</v>
      </c>
      <c r="AP28" s="204">
        <f t="shared" si="13"/>
        <v>30913000</v>
      </c>
      <c r="AQ28" s="201">
        <v>10304000</v>
      </c>
      <c r="AR28" s="201"/>
      <c r="AS28" s="204">
        <f t="shared" si="14"/>
        <v>10304000</v>
      </c>
      <c r="AT28" s="201">
        <v>10304000</v>
      </c>
      <c r="AU28" s="201"/>
      <c r="AV28" s="204">
        <f t="shared" si="15"/>
        <v>10304000</v>
      </c>
      <c r="AW28" s="201">
        <v>10304000</v>
      </c>
      <c r="AX28" s="201"/>
      <c r="AY28" s="204">
        <f t="shared" si="16"/>
        <v>10304000</v>
      </c>
      <c r="AZ28" s="201"/>
      <c r="BA28" s="201"/>
      <c r="BB28" s="204">
        <f t="shared" si="17"/>
        <v>0</v>
      </c>
      <c r="BC28" s="204">
        <f t="shared" si="18"/>
        <v>30912000</v>
      </c>
      <c r="BD28" s="204">
        <f t="shared" si="18"/>
        <v>0</v>
      </c>
      <c r="BE28" s="204">
        <f t="shared" si="19"/>
        <v>30912000</v>
      </c>
      <c r="BF28" s="201"/>
      <c r="BG28" s="201"/>
      <c r="BH28" s="204">
        <f t="shared" si="20"/>
        <v>0</v>
      </c>
      <c r="BI28" s="201"/>
      <c r="BJ28" s="201"/>
      <c r="BK28" s="204">
        <f t="shared" si="21"/>
        <v>0</v>
      </c>
      <c r="BL28" s="201"/>
      <c r="BM28" s="201"/>
      <c r="BN28" s="204">
        <f t="shared" si="22"/>
        <v>0</v>
      </c>
      <c r="BO28" s="216">
        <f t="shared" si="23"/>
        <v>0</v>
      </c>
      <c r="BP28" s="216">
        <f t="shared" si="23"/>
        <v>0</v>
      </c>
      <c r="BQ28" s="216">
        <f t="shared" si="24"/>
        <v>0</v>
      </c>
      <c r="BR28" s="205">
        <f t="shared" si="25"/>
        <v>62299000</v>
      </c>
      <c r="BS28" s="205">
        <f t="shared" si="25"/>
        <v>0</v>
      </c>
      <c r="BT28" s="205">
        <f t="shared" si="25"/>
        <v>62299000</v>
      </c>
      <c r="BU28" s="46">
        <f>+Y28-'GB 2023'!Y28</f>
        <v>-286</v>
      </c>
      <c r="BV28" s="46">
        <f>+Z28-'GB 2023'!Z28</f>
        <v>0</v>
      </c>
      <c r="BW28" s="46">
        <f>+AA28-'GB 2023'!AA28</f>
        <v>-286</v>
      </c>
      <c r="BX28" s="46">
        <f>+AN28-'GB 2023'!AN28</f>
        <v>142</v>
      </c>
      <c r="BY28" s="46">
        <f>+AO28-'GB 2023'!AO28</f>
        <v>0</v>
      </c>
      <c r="BZ28" s="46">
        <f>+AP28-'GB 2023'!AP28</f>
        <v>142</v>
      </c>
      <c r="CA28" s="46">
        <f>+BC28-'GB 2023'!BC28</f>
        <v>-856</v>
      </c>
      <c r="CB28" s="46">
        <f>+BD28-'GB 2023'!BD28</f>
        <v>0</v>
      </c>
      <c r="CC28" s="46">
        <f>+BE28-'GB 2023'!BE28</f>
        <v>-856</v>
      </c>
      <c r="CD28" s="46">
        <f>+BO28-'GB 2023'!BO28</f>
        <v>0</v>
      </c>
      <c r="CE28" s="46">
        <f>+BP28-'GB 2023'!BP28</f>
        <v>0</v>
      </c>
      <c r="CF28" s="46">
        <f>+BQ28-'GB 2023'!BQ28</f>
        <v>0</v>
      </c>
      <c r="CG28" s="46">
        <f t="shared" si="26"/>
        <v>-1000</v>
      </c>
      <c r="CH28" s="46">
        <f t="shared" si="26"/>
        <v>0</v>
      </c>
      <c r="CI28" s="46">
        <f t="shared" si="26"/>
        <v>-1000</v>
      </c>
    </row>
    <row r="29" spans="1:88" hidden="1" x14ac:dyDescent="0.25">
      <c r="B29" s="48" t="s">
        <v>156</v>
      </c>
      <c r="C29" s="48" t="s">
        <v>164</v>
      </c>
      <c r="D29" s="48" t="s">
        <v>117</v>
      </c>
      <c r="E29" s="48" t="s">
        <v>165</v>
      </c>
      <c r="F29" s="232" t="s">
        <v>160</v>
      </c>
      <c r="G29" s="232"/>
      <c r="H29" s="232" t="s">
        <v>166</v>
      </c>
      <c r="I29" s="232">
        <v>10</v>
      </c>
      <c r="J29" s="46">
        <v>20700000</v>
      </c>
      <c r="K29" s="46">
        <v>0</v>
      </c>
      <c r="L29" s="46">
        <v>20700000</v>
      </c>
      <c r="M29" s="201"/>
      <c r="N29" s="201"/>
      <c r="O29" s="204">
        <f t="shared" si="2"/>
        <v>0</v>
      </c>
      <c r="P29" s="201"/>
      <c r="Q29" s="201"/>
      <c r="R29" s="204">
        <f t="shared" si="3"/>
        <v>0</v>
      </c>
      <c r="S29" s="201"/>
      <c r="T29" s="201"/>
      <c r="U29" s="204">
        <f t="shared" si="4"/>
        <v>0</v>
      </c>
      <c r="V29" s="201"/>
      <c r="W29" s="201"/>
      <c r="X29" s="204">
        <f t="shared" si="5"/>
        <v>0</v>
      </c>
      <c r="Y29" s="204">
        <f t="shared" si="6"/>
        <v>0</v>
      </c>
      <c r="Z29" s="204">
        <f t="shared" si="6"/>
        <v>0</v>
      </c>
      <c r="AA29" s="204">
        <f t="shared" si="7"/>
        <v>0</v>
      </c>
      <c r="AB29" s="234"/>
      <c r="AC29" s="234"/>
      <c r="AD29" s="204">
        <f t="shared" si="8"/>
        <v>0</v>
      </c>
      <c r="AE29" s="234">
        <v>3450000</v>
      </c>
      <c r="AF29" s="234">
        <v>0</v>
      </c>
      <c r="AG29" s="204">
        <f t="shared" si="9"/>
        <v>3450000</v>
      </c>
      <c r="AH29" s="201">
        <f>MAX(0,'GB 2023'!AH29-((AB29-'GB 2023'!AB29)+(AE29-'GB 2023'!AE29))/2)</f>
        <v>3450000</v>
      </c>
      <c r="AI29" s="201">
        <f>MAX(0,'GB 2023'!AI29-((AC29-'GB 2023'!AC29)+(AF29-'GB 2023'!AF29))/2)</f>
        <v>0</v>
      </c>
      <c r="AJ29" s="204">
        <f t="shared" si="10"/>
        <v>3450000</v>
      </c>
      <c r="AK29" s="201">
        <f>MAX(0,'GB 2023'!AN29-SUM('UPDATE&gt;&gt;Jul-Dec 2022 Actuals'!AB29,'UPDATE&gt;&gt;Jul-Dec 2022 Actuals'!AE29,'UPDATE&gt;&gt;Jul-Dec 2022 Actuals'!AH29))</f>
        <v>3450000</v>
      </c>
      <c r="AL29" s="201">
        <f>MAX(0,'GB 2023'!AO29-SUM('UPDATE&gt;&gt;Jul-Dec 2022 Actuals'!AC29,'UPDATE&gt;&gt;Jul-Dec 2022 Actuals'!AF29,'UPDATE&gt;&gt;Jul-Dec 2022 Actuals'!AI29))</f>
        <v>0</v>
      </c>
      <c r="AM29" s="204">
        <f t="shared" si="11"/>
        <v>3450000</v>
      </c>
      <c r="AN29" s="204">
        <f t="shared" si="12"/>
        <v>10350000</v>
      </c>
      <c r="AO29" s="204">
        <f t="shared" si="12"/>
        <v>0</v>
      </c>
      <c r="AP29" s="204">
        <f t="shared" si="13"/>
        <v>10350000</v>
      </c>
      <c r="AQ29" s="201">
        <v>3450000</v>
      </c>
      <c r="AR29" s="201"/>
      <c r="AS29" s="204">
        <f t="shared" si="14"/>
        <v>3450000</v>
      </c>
      <c r="AT29" s="201">
        <v>3450000</v>
      </c>
      <c r="AU29" s="201"/>
      <c r="AV29" s="204">
        <f t="shared" si="15"/>
        <v>3450000</v>
      </c>
      <c r="AW29" s="201">
        <v>3450000</v>
      </c>
      <c r="AX29" s="201"/>
      <c r="AY29" s="204">
        <f t="shared" si="16"/>
        <v>3450000</v>
      </c>
      <c r="AZ29" s="201"/>
      <c r="BA29" s="201"/>
      <c r="BB29" s="204">
        <f t="shared" si="17"/>
        <v>0</v>
      </c>
      <c r="BC29" s="204">
        <f t="shared" si="18"/>
        <v>10350000</v>
      </c>
      <c r="BD29" s="204">
        <f t="shared" si="18"/>
        <v>0</v>
      </c>
      <c r="BE29" s="204">
        <f t="shared" si="19"/>
        <v>10350000</v>
      </c>
      <c r="BF29" s="201"/>
      <c r="BG29" s="201"/>
      <c r="BH29" s="204">
        <f t="shared" si="20"/>
        <v>0</v>
      </c>
      <c r="BI29" s="201"/>
      <c r="BJ29" s="201"/>
      <c r="BK29" s="204">
        <f t="shared" si="21"/>
        <v>0</v>
      </c>
      <c r="BL29" s="201"/>
      <c r="BM29" s="201"/>
      <c r="BN29" s="204">
        <f t="shared" si="22"/>
        <v>0</v>
      </c>
      <c r="BO29" s="216">
        <f t="shared" si="23"/>
        <v>0</v>
      </c>
      <c r="BP29" s="216">
        <f t="shared" si="23"/>
        <v>0</v>
      </c>
      <c r="BQ29" s="216">
        <f t="shared" si="24"/>
        <v>0</v>
      </c>
      <c r="BR29" s="205">
        <f t="shared" si="25"/>
        <v>20700000</v>
      </c>
      <c r="BS29" s="205">
        <f t="shared" si="25"/>
        <v>0</v>
      </c>
      <c r="BT29" s="205">
        <f t="shared" si="25"/>
        <v>20700000</v>
      </c>
      <c r="BU29" s="46">
        <f>+Y29-'GB 2023'!Y29</f>
        <v>0</v>
      </c>
      <c r="BV29" s="46">
        <f>+Z29-'GB 2023'!Z29</f>
        <v>0</v>
      </c>
      <c r="BW29" s="46">
        <f>+AA29-'GB 2023'!AA29</f>
        <v>0</v>
      </c>
      <c r="BX29" s="46">
        <f>+AN29-'GB 2023'!AN29</f>
        <v>0</v>
      </c>
      <c r="BY29" s="46">
        <f>+AO29-'GB 2023'!AO29</f>
        <v>0</v>
      </c>
      <c r="BZ29" s="46">
        <f>+AP29-'GB 2023'!AP29</f>
        <v>0</v>
      </c>
      <c r="CA29" s="46">
        <f>+BC29-'GB 2023'!BC29</f>
        <v>0</v>
      </c>
      <c r="CB29" s="46">
        <f>+BD29-'GB 2023'!BD29</f>
        <v>0</v>
      </c>
      <c r="CC29" s="46">
        <f>+BE29-'GB 2023'!BE29</f>
        <v>0</v>
      </c>
      <c r="CD29" s="46">
        <f>+BO29-'GB 2023'!BO29</f>
        <v>0</v>
      </c>
      <c r="CE29" s="46">
        <f>+BP29-'GB 2023'!BP29</f>
        <v>0</v>
      </c>
      <c r="CF29" s="46">
        <f>+BQ29-'GB 2023'!BQ29</f>
        <v>0</v>
      </c>
      <c r="CG29" s="46">
        <f t="shared" si="26"/>
        <v>0</v>
      </c>
      <c r="CH29" s="46">
        <f t="shared" si="26"/>
        <v>0</v>
      </c>
      <c r="CI29" s="46">
        <f t="shared" si="26"/>
        <v>0</v>
      </c>
    </row>
    <row r="30" spans="1:88" hidden="1" x14ac:dyDescent="0.25">
      <c r="B30" s="48" t="s">
        <v>156</v>
      </c>
      <c r="C30" s="48" t="s">
        <v>164</v>
      </c>
      <c r="D30" s="48" t="s">
        <v>117</v>
      </c>
      <c r="E30" s="48" t="s">
        <v>165</v>
      </c>
      <c r="F30" s="232" t="s">
        <v>160</v>
      </c>
      <c r="G30" s="232"/>
      <c r="H30" s="232" t="s">
        <v>167</v>
      </c>
      <c r="I30" s="232">
        <v>20</v>
      </c>
      <c r="J30" s="46">
        <v>17000000</v>
      </c>
      <c r="K30" s="46">
        <v>0</v>
      </c>
      <c r="L30" s="46">
        <v>17000000</v>
      </c>
      <c r="M30" s="201"/>
      <c r="N30" s="201"/>
      <c r="O30" s="204">
        <f t="shared" si="2"/>
        <v>0</v>
      </c>
      <c r="P30" s="201"/>
      <c r="Q30" s="201"/>
      <c r="R30" s="204">
        <f t="shared" si="3"/>
        <v>0</v>
      </c>
      <c r="S30" s="201"/>
      <c r="T30" s="201"/>
      <c r="U30" s="204">
        <f t="shared" si="4"/>
        <v>0</v>
      </c>
      <c r="V30" s="201"/>
      <c r="W30" s="201"/>
      <c r="X30" s="204">
        <f t="shared" si="5"/>
        <v>0</v>
      </c>
      <c r="Y30" s="204">
        <f t="shared" si="6"/>
        <v>0</v>
      </c>
      <c r="Z30" s="204">
        <f t="shared" si="6"/>
        <v>0</v>
      </c>
      <c r="AA30" s="204">
        <f t="shared" si="7"/>
        <v>0</v>
      </c>
      <c r="AB30" s="234"/>
      <c r="AC30" s="234"/>
      <c r="AD30" s="204">
        <f t="shared" si="8"/>
        <v>0</v>
      </c>
      <c r="AE30" s="234">
        <v>2833000</v>
      </c>
      <c r="AF30" s="234">
        <v>0</v>
      </c>
      <c r="AG30" s="204">
        <f t="shared" si="9"/>
        <v>2833000</v>
      </c>
      <c r="AH30" s="201">
        <f>MAX(0,'GB 2023'!AH30-((AB30-'GB 2023'!AB30)+(AE30-'GB 2023'!AE30))/2)</f>
        <v>2833000</v>
      </c>
      <c r="AI30" s="201">
        <f>MAX(0,'GB 2023'!AI30-((AC30-'GB 2023'!AC30)+(AF30-'GB 2023'!AF30))/2)</f>
        <v>0</v>
      </c>
      <c r="AJ30" s="204">
        <f t="shared" si="10"/>
        <v>2833000</v>
      </c>
      <c r="AK30" s="201">
        <f>MAX(0,'GB 2023'!AN30-SUM('UPDATE&gt;&gt;Jul-Dec 2022 Actuals'!AB30,'UPDATE&gt;&gt;Jul-Dec 2022 Actuals'!AE30,'UPDATE&gt;&gt;Jul-Dec 2022 Actuals'!AH30))</f>
        <v>2834000</v>
      </c>
      <c r="AL30" s="201">
        <f>MAX(0,'GB 2023'!AO30-SUM('UPDATE&gt;&gt;Jul-Dec 2022 Actuals'!AC30,'UPDATE&gt;&gt;Jul-Dec 2022 Actuals'!AF30,'UPDATE&gt;&gt;Jul-Dec 2022 Actuals'!AI30))</f>
        <v>0</v>
      </c>
      <c r="AM30" s="204">
        <f t="shared" si="11"/>
        <v>2834000</v>
      </c>
      <c r="AN30" s="204">
        <f t="shared" si="12"/>
        <v>8500000</v>
      </c>
      <c r="AO30" s="204">
        <f t="shared" si="12"/>
        <v>0</v>
      </c>
      <c r="AP30" s="204">
        <f t="shared" si="13"/>
        <v>8500000</v>
      </c>
      <c r="AQ30" s="201">
        <v>2833000</v>
      </c>
      <c r="AR30" s="201"/>
      <c r="AS30" s="204">
        <f t="shared" si="14"/>
        <v>2833000</v>
      </c>
      <c r="AT30" s="201">
        <v>2833000</v>
      </c>
      <c r="AU30" s="201"/>
      <c r="AV30" s="204">
        <f t="shared" si="15"/>
        <v>2833000</v>
      </c>
      <c r="AW30" s="201">
        <v>2833000</v>
      </c>
      <c r="AX30" s="201"/>
      <c r="AY30" s="204">
        <f t="shared" si="16"/>
        <v>2833000</v>
      </c>
      <c r="AZ30" s="201"/>
      <c r="BA30" s="201"/>
      <c r="BB30" s="204">
        <f t="shared" si="17"/>
        <v>0</v>
      </c>
      <c r="BC30" s="204">
        <f t="shared" si="18"/>
        <v>8499000</v>
      </c>
      <c r="BD30" s="204">
        <f t="shared" si="18"/>
        <v>0</v>
      </c>
      <c r="BE30" s="204">
        <f t="shared" si="19"/>
        <v>8499000</v>
      </c>
      <c r="BF30" s="201"/>
      <c r="BG30" s="201"/>
      <c r="BH30" s="204">
        <f t="shared" si="20"/>
        <v>0</v>
      </c>
      <c r="BI30" s="201"/>
      <c r="BJ30" s="201"/>
      <c r="BK30" s="204">
        <f t="shared" si="21"/>
        <v>0</v>
      </c>
      <c r="BL30" s="201"/>
      <c r="BM30" s="201"/>
      <c r="BN30" s="204">
        <f t="shared" si="22"/>
        <v>0</v>
      </c>
      <c r="BO30" s="216">
        <f t="shared" si="23"/>
        <v>0</v>
      </c>
      <c r="BP30" s="216">
        <f t="shared" si="23"/>
        <v>0</v>
      </c>
      <c r="BQ30" s="216">
        <f t="shared" si="24"/>
        <v>0</v>
      </c>
      <c r="BR30" s="205">
        <f t="shared" si="25"/>
        <v>16999000</v>
      </c>
      <c r="BS30" s="205">
        <f t="shared" si="25"/>
        <v>0</v>
      </c>
      <c r="BT30" s="205">
        <f t="shared" si="25"/>
        <v>16999000</v>
      </c>
      <c r="BU30" s="46">
        <f>+Y30-'GB 2023'!Y30</f>
        <v>0</v>
      </c>
      <c r="BV30" s="46">
        <f>+Z30-'GB 2023'!Z30</f>
        <v>0</v>
      </c>
      <c r="BW30" s="46">
        <f>+AA30-'GB 2023'!AA30</f>
        <v>0</v>
      </c>
      <c r="BX30" s="46">
        <f>+AN30-'GB 2023'!AN30</f>
        <v>0</v>
      </c>
      <c r="BY30" s="46">
        <f>+AO30-'GB 2023'!AO30</f>
        <v>0</v>
      </c>
      <c r="BZ30" s="46">
        <f>+AP30-'GB 2023'!AP30</f>
        <v>0</v>
      </c>
      <c r="CA30" s="46">
        <f>+BC30-'GB 2023'!BC30</f>
        <v>-1000</v>
      </c>
      <c r="CB30" s="46">
        <f>+BD30-'GB 2023'!BD30</f>
        <v>0</v>
      </c>
      <c r="CC30" s="46">
        <f>+BE30-'GB 2023'!BE30</f>
        <v>-1000</v>
      </c>
      <c r="CD30" s="46">
        <f>+BO30-'GB 2023'!BO30</f>
        <v>0</v>
      </c>
      <c r="CE30" s="46">
        <f>+BP30-'GB 2023'!BP30</f>
        <v>0</v>
      </c>
      <c r="CF30" s="46">
        <f>+BQ30-'GB 2023'!BQ30</f>
        <v>0</v>
      </c>
      <c r="CG30" s="46">
        <f t="shared" si="26"/>
        <v>-1000</v>
      </c>
      <c r="CH30" s="46">
        <f t="shared" si="26"/>
        <v>0</v>
      </c>
      <c r="CI30" s="46">
        <f t="shared" si="26"/>
        <v>-1000</v>
      </c>
    </row>
    <row r="31" spans="1:88" s="95" customFormat="1" hidden="1" x14ac:dyDescent="0.25">
      <c r="A31" s="96"/>
      <c r="B31" s="96" t="s">
        <v>156</v>
      </c>
      <c r="C31" s="96" t="s">
        <v>168</v>
      </c>
      <c r="D31" s="96" t="s">
        <v>121</v>
      </c>
      <c r="E31" s="96"/>
      <c r="F31" s="233" t="s">
        <v>158</v>
      </c>
      <c r="G31" s="233"/>
      <c r="H31" s="233" t="s">
        <v>159</v>
      </c>
      <c r="I31" s="233">
        <v>30</v>
      </c>
      <c r="J31" s="182">
        <v>0</v>
      </c>
      <c r="K31" s="182">
        <v>0</v>
      </c>
      <c r="L31" s="182">
        <v>0</v>
      </c>
      <c r="M31" s="203"/>
      <c r="N31" s="203"/>
      <c r="O31" s="208">
        <f t="shared" si="2"/>
        <v>0</v>
      </c>
      <c r="P31" s="203"/>
      <c r="Q31" s="203"/>
      <c r="R31" s="208">
        <f t="shared" si="3"/>
        <v>0</v>
      </c>
      <c r="S31" s="203"/>
      <c r="T31" s="203"/>
      <c r="U31" s="208">
        <f t="shared" si="4"/>
        <v>0</v>
      </c>
      <c r="V31" s="203"/>
      <c r="W31" s="203"/>
      <c r="X31" s="208">
        <f t="shared" si="5"/>
        <v>0</v>
      </c>
      <c r="Y31" s="208">
        <f t="shared" si="6"/>
        <v>0</v>
      </c>
      <c r="Z31" s="208">
        <f t="shared" si="6"/>
        <v>0</v>
      </c>
      <c r="AA31" s="208">
        <f t="shared" si="7"/>
        <v>0</v>
      </c>
      <c r="AB31" s="236"/>
      <c r="AC31" s="236"/>
      <c r="AD31" s="208">
        <f t="shared" si="8"/>
        <v>0</v>
      </c>
      <c r="AE31" s="236">
        <v>0</v>
      </c>
      <c r="AF31" s="236">
        <v>0</v>
      </c>
      <c r="AG31" s="208">
        <f t="shared" si="9"/>
        <v>0</v>
      </c>
      <c r="AH31" s="203">
        <f>MAX(0,'GB 2023'!AH31-((AB31-'GB 2023'!AB31)+(AE31-'GB 2023'!AE31))/2)</f>
        <v>0</v>
      </c>
      <c r="AI31" s="203">
        <f>MAX(0,'GB 2023'!AI31-((AC31-'GB 2023'!AC31)+(AF31-'GB 2023'!AF31))/2)</f>
        <v>0</v>
      </c>
      <c r="AJ31" s="208">
        <f t="shared" si="10"/>
        <v>0</v>
      </c>
      <c r="AK31" s="201">
        <f>MAX(0,'GB 2023'!AN31-SUM('UPDATE&gt;&gt;Jul-Dec 2022 Actuals'!AB31,'UPDATE&gt;&gt;Jul-Dec 2022 Actuals'!AE31,'UPDATE&gt;&gt;Jul-Dec 2022 Actuals'!AH31))</f>
        <v>0</v>
      </c>
      <c r="AL31" s="201">
        <f>MAX(0,'GB 2023'!AO31-SUM('UPDATE&gt;&gt;Jul-Dec 2022 Actuals'!AC31,'UPDATE&gt;&gt;Jul-Dec 2022 Actuals'!AF31,'UPDATE&gt;&gt;Jul-Dec 2022 Actuals'!AI31))</f>
        <v>0</v>
      </c>
      <c r="AM31" s="208">
        <f t="shared" si="11"/>
        <v>0</v>
      </c>
      <c r="AN31" s="208">
        <f t="shared" si="12"/>
        <v>0</v>
      </c>
      <c r="AO31" s="208">
        <f t="shared" si="12"/>
        <v>0</v>
      </c>
      <c r="AP31" s="208">
        <f t="shared" si="13"/>
        <v>0</v>
      </c>
      <c r="AQ31" s="203">
        <v>0</v>
      </c>
      <c r="AR31" s="203"/>
      <c r="AS31" s="208">
        <f t="shared" si="14"/>
        <v>0</v>
      </c>
      <c r="AT31" s="203">
        <v>0</v>
      </c>
      <c r="AU31" s="203"/>
      <c r="AV31" s="208">
        <f t="shared" si="15"/>
        <v>0</v>
      </c>
      <c r="AW31" s="203">
        <v>0</v>
      </c>
      <c r="AX31" s="203"/>
      <c r="AY31" s="208">
        <f t="shared" si="16"/>
        <v>0</v>
      </c>
      <c r="AZ31" s="203"/>
      <c r="BA31" s="203"/>
      <c r="BB31" s="208">
        <f t="shared" si="17"/>
        <v>0</v>
      </c>
      <c r="BC31" s="208">
        <f t="shared" si="18"/>
        <v>0</v>
      </c>
      <c r="BD31" s="208">
        <f t="shared" si="18"/>
        <v>0</v>
      </c>
      <c r="BE31" s="208">
        <f t="shared" si="19"/>
        <v>0</v>
      </c>
      <c r="BF31" s="203"/>
      <c r="BG31" s="203"/>
      <c r="BH31" s="208">
        <f t="shared" si="20"/>
        <v>0</v>
      </c>
      <c r="BI31" s="203"/>
      <c r="BJ31" s="203"/>
      <c r="BK31" s="208">
        <f t="shared" si="21"/>
        <v>0</v>
      </c>
      <c r="BL31" s="203"/>
      <c r="BM31" s="203"/>
      <c r="BN31" s="208">
        <f t="shared" si="22"/>
        <v>0</v>
      </c>
      <c r="BO31" s="217">
        <f t="shared" si="23"/>
        <v>0</v>
      </c>
      <c r="BP31" s="217">
        <f t="shared" si="23"/>
        <v>0</v>
      </c>
      <c r="BQ31" s="217">
        <f t="shared" si="24"/>
        <v>0</v>
      </c>
      <c r="BR31" s="209">
        <f t="shared" si="25"/>
        <v>0</v>
      </c>
      <c r="BS31" s="209">
        <f t="shared" si="25"/>
        <v>0</v>
      </c>
      <c r="BT31" s="209">
        <f t="shared" si="25"/>
        <v>0</v>
      </c>
      <c r="BU31" s="182">
        <f>+Y31-'GB 2023'!Y31</f>
        <v>0</v>
      </c>
      <c r="BV31" s="182">
        <f>+Z31-'GB 2023'!Z31</f>
        <v>0</v>
      </c>
      <c r="BW31" s="182">
        <f>+AA31-'GB 2023'!AA31</f>
        <v>0</v>
      </c>
      <c r="BX31" s="182">
        <f>+AN31-'GB 2023'!AN31</f>
        <v>0</v>
      </c>
      <c r="BY31" s="182">
        <f>+AO31-'GB 2023'!AO31</f>
        <v>0</v>
      </c>
      <c r="BZ31" s="182">
        <f>+AP31-'GB 2023'!AP31</f>
        <v>0</v>
      </c>
      <c r="CA31" s="182">
        <f>+BC31-'GB 2023'!BC31</f>
        <v>0</v>
      </c>
      <c r="CB31" s="182">
        <f>+BD31-'GB 2023'!BD31</f>
        <v>0</v>
      </c>
      <c r="CC31" s="182">
        <f>+BE31-'GB 2023'!BE31</f>
        <v>0</v>
      </c>
      <c r="CD31" s="182">
        <f>+BO31-'GB 2023'!BO31</f>
        <v>0</v>
      </c>
      <c r="CE31" s="182">
        <f>+BP31-'GB 2023'!BP31</f>
        <v>0</v>
      </c>
      <c r="CF31" s="182">
        <f>+BQ31-'GB 2023'!BQ31</f>
        <v>0</v>
      </c>
      <c r="CG31" s="182">
        <f t="shared" si="26"/>
        <v>0</v>
      </c>
      <c r="CH31" s="182">
        <f t="shared" si="26"/>
        <v>0</v>
      </c>
      <c r="CI31" s="182">
        <f t="shared" si="26"/>
        <v>0</v>
      </c>
      <c r="CJ31" s="96"/>
    </row>
    <row r="32" spans="1:88" s="95" customFormat="1" hidden="1" x14ac:dyDescent="0.25">
      <c r="A32" s="96"/>
      <c r="B32" s="96" t="s">
        <v>156</v>
      </c>
      <c r="C32" s="96" t="s">
        <v>168</v>
      </c>
      <c r="D32" s="96" t="s">
        <v>117</v>
      </c>
      <c r="E32" s="96"/>
      <c r="F32" s="233" t="s">
        <v>160</v>
      </c>
      <c r="G32" s="233"/>
      <c r="H32" s="233" t="s">
        <v>159</v>
      </c>
      <c r="I32" s="233">
        <v>30</v>
      </c>
      <c r="J32" s="182">
        <v>0</v>
      </c>
      <c r="K32" s="182">
        <v>0</v>
      </c>
      <c r="L32" s="182">
        <v>0</v>
      </c>
      <c r="M32" s="203"/>
      <c r="N32" s="203"/>
      <c r="O32" s="208">
        <f t="shared" si="2"/>
        <v>0</v>
      </c>
      <c r="P32" s="203"/>
      <c r="Q32" s="203"/>
      <c r="R32" s="208">
        <f t="shared" si="3"/>
        <v>0</v>
      </c>
      <c r="S32" s="203"/>
      <c r="T32" s="203"/>
      <c r="U32" s="208">
        <f t="shared" si="4"/>
        <v>0</v>
      </c>
      <c r="V32" s="203"/>
      <c r="W32" s="203"/>
      <c r="X32" s="208">
        <f t="shared" si="5"/>
        <v>0</v>
      </c>
      <c r="Y32" s="208">
        <f t="shared" si="6"/>
        <v>0</v>
      </c>
      <c r="Z32" s="208">
        <f t="shared" si="6"/>
        <v>0</v>
      </c>
      <c r="AA32" s="208">
        <f t="shared" si="7"/>
        <v>0</v>
      </c>
      <c r="AB32" s="236"/>
      <c r="AC32" s="236"/>
      <c r="AD32" s="208">
        <f t="shared" si="8"/>
        <v>0</v>
      </c>
      <c r="AE32" s="236">
        <v>0</v>
      </c>
      <c r="AF32" s="236">
        <v>0</v>
      </c>
      <c r="AG32" s="208">
        <f t="shared" si="9"/>
        <v>0</v>
      </c>
      <c r="AH32" s="203">
        <f>MAX(0,'GB 2023'!AH32-((AB32-'GB 2023'!AB32)+(AE32-'GB 2023'!AE32))/2)</f>
        <v>0</v>
      </c>
      <c r="AI32" s="203">
        <f>MAX(0,'GB 2023'!AI32-((AC32-'GB 2023'!AC32)+(AF32-'GB 2023'!AF32))/2)</f>
        <v>0</v>
      </c>
      <c r="AJ32" s="208">
        <f t="shared" si="10"/>
        <v>0</v>
      </c>
      <c r="AK32" s="201">
        <f>MAX(0,'GB 2023'!AN32-SUM('UPDATE&gt;&gt;Jul-Dec 2022 Actuals'!AB32,'UPDATE&gt;&gt;Jul-Dec 2022 Actuals'!AE32,'UPDATE&gt;&gt;Jul-Dec 2022 Actuals'!AH32))</f>
        <v>0</v>
      </c>
      <c r="AL32" s="201">
        <f>MAX(0,'GB 2023'!AO32-SUM('UPDATE&gt;&gt;Jul-Dec 2022 Actuals'!AC32,'UPDATE&gt;&gt;Jul-Dec 2022 Actuals'!AF32,'UPDATE&gt;&gt;Jul-Dec 2022 Actuals'!AI32))</f>
        <v>0</v>
      </c>
      <c r="AM32" s="208">
        <f t="shared" si="11"/>
        <v>0</v>
      </c>
      <c r="AN32" s="208">
        <f t="shared" si="12"/>
        <v>0</v>
      </c>
      <c r="AO32" s="208">
        <f t="shared" si="12"/>
        <v>0</v>
      </c>
      <c r="AP32" s="208">
        <f t="shared" si="13"/>
        <v>0</v>
      </c>
      <c r="AQ32" s="203">
        <v>0</v>
      </c>
      <c r="AR32" s="203"/>
      <c r="AS32" s="208">
        <f t="shared" si="14"/>
        <v>0</v>
      </c>
      <c r="AT32" s="203">
        <v>0</v>
      </c>
      <c r="AU32" s="203"/>
      <c r="AV32" s="208">
        <f t="shared" si="15"/>
        <v>0</v>
      </c>
      <c r="AW32" s="203">
        <v>0</v>
      </c>
      <c r="AX32" s="203"/>
      <c r="AY32" s="208">
        <f t="shared" si="16"/>
        <v>0</v>
      </c>
      <c r="AZ32" s="203"/>
      <c r="BA32" s="203"/>
      <c r="BB32" s="208">
        <f t="shared" si="17"/>
        <v>0</v>
      </c>
      <c r="BC32" s="208">
        <f t="shared" si="18"/>
        <v>0</v>
      </c>
      <c r="BD32" s="208">
        <f t="shared" si="18"/>
        <v>0</v>
      </c>
      <c r="BE32" s="208">
        <f t="shared" si="19"/>
        <v>0</v>
      </c>
      <c r="BF32" s="203"/>
      <c r="BG32" s="203"/>
      <c r="BH32" s="208">
        <f t="shared" si="20"/>
        <v>0</v>
      </c>
      <c r="BI32" s="203"/>
      <c r="BJ32" s="203"/>
      <c r="BK32" s="208">
        <f t="shared" si="21"/>
        <v>0</v>
      </c>
      <c r="BL32" s="203"/>
      <c r="BM32" s="203"/>
      <c r="BN32" s="208">
        <f t="shared" si="22"/>
        <v>0</v>
      </c>
      <c r="BO32" s="217">
        <f t="shared" si="23"/>
        <v>0</v>
      </c>
      <c r="BP32" s="217">
        <f t="shared" si="23"/>
        <v>0</v>
      </c>
      <c r="BQ32" s="217">
        <f t="shared" si="24"/>
        <v>0</v>
      </c>
      <c r="BR32" s="209">
        <f t="shared" si="25"/>
        <v>0</v>
      </c>
      <c r="BS32" s="209">
        <f t="shared" si="25"/>
        <v>0</v>
      </c>
      <c r="BT32" s="209">
        <f t="shared" si="25"/>
        <v>0</v>
      </c>
      <c r="BU32" s="182">
        <f>+Y32-'GB 2023'!Y32</f>
        <v>0</v>
      </c>
      <c r="BV32" s="182">
        <f>+Z32-'GB 2023'!Z32</f>
        <v>0</v>
      </c>
      <c r="BW32" s="182">
        <f>+AA32-'GB 2023'!AA32</f>
        <v>0</v>
      </c>
      <c r="BX32" s="182">
        <f>+AN32-'GB 2023'!AN32</f>
        <v>0</v>
      </c>
      <c r="BY32" s="182">
        <f>+AO32-'GB 2023'!AO32</f>
        <v>0</v>
      </c>
      <c r="BZ32" s="182">
        <f>+AP32-'GB 2023'!AP32</f>
        <v>0</v>
      </c>
      <c r="CA32" s="182">
        <f>+BC32-'GB 2023'!BC32</f>
        <v>0</v>
      </c>
      <c r="CB32" s="182">
        <f>+BD32-'GB 2023'!BD32</f>
        <v>0</v>
      </c>
      <c r="CC32" s="182">
        <f>+BE32-'GB 2023'!BE32</f>
        <v>0</v>
      </c>
      <c r="CD32" s="182">
        <f>+BO32-'GB 2023'!BO32</f>
        <v>0</v>
      </c>
      <c r="CE32" s="182">
        <f>+BP32-'GB 2023'!BP32</f>
        <v>0</v>
      </c>
      <c r="CF32" s="182">
        <f>+BQ32-'GB 2023'!BQ32</f>
        <v>0</v>
      </c>
      <c r="CG32" s="182">
        <f t="shared" si="26"/>
        <v>0</v>
      </c>
      <c r="CH32" s="182">
        <f t="shared" si="26"/>
        <v>0</v>
      </c>
      <c r="CI32" s="182">
        <f t="shared" si="26"/>
        <v>0</v>
      </c>
      <c r="CJ32" s="96"/>
    </row>
    <row r="33" spans="1:88" hidden="1" x14ac:dyDescent="0.25">
      <c r="B33" s="48" t="s">
        <v>156</v>
      </c>
      <c r="C33" s="48" t="s">
        <v>170</v>
      </c>
      <c r="D33" s="48" t="s">
        <v>121</v>
      </c>
      <c r="E33" s="48" t="s">
        <v>165</v>
      </c>
      <c r="F33" s="232" t="s">
        <v>158</v>
      </c>
      <c r="G33" s="232"/>
      <c r="H33" s="232" t="s">
        <v>159</v>
      </c>
      <c r="I33" s="232">
        <v>30</v>
      </c>
      <c r="J33" s="46">
        <v>1500000</v>
      </c>
      <c r="K33" s="46">
        <v>0</v>
      </c>
      <c r="L33" s="46">
        <v>1500000</v>
      </c>
      <c r="M33" s="201"/>
      <c r="N33" s="201"/>
      <c r="O33" s="204">
        <f t="shared" si="2"/>
        <v>0</v>
      </c>
      <c r="P33" s="201"/>
      <c r="Q33" s="201"/>
      <c r="R33" s="204">
        <f t="shared" si="3"/>
        <v>0</v>
      </c>
      <c r="S33" s="201"/>
      <c r="T33" s="201"/>
      <c r="U33" s="204">
        <f t="shared" si="4"/>
        <v>0</v>
      </c>
      <c r="V33" s="201"/>
      <c r="W33" s="201"/>
      <c r="X33" s="204">
        <f t="shared" si="5"/>
        <v>0</v>
      </c>
      <c r="Y33" s="204">
        <f t="shared" si="6"/>
        <v>0</v>
      </c>
      <c r="Z33" s="204">
        <f t="shared" si="6"/>
        <v>0</v>
      </c>
      <c r="AA33" s="204">
        <f t="shared" si="7"/>
        <v>0</v>
      </c>
      <c r="AB33" s="234">
        <v>18000</v>
      </c>
      <c r="AC33" s="234"/>
      <c r="AD33" s="204">
        <f t="shared" si="8"/>
        <v>18000</v>
      </c>
      <c r="AE33" s="234">
        <v>244000</v>
      </c>
      <c r="AF33" s="234">
        <v>0</v>
      </c>
      <c r="AG33" s="204">
        <f t="shared" si="9"/>
        <v>244000</v>
      </c>
      <c r="AH33" s="201">
        <f>MAX(0,'GB 2023'!AH33-((AB33-'GB 2023'!AB33)+(AE33-'GB 2023'!AE33))/2)</f>
        <v>244000</v>
      </c>
      <c r="AI33" s="201">
        <f>MAX(0,'GB 2023'!AI33-((AC33-'GB 2023'!AC33)+(AF33-'GB 2023'!AF33))/2)</f>
        <v>0</v>
      </c>
      <c r="AJ33" s="204">
        <f t="shared" si="10"/>
        <v>244000</v>
      </c>
      <c r="AK33" s="201">
        <f>MAX(0,'GB 2023'!AN33-SUM('UPDATE&gt;&gt;Jul-Dec 2022 Actuals'!AB33,'UPDATE&gt;&gt;Jul-Dec 2022 Actuals'!AE33,'UPDATE&gt;&gt;Jul-Dec 2022 Actuals'!AH33))</f>
        <v>244000</v>
      </c>
      <c r="AL33" s="201">
        <f>MAX(0,'GB 2023'!AO33-SUM('UPDATE&gt;&gt;Jul-Dec 2022 Actuals'!AC33,'UPDATE&gt;&gt;Jul-Dec 2022 Actuals'!AF33,'UPDATE&gt;&gt;Jul-Dec 2022 Actuals'!AI33))</f>
        <v>0</v>
      </c>
      <c r="AM33" s="204">
        <f t="shared" si="11"/>
        <v>244000</v>
      </c>
      <c r="AN33" s="204">
        <f t="shared" si="12"/>
        <v>750000</v>
      </c>
      <c r="AO33" s="204">
        <f t="shared" si="12"/>
        <v>0</v>
      </c>
      <c r="AP33" s="204">
        <f t="shared" si="13"/>
        <v>750000</v>
      </c>
      <c r="AQ33" s="201">
        <v>250000</v>
      </c>
      <c r="AR33" s="201"/>
      <c r="AS33" s="204">
        <f t="shared" si="14"/>
        <v>250000</v>
      </c>
      <c r="AT33" s="201">
        <v>250000</v>
      </c>
      <c r="AU33" s="201"/>
      <c r="AV33" s="204">
        <f t="shared" si="15"/>
        <v>250000</v>
      </c>
      <c r="AW33" s="201">
        <v>250000</v>
      </c>
      <c r="AX33" s="201"/>
      <c r="AY33" s="204">
        <f t="shared" si="16"/>
        <v>250000</v>
      </c>
      <c r="AZ33" s="201"/>
      <c r="BA33" s="201"/>
      <c r="BB33" s="204">
        <f t="shared" si="17"/>
        <v>0</v>
      </c>
      <c r="BC33" s="204">
        <f t="shared" si="18"/>
        <v>750000</v>
      </c>
      <c r="BD33" s="204">
        <f t="shared" si="18"/>
        <v>0</v>
      </c>
      <c r="BE33" s="204">
        <f t="shared" si="19"/>
        <v>750000</v>
      </c>
      <c r="BF33" s="201"/>
      <c r="BG33" s="201"/>
      <c r="BH33" s="204">
        <f t="shared" si="20"/>
        <v>0</v>
      </c>
      <c r="BI33" s="201"/>
      <c r="BJ33" s="201"/>
      <c r="BK33" s="204">
        <f t="shared" si="21"/>
        <v>0</v>
      </c>
      <c r="BL33" s="201"/>
      <c r="BM33" s="201"/>
      <c r="BN33" s="204">
        <f t="shared" si="22"/>
        <v>0</v>
      </c>
      <c r="BO33" s="216">
        <f t="shared" si="23"/>
        <v>0</v>
      </c>
      <c r="BP33" s="216">
        <f t="shared" si="23"/>
        <v>0</v>
      </c>
      <c r="BQ33" s="216">
        <f t="shared" si="24"/>
        <v>0</v>
      </c>
      <c r="BR33" s="205">
        <f t="shared" si="25"/>
        <v>1500000</v>
      </c>
      <c r="BS33" s="205">
        <f t="shared" si="25"/>
        <v>0</v>
      </c>
      <c r="BT33" s="205">
        <f t="shared" si="25"/>
        <v>1500000</v>
      </c>
      <c r="BU33" s="46">
        <f>+Y33-'GB 2023'!Y33</f>
        <v>0</v>
      </c>
      <c r="BV33" s="46">
        <f>+Z33-'GB 2023'!Z33</f>
        <v>0</v>
      </c>
      <c r="BW33" s="46">
        <f>+AA33-'GB 2023'!AA33</f>
        <v>0</v>
      </c>
      <c r="BX33" s="46">
        <f>+AN33-'GB 2023'!AN33</f>
        <v>0</v>
      </c>
      <c r="BY33" s="46">
        <f>+AO33-'GB 2023'!AO33</f>
        <v>0</v>
      </c>
      <c r="BZ33" s="46">
        <f>+AP33-'GB 2023'!AP33</f>
        <v>0</v>
      </c>
      <c r="CA33" s="46">
        <f>+BC33-'GB 2023'!BC33</f>
        <v>0</v>
      </c>
      <c r="CB33" s="46">
        <f>+BD33-'GB 2023'!BD33</f>
        <v>0</v>
      </c>
      <c r="CC33" s="46">
        <f>+BE33-'GB 2023'!BE33</f>
        <v>0</v>
      </c>
      <c r="CD33" s="46">
        <f>+BO33-'GB 2023'!BO33</f>
        <v>0</v>
      </c>
      <c r="CE33" s="46">
        <f>+BP33-'GB 2023'!BP33</f>
        <v>0</v>
      </c>
      <c r="CF33" s="46">
        <f>+BQ33-'GB 2023'!BQ33</f>
        <v>0</v>
      </c>
      <c r="CG33" s="46">
        <f t="shared" si="26"/>
        <v>0</v>
      </c>
      <c r="CH33" s="46">
        <f t="shared" si="26"/>
        <v>0</v>
      </c>
      <c r="CI33" s="46">
        <f t="shared" si="26"/>
        <v>0</v>
      </c>
    </row>
    <row r="34" spans="1:88" hidden="1" x14ac:dyDescent="0.25">
      <c r="B34" s="48" t="s">
        <v>156</v>
      </c>
      <c r="C34" s="48" t="s">
        <v>170</v>
      </c>
      <c r="D34" s="48" t="s">
        <v>117</v>
      </c>
      <c r="E34" s="48" t="s">
        <v>165</v>
      </c>
      <c r="F34" s="232" t="s">
        <v>160</v>
      </c>
      <c r="G34" s="232"/>
      <c r="H34" s="232" t="s">
        <v>159</v>
      </c>
      <c r="I34" s="232">
        <v>30</v>
      </c>
      <c r="J34" s="46">
        <v>48500000</v>
      </c>
      <c r="K34" s="46">
        <v>0</v>
      </c>
      <c r="L34" s="46">
        <v>48500000</v>
      </c>
      <c r="M34" s="201"/>
      <c r="N34" s="201"/>
      <c r="O34" s="204">
        <f t="shared" si="2"/>
        <v>0</v>
      </c>
      <c r="P34" s="201"/>
      <c r="Q34" s="201"/>
      <c r="R34" s="204">
        <f t="shared" si="3"/>
        <v>0</v>
      </c>
      <c r="S34" s="201"/>
      <c r="T34" s="201"/>
      <c r="U34" s="204">
        <f t="shared" si="4"/>
        <v>0</v>
      </c>
      <c r="V34" s="201"/>
      <c r="W34" s="201"/>
      <c r="X34" s="204">
        <f t="shared" si="5"/>
        <v>0</v>
      </c>
      <c r="Y34" s="204">
        <f t="shared" si="6"/>
        <v>0</v>
      </c>
      <c r="Z34" s="204">
        <f t="shared" si="6"/>
        <v>0</v>
      </c>
      <c r="AA34" s="204">
        <f t="shared" si="7"/>
        <v>0</v>
      </c>
      <c r="AB34" s="234"/>
      <c r="AC34" s="234"/>
      <c r="AD34" s="204">
        <f t="shared" si="8"/>
        <v>0</v>
      </c>
      <c r="AE34" s="234">
        <v>9700000</v>
      </c>
      <c r="AF34" s="234">
        <v>0</v>
      </c>
      <c r="AG34" s="204">
        <f t="shared" si="9"/>
        <v>9700000</v>
      </c>
      <c r="AH34" s="201">
        <f>MAX(0,'GB 2023'!AH34-((AB34-'GB 2023'!AB34)+(AE34-'GB 2023'!AE34))/2)</f>
        <v>9700000</v>
      </c>
      <c r="AI34" s="201">
        <f>MAX(0,'GB 2023'!AI34-((AC34-'GB 2023'!AC34)+(AF34-'GB 2023'!AF34))/2)</f>
        <v>0</v>
      </c>
      <c r="AJ34" s="204">
        <f t="shared" si="10"/>
        <v>9700000</v>
      </c>
      <c r="AK34" s="201">
        <f>MAX(0,'GB 2023'!AN34-SUM('UPDATE&gt;&gt;Jul-Dec 2022 Actuals'!AB34,'UPDATE&gt;&gt;Jul-Dec 2022 Actuals'!AE34,'UPDATE&gt;&gt;Jul-Dec 2022 Actuals'!AH34))</f>
        <v>9700000</v>
      </c>
      <c r="AL34" s="201">
        <f>MAX(0,'GB 2023'!AO34-SUM('UPDATE&gt;&gt;Jul-Dec 2022 Actuals'!AC34,'UPDATE&gt;&gt;Jul-Dec 2022 Actuals'!AF34,'UPDATE&gt;&gt;Jul-Dec 2022 Actuals'!AI34))</f>
        <v>0</v>
      </c>
      <c r="AM34" s="204">
        <f t="shared" si="11"/>
        <v>9700000</v>
      </c>
      <c r="AN34" s="204">
        <f t="shared" si="12"/>
        <v>29100000</v>
      </c>
      <c r="AO34" s="204">
        <f t="shared" si="12"/>
        <v>0</v>
      </c>
      <c r="AP34" s="204">
        <f t="shared" si="13"/>
        <v>29100000</v>
      </c>
      <c r="AQ34" s="201">
        <v>9700000</v>
      </c>
      <c r="AR34" s="201"/>
      <c r="AS34" s="204">
        <f t="shared" si="14"/>
        <v>9700000</v>
      </c>
      <c r="AT34" s="201">
        <v>9700000</v>
      </c>
      <c r="AU34" s="201"/>
      <c r="AV34" s="204">
        <f t="shared" si="15"/>
        <v>9700000</v>
      </c>
      <c r="AW34" s="201"/>
      <c r="AX34" s="201"/>
      <c r="AY34" s="204">
        <f t="shared" si="16"/>
        <v>0</v>
      </c>
      <c r="AZ34" s="201"/>
      <c r="BA34" s="201"/>
      <c r="BB34" s="204">
        <f t="shared" si="17"/>
        <v>0</v>
      </c>
      <c r="BC34" s="204">
        <f t="shared" si="18"/>
        <v>19400000</v>
      </c>
      <c r="BD34" s="204">
        <f t="shared" si="18"/>
        <v>0</v>
      </c>
      <c r="BE34" s="204">
        <f t="shared" si="19"/>
        <v>19400000</v>
      </c>
      <c r="BF34" s="201"/>
      <c r="BG34" s="201"/>
      <c r="BH34" s="204">
        <f t="shared" si="20"/>
        <v>0</v>
      </c>
      <c r="BI34" s="201"/>
      <c r="BJ34" s="201"/>
      <c r="BK34" s="204">
        <f t="shared" si="21"/>
        <v>0</v>
      </c>
      <c r="BL34" s="201"/>
      <c r="BM34" s="201"/>
      <c r="BN34" s="204">
        <f t="shared" si="22"/>
        <v>0</v>
      </c>
      <c r="BO34" s="216">
        <f t="shared" si="23"/>
        <v>0</v>
      </c>
      <c r="BP34" s="216">
        <f t="shared" si="23"/>
        <v>0</v>
      </c>
      <c r="BQ34" s="216">
        <f t="shared" si="24"/>
        <v>0</v>
      </c>
      <c r="BR34" s="205">
        <f t="shared" si="25"/>
        <v>48500000</v>
      </c>
      <c r="BS34" s="205">
        <f t="shared" si="25"/>
        <v>0</v>
      </c>
      <c r="BT34" s="205">
        <f t="shared" si="25"/>
        <v>48500000</v>
      </c>
      <c r="BU34" s="46">
        <f>+Y34-'GB 2023'!Y34</f>
        <v>0</v>
      </c>
      <c r="BV34" s="46">
        <f>+Z34-'GB 2023'!Z34</f>
        <v>0</v>
      </c>
      <c r="BW34" s="46">
        <f>+AA34-'GB 2023'!AA34</f>
        <v>0</v>
      </c>
      <c r="BX34" s="46">
        <f>+AN34-'GB 2023'!AN34</f>
        <v>0</v>
      </c>
      <c r="BY34" s="46">
        <f>+AO34-'GB 2023'!AO34</f>
        <v>0</v>
      </c>
      <c r="BZ34" s="46">
        <f>+AP34-'GB 2023'!AP34</f>
        <v>0</v>
      </c>
      <c r="CA34" s="46">
        <f>+BC34-'GB 2023'!BC34</f>
        <v>0</v>
      </c>
      <c r="CB34" s="46">
        <f>+BD34-'GB 2023'!BD34</f>
        <v>0</v>
      </c>
      <c r="CC34" s="46">
        <f>+BE34-'GB 2023'!BE34</f>
        <v>0</v>
      </c>
      <c r="CD34" s="46">
        <f>+BO34-'GB 2023'!BO34</f>
        <v>0</v>
      </c>
      <c r="CE34" s="46">
        <f>+BP34-'GB 2023'!BP34</f>
        <v>0</v>
      </c>
      <c r="CF34" s="46">
        <f>+BQ34-'GB 2023'!BQ34</f>
        <v>0</v>
      </c>
      <c r="CG34" s="46">
        <f t="shared" si="26"/>
        <v>0</v>
      </c>
      <c r="CH34" s="46">
        <f t="shared" si="26"/>
        <v>0</v>
      </c>
      <c r="CI34" s="46">
        <f t="shared" si="26"/>
        <v>0</v>
      </c>
    </row>
    <row r="35" spans="1:88" hidden="1" x14ac:dyDescent="0.25">
      <c r="B35" s="48" t="s">
        <v>156</v>
      </c>
      <c r="C35" s="48" t="s">
        <v>171</v>
      </c>
      <c r="D35" s="48" t="s">
        <v>121</v>
      </c>
      <c r="E35" s="48" t="s">
        <v>165</v>
      </c>
      <c r="F35" s="232" t="s">
        <v>158</v>
      </c>
      <c r="G35" s="232"/>
      <c r="H35" s="232" t="s">
        <v>166</v>
      </c>
      <c r="I35" s="232">
        <v>10</v>
      </c>
      <c r="J35" s="46">
        <v>2000000</v>
      </c>
      <c r="K35" s="46">
        <v>0</v>
      </c>
      <c r="L35" s="46">
        <v>2000000</v>
      </c>
      <c r="M35" s="201"/>
      <c r="N35" s="201"/>
      <c r="O35" s="204">
        <f t="shared" si="2"/>
        <v>0</v>
      </c>
      <c r="P35" s="201"/>
      <c r="Q35" s="201"/>
      <c r="R35" s="204">
        <f t="shared" si="3"/>
        <v>0</v>
      </c>
      <c r="S35" s="201"/>
      <c r="T35" s="201"/>
      <c r="U35" s="204">
        <f t="shared" si="4"/>
        <v>0</v>
      </c>
      <c r="V35" s="201"/>
      <c r="W35" s="201"/>
      <c r="X35" s="204">
        <f t="shared" si="5"/>
        <v>0</v>
      </c>
      <c r="Y35" s="204">
        <f t="shared" si="6"/>
        <v>0</v>
      </c>
      <c r="Z35" s="204">
        <f t="shared" si="6"/>
        <v>0</v>
      </c>
      <c r="AA35" s="204">
        <f t="shared" si="7"/>
        <v>0</v>
      </c>
      <c r="AB35" s="234"/>
      <c r="AC35" s="234"/>
      <c r="AD35" s="204">
        <f t="shared" si="8"/>
        <v>0</v>
      </c>
      <c r="AE35" s="234">
        <v>333000</v>
      </c>
      <c r="AF35" s="234">
        <v>0</v>
      </c>
      <c r="AG35" s="204">
        <f t="shared" si="9"/>
        <v>333000</v>
      </c>
      <c r="AH35" s="201">
        <f>MAX(0,'GB 2023'!AH35-((AB35-'GB 2023'!AB35)+(AE35-'GB 2023'!AE35))/2)</f>
        <v>333000</v>
      </c>
      <c r="AI35" s="201">
        <f>MAX(0,'GB 2023'!AI35-((AC35-'GB 2023'!AC35)+(AF35-'GB 2023'!AF35))/2)</f>
        <v>0</v>
      </c>
      <c r="AJ35" s="204">
        <f t="shared" si="10"/>
        <v>333000</v>
      </c>
      <c r="AK35" s="201">
        <f>MAX(0,'GB 2023'!AN35-SUM('UPDATE&gt;&gt;Jul-Dec 2022 Actuals'!AB35,'UPDATE&gt;&gt;Jul-Dec 2022 Actuals'!AE35,'UPDATE&gt;&gt;Jul-Dec 2022 Actuals'!AH35))</f>
        <v>334000</v>
      </c>
      <c r="AL35" s="201">
        <f>MAX(0,'GB 2023'!AO35-SUM('UPDATE&gt;&gt;Jul-Dec 2022 Actuals'!AC35,'UPDATE&gt;&gt;Jul-Dec 2022 Actuals'!AF35,'UPDATE&gt;&gt;Jul-Dec 2022 Actuals'!AI35))</f>
        <v>0</v>
      </c>
      <c r="AM35" s="204">
        <f t="shared" si="11"/>
        <v>334000</v>
      </c>
      <c r="AN35" s="204">
        <f t="shared" si="12"/>
        <v>1000000</v>
      </c>
      <c r="AO35" s="204">
        <f t="shared" si="12"/>
        <v>0</v>
      </c>
      <c r="AP35" s="204">
        <f t="shared" si="13"/>
        <v>1000000</v>
      </c>
      <c r="AQ35" s="201">
        <v>333000</v>
      </c>
      <c r="AR35" s="201"/>
      <c r="AS35" s="204">
        <f t="shared" si="14"/>
        <v>333000</v>
      </c>
      <c r="AT35" s="201">
        <v>333000</v>
      </c>
      <c r="AU35" s="201"/>
      <c r="AV35" s="204">
        <f t="shared" si="15"/>
        <v>333000</v>
      </c>
      <c r="AW35" s="201">
        <v>333000</v>
      </c>
      <c r="AX35" s="201"/>
      <c r="AY35" s="204">
        <f t="shared" si="16"/>
        <v>333000</v>
      </c>
      <c r="AZ35" s="201"/>
      <c r="BA35" s="201"/>
      <c r="BB35" s="204">
        <f t="shared" si="17"/>
        <v>0</v>
      </c>
      <c r="BC35" s="204">
        <f t="shared" si="18"/>
        <v>999000</v>
      </c>
      <c r="BD35" s="204">
        <f t="shared" si="18"/>
        <v>0</v>
      </c>
      <c r="BE35" s="204">
        <f t="shared" si="19"/>
        <v>999000</v>
      </c>
      <c r="BF35" s="201"/>
      <c r="BG35" s="201"/>
      <c r="BH35" s="204">
        <f t="shared" si="20"/>
        <v>0</v>
      </c>
      <c r="BI35" s="201"/>
      <c r="BJ35" s="201"/>
      <c r="BK35" s="204">
        <f t="shared" si="21"/>
        <v>0</v>
      </c>
      <c r="BL35" s="201"/>
      <c r="BM35" s="201"/>
      <c r="BN35" s="204">
        <f t="shared" si="22"/>
        <v>0</v>
      </c>
      <c r="BO35" s="216">
        <f t="shared" si="23"/>
        <v>0</v>
      </c>
      <c r="BP35" s="216">
        <f t="shared" si="23"/>
        <v>0</v>
      </c>
      <c r="BQ35" s="216">
        <f t="shared" si="24"/>
        <v>0</v>
      </c>
      <c r="BR35" s="205">
        <f t="shared" si="25"/>
        <v>1999000</v>
      </c>
      <c r="BS35" s="205">
        <f t="shared" si="25"/>
        <v>0</v>
      </c>
      <c r="BT35" s="205">
        <f t="shared" si="25"/>
        <v>1999000</v>
      </c>
      <c r="BU35" s="46">
        <f>+Y35-'GB 2023'!Y35</f>
        <v>0</v>
      </c>
      <c r="BV35" s="46">
        <f>+Z35-'GB 2023'!Z35</f>
        <v>0</v>
      </c>
      <c r="BW35" s="46">
        <f>+AA35-'GB 2023'!AA35</f>
        <v>0</v>
      </c>
      <c r="BX35" s="46">
        <f>+AN35-'GB 2023'!AN35</f>
        <v>0</v>
      </c>
      <c r="BY35" s="46">
        <f>+AO35-'GB 2023'!AO35</f>
        <v>0</v>
      </c>
      <c r="BZ35" s="46">
        <f>+AP35-'GB 2023'!AP35</f>
        <v>0</v>
      </c>
      <c r="CA35" s="46">
        <f>+BC35-'GB 2023'!BC35</f>
        <v>-1000</v>
      </c>
      <c r="CB35" s="46">
        <f>+BD35-'GB 2023'!BD35</f>
        <v>0</v>
      </c>
      <c r="CC35" s="46">
        <f>+BE35-'GB 2023'!BE35</f>
        <v>-1000</v>
      </c>
      <c r="CD35" s="46">
        <f>+BO35-'GB 2023'!BO35</f>
        <v>0</v>
      </c>
      <c r="CE35" s="46">
        <f>+BP35-'GB 2023'!BP35</f>
        <v>0</v>
      </c>
      <c r="CF35" s="46">
        <f>+BQ35-'GB 2023'!BQ35</f>
        <v>0</v>
      </c>
      <c r="CG35" s="46">
        <f t="shared" si="26"/>
        <v>-1000</v>
      </c>
      <c r="CH35" s="46">
        <f t="shared" si="26"/>
        <v>0</v>
      </c>
      <c r="CI35" s="46">
        <f t="shared" si="26"/>
        <v>-1000</v>
      </c>
    </row>
    <row r="36" spans="1:88" hidden="1" x14ac:dyDescent="0.25">
      <c r="B36" s="48" t="s">
        <v>156</v>
      </c>
      <c r="C36" s="48" t="s">
        <v>171</v>
      </c>
      <c r="D36" s="48" t="s">
        <v>117</v>
      </c>
      <c r="E36" s="48" t="s">
        <v>165</v>
      </c>
      <c r="F36" s="232" t="s">
        <v>160</v>
      </c>
      <c r="G36" s="232"/>
      <c r="H36" s="232" t="s">
        <v>166</v>
      </c>
      <c r="I36" s="232">
        <v>10</v>
      </c>
      <c r="J36" s="46">
        <v>38000000</v>
      </c>
      <c r="K36" s="46">
        <v>0</v>
      </c>
      <c r="L36" s="46">
        <v>38000000</v>
      </c>
      <c r="M36" s="201"/>
      <c r="N36" s="201"/>
      <c r="O36" s="204">
        <f t="shared" si="2"/>
        <v>0</v>
      </c>
      <c r="P36" s="201"/>
      <c r="Q36" s="201"/>
      <c r="R36" s="204">
        <f t="shared" si="3"/>
        <v>0</v>
      </c>
      <c r="S36" s="201"/>
      <c r="T36" s="201"/>
      <c r="U36" s="204">
        <f t="shared" si="4"/>
        <v>0</v>
      </c>
      <c r="V36" s="201"/>
      <c r="W36" s="201"/>
      <c r="X36" s="204">
        <f t="shared" si="5"/>
        <v>0</v>
      </c>
      <c r="Y36" s="204">
        <f t="shared" si="6"/>
        <v>0</v>
      </c>
      <c r="Z36" s="204">
        <f t="shared" si="6"/>
        <v>0</v>
      </c>
      <c r="AA36" s="204">
        <f t="shared" si="7"/>
        <v>0</v>
      </c>
      <c r="AB36" s="234"/>
      <c r="AC36" s="234"/>
      <c r="AD36" s="204">
        <f t="shared" si="8"/>
        <v>0</v>
      </c>
      <c r="AE36" s="234">
        <v>7600000</v>
      </c>
      <c r="AF36" s="234">
        <v>0</v>
      </c>
      <c r="AG36" s="204">
        <f t="shared" si="9"/>
        <v>7600000</v>
      </c>
      <c r="AH36" s="201">
        <f>MAX(0,'GB 2023'!AH36-((AB36-'GB 2023'!AB36)+(AE36-'GB 2023'!AE36))/2)</f>
        <v>7600000</v>
      </c>
      <c r="AI36" s="201">
        <f>MAX(0,'GB 2023'!AI36-((AC36-'GB 2023'!AC36)+(AF36-'GB 2023'!AF36))/2)</f>
        <v>0</v>
      </c>
      <c r="AJ36" s="204">
        <f t="shared" si="10"/>
        <v>7600000</v>
      </c>
      <c r="AK36" s="201">
        <f>MAX(0,'GB 2023'!AN36-SUM('UPDATE&gt;&gt;Jul-Dec 2022 Actuals'!AB36,'UPDATE&gt;&gt;Jul-Dec 2022 Actuals'!AE36,'UPDATE&gt;&gt;Jul-Dec 2022 Actuals'!AH36))</f>
        <v>7600000</v>
      </c>
      <c r="AL36" s="201">
        <f>MAX(0,'GB 2023'!AO36-SUM('UPDATE&gt;&gt;Jul-Dec 2022 Actuals'!AC36,'UPDATE&gt;&gt;Jul-Dec 2022 Actuals'!AF36,'UPDATE&gt;&gt;Jul-Dec 2022 Actuals'!AI36))</f>
        <v>0</v>
      </c>
      <c r="AM36" s="204">
        <f t="shared" si="11"/>
        <v>7600000</v>
      </c>
      <c r="AN36" s="204">
        <f t="shared" si="12"/>
        <v>22800000</v>
      </c>
      <c r="AO36" s="204">
        <f t="shared" si="12"/>
        <v>0</v>
      </c>
      <c r="AP36" s="204">
        <f t="shared" si="13"/>
        <v>22800000</v>
      </c>
      <c r="AQ36" s="201">
        <v>7600000</v>
      </c>
      <c r="AR36" s="201"/>
      <c r="AS36" s="204">
        <f t="shared" si="14"/>
        <v>7600000</v>
      </c>
      <c r="AT36" s="201">
        <v>7600000</v>
      </c>
      <c r="AU36" s="201"/>
      <c r="AV36" s="204">
        <f t="shared" si="15"/>
        <v>7600000</v>
      </c>
      <c r="AW36" s="201"/>
      <c r="AX36" s="201"/>
      <c r="AY36" s="204">
        <f t="shared" si="16"/>
        <v>0</v>
      </c>
      <c r="AZ36" s="201"/>
      <c r="BA36" s="201"/>
      <c r="BB36" s="204">
        <f t="shared" si="17"/>
        <v>0</v>
      </c>
      <c r="BC36" s="204">
        <f t="shared" si="18"/>
        <v>15200000</v>
      </c>
      <c r="BD36" s="204">
        <f t="shared" si="18"/>
        <v>0</v>
      </c>
      <c r="BE36" s="204">
        <f t="shared" si="19"/>
        <v>15200000</v>
      </c>
      <c r="BF36" s="201"/>
      <c r="BG36" s="201"/>
      <c r="BH36" s="204">
        <f t="shared" si="20"/>
        <v>0</v>
      </c>
      <c r="BI36" s="201"/>
      <c r="BJ36" s="201"/>
      <c r="BK36" s="204">
        <f t="shared" si="21"/>
        <v>0</v>
      </c>
      <c r="BL36" s="201"/>
      <c r="BM36" s="201"/>
      <c r="BN36" s="204">
        <f t="shared" si="22"/>
        <v>0</v>
      </c>
      <c r="BO36" s="216">
        <f t="shared" si="23"/>
        <v>0</v>
      </c>
      <c r="BP36" s="216">
        <f t="shared" si="23"/>
        <v>0</v>
      </c>
      <c r="BQ36" s="216">
        <f t="shared" si="24"/>
        <v>0</v>
      </c>
      <c r="BR36" s="205">
        <f t="shared" si="25"/>
        <v>38000000</v>
      </c>
      <c r="BS36" s="205">
        <f t="shared" si="25"/>
        <v>0</v>
      </c>
      <c r="BT36" s="205">
        <f t="shared" si="25"/>
        <v>38000000</v>
      </c>
      <c r="BU36" s="46">
        <f>+Y36-'GB 2023'!Y36</f>
        <v>0</v>
      </c>
      <c r="BV36" s="46">
        <f>+Z36-'GB 2023'!Z36</f>
        <v>0</v>
      </c>
      <c r="BW36" s="46">
        <f>+AA36-'GB 2023'!AA36</f>
        <v>0</v>
      </c>
      <c r="BX36" s="46">
        <f>+AN36-'GB 2023'!AN36</f>
        <v>0</v>
      </c>
      <c r="BY36" s="46">
        <f>+AO36-'GB 2023'!AO36</f>
        <v>0</v>
      </c>
      <c r="BZ36" s="46">
        <f>+AP36-'GB 2023'!AP36</f>
        <v>0</v>
      </c>
      <c r="CA36" s="46">
        <f>+BC36-'GB 2023'!BC36</f>
        <v>0</v>
      </c>
      <c r="CB36" s="46">
        <f>+BD36-'GB 2023'!BD36</f>
        <v>0</v>
      </c>
      <c r="CC36" s="46">
        <f>+BE36-'GB 2023'!BE36</f>
        <v>0</v>
      </c>
      <c r="CD36" s="46">
        <f>+BO36-'GB 2023'!BO36</f>
        <v>0</v>
      </c>
      <c r="CE36" s="46">
        <f>+BP36-'GB 2023'!BP36</f>
        <v>0</v>
      </c>
      <c r="CF36" s="46">
        <f>+BQ36-'GB 2023'!BQ36</f>
        <v>0</v>
      </c>
      <c r="CG36" s="46">
        <f t="shared" si="26"/>
        <v>0</v>
      </c>
      <c r="CH36" s="46">
        <f t="shared" si="26"/>
        <v>0</v>
      </c>
      <c r="CI36" s="46">
        <f t="shared" si="26"/>
        <v>0</v>
      </c>
    </row>
    <row r="37" spans="1:88" x14ac:dyDescent="0.25">
      <c r="A37" s="48" t="s">
        <v>172</v>
      </c>
      <c r="B37" s="48" t="s">
        <v>173</v>
      </c>
      <c r="C37" s="48" t="s">
        <v>174</v>
      </c>
      <c r="D37" s="48" t="s">
        <v>121</v>
      </c>
      <c r="F37" s="232" t="s">
        <v>175</v>
      </c>
      <c r="G37" s="232" t="s">
        <v>176</v>
      </c>
      <c r="H37" s="232" t="s">
        <v>177</v>
      </c>
      <c r="I37" s="232">
        <v>20</v>
      </c>
      <c r="J37" s="46">
        <v>125000</v>
      </c>
      <c r="K37" s="46">
        <v>125000</v>
      </c>
      <c r="L37" s="46">
        <v>250000</v>
      </c>
      <c r="M37" s="201"/>
      <c r="N37" s="201"/>
      <c r="O37" s="204">
        <f t="shared" si="2"/>
        <v>0</v>
      </c>
      <c r="P37" s="201"/>
      <c r="Q37" s="201"/>
      <c r="R37" s="204">
        <f t="shared" si="3"/>
        <v>0</v>
      </c>
      <c r="S37" s="201"/>
      <c r="T37" s="201"/>
      <c r="U37" s="204">
        <f t="shared" si="4"/>
        <v>0</v>
      </c>
      <c r="V37" s="201"/>
      <c r="W37" s="201"/>
      <c r="X37" s="204">
        <f t="shared" si="5"/>
        <v>0</v>
      </c>
      <c r="Y37" s="204">
        <f t="shared" si="6"/>
        <v>0</v>
      </c>
      <c r="Z37" s="204">
        <f t="shared" si="6"/>
        <v>0</v>
      </c>
      <c r="AA37" s="204">
        <f t="shared" si="7"/>
        <v>0</v>
      </c>
      <c r="AB37" s="234">
        <v>0</v>
      </c>
      <c r="AC37" s="234">
        <v>0</v>
      </c>
      <c r="AD37" s="204">
        <f t="shared" si="8"/>
        <v>0</v>
      </c>
      <c r="AE37" s="234">
        <v>83000</v>
      </c>
      <c r="AF37" s="234">
        <v>83000</v>
      </c>
      <c r="AG37" s="204">
        <f t="shared" si="9"/>
        <v>166000</v>
      </c>
      <c r="AH37" s="201">
        <f>MAX(0,'GB 2023'!AH37-((AB37-'GB 2023'!AB37)+(AE37-'GB 2023'!AE37))/2)</f>
        <v>21000</v>
      </c>
      <c r="AI37" s="201">
        <f>MAX(0,'GB 2023'!AI37-((AC37-'GB 2023'!AC37)+(AF37-'GB 2023'!AF37))/2)</f>
        <v>21000</v>
      </c>
      <c r="AJ37" s="204">
        <f t="shared" si="10"/>
        <v>42000</v>
      </c>
      <c r="AK37" s="201">
        <f>MAX(0,'GB 2023'!AN37-SUM('UPDATE&gt;&gt;Jul-Dec 2022 Actuals'!AB37,'UPDATE&gt;&gt;Jul-Dec 2022 Actuals'!AE37,'UPDATE&gt;&gt;Jul-Dec 2022 Actuals'!AH37))</f>
        <v>21000</v>
      </c>
      <c r="AL37" s="201">
        <f>MAX(0,'GB 2023'!AO37-SUM('UPDATE&gt;&gt;Jul-Dec 2022 Actuals'!AC37,'UPDATE&gt;&gt;Jul-Dec 2022 Actuals'!AF37,'UPDATE&gt;&gt;Jul-Dec 2022 Actuals'!AI37))</f>
        <v>21000</v>
      </c>
      <c r="AM37" s="204">
        <f t="shared" si="11"/>
        <v>42000</v>
      </c>
      <c r="AN37" s="204">
        <f t="shared" si="12"/>
        <v>125000</v>
      </c>
      <c r="AO37" s="204">
        <f t="shared" si="12"/>
        <v>125000</v>
      </c>
      <c r="AP37" s="204">
        <f t="shared" si="13"/>
        <v>250000</v>
      </c>
      <c r="AQ37" s="201"/>
      <c r="AR37" s="201"/>
      <c r="AS37" s="204">
        <f t="shared" si="14"/>
        <v>0</v>
      </c>
      <c r="AT37" s="201"/>
      <c r="AU37" s="201"/>
      <c r="AV37" s="204">
        <f t="shared" si="15"/>
        <v>0</v>
      </c>
      <c r="AW37" s="201"/>
      <c r="AX37" s="201"/>
      <c r="AY37" s="204">
        <f t="shared" si="16"/>
        <v>0</v>
      </c>
      <c r="AZ37" s="201"/>
      <c r="BA37" s="201"/>
      <c r="BB37" s="204">
        <f t="shared" si="17"/>
        <v>0</v>
      </c>
      <c r="BC37" s="204">
        <f t="shared" si="18"/>
        <v>0</v>
      </c>
      <c r="BD37" s="204">
        <f t="shared" si="18"/>
        <v>0</v>
      </c>
      <c r="BE37" s="204">
        <f t="shared" si="19"/>
        <v>0</v>
      </c>
      <c r="BF37" s="201"/>
      <c r="BG37" s="201"/>
      <c r="BH37" s="204">
        <f t="shared" si="20"/>
        <v>0</v>
      </c>
      <c r="BI37" s="201"/>
      <c r="BJ37" s="201"/>
      <c r="BK37" s="204">
        <f t="shared" si="21"/>
        <v>0</v>
      </c>
      <c r="BL37" s="201"/>
      <c r="BM37" s="201"/>
      <c r="BN37" s="204">
        <f t="shared" si="22"/>
        <v>0</v>
      </c>
      <c r="BO37" s="216">
        <f t="shared" si="23"/>
        <v>0</v>
      </c>
      <c r="BP37" s="216">
        <f t="shared" si="23"/>
        <v>0</v>
      </c>
      <c r="BQ37" s="216">
        <f t="shared" si="24"/>
        <v>0</v>
      </c>
      <c r="BR37" s="205">
        <f t="shared" si="25"/>
        <v>125000</v>
      </c>
      <c r="BS37" s="205">
        <f t="shared" si="25"/>
        <v>125000</v>
      </c>
      <c r="BT37" s="205">
        <f t="shared" si="25"/>
        <v>250000</v>
      </c>
      <c r="BU37" s="46">
        <f>+Y37-'GB 2023'!Y37</f>
        <v>0</v>
      </c>
      <c r="BV37" s="46">
        <f>+Z37-'GB 2023'!Z37</f>
        <v>0</v>
      </c>
      <c r="BW37" s="46">
        <f>+AA37-'GB 2023'!AA37</f>
        <v>0</v>
      </c>
      <c r="BX37" s="46">
        <f>+AN37-'GB 2023'!AN37</f>
        <v>0</v>
      </c>
      <c r="BY37" s="46">
        <f>+AO37-'GB 2023'!AO37</f>
        <v>0</v>
      </c>
      <c r="BZ37" s="46">
        <f>+AP37-'GB 2023'!AP37</f>
        <v>0</v>
      </c>
      <c r="CA37" s="46">
        <f>+BC37-'GB 2023'!BC37</f>
        <v>0</v>
      </c>
      <c r="CB37" s="46">
        <f>+BD37-'GB 2023'!BD37</f>
        <v>0</v>
      </c>
      <c r="CC37" s="46">
        <f>+BE37-'GB 2023'!BE37</f>
        <v>0</v>
      </c>
      <c r="CD37" s="46">
        <f>+BO37-'GB 2023'!BO37</f>
        <v>0</v>
      </c>
      <c r="CE37" s="46">
        <f>+BP37-'GB 2023'!BP37</f>
        <v>0</v>
      </c>
      <c r="CF37" s="46">
        <f>+BQ37-'GB 2023'!BQ37</f>
        <v>0</v>
      </c>
      <c r="CG37" s="46">
        <f t="shared" si="26"/>
        <v>0</v>
      </c>
      <c r="CH37" s="46">
        <f t="shared" si="26"/>
        <v>0</v>
      </c>
      <c r="CI37" s="46">
        <f t="shared" si="26"/>
        <v>0</v>
      </c>
    </row>
    <row r="38" spans="1:88" x14ac:dyDescent="0.25">
      <c r="A38" s="48" t="s">
        <v>179</v>
      </c>
      <c r="B38" s="48" t="s">
        <v>173</v>
      </c>
      <c r="C38" s="48" t="s">
        <v>180</v>
      </c>
      <c r="D38" s="48" t="s">
        <v>121</v>
      </c>
      <c r="F38" s="232" t="s">
        <v>175</v>
      </c>
      <c r="G38" s="232" t="s">
        <v>176</v>
      </c>
      <c r="H38" s="232" t="s">
        <v>177</v>
      </c>
      <c r="I38" s="232">
        <v>20</v>
      </c>
      <c r="J38" s="46">
        <v>5765000</v>
      </c>
      <c r="K38" s="46">
        <v>5765000</v>
      </c>
      <c r="L38" s="46">
        <v>11530000</v>
      </c>
      <c r="M38" s="201">
        <v>0</v>
      </c>
      <c r="N38" s="201">
        <v>0</v>
      </c>
      <c r="O38" s="204">
        <f t="shared" si="2"/>
        <v>0</v>
      </c>
      <c r="P38" s="201">
        <v>0</v>
      </c>
      <c r="Q38" s="201">
        <v>0</v>
      </c>
      <c r="R38" s="204">
        <f t="shared" si="3"/>
        <v>0</v>
      </c>
      <c r="S38" s="201">
        <v>0</v>
      </c>
      <c r="T38" s="201">
        <v>0</v>
      </c>
      <c r="U38" s="204">
        <f t="shared" si="4"/>
        <v>0</v>
      </c>
      <c r="V38" s="201">
        <v>0</v>
      </c>
      <c r="W38" s="201">
        <v>0</v>
      </c>
      <c r="X38" s="204">
        <f t="shared" si="5"/>
        <v>0</v>
      </c>
      <c r="Y38" s="204">
        <f t="shared" si="6"/>
        <v>0</v>
      </c>
      <c r="Z38" s="204">
        <f t="shared" si="6"/>
        <v>0</v>
      </c>
      <c r="AA38" s="204">
        <f t="shared" si="7"/>
        <v>0</v>
      </c>
      <c r="AB38" s="234">
        <v>0</v>
      </c>
      <c r="AC38" s="234">
        <v>0</v>
      </c>
      <c r="AD38" s="204">
        <f t="shared" si="8"/>
        <v>0</v>
      </c>
      <c r="AE38" s="234">
        <v>1922000</v>
      </c>
      <c r="AF38" s="234">
        <v>1922000</v>
      </c>
      <c r="AG38" s="204">
        <f t="shared" si="9"/>
        <v>3844000</v>
      </c>
      <c r="AH38" s="201">
        <f>MAX(0,'GB 2023'!AH38-((AB38-'GB 2023'!AB38)+(AE38-'GB 2023'!AE38))/2)</f>
        <v>1922000</v>
      </c>
      <c r="AI38" s="201">
        <f>MAX(0,'GB 2023'!AI38-((AC38-'GB 2023'!AC38)+(AF38-'GB 2023'!AF38))/2)</f>
        <v>1922000</v>
      </c>
      <c r="AJ38" s="204">
        <f t="shared" si="10"/>
        <v>3844000</v>
      </c>
      <c r="AK38" s="201">
        <f>MAX(0,'GB 2023'!AN38-SUM('UPDATE&gt;&gt;Jul-Dec 2022 Actuals'!AB38,'UPDATE&gt;&gt;Jul-Dec 2022 Actuals'!AE38,'UPDATE&gt;&gt;Jul-Dec 2022 Actuals'!AH38))</f>
        <v>1921000</v>
      </c>
      <c r="AL38" s="201">
        <f>MAX(0,'GB 2023'!AO38-SUM('UPDATE&gt;&gt;Jul-Dec 2022 Actuals'!AC38,'UPDATE&gt;&gt;Jul-Dec 2022 Actuals'!AF38,'UPDATE&gt;&gt;Jul-Dec 2022 Actuals'!AI38))</f>
        <v>1921000</v>
      </c>
      <c r="AM38" s="204">
        <f t="shared" si="11"/>
        <v>3842000</v>
      </c>
      <c r="AN38" s="204">
        <f t="shared" si="12"/>
        <v>5765000</v>
      </c>
      <c r="AO38" s="204">
        <f t="shared" si="12"/>
        <v>5765000</v>
      </c>
      <c r="AP38" s="204">
        <f t="shared" si="13"/>
        <v>11530000</v>
      </c>
      <c r="AQ38" s="201"/>
      <c r="AR38" s="201"/>
      <c r="AS38" s="204">
        <f t="shared" si="14"/>
        <v>0</v>
      </c>
      <c r="AT38" s="201"/>
      <c r="AU38" s="201"/>
      <c r="AV38" s="204">
        <f t="shared" si="15"/>
        <v>0</v>
      </c>
      <c r="AW38" s="201"/>
      <c r="AX38" s="201"/>
      <c r="AY38" s="204">
        <f t="shared" si="16"/>
        <v>0</v>
      </c>
      <c r="AZ38" s="201"/>
      <c r="BA38" s="201"/>
      <c r="BB38" s="204">
        <f t="shared" si="17"/>
        <v>0</v>
      </c>
      <c r="BC38" s="204">
        <f t="shared" si="18"/>
        <v>0</v>
      </c>
      <c r="BD38" s="204">
        <f t="shared" si="18"/>
        <v>0</v>
      </c>
      <c r="BE38" s="204">
        <f t="shared" si="19"/>
        <v>0</v>
      </c>
      <c r="BF38" s="201"/>
      <c r="BG38" s="201"/>
      <c r="BH38" s="204">
        <f t="shared" si="20"/>
        <v>0</v>
      </c>
      <c r="BI38" s="201"/>
      <c r="BJ38" s="201"/>
      <c r="BK38" s="204">
        <f t="shared" si="21"/>
        <v>0</v>
      </c>
      <c r="BL38" s="201"/>
      <c r="BM38" s="201"/>
      <c r="BN38" s="204">
        <f t="shared" si="22"/>
        <v>0</v>
      </c>
      <c r="BO38" s="216">
        <f t="shared" si="23"/>
        <v>0</v>
      </c>
      <c r="BP38" s="216">
        <f t="shared" si="23"/>
        <v>0</v>
      </c>
      <c r="BQ38" s="216">
        <f t="shared" si="24"/>
        <v>0</v>
      </c>
      <c r="BR38" s="205">
        <f t="shared" si="25"/>
        <v>5765000</v>
      </c>
      <c r="BS38" s="205">
        <f t="shared" si="25"/>
        <v>5765000</v>
      </c>
      <c r="BT38" s="205">
        <f t="shared" si="25"/>
        <v>11530000</v>
      </c>
      <c r="BU38" s="46">
        <f>+Y38-'GB 2023'!Y38</f>
        <v>0</v>
      </c>
      <c r="BV38" s="46">
        <f>+Z38-'GB 2023'!Z38</f>
        <v>0</v>
      </c>
      <c r="BW38" s="46">
        <f>+AA38-'GB 2023'!AA38</f>
        <v>0</v>
      </c>
      <c r="BX38" s="46">
        <f>+AN38-'GB 2023'!AN38</f>
        <v>0</v>
      </c>
      <c r="BY38" s="46">
        <f>+AO38-'GB 2023'!AO38</f>
        <v>0</v>
      </c>
      <c r="BZ38" s="46">
        <f>+AP38-'GB 2023'!AP38</f>
        <v>0</v>
      </c>
      <c r="CA38" s="46">
        <f>+BC38-'GB 2023'!BC38</f>
        <v>0</v>
      </c>
      <c r="CB38" s="46">
        <f>+BD38-'GB 2023'!BD38</f>
        <v>0</v>
      </c>
      <c r="CC38" s="46">
        <f>+BE38-'GB 2023'!BE38</f>
        <v>0</v>
      </c>
      <c r="CD38" s="46">
        <f>+BO38-'GB 2023'!BO38</f>
        <v>0</v>
      </c>
      <c r="CE38" s="46">
        <f>+BP38-'GB 2023'!BP38</f>
        <v>0</v>
      </c>
      <c r="CF38" s="46">
        <f>+BQ38-'GB 2023'!BQ38</f>
        <v>0</v>
      </c>
      <c r="CG38" s="46">
        <f t="shared" si="26"/>
        <v>0</v>
      </c>
      <c r="CH38" s="46">
        <f t="shared" si="26"/>
        <v>0</v>
      </c>
      <c r="CI38" s="46">
        <f t="shared" si="26"/>
        <v>0</v>
      </c>
    </row>
    <row r="39" spans="1:88" x14ac:dyDescent="0.25">
      <c r="A39" s="48" t="s">
        <v>182</v>
      </c>
      <c r="B39" s="48" t="s">
        <v>173</v>
      </c>
      <c r="C39" s="48" t="s">
        <v>183</v>
      </c>
      <c r="D39" s="48" t="s">
        <v>121</v>
      </c>
      <c r="F39" s="232" t="s">
        <v>175</v>
      </c>
      <c r="G39" s="232" t="s">
        <v>176</v>
      </c>
      <c r="H39" s="232" t="s">
        <v>177</v>
      </c>
      <c r="I39" s="232">
        <v>20</v>
      </c>
      <c r="J39" s="46">
        <v>25000000</v>
      </c>
      <c r="K39" s="46">
        <v>0</v>
      </c>
      <c r="L39" s="46">
        <v>25000000</v>
      </c>
      <c r="M39" s="201"/>
      <c r="N39" s="201"/>
      <c r="O39" s="204">
        <f t="shared" si="2"/>
        <v>0</v>
      </c>
      <c r="P39" s="201"/>
      <c r="Q39" s="201"/>
      <c r="R39" s="204">
        <f t="shared" si="3"/>
        <v>0</v>
      </c>
      <c r="S39" s="201"/>
      <c r="T39" s="201"/>
      <c r="U39" s="204">
        <f t="shared" si="4"/>
        <v>0</v>
      </c>
      <c r="V39" s="201">
        <v>2248000</v>
      </c>
      <c r="W39" s="201"/>
      <c r="X39" s="204">
        <f t="shared" si="5"/>
        <v>2248000</v>
      </c>
      <c r="Y39" s="204">
        <f t="shared" si="6"/>
        <v>2248000</v>
      </c>
      <c r="Z39" s="204">
        <f t="shared" si="6"/>
        <v>0</v>
      </c>
      <c r="AA39" s="204">
        <f t="shared" si="7"/>
        <v>2248000</v>
      </c>
      <c r="AB39" s="234">
        <v>852000</v>
      </c>
      <c r="AC39" s="234"/>
      <c r="AD39" s="204">
        <f t="shared" si="8"/>
        <v>852000</v>
      </c>
      <c r="AE39" s="234">
        <v>3989000</v>
      </c>
      <c r="AF39" s="234">
        <v>0</v>
      </c>
      <c r="AG39" s="204">
        <f t="shared" si="9"/>
        <v>3989000</v>
      </c>
      <c r="AH39" s="201">
        <f>MAX(0,'GB 2023'!AH39-((AB39-'GB 2023'!AB39)+(AE39-'GB 2023'!AE39))/2)</f>
        <v>3990000</v>
      </c>
      <c r="AI39" s="201">
        <f>MAX(0,'GB 2023'!AI39-((AC39-'GB 2023'!AC39)+(AF39-'GB 2023'!AF39))/2)</f>
        <v>0</v>
      </c>
      <c r="AJ39" s="204">
        <f t="shared" si="10"/>
        <v>3990000</v>
      </c>
      <c r="AK39" s="201">
        <f>MAX(0,'GB 2023'!AN39-SUM('UPDATE&gt;&gt;Jul-Dec 2022 Actuals'!AB39,'UPDATE&gt;&gt;Jul-Dec 2022 Actuals'!AE39,'UPDATE&gt;&gt;Jul-Dec 2022 Actuals'!AH39))</f>
        <v>3989000</v>
      </c>
      <c r="AL39" s="201">
        <f>MAX(0,'GB 2023'!AO39-SUM('UPDATE&gt;&gt;Jul-Dec 2022 Actuals'!AC39,'UPDATE&gt;&gt;Jul-Dec 2022 Actuals'!AF39,'UPDATE&gt;&gt;Jul-Dec 2022 Actuals'!AI39))</f>
        <v>0</v>
      </c>
      <c r="AM39" s="204">
        <f t="shared" si="11"/>
        <v>3989000</v>
      </c>
      <c r="AN39" s="204">
        <f t="shared" si="12"/>
        <v>12820000</v>
      </c>
      <c r="AO39" s="204">
        <f t="shared" si="12"/>
        <v>0</v>
      </c>
      <c r="AP39" s="204">
        <f t="shared" si="13"/>
        <v>12820000</v>
      </c>
      <c r="AQ39" s="201">
        <v>3311000</v>
      </c>
      <c r="AR39" s="201"/>
      <c r="AS39" s="204">
        <f t="shared" si="14"/>
        <v>3311000</v>
      </c>
      <c r="AT39" s="201">
        <v>3311000</v>
      </c>
      <c r="AU39" s="201"/>
      <c r="AV39" s="204">
        <f t="shared" si="15"/>
        <v>3311000</v>
      </c>
      <c r="AW39" s="201">
        <v>3311000</v>
      </c>
      <c r="AX39" s="201"/>
      <c r="AY39" s="204">
        <f t="shared" si="16"/>
        <v>3311000</v>
      </c>
      <c r="AZ39" s="201"/>
      <c r="BA39" s="201"/>
      <c r="BB39" s="204">
        <f t="shared" si="17"/>
        <v>0</v>
      </c>
      <c r="BC39" s="204">
        <f t="shared" si="18"/>
        <v>9933000</v>
      </c>
      <c r="BD39" s="204">
        <f t="shared" si="18"/>
        <v>0</v>
      </c>
      <c r="BE39" s="204">
        <f t="shared" si="19"/>
        <v>9933000</v>
      </c>
      <c r="BF39" s="201"/>
      <c r="BG39" s="201"/>
      <c r="BH39" s="204">
        <f t="shared" si="20"/>
        <v>0</v>
      </c>
      <c r="BI39" s="201"/>
      <c r="BJ39" s="201"/>
      <c r="BK39" s="204">
        <f t="shared" si="21"/>
        <v>0</v>
      </c>
      <c r="BL39" s="201"/>
      <c r="BM39" s="201"/>
      <c r="BN39" s="204">
        <f t="shared" si="22"/>
        <v>0</v>
      </c>
      <c r="BO39" s="216">
        <f t="shared" si="23"/>
        <v>0</v>
      </c>
      <c r="BP39" s="216">
        <f t="shared" si="23"/>
        <v>0</v>
      </c>
      <c r="BQ39" s="216">
        <f t="shared" si="24"/>
        <v>0</v>
      </c>
      <c r="BR39" s="205">
        <f t="shared" si="25"/>
        <v>25001000</v>
      </c>
      <c r="BS39" s="205">
        <f t="shared" si="25"/>
        <v>0</v>
      </c>
      <c r="BT39" s="205">
        <f t="shared" si="25"/>
        <v>25001000</v>
      </c>
      <c r="BU39" s="46">
        <f>+Y39-'GB 2023'!Y39</f>
        <v>0</v>
      </c>
      <c r="BV39" s="46">
        <f>+Z39-'GB 2023'!Z39</f>
        <v>0</v>
      </c>
      <c r="BW39" s="46">
        <f>+AA39-'GB 2023'!AA39</f>
        <v>0</v>
      </c>
      <c r="BX39" s="46">
        <f>+AN39-'GB 2023'!AN39</f>
        <v>0</v>
      </c>
      <c r="BY39" s="46">
        <f>+AO39-'GB 2023'!AO39</f>
        <v>0</v>
      </c>
      <c r="BZ39" s="46">
        <f>+AP39-'GB 2023'!AP39</f>
        <v>0</v>
      </c>
      <c r="CA39" s="46">
        <f>+BC39-'GB 2023'!BC39</f>
        <v>1000</v>
      </c>
      <c r="CB39" s="46">
        <f>+BD39-'GB 2023'!BD39</f>
        <v>0</v>
      </c>
      <c r="CC39" s="46">
        <f>+BE39-'GB 2023'!BE39</f>
        <v>1000</v>
      </c>
      <c r="CD39" s="46">
        <f>+BO39-'GB 2023'!BO39</f>
        <v>0</v>
      </c>
      <c r="CE39" s="46">
        <f>+BP39-'GB 2023'!BP39</f>
        <v>0</v>
      </c>
      <c r="CF39" s="46">
        <f>+BQ39-'GB 2023'!BQ39</f>
        <v>0</v>
      </c>
      <c r="CG39" s="46">
        <f t="shared" si="26"/>
        <v>1000</v>
      </c>
      <c r="CH39" s="46">
        <f t="shared" si="26"/>
        <v>0</v>
      </c>
      <c r="CI39" s="46">
        <f t="shared" si="26"/>
        <v>1000</v>
      </c>
    </row>
    <row r="40" spans="1:88" s="95" customFormat="1" x14ac:dyDescent="0.25">
      <c r="A40" s="96" t="s">
        <v>184</v>
      </c>
      <c r="B40" s="96" t="s">
        <v>173</v>
      </c>
      <c r="C40" s="96" t="s">
        <v>185</v>
      </c>
      <c r="D40" s="96" t="s">
        <v>121</v>
      </c>
      <c r="E40" s="96"/>
      <c r="F40" s="233" t="s">
        <v>175</v>
      </c>
      <c r="G40" s="233" t="s">
        <v>176</v>
      </c>
      <c r="H40" s="233" t="s">
        <v>177</v>
      </c>
      <c r="I40" s="233">
        <v>20</v>
      </c>
      <c r="J40" s="182">
        <v>0</v>
      </c>
      <c r="K40" s="182">
        <v>0</v>
      </c>
      <c r="L40" s="182">
        <v>0</v>
      </c>
      <c r="M40" s="203"/>
      <c r="N40" s="203"/>
      <c r="O40" s="208">
        <f t="shared" si="2"/>
        <v>0</v>
      </c>
      <c r="P40" s="203"/>
      <c r="Q40" s="203"/>
      <c r="R40" s="208">
        <f t="shared" si="3"/>
        <v>0</v>
      </c>
      <c r="S40" s="203"/>
      <c r="T40" s="203"/>
      <c r="U40" s="208">
        <f t="shared" si="4"/>
        <v>0</v>
      </c>
      <c r="V40" s="203"/>
      <c r="W40" s="203"/>
      <c r="X40" s="208">
        <f t="shared" si="5"/>
        <v>0</v>
      </c>
      <c r="Y40" s="208">
        <f t="shared" si="6"/>
        <v>0</v>
      </c>
      <c r="Z40" s="208">
        <f t="shared" si="6"/>
        <v>0</v>
      </c>
      <c r="AA40" s="208">
        <f t="shared" si="7"/>
        <v>0</v>
      </c>
      <c r="AB40" s="236"/>
      <c r="AC40" s="236"/>
      <c r="AD40" s="208">
        <f t="shared" si="8"/>
        <v>0</v>
      </c>
      <c r="AE40" s="236">
        <v>0</v>
      </c>
      <c r="AF40" s="236">
        <v>0</v>
      </c>
      <c r="AG40" s="208">
        <f t="shared" si="9"/>
        <v>0</v>
      </c>
      <c r="AH40" s="203">
        <f>MAX(0,'GB 2023'!AH40-((AB40-'GB 2023'!AB40)+(AE40-'GB 2023'!AE40))/2)</f>
        <v>0</v>
      </c>
      <c r="AI40" s="203">
        <f>MAX(0,'GB 2023'!AI40-((AC40-'GB 2023'!AC40)+(AF40-'GB 2023'!AF40))/2)</f>
        <v>0</v>
      </c>
      <c r="AJ40" s="208">
        <f t="shared" si="10"/>
        <v>0</v>
      </c>
      <c r="AK40" s="201">
        <f>MAX(0,'GB 2023'!AN40-SUM('UPDATE&gt;&gt;Jul-Dec 2022 Actuals'!AB40,'UPDATE&gt;&gt;Jul-Dec 2022 Actuals'!AE40,'UPDATE&gt;&gt;Jul-Dec 2022 Actuals'!AH40))</f>
        <v>0</v>
      </c>
      <c r="AL40" s="201">
        <f>MAX(0,'GB 2023'!AO40-SUM('UPDATE&gt;&gt;Jul-Dec 2022 Actuals'!AC40,'UPDATE&gt;&gt;Jul-Dec 2022 Actuals'!AF40,'UPDATE&gt;&gt;Jul-Dec 2022 Actuals'!AI40))</f>
        <v>0</v>
      </c>
      <c r="AM40" s="208">
        <f t="shared" si="11"/>
        <v>0</v>
      </c>
      <c r="AN40" s="208">
        <f t="shared" si="12"/>
        <v>0</v>
      </c>
      <c r="AO40" s="208">
        <f t="shared" si="12"/>
        <v>0</v>
      </c>
      <c r="AP40" s="208">
        <f t="shared" si="13"/>
        <v>0</v>
      </c>
      <c r="AQ40" s="203"/>
      <c r="AR40" s="203"/>
      <c r="AS40" s="208">
        <f t="shared" si="14"/>
        <v>0</v>
      </c>
      <c r="AT40" s="203"/>
      <c r="AU40" s="203"/>
      <c r="AV40" s="208">
        <f t="shared" si="15"/>
        <v>0</v>
      </c>
      <c r="AW40" s="203"/>
      <c r="AX40" s="203"/>
      <c r="AY40" s="208">
        <f t="shared" si="16"/>
        <v>0</v>
      </c>
      <c r="AZ40" s="203"/>
      <c r="BA40" s="203"/>
      <c r="BB40" s="208">
        <f t="shared" si="17"/>
        <v>0</v>
      </c>
      <c r="BC40" s="208">
        <f t="shared" si="18"/>
        <v>0</v>
      </c>
      <c r="BD40" s="208">
        <f t="shared" si="18"/>
        <v>0</v>
      </c>
      <c r="BE40" s="208">
        <f t="shared" si="19"/>
        <v>0</v>
      </c>
      <c r="BF40" s="203"/>
      <c r="BG40" s="203"/>
      <c r="BH40" s="208">
        <f t="shared" si="20"/>
        <v>0</v>
      </c>
      <c r="BI40" s="203"/>
      <c r="BJ40" s="203"/>
      <c r="BK40" s="208">
        <f t="shared" si="21"/>
        <v>0</v>
      </c>
      <c r="BL40" s="203"/>
      <c r="BM40" s="203"/>
      <c r="BN40" s="208">
        <f t="shared" si="22"/>
        <v>0</v>
      </c>
      <c r="BO40" s="217">
        <f t="shared" si="23"/>
        <v>0</v>
      </c>
      <c r="BP40" s="217">
        <f t="shared" si="23"/>
        <v>0</v>
      </c>
      <c r="BQ40" s="217">
        <f t="shared" si="24"/>
        <v>0</v>
      </c>
      <c r="BR40" s="209">
        <f t="shared" si="25"/>
        <v>0</v>
      </c>
      <c r="BS40" s="209">
        <f t="shared" si="25"/>
        <v>0</v>
      </c>
      <c r="BT40" s="209">
        <f t="shared" si="25"/>
        <v>0</v>
      </c>
      <c r="BU40" s="182">
        <f>+Y40-'GB 2023'!Y40</f>
        <v>0</v>
      </c>
      <c r="BV40" s="182">
        <f>+Z40-'GB 2023'!Z40</f>
        <v>0</v>
      </c>
      <c r="BW40" s="182">
        <f>+AA40-'GB 2023'!AA40</f>
        <v>0</v>
      </c>
      <c r="BX40" s="182">
        <f>+AN40-'GB 2023'!AN40</f>
        <v>0</v>
      </c>
      <c r="BY40" s="182">
        <f>+AO40-'GB 2023'!AO40</f>
        <v>0</v>
      </c>
      <c r="BZ40" s="182">
        <f>+AP40-'GB 2023'!AP40</f>
        <v>0</v>
      </c>
      <c r="CA40" s="182">
        <f>+BC40-'GB 2023'!BC40</f>
        <v>0</v>
      </c>
      <c r="CB40" s="182">
        <f>+BD40-'GB 2023'!BD40</f>
        <v>0</v>
      </c>
      <c r="CC40" s="182">
        <f>+BE40-'GB 2023'!BE40</f>
        <v>0</v>
      </c>
      <c r="CD40" s="182">
        <f>+BO40-'GB 2023'!BO40</f>
        <v>0</v>
      </c>
      <c r="CE40" s="182">
        <f>+BP40-'GB 2023'!BP40</f>
        <v>0</v>
      </c>
      <c r="CF40" s="182">
        <f>+BQ40-'GB 2023'!BQ40</f>
        <v>0</v>
      </c>
      <c r="CG40" s="182">
        <f t="shared" si="26"/>
        <v>0</v>
      </c>
      <c r="CH40" s="182">
        <f t="shared" si="26"/>
        <v>0</v>
      </c>
      <c r="CI40" s="182">
        <f t="shared" si="26"/>
        <v>0</v>
      </c>
      <c r="CJ40" s="96"/>
    </row>
    <row r="41" spans="1:88" x14ac:dyDescent="0.25">
      <c r="A41" s="48" t="s">
        <v>172</v>
      </c>
      <c r="B41" s="48" t="s">
        <v>173</v>
      </c>
      <c r="C41" s="48" t="s">
        <v>186</v>
      </c>
      <c r="D41" s="48" t="s">
        <v>121</v>
      </c>
      <c r="F41" s="232" t="s">
        <v>175</v>
      </c>
      <c r="G41" s="232" t="s">
        <v>176</v>
      </c>
      <c r="H41" s="232" t="s">
        <v>177</v>
      </c>
      <c r="I41" s="232">
        <v>20</v>
      </c>
      <c r="J41" s="46">
        <v>2699000</v>
      </c>
      <c r="K41" s="46">
        <v>5479000</v>
      </c>
      <c r="L41" s="46">
        <v>8178000</v>
      </c>
      <c r="M41" s="201"/>
      <c r="N41" s="201"/>
      <c r="O41" s="204">
        <f t="shared" si="2"/>
        <v>0</v>
      </c>
      <c r="P41" s="201"/>
      <c r="Q41" s="201"/>
      <c r="R41" s="204">
        <f t="shared" si="3"/>
        <v>0</v>
      </c>
      <c r="S41" s="201"/>
      <c r="T41" s="201"/>
      <c r="U41" s="204">
        <f t="shared" si="4"/>
        <v>0</v>
      </c>
      <c r="V41" s="201">
        <v>337000</v>
      </c>
      <c r="W41" s="201">
        <v>685000</v>
      </c>
      <c r="X41" s="204">
        <f t="shared" si="5"/>
        <v>1022000</v>
      </c>
      <c r="Y41" s="204">
        <f t="shared" si="6"/>
        <v>337000</v>
      </c>
      <c r="Z41" s="204">
        <f t="shared" si="6"/>
        <v>685000</v>
      </c>
      <c r="AA41" s="204">
        <f t="shared" si="7"/>
        <v>1022000</v>
      </c>
      <c r="AB41" s="234">
        <v>337000</v>
      </c>
      <c r="AC41" s="234">
        <v>685000</v>
      </c>
      <c r="AD41" s="204">
        <f t="shared" si="8"/>
        <v>1022000</v>
      </c>
      <c r="AE41" s="234">
        <v>337000</v>
      </c>
      <c r="AF41" s="234">
        <v>685000</v>
      </c>
      <c r="AG41" s="204">
        <f t="shared" si="9"/>
        <v>1022000</v>
      </c>
      <c r="AH41" s="201">
        <f>MAX(0,'GB 2023'!AH41-((AB41-'GB 2023'!AB41)+(AE41-'GB 2023'!AE41))/2)</f>
        <v>337000</v>
      </c>
      <c r="AI41" s="201">
        <f>MAX(0,'GB 2023'!AI41-((AC41-'GB 2023'!AC41)+(AF41-'GB 2023'!AF41))/2)</f>
        <v>685000</v>
      </c>
      <c r="AJ41" s="204">
        <f t="shared" si="10"/>
        <v>1022000</v>
      </c>
      <c r="AK41" s="201">
        <f>MAX(0,'GB 2023'!AN41-SUM('UPDATE&gt;&gt;Jul-Dec 2022 Actuals'!AB41,'UPDATE&gt;&gt;Jul-Dec 2022 Actuals'!AE41,'UPDATE&gt;&gt;Jul-Dec 2022 Actuals'!AH41))</f>
        <v>337000</v>
      </c>
      <c r="AL41" s="201">
        <f>MAX(0,'GB 2023'!AO41-SUM('UPDATE&gt;&gt;Jul-Dec 2022 Actuals'!AC41,'UPDATE&gt;&gt;Jul-Dec 2022 Actuals'!AF41,'UPDATE&gt;&gt;Jul-Dec 2022 Actuals'!AI41))</f>
        <v>685000</v>
      </c>
      <c r="AM41" s="204">
        <f t="shared" si="11"/>
        <v>1022000</v>
      </c>
      <c r="AN41" s="204">
        <f t="shared" si="12"/>
        <v>1348000</v>
      </c>
      <c r="AO41" s="204">
        <f t="shared" si="12"/>
        <v>2740000</v>
      </c>
      <c r="AP41" s="204">
        <f t="shared" si="13"/>
        <v>4088000</v>
      </c>
      <c r="AQ41" s="201">
        <v>338000</v>
      </c>
      <c r="AR41" s="201">
        <v>685000</v>
      </c>
      <c r="AS41" s="204">
        <f t="shared" si="14"/>
        <v>1023000</v>
      </c>
      <c r="AT41" s="201">
        <v>338000</v>
      </c>
      <c r="AU41" s="201">
        <v>685000</v>
      </c>
      <c r="AV41" s="204">
        <f t="shared" si="15"/>
        <v>1023000</v>
      </c>
      <c r="AW41" s="201">
        <v>338000</v>
      </c>
      <c r="AX41" s="201">
        <v>684000</v>
      </c>
      <c r="AY41" s="204">
        <f t="shared" si="16"/>
        <v>1022000</v>
      </c>
      <c r="AZ41" s="201"/>
      <c r="BA41" s="201"/>
      <c r="BB41" s="204">
        <f t="shared" si="17"/>
        <v>0</v>
      </c>
      <c r="BC41" s="204">
        <f t="shared" si="18"/>
        <v>1014000</v>
      </c>
      <c r="BD41" s="204">
        <f t="shared" si="18"/>
        <v>2054000</v>
      </c>
      <c r="BE41" s="204">
        <f t="shared" si="19"/>
        <v>3068000</v>
      </c>
      <c r="BF41" s="201"/>
      <c r="BG41" s="201"/>
      <c r="BH41" s="204">
        <f t="shared" si="20"/>
        <v>0</v>
      </c>
      <c r="BI41" s="201"/>
      <c r="BJ41" s="201"/>
      <c r="BK41" s="204">
        <f t="shared" si="21"/>
        <v>0</v>
      </c>
      <c r="BL41" s="201"/>
      <c r="BM41" s="201"/>
      <c r="BN41" s="204">
        <f t="shared" si="22"/>
        <v>0</v>
      </c>
      <c r="BO41" s="216">
        <f t="shared" si="23"/>
        <v>0</v>
      </c>
      <c r="BP41" s="216">
        <f t="shared" si="23"/>
        <v>0</v>
      </c>
      <c r="BQ41" s="216">
        <f t="shared" si="24"/>
        <v>0</v>
      </c>
      <c r="BR41" s="205">
        <f t="shared" si="25"/>
        <v>2699000</v>
      </c>
      <c r="BS41" s="205">
        <f t="shared" si="25"/>
        <v>5479000</v>
      </c>
      <c r="BT41" s="205">
        <f t="shared" si="25"/>
        <v>8178000</v>
      </c>
      <c r="BU41" s="46">
        <f>+Y41-'GB 2023'!Y41</f>
        <v>0</v>
      </c>
      <c r="BV41" s="46">
        <f>+Z41-'GB 2023'!Z41</f>
        <v>0</v>
      </c>
      <c r="BW41" s="46">
        <f>+AA41-'GB 2023'!AA41</f>
        <v>0</v>
      </c>
      <c r="BX41" s="46">
        <f>+AN41-'GB 2023'!AN41</f>
        <v>0</v>
      </c>
      <c r="BY41" s="46">
        <f>+AO41-'GB 2023'!AO41</f>
        <v>0</v>
      </c>
      <c r="BZ41" s="46">
        <f>+AP41-'GB 2023'!AP41</f>
        <v>0</v>
      </c>
      <c r="CA41" s="46">
        <f>+BC41-'GB 2023'!BC41</f>
        <v>0</v>
      </c>
      <c r="CB41" s="46">
        <f>+BD41-'GB 2023'!BD41</f>
        <v>0</v>
      </c>
      <c r="CC41" s="46">
        <f>+BE41-'GB 2023'!BE41</f>
        <v>0</v>
      </c>
      <c r="CD41" s="46">
        <f>+BO41-'GB 2023'!BO41</f>
        <v>0</v>
      </c>
      <c r="CE41" s="46">
        <f>+BP41-'GB 2023'!BP41</f>
        <v>0</v>
      </c>
      <c r="CF41" s="46">
        <f>+BQ41-'GB 2023'!BQ41</f>
        <v>0</v>
      </c>
      <c r="CG41" s="46">
        <f t="shared" si="26"/>
        <v>0</v>
      </c>
      <c r="CH41" s="46">
        <f t="shared" si="26"/>
        <v>0</v>
      </c>
      <c r="CI41" s="46">
        <f t="shared" si="26"/>
        <v>0</v>
      </c>
    </row>
    <row r="42" spans="1:88" x14ac:dyDescent="0.25">
      <c r="A42" s="48" t="s">
        <v>187</v>
      </c>
      <c r="B42" s="48" t="s">
        <v>173</v>
      </c>
      <c r="C42" s="48" t="s">
        <v>188</v>
      </c>
      <c r="D42" s="48" t="s">
        <v>121</v>
      </c>
      <c r="F42" s="232" t="s">
        <v>175</v>
      </c>
      <c r="G42" s="232" t="s">
        <v>176</v>
      </c>
      <c r="H42" s="232" t="s">
        <v>177</v>
      </c>
      <c r="I42" s="232">
        <v>20</v>
      </c>
      <c r="J42" s="46">
        <v>5810000</v>
      </c>
      <c r="K42" s="46">
        <v>5810000</v>
      </c>
      <c r="L42" s="46">
        <v>11620000</v>
      </c>
      <c r="M42" s="201"/>
      <c r="N42" s="201"/>
      <c r="O42" s="204">
        <f t="shared" si="2"/>
        <v>0</v>
      </c>
      <c r="P42" s="201"/>
      <c r="Q42" s="201"/>
      <c r="R42" s="204">
        <f t="shared" si="3"/>
        <v>0</v>
      </c>
      <c r="S42" s="201"/>
      <c r="T42" s="201"/>
      <c r="U42" s="204">
        <f t="shared" si="4"/>
        <v>0</v>
      </c>
      <c r="V42" s="201">
        <v>214000</v>
      </c>
      <c r="W42" s="201">
        <v>214000</v>
      </c>
      <c r="X42" s="204">
        <f t="shared" si="5"/>
        <v>428000</v>
      </c>
      <c r="Y42" s="204">
        <f t="shared" si="6"/>
        <v>214000</v>
      </c>
      <c r="Z42" s="204">
        <f t="shared" si="6"/>
        <v>214000</v>
      </c>
      <c r="AA42" s="204">
        <f t="shared" si="7"/>
        <v>428000</v>
      </c>
      <c r="AB42" s="234">
        <v>122000</v>
      </c>
      <c r="AC42" s="234">
        <v>122000</v>
      </c>
      <c r="AD42" s="204">
        <f t="shared" si="8"/>
        <v>244000</v>
      </c>
      <c r="AE42" s="234">
        <v>956000</v>
      </c>
      <c r="AF42" s="234">
        <v>956000</v>
      </c>
      <c r="AG42" s="204">
        <f t="shared" si="9"/>
        <v>1912000</v>
      </c>
      <c r="AH42" s="201">
        <f>MAX(0,'GB 2023'!AH42-((AB42-'GB 2023'!AB42)+(AE42-'GB 2023'!AE42))/2)</f>
        <v>957000</v>
      </c>
      <c r="AI42" s="201">
        <f>MAX(0,'GB 2023'!AI42-((AC42-'GB 2023'!AC42)+(AF42-'GB 2023'!AF42))/2)</f>
        <v>957000</v>
      </c>
      <c r="AJ42" s="204">
        <f t="shared" si="10"/>
        <v>1914000</v>
      </c>
      <c r="AK42" s="201">
        <f>MAX(0,'GB 2023'!AN42-SUM('UPDATE&gt;&gt;Jul-Dec 2022 Actuals'!AB42,'UPDATE&gt;&gt;Jul-Dec 2022 Actuals'!AE42,'UPDATE&gt;&gt;Jul-Dec 2022 Actuals'!AH42))</f>
        <v>956000</v>
      </c>
      <c r="AL42" s="201">
        <f>MAX(0,'GB 2023'!AO42-SUM('UPDATE&gt;&gt;Jul-Dec 2022 Actuals'!AC42,'UPDATE&gt;&gt;Jul-Dec 2022 Actuals'!AF42,'UPDATE&gt;&gt;Jul-Dec 2022 Actuals'!AI42))</f>
        <v>956000</v>
      </c>
      <c r="AM42" s="204">
        <f t="shared" si="11"/>
        <v>1912000</v>
      </c>
      <c r="AN42" s="204">
        <f t="shared" si="12"/>
        <v>2991000</v>
      </c>
      <c r="AO42" s="204">
        <f t="shared" si="12"/>
        <v>2991000</v>
      </c>
      <c r="AP42" s="204">
        <f t="shared" si="13"/>
        <v>5982000</v>
      </c>
      <c r="AQ42" s="201">
        <v>868000</v>
      </c>
      <c r="AR42" s="201">
        <v>868000</v>
      </c>
      <c r="AS42" s="204">
        <f t="shared" si="14"/>
        <v>1736000</v>
      </c>
      <c r="AT42" s="201">
        <v>868000</v>
      </c>
      <c r="AU42" s="201">
        <v>868000</v>
      </c>
      <c r="AV42" s="204">
        <f t="shared" si="15"/>
        <v>1736000</v>
      </c>
      <c r="AW42" s="201">
        <v>868000</v>
      </c>
      <c r="AX42" s="201">
        <v>868000</v>
      </c>
      <c r="AY42" s="204">
        <f t="shared" si="16"/>
        <v>1736000</v>
      </c>
      <c r="AZ42" s="201"/>
      <c r="BA42" s="201"/>
      <c r="BB42" s="204">
        <f t="shared" si="17"/>
        <v>0</v>
      </c>
      <c r="BC42" s="204">
        <f t="shared" si="18"/>
        <v>2604000</v>
      </c>
      <c r="BD42" s="204">
        <f t="shared" si="18"/>
        <v>2604000</v>
      </c>
      <c r="BE42" s="204">
        <f t="shared" si="19"/>
        <v>5208000</v>
      </c>
      <c r="BF42" s="201"/>
      <c r="BG42" s="201"/>
      <c r="BH42" s="204">
        <f t="shared" si="20"/>
        <v>0</v>
      </c>
      <c r="BI42" s="201"/>
      <c r="BJ42" s="201"/>
      <c r="BK42" s="204">
        <f t="shared" si="21"/>
        <v>0</v>
      </c>
      <c r="BL42" s="201"/>
      <c r="BM42" s="201"/>
      <c r="BN42" s="204">
        <f t="shared" si="22"/>
        <v>0</v>
      </c>
      <c r="BO42" s="216">
        <f t="shared" si="23"/>
        <v>0</v>
      </c>
      <c r="BP42" s="216">
        <f t="shared" si="23"/>
        <v>0</v>
      </c>
      <c r="BQ42" s="216">
        <f t="shared" si="24"/>
        <v>0</v>
      </c>
      <c r="BR42" s="205">
        <f t="shared" si="25"/>
        <v>5809000</v>
      </c>
      <c r="BS42" s="205">
        <f t="shared" si="25"/>
        <v>5809000</v>
      </c>
      <c r="BT42" s="205">
        <f t="shared" si="25"/>
        <v>11618000</v>
      </c>
      <c r="BU42" s="46">
        <f>+Y42-'GB 2023'!Y42</f>
        <v>0</v>
      </c>
      <c r="BV42" s="46">
        <f>+Z42-'GB 2023'!Z42</f>
        <v>0</v>
      </c>
      <c r="BW42" s="46">
        <f>+AA42-'GB 2023'!AA42</f>
        <v>0</v>
      </c>
      <c r="BX42" s="46">
        <f>+AN42-'GB 2023'!AN42</f>
        <v>0</v>
      </c>
      <c r="BY42" s="46">
        <f>+AO42-'GB 2023'!AO42</f>
        <v>0</v>
      </c>
      <c r="BZ42" s="46">
        <f>+AP42-'GB 2023'!AP42</f>
        <v>0</v>
      </c>
      <c r="CA42" s="46">
        <f>+BC42-'GB 2023'!BC42</f>
        <v>-1000</v>
      </c>
      <c r="CB42" s="46">
        <f>+BD42-'GB 2023'!BD42</f>
        <v>-1000</v>
      </c>
      <c r="CC42" s="46">
        <f>+BE42-'GB 2023'!BE42</f>
        <v>-2000</v>
      </c>
      <c r="CD42" s="46">
        <f>+BO42-'GB 2023'!BO42</f>
        <v>0</v>
      </c>
      <c r="CE42" s="46">
        <f>+BP42-'GB 2023'!BP42</f>
        <v>0</v>
      </c>
      <c r="CF42" s="46">
        <f>+BQ42-'GB 2023'!BQ42</f>
        <v>0</v>
      </c>
      <c r="CG42" s="46">
        <f t="shared" si="26"/>
        <v>-1000</v>
      </c>
      <c r="CH42" s="46">
        <f t="shared" si="26"/>
        <v>-1000</v>
      </c>
      <c r="CI42" s="46">
        <f t="shared" si="26"/>
        <v>-2000</v>
      </c>
    </row>
    <row r="43" spans="1:88" x14ac:dyDescent="0.25">
      <c r="A43" s="48" t="s">
        <v>190</v>
      </c>
      <c r="B43" s="48" t="s">
        <v>173</v>
      </c>
      <c r="C43" s="48" t="s">
        <v>191</v>
      </c>
      <c r="D43" s="48" t="s">
        <v>121</v>
      </c>
      <c r="F43" s="232" t="s">
        <v>175</v>
      </c>
      <c r="G43" s="232" t="s">
        <v>176</v>
      </c>
      <c r="H43" s="232" t="s">
        <v>177</v>
      </c>
      <c r="I43" s="232">
        <v>20</v>
      </c>
      <c r="J43" s="46">
        <v>1500000</v>
      </c>
      <c r="K43" s="46">
        <v>1500000</v>
      </c>
      <c r="L43" s="46">
        <v>3000000</v>
      </c>
      <c r="M43" s="201"/>
      <c r="N43" s="201"/>
      <c r="O43" s="204">
        <f t="shared" si="2"/>
        <v>0</v>
      </c>
      <c r="P43" s="201"/>
      <c r="Q43" s="201"/>
      <c r="R43" s="204">
        <f t="shared" si="3"/>
        <v>0</v>
      </c>
      <c r="S43" s="201"/>
      <c r="T43" s="201"/>
      <c r="U43" s="204">
        <f t="shared" si="4"/>
        <v>0</v>
      </c>
      <c r="V43" s="201"/>
      <c r="W43" s="201"/>
      <c r="X43" s="204">
        <f t="shared" si="5"/>
        <v>0</v>
      </c>
      <c r="Y43" s="204">
        <f t="shared" ref="Y43:Z55" si="27">+SUM(M43,P43,S43,V43)</f>
        <v>0</v>
      </c>
      <c r="Z43" s="204">
        <f t="shared" si="27"/>
        <v>0</v>
      </c>
      <c r="AA43" s="204">
        <f t="shared" si="7"/>
        <v>0</v>
      </c>
      <c r="AB43" s="234">
        <v>0</v>
      </c>
      <c r="AC43" s="234">
        <v>0</v>
      </c>
      <c r="AD43" s="204">
        <f t="shared" si="8"/>
        <v>0</v>
      </c>
      <c r="AE43" s="234">
        <v>0</v>
      </c>
      <c r="AF43" s="234">
        <v>0</v>
      </c>
      <c r="AG43" s="204">
        <f t="shared" si="9"/>
        <v>0</v>
      </c>
      <c r="AH43" s="201">
        <f>MAX(0,'GB 2023'!AH43-((AB43-'GB 2023'!AB43)+(AE43-'GB 2023'!AE43))/2)</f>
        <v>1500000</v>
      </c>
      <c r="AI43" s="201">
        <f>MAX(0,'GB 2023'!AI43-((AC43-'GB 2023'!AC43)+(AF43-'GB 2023'!AF43))/2)</f>
        <v>1500000</v>
      </c>
      <c r="AJ43" s="204">
        <f t="shared" si="10"/>
        <v>3000000</v>
      </c>
      <c r="AK43" s="201">
        <f>MAX(0,'GB 2023'!AN43-SUM('UPDATE&gt;&gt;Jul-Dec 2022 Actuals'!AB43,'UPDATE&gt;&gt;Jul-Dec 2022 Actuals'!AE43,'UPDATE&gt;&gt;Jul-Dec 2022 Actuals'!AH43))</f>
        <v>0</v>
      </c>
      <c r="AL43" s="201">
        <f>MAX(0,'GB 2023'!AO43-SUM('UPDATE&gt;&gt;Jul-Dec 2022 Actuals'!AC43,'UPDATE&gt;&gt;Jul-Dec 2022 Actuals'!AF43,'UPDATE&gt;&gt;Jul-Dec 2022 Actuals'!AI43))</f>
        <v>0</v>
      </c>
      <c r="AM43" s="204">
        <f t="shared" si="11"/>
        <v>0</v>
      </c>
      <c r="AN43" s="204">
        <f t="shared" ref="AN43:AO55" si="28">+SUM(AB43,AE43,AH43,AK43)</f>
        <v>1500000</v>
      </c>
      <c r="AO43" s="204">
        <f t="shared" si="28"/>
        <v>1500000</v>
      </c>
      <c r="AP43" s="204">
        <f t="shared" si="13"/>
        <v>3000000</v>
      </c>
      <c r="AQ43" s="201"/>
      <c r="AR43" s="201"/>
      <c r="AS43" s="204">
        <f t="shared" si="14"/>
        <v>0</v>
      </c>
      <c r="AT43" s="201"/>
      <c r="AU43" s="201"/>
      <c r="AV43" s="204">
        <f t="shared" si="15"/>
        <v>0</v>
      </c>
      <c r="AW43" s="201"/>
      <c r="AX43" s="201"/>
      <c r="AY43" s="204">
        <f t="shared" si="16"/>
        <v>0</v>
      </c>
      <c r="AZ43" s="201"/>
      <c r="BA43" s="201"/>
      <c r="BB43" s="204">
        <f t="shared" si="17"/>
        <v>0</v>
      </c>
      <c r="BC43" s="204">
        <f t="shared" ref="BC43:BD55" si="29">+SUM(AQ43,AT43,AW43,AZ43)</f>
        <v>0</v>
      </c>
      <c r="BD43" s="204">
        <f t="shared" si="29"/>
        <v>0</v>
      </c>
      <c r="BE43" s="204">
        <f t="shared" si="19"/>
        <v>0</v>
      </c>
      <c r="BF43" s="201"/>
      <c r="BG43" s="201"/>
      <c r="BH43" s="204">
        <f t="shared" si="20"/>
        <v>0</v>
      </c>
      <c r="BI43" s="201"/>
      <c r="BJ43" s="201"/>
      <c r="BK43" s="204">
        <f t="shared" si="21"/>
        <v>0</v>
      </c>
      <c r="BL43" s="201"/>
      <c r="BM43" s="201"/>
      <c r="BN43" s="204">
        <f t="shared" si="22"/>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2023'!Y43</f>
        <v>0</v>
      </c>
      <c r="BV43" s="46">
        <f>+Z43-'GB 2023'!Z43</f>
        <v>0</v>
      </c>
      <c r="BW43" s="46">
        <f>+AA43-'GB 2023'!AA43</f>
        <v>0</v>
      </c>
      <c r="BX43" s="46">
        <f>+AN43-'GB 2023'!AN43</f>
        <v>0</v>
      </c>
      <c r="BY43" s="46">
        <f>+AO43-'GB 2023'!AO43</f>
        <v>0</v>
      </c>
      <c r="BZ43" s="46">
        <f>+AP43-'GB 2023'!AP43</f>
        <v>0</v>
      </c>
      <c r="CA43" s="46">
        <f>+BC43-'GB 2023'!BC43</f>
        <v>0</v>
      </c>
      <c r="CB43" s="46">
        <f>+BD43-'GB 2023'!BD43</f>
        <v>0</v>
      </c>
      <c r="CC43" s="46">
        <f>+BE43-'GB 2023'!BE43</f>
        <v>0</v>
      </c>
      <c r="CD43" s="46">
        <f>+BO43-'GB 2023'!BO43</f>
        <v>0</v>
      </c>
      <c r="CE43" s="46">
        <f>+BP43-'GB 2023'!BP43</f>
        <v>0</v>
      </c>
      <c r="CF43" s="46">
        <f>+BQ43-'GB 2023'!BQ43</f>
        <v>0</v>
      </c>
      <c r="CG43" s="46">
        <f t="shared" si="26"/>
        <v>0</v>
      </c>
      <c r="CH43" s="46">
        <f t="shared" si="26"/>
        <v>0</v>
      </c>
      <c r="CI43" s="46">
        <f t="shared" si="26"/>
        <v>0</v>
      </c>
    </row>
    <row r="44" spans="1:88" x14ac:dyDescent="0.25">
      <c r="A44" s="48" t="s">
        <v>182</v>
      </c>
      <c r="B44" s="48" t="s">
        <v>173</v>
      </c>
      <c r="C44" s="48" t="s">
        <v>192</v>
      </c>
      <c r="D44" s="48" t="s">
        <v>121</v>
      </c>
      <c r="F44" s="232" t="s">
        <v>175</v>
      </c>
      <c r="G44" s="232" t="s">
        <v>176</v>
      </c>
      <c r="H44" s="232" t="s">
        <v>177</v>
      </c>
      <c r="I44" s="232">
        <v>20</v>
      </c>
      <c r="J44" s="46">
        <v>4000000</v>
      </c>
      <c r="K44" s="46">
        <v>0</v>
      </c>
      <c r="L44" s="46">
        <v>4000000</v>
      </c>
      <c r="M44" s="201"/>
      <c r="N44" s="201"/>
      <c r="O44" s="204">
        <f t="shared" si="2"/>
        <v>0</v>
      </c>
      <c r="P44" s="201"/>
      <c r="Q44" s="201"/>
      <c r="R44" s="204">
        <f t="shared" si="3"/>
        <v>0</v>
      </c>
      <c r="S44" s="201"/>
      <c r="T44" s="201"/>
      <c r="U44" s="204">
        <f t="shared" si="4"/>
        <v>0</v>
      </c>
      <c r="V44" s="201">
        <v>500000</v>
      </c>
      <c r="W44" s="201"/>
      <c r="X44" s="204">
        <f t="shared" si="5"/>
        <v>500000</v>
      </c>
      <c r="Y44" s="204">
        <f t="shared" si="27"/>
        <v>500000</v>
      </c>
      <c r="Z44" s="204">
        <f t="shared" si="27"/>
        <v>0</v>
      </c>
      <c r="AA44" s="204">
        <f t="shared" si="7"/>
        <v>500000</v>
      </c>
      <c r="AB44" s="234">
        <v>13000</v>
      </c>
      <c r="AC44" s="234"/>
      <c r="AD44" s="204">
        <f t="shared" si="8"/>
        <v>13000</v>
      </c>
      <c r="AE44" s="234">
        <v>662000</v>
      </c>
      <c r="AF44" s="234">
        <v>0</v>
      </c>
      <c r="AG44" s="204">
        <f t="shared" si="9"/>
        <v>662000</v>
      </c>
      <c r="AH44" s="201">
        <f>MAX(0,'GB 2023'!AH44-((AB44-'GB 2023'!AB44)+(AE44-'GB 2023'!AE44))/2)</f>
        <v>663000</v>
      </c>
      <c r="AI44" s="201">
        <f>MAX(0,'GB 2023'!AI44-((AC44-'GB 2023'!AC44)+(AF44-'GB 2023'!AF44))/2)</f>
        <v>0</v>
      </c>
      <c r="AJ44" s="204">
        <f t="shared" si="10"/>
        <v>663000</v>
      </c>
      <c r="AK44" s="201">
        <f>MAX(0,'GB 2023'!AN44-SUM('UPDATE&gt;&gt;Jul-Dec 2022 Actuals'!AB44,'UPDATE&gt;&gt;Jul-Dec 2022 Actuals'!AE44,'UPDATE&gt;&gt;Jul-Dec 2022 Actuals'!AH44))</f>
        <v>662000</v>
      </c>
      <c r="AL44" s="201">
        <f>MAX(0,'GB 2023'!AO44-SUM('UPDATE&gt;&gt;Jul-Dec 2022 Actuals'!AC44,'UPDATE&gt;&gt;Jul-Dec 2022 Actuals'!AF44,'UPDATE&gt;&gt;Jul-Dec 2022 Actuals'!AI44))</f>
        <v>0</v>
      </c>
      <c r="AM44" s="204">
        <f t="shared" si="11"/>
        <v>662000</v>
      </c>
      <c r="AN44" s="204">
        <f t="shared" si="28"/>
        <v>2000000</v>
      </c>
      <c r="AO44" s="204">
        <f t="shared" si="28"/>
        <v>0</v>
      </c>
      <c r="AP44" s="204">
        <f t="shared" si="13"/>
        <v>2000000</v>
      </c>
      <c r="AQ44" s="201">
        <v>500000</v>
      </c>
      <c r="AR44" s="201"/>
      <c r="AS44" s="204">
        <f t="shared" si="14"/>
        <v>500000</v>
      </c>
      <c r="AT44" s="201">
        <v>500000</v>
      </c>
      <c r="AU44" s="201"/>
      <c r="AV44" s="204">
        <f t="shared" si="15"/>
        <v>500000</v>
      </c>
      <c r="AW44" s="201">
        <v>500000</v>
      </c>
      <c r="AX44" s="201"/>
      <c r="AY44" s="204">
        <f t="shared" si="16"/>
        <v>500000</v>
      </c>
      <c r="AZ44" s="201"/>
      <c r="BA44" s="201"/>
      <c r="BB44" s="204">
        <f t="shared" si="17"/>
        <v>0</v>
      </c>
      <c r="BC44" s="204">
        <f t="shared" si="29"/>
        <v>1500000</v>
      </c>
      <c r="BD44" s="204">
        <f t="shared" si="29"/>
        <v>0</v>
      </c>
      <c r="BE44" s="204">
        <f t="shared" si="19"/>
        <v>1500000</v>
      </c>
      <c r="BF44" s="201"/>
      <c r="BG44" s="201"/>
      <c r="BH44" s="204">
        <f t="shared" si="20"/>
        <v>0</v>
      </c>
      <c r="BI44" s="201"/>
      <c r="BJ44" s="201"/>
      <c r="BK44" s="204">
        <f t="shared" si="21"/>
        <v>0</v>
      </c>
      <c r="BL44" s="201"/>
      <c r="BM44" s="201"/>
      <c r="BN44" s="204">
        <f t="shared" si="22"/>
        <v>0</v>
      </c>
      <c r="BO44" s="216">
        <f t="shared" si="30"/>
        <v>0</v>
      </c>
      <c r="BP44" s="216">
        <f t="shared" si="30"/>
        <v>0</v>
      </c>
      <c r="BQ44" s="216">
        <f t="shared" si="24"/>
        <v>0</v>
      </c>
      <c r="BR44" s="205">
        <f t="shared" si="31"/>
        <v>4000000</v>
      </c>
      <c r="BS44" s="205">
        <f t="shared" si="31"/>
        <v>0</v>
      </c>
      <c r="BT44" s="205">
        <f t="shared" si="31"/>
        <v>4000000</v>
      </c>
      <c r="BU44" s="46">
        <f>+Y44-'GB 2023'!Y44</f>
        <v>0</v>
      </c>
      <c r="BV44" s="46">
        <f>+Z44-'GB 2023'!Z44</f>
        <v>0</v>
      </c>
      <c r="BW44" s="46">
        <f>+AA44-'GB 2023'!AA44</f>
        <v>0</v>
      </c>
      <c r="BX44" s="46">
        <f>+AN44-'GB 2023'!AN44</f>
        <v>0</v>
      </c>
      <c r="BY44" s="46">
        <f>+AO44-'GB 2023'!AO44</f>
        <v>0</v>
      </c>
      <c r="BZ44" s="46">
        <f>+AP44-'GB 2023'!AP44</f>
        <v>0</v>
      </c>
      <c r="CA44" s="46">
        <f>+BC44-'GB 2023'!BC44</f>
        <v>0</v>
      </c>
      <c r="CB44" s="46">
        <f>+BD44-'GB 2023'!BD44</f>
        <v>0</v>
      </c>
      <c r="CC44" s="46">
        <f>+BE44-'GB 2023'!BE44</f>
        <v>0</v>
      </c>
      <c r="CD44" s="46">
        <f>+BO44-'GB 2023'!BO44</f>
        <v>0</v>
      </c>
      <c r="CE44" s="46">
        <f>+BP44-'GB 2023'!BP44</f>
        <v>0</v>
      </c>
      <c r="CF44" s="46">
        <f>+BQ44-'GB 2023'!BQ44</f>
        <v>0</v>
      </c>
      <c r="CG44" s="46">
        <f t="shared" si="26"/>
        <v>0</v>
      </c>
      <c r="CH44" s="46">
        <f t="shared" si="26"/>
        <v>0</v>
      </c>
      <c r="CI44" s="46">
        <f t="shared" si="26"/>
        <v>0</v>
      </c>
    </row>
    <row r="45" spans="1:88" x14ac:dyDescent="0.25">
      <c r="A45" s="48" t="s">
        <v>172</v>
      </c>
      <c r="B45" s="48" t="s">
        <v>173</v>
      </c>
      <c r="C45" s="48" t="s">
        <v>174</v>
      </c>
      <c r="D45" s="48" t="s">
        <v>117</v>
      </c>
      <c r="F45" s="232" t="s">
        <v>193</v>
      </c>
      <c r="G45" s="232" t="s">
        <v>194</v>
      </c>
      <c r="H45" s="232" t="s">
        <v>195</v>
      </c>
      <c r="I45" s="232" t="s">
        <v>196</v>
      </c>
      <c r="J45" s="46">
        <v>5365000</v>
      </c>
      <c r="K45" s="46">
        <v>6885000</v>
      </c>
      <c r="L45" s="46">
        <v>12250000</v>
      </c>
      <c r="M45" s="201"/>
      <c r="N45" s="201"/>
      <c r="O45" s="204">
        <f t="shared" si="2"/>
        <v>0</v>
      </c>
      <c r="P45" s="201"/>
      <c r="Q45" s="201"/>
      <c r="R45" s="204">
        <f t="shared" si="3"/>
        <v>0</v>
      </c>
      <c r="S45" s="201"/>
      <c r="T45" s="201"/>
      <c r="U45" s="204">
        <f t="shared" si="4"/>
        <v>0</v>
      </c>
      <c r="V45" s="201"/>
      <c r="W45" s="201"/>
      <c r="X45" s="204">
        <f t="shared" si="5"/>
        <v>0</v>
      </c>
      <c r="Y45" s="204">
        <f t="shared" si="27"/>
        <v>0</v>
      </c>
      <c r="Z45" s="204">
        <f t="shared" si="27"/>
        <v>0</v>
      </c>
      <c r="AA45" s="204">
        <f t="shared" si="7"/>
        <v>0</v>
      </c>
      <c r="AB45" s="234">
        <v>0</v>
      </c>
      <c r="AC45" s="234">
        <v>0</v>
      </c>
      <c r="AD45" s="204">
        <f t="shared" si="8"/>
        <v>0</v>
      </c>
      <c r="AE45" s="234">
        <v>0</v>
      </c>
      <c r="AF45" s="234">
        <v>0</v>
      </c>
      <c r="AG45" s="204">
        <f t="shared" si="9"/>
        <v>0</v>
      </c>
      <c r="AH45" s="201">
        <f>MAX(0,'GB 2023'!AH45-((AB45-'GB 2023'!AB45)+(AE45-'GB 2023'!AE45))/2)</f>
        <v>5365000</v>
      </c>
      <c r="AI45" s="201">
        <f>MAX(0,'GB 2023'!AI45-((AC45-'GB 2023'!AC45)+(AF45-'GB 2023'!AF45))/2)</f>
        <v>6885000</v>
      </c>
      <c r="AJ45" s="204">
        <f t="shared" si="10"/>
        <v>12250000</v>
      </c>
      <c r="AK45" s="201">
        <f>MAX(0,'GB 2023'!AN45-SUM('UPDATE&gt;&gt;Jul-Dec 2022 Actuals'!AB45,'UPDATE&gt;&gt;Jul-Dec 2022 Actuals'!AE45,'UPDATE&gt;&gt;Jul-Dec 2022 Actuals'!AH45))</f>
        <v>0</v>
      </c>
      <c r="AL45" s="201">
        <f>MAX(0,'GB 2023'!AO45-SUM('UPDATE&gt;&gt;Jul-Dec 2022 Actuals'!AC45,'UPDATE&gt;&gt;Jul-Dec 2022 Actuals'!AF45,'UPDATE&gt;&gt;Jul-Dec 2022 Actuals'!AI45))</f>
        <v>0</v>
      </c>
      <c r="AM45" s="204">
        <f t="shared" si="11"/>
        <v>0</v>
      </c>
      <c r="AN45" s="204">
        <f t="shared" si="28"/>
        <v>5365000</v>
      </c>
      <c r="AO45" s="204">
        <f t="shared" si="28"/>
        <v>6885000</v>
      </c>
      <c r="AP45" s="204">
        <f t="shared" si="13"/>
        <v>12250000</v>
      </c>
      <c r="AQ45" s="201">
        <v>0</v>
      </c>
      <c r="AR45" s="201">
        <v>0</v>
      </c>
      <c r="AS45" s="204">
        <f t="shared" si="14"/>
        <v>0</v>
      </c>
      <c r="AT45" s="201">
        <v>0</v>
      </c>
      <c r="AU45" s="201">
        <v>0</v>
      </c>
      <c r="AV45" s="204">
        <f t="shared" si="15"/>
        <v>0</v>
      </c>
      <c r="AW45" s="201">
        <v>0</v>
      </c>
      <c r="AX45" s="201">
        <v>0</v>
      </c>
      <c r="AY45" s="204">
        <f t="shared" si="16"/>
        <v>0</v>
      </c>
      <c r="AZ45" s="201"/>
      <c r="BA45" s="201"/>
      <c r="BB45" s="204">
        <f t="shared" si="17"/>
        <v>0</v>
      </c>
      <c r="BC45" s="204">
        <f t="shared" si="29"/>
        <v>0</v>
      </c>
      <c r="BD45" s="204">
        <f t="shared" si="29"/>
        <v>0</v>
      </c>
      <c r="BE45" s="204">
        <f t="shared" si="19"/>
        <v>0</v>
      </c>
      <c r="BF45" s="201"/>
      <c r="BG45" s="201"/>
      <c r="BH45" s="204">
        <f t="shared" si="20"/>
        <v>0</v>
      </c>
      <c r="BI45" s="201"/>
      <c r="BJ45" s="201"/>
      <c r="BK45" s="204">
        <f t="shared" si="21"/>
        <v>0</v>
      </c>
      <c r="BL45" s="201"/>
      <c r="BM45" s="201"/>
      <c r="BN45" s="204">
        <f t="shared" si="22"/>
        <v>0</v>
      </c>
      <c r="BO45" s="216">
        <f t="shared" si="30"/>
        <v>0</v>
      </c>
      <c r="BP45" s="216">
        <f t="shared" si="30"/>
        <v>0</v>
      </c>
      <c r="BQ45" s="216">
        <f t="shared" si="24"/>
        <v>0</v>
      </c>
      <c r="BR45" s="205">
        <f t="shared" si="31"/>
        <v>5365000</v>
      </c>
      <c r="BS45" s="205">
        <f t="shared" si="31"/>
        <v>6885000</v>
      </c>
      <c r="BT45" s="205">
        <f t="shared" si="31"/>
        <v>12250000</v>
      </c>
      <c r="BU45" s="46">
        <f>+Y45-'GB 2023'!Y45</f>
        <v>0</v>
      </c>
      <c r="BV45" s="46">
        <f>+Z45-'GB 2023'!Z45</f>
        <v>0</v>
      </c>
      <c r="BW45" s="46">
        <f>+AA45-'GB 2023'!AA45</f>
        <v>0</v>
      </c>
      <c r="BX45" s="46">
        <f>+AN45-'GB 2023'!AN45</f>
        <v>0</v>
      </c>
      <c r="BY45" s="46">
        <f>+AO45-'GB 2023'!AO45</f>
        <v>0</v>
      </c>
      <c r="BZ45" s="46">
        <f>+AP45-'GB 2023'!AP45</f>
        <v>0</v>
      </c>
      <c r="CA45" s="46">
        <f>+BC45-'GB 2023'!BC45</f>
        <v>0</v>
      </c>
      <c r="CB45" s="46">
        <f>+BD45-'GB 2023'!BD45</f>
        <v>0</v>
      </c>
      <c r="CC45" s="46">
        <f>+BE45-'GB 2023'!BE45</f>
        <v>0</v>
      </c>
      <c r="CD45" s="46">
        <f>+BO45-'GB 2023'!BO45</f>
        <v>0</v>
      </c>
      <c r="CE45" s="46">
        <f>+BP45-'GB 2023'!BP45</f>
        <v>0</v>
      </c>
      <c r="CF45" s="46">
        <f>+BQ45-'GB 2023'!BQ45</f>
        <v>0</v>
      </c>
      <c r="CG45" s="46">
        <f t="shared" si="26"/>
        <v>0</v>
      </c>
      <c r="CH45" s="46">
        <f t="shared" si="26"/>
        <v>0</v>
      </c>
      <c r="CI45" s="46">
        <f t="shared" si="26"/>
        <v>0</v>
      </c>
    </row>
    <row r="46" spans="1:88" x14ac:dyDescent="0.25">
      <c r="A46" s="48" t="s">
        <v>179</v>
      </c>
      <c r="B46" s="48" t="s">
        <v>173</v>
      </c>
      <c r="C46" s="48" t="s">
        <v>180</v>
      </c>
      <c r="D46" s="48" t="s">
        <v>117</v>
      </c>
      <c r="F46" s="232" t="s">
        <v>193</v>
      </c>
      <c r="G46" s="232" t="s">
        <v>194</v>
      </c>
      <c r="H46" s="232" t="s">
        <v>198</v>
      </c>
      <c r="I46" s="232" t="s">
        <v>204</v>
      </c>
      <c r="J46" s="46">
        <v>44235000</v>
      </c>
      <c r="K46" s="46">
        <v>44235000</v>
      </c>
      <c r="L46" s="46">
        <v>88470000</v>
      </c>
      <c r="M46" s="201">
        <v>0</v>
      </c>
      <c r="N46" s="201">
        <v>0</v>
      </c>
      <c r="O46" s="204">
        <f t="shared" si="2"/>
        <v>0</v>
      </c>
      <c r="P46" s="201">
        <v>0</v>
      </c>
      <c r="Q46" s="201">
        <v>0</v>
      </c>
      <c r="R46" s="204">
        <f t="shared" si="3"/>
        <v>0</v>
      </c>
      <c r="S46" s="201">
        <v>0</v>
      </c>
      <c r="T46" s="201">
        <v>0</v>
      </c>
      <c r="U46" s="204">
        <f t="shared" si="4"/>
        <v>0</v>
      </c>
      <c r="V46" s="201">
        <v>0</v>
      </c>
      <c r="W46" s="201">
        <v>0</v>
      </c>
      <c r="X46" s="204">
        <f t="shared" si="5"/>
        <v>0</v>
      </c>
      <c r="Y46" s="204">
        <f t="shared" si="27"/>
        <v>0</v>
      </c>
      <c r="Z46" s="204">
        <f t="shared" si="27"/>
        <v>0</v>
      </c>
      <c r="AA46" s="204">
        <f t="shared" si="7"/>
        <v>0</v>
      </c>
      <c r="AB46" s="234">
        <v>0</v>
      </c>
      <c r="AC46" s="234">
        <v>0</v>
      </c>
      <c r="AD46" s="204">
        <f t="shared" si="8"/>
        <v>0</v>
      </c>
      <c r="AE46" s="234">
        <v>14745000</v>
      </c>
      <c r="AF46" s="234">
        <v>14745000</v>
      </c>
      <c r="AG46" s="204">
        <f t="shared" si="9"/>
        <v>29490000</v>
      </c>
      <c r="AH46" s="201">
        <f>MAX(0,'GB 2023'!AH46-((AB46-'GB 2023'!AB46)+(AE46-'GB 2023'!AE46))/2)</f>
        <v>14745000</v>
      </c>
      <c r="AI46" s="201">
        <f>MAX(0,'GB 2023'!AI46-((AC46-'GB 2023'!AC46)+(AF46-'GB 2023'!AF46))/2)</f>
        <v>14745000</v>
      </c>
      <c r="AJ46" s="204">
        <f t="shared" si="10"/>
        <v>29490000</v>
      </c>
      <c r="AK46" s="201">
        <f>MAX(0,'GB 2023'!AN46-SUM('UPDATE&gt;&gt;Jul-Dec 2022 Actuals'!AB46,'UPDATE&gt;&gt;Jul-Dec 2022 Actuals'!AE46,'UPDATE&gt;&gt;Jul-Dec 2022 Actuals'!AH46))</f>
        <v>14745000</v>
      </c>
      <c r="AL46" s="201">
        <f>MAX(0,'GB 2023'!AO46-SUM('UPDATE&gt;&gt;Jul-Dec 2022 Actuals'!AC46,'UPDATE&gt;&gt;Jul-Dec 2022 Actuals'!AF46,'UPDATE&gt;&gt;Jul-Dec 2022 Actuals'!AI46))</f>
        <v>14745000</v>
      </c>
      <c r="AM46" s="204">
        <f t="shared" si="11"/>
        <v>29490000</v>
      </c>
      <c r="AN46" s="204">
        <f t="shared" si="28"/>
        <v>44235000</v>
      </c>
      <c r="AO46" s="204">
        <f t="shared" si="28"/>
        <v>44235000</v>
      </c>
      <c r="AP46" s="204">
        <f t="shared" si="13"/>
        <v>88470000</v>
      </c>
      <c r="AQ46" s="201">
        <v>0</v>
      </c>
      <c r="AR46" s="201">
        <v>0</v>
      </c>
      <c r="AS46" s="204">
        <f t="shared" si="14"/>
        <v>0</v>
      </c>
      <c r="AT46" s="201">
        <v>0</v>
      </c>
      <c r="AU46" s="201">
        <v>0</v>
      </c>
      <c r="AV46" s="204">
        <f t="shared" si="15"/>
        <v>0</v>
      </c>
      <c r="AW46" s="201">
        <v>0</v>
      </c>
      <c r="AX46" s="201">
        <v>0</v>
      </c>
      <c r="AY46" s="204">
        <f t="shared" si="16"/>
        <v>0</v>
      </c>
      <c r="AZ46" s="201"/>
      <c r="BA46" s="201"/>
      <c r="BB46" s="204">
        <f t="shared" si="17"/>
        <v>0</v>
      </c>
      <c r="BC46" s="204">
        <f t="shared" si="29"/>
        <v>0</v>
      </c>
      <c r="BD46" s="204">
        <f t="shared" si="29"/>
        <v>0</v>
      </c>
      <c r="BE46" s="204">
        <f t="shared" si="19"/>
        <v>0</v>
      </c>
      <c r="BF46" s="201"/>
      <c r="BG46" s="201"/>
      <c r="BH46" s="204">
        <f t="shared" si="20"/>
        <v>0</v>
      </c>
      <c r="BI46" s="201"/>
      <c r="BJ46" s="201"/>
      <c r="BK46" s="204">
        <f t="shared" si="21"/>
        <v>0</v>
      </c>
      <c r="BL46" s="201"/>
      <c r="BM46" s="201"/>
      <c r="BN46" s="204">
        <f t="shared" si="22"/>
        <v>0</v>
      </c>
      <c r="BO46" s="216">
        <f t="shared" si="30"/>
        <v>0</v>
      </c>
      <c r="BP46" s="216">
        <f t="shared" si="30"/>
        <v>0</v>
      </c>
      <c r="BQ46" s="216">
        <f t="shared" si="24"/>
        <v>0</v>
      </c>
      <c r="BR46" s="205">
        <f t="shared" si="31"/>
        <v>44235000</v>
      </c>
      <c r="BS46" s="205">
        <f t="shared" si="31"/>
        <v>44235000</v>
      </c>
      <c r="BT46" s="205">
        <f t="shared" si="31"/>
        <v>88470000</v>
      </c>
      <c r="BU46" s="46">
        <f>+Y46-'GB 2023'!Y46</f>
        <v>0</v>
      </c>
      <c r="BV46" s="46">
        <f>+Z46-'GB 2023'!Z46</f>
        <v>0</v>
      </c>
      <c r="BW46" s="46">
        <f>+AA46-'GB 2023'!AA46</f>
        <v>0</v>
      </c>
      <c r="BX46" s="46">
        <f>+AN46-'GB 2023'!AN46</f>
        <v>0</v>
      </c>
      <c r="BY46" s="46">
        <f>+AO46-'GB 2023'!AO46</f>
        <v>0</v>
      </c>
      <c r="BZ46" s="46">
        <f>+AP46-'GB 2023'!AP46</f>
        <v>0</v>
      </c>
      <c r="CA46" s="46">
        <f>+BC46-'GB 2023'!BC46</f>
        <v>0</v>
      </c>
      <c r="CB46" s="46">
        <f>+BD46-'GB 2023'!BD46</f>
        <v>0</v>
      </c>
      <c r="CC46" s="46">
        <f>+BE46-'GB 2023'!BE46</f>
        <v>0</v>
      </c>
      <c r="CD46" s="46">
        <f>+BO46-'GB 2023'!BO46</f>
        <v>0</v>
      </c>
      <c r="CE46" s="46">
        <f>+BP46-'GB 2023'!BP46</f>
        <v>0</v>
      </c>
      <c r="CF46" s="46">
        <f>+BQ46-'GB 2023'!BQ46</f>
        <v>0</v>
      </c>
      <c r="CG46" s="46">
        <f t="shared" si="26"/>
        <v>0</v>
      </c>
      <c r="CH46" s="46">
        <f t="shared" si="26"/>
        <v>0</v>
      </c>
      <c r="CI46" s="46">
        <f t="shared" si="26"/>
        <v>0</v>
      </c>
    </row>
    <row r="47" spans="1:88" x14ac:dyDescent="0.25">
      <c r="A47" s="48" t="s">
        <v>199</v>
      </c>
      <c r="B47" s="48" t="s">
        <v>173</v>
      </c>
      <c r="C47" s="48" t="s">
        <v>200</v>
      </c>
      <c r="D47" s="48" t="s">
        <v>117</v>
      </c>
      <c r="F47" s="232" t="s">
        <v>193</v>
      </c>
      <c r="G47" s="232" t="s">
        <v>194</v>
      </c>
      <c r="H47" s="232" t="s">
        <v>195</v>
      </c>
      <c r="I47" s="232" t="s">
        <v>196</v>
      </c>
      <c r="J47" s="46">
        <v>40000000</v>
      </c>
      <c r="K47" s="46">
        <v>0</v>
      </c>
      <c r="L47" s="46">
        <v>40000000</v>
      </c>
      <c r="M47" s="201"/>
      <c r="N47" s="201"/>
      <c r="O47" s="204">
        <f t="shared" si="2"/>
        <v>0</v>
      </c>
      <c r="P47" s="201"/>
      <c r="Q47" s="201"/>
      <c r="R47" s="204">
        <f t="shared" si="3"/>
        <v>0</v>
      </c>
      <c r="S47" s="201"/>
      <c r="T47" s="201"/>
      <c r="U47" s="204">
        <f t="shared" si="4"/>
        <v>0</v>
      </c>
      <c r="V47" s="201">
        <f>ROUND(9052769,-3)</f>
        <v>9053000</v>
      </c>
      <c r="W47" s="201"/>
      <c r="X47" s="204">
        <f t="shared" si="5"/>
        <v>9053000</v>
      </c>
      <c r="Y47" s="204">
        <f t="shared" si="27"/>
        <v>9053000</v>
      </c>
      <c r="Z47" s="204">
        <f t="shared" si="27"/>
        <v>0</v>
      </c>
      <c r="AA47" s="204">
        <f t="shared" si="7"/>
        <v>9053000</v>
      </c>
      <c r="AB47" s="234">
        <v>7451000</v>
      </c>
      <c r="AC47" s="234"/>
      <c r="AD47" s="204">
        <f t="shared" si="8"/>
        <v>7451000</v>
      </c>
      <c r="AE47" s="234">
        <v>16635000</v>
      </c>
      <c r="AF47" s="234">
        <v>0</v>
      </c>
      <c r="AG47" s="204">
        <f t="shared" si="9"/>
        <v>16635000</v>
      </c>
      <c r="AH47" s="201">
        <f>MAX(0,'GB 2023'!AH47-((AB47-'GB 2023'!AB47)+(AE47-'GB 2023'!AE47))/2)</f>
        <v>0</v>
      </c>
      <c r="AI47" s="201">
        <f>MAX(0,'GB 2023'!AI47-((AC47-'GB 2023'!AC47)+(AF47-'GB 2023'!AF47))/2)</f>
        <v>0</v>
      </c>
      <c r="AJ47" s="204">
        <f t="shared" si="10"/>
        <v>0</v>
      </c>
      <c r="AK47" s="201">
        <f>MAX(0,'GB 2023'!AN47-SUM('UPDATE&gt;&gt;Jul-Dec 2022 Actuals'!AB47,'UPDATE&gt;&gt;Jul-Dec 2022 Actuals'!AE47,'UPDATE&gt;&gt;Jul-Dec 2022 Actuals'!AH47))</f>
        <v>5565000</v>
      </c>
      <c r="AL47" s="201">
        <f>MAX(0,'GB 2023'!AO47-SUM('UPDATE&gt;&gt;Jul-Dec 2022 Actuals'!AC47,'UPDATE&gt;&gt;Jul-Dec 2022 Actuals'!AF47,'UPDATE&gt;&gt;Jul-Dec 2022 Actuals'!AI47))</f>
        <v>0</v>
      </c>
      <c r="AM47" s="204">
        <f t="shared" si="11"/>
        <v>5565000</v>
      </c>
      <c r="AN47" s="204">
        <f t="shared" si="28"/>
        <v>29651000</v>
      </c>
      <c r="AO47" s="204">
        <f t="shared" si="28"/>
        <v>0</v>
      </c>
      <c r="AP47" s="204">
        <f t="shared" si="13"/>
        <v>29651000</v>
      </c>
      <c r="AQ47" s="201">
        <v>475000</v>
      </c>
      <c r="AR47" s="201"/>
      <c r="AS47" s="204">
        <f t="shared" si="14"/>
        <v>475000</v>
      </c>
      <c r="AT47" s="201">
        <f>ROUNDUP(219433,-3)</f>
        <v>220000</v>
      </c>
      <c r="AU47" s="201"/>
      <c r="AV47" s="204">
        <f t="shared" si="15"/>
        <v>220000</v>
      </c>
      <c r="AW47" s="201">
        <f>ROUND(601109,-3)</f>
        <v>601000</v>
      </c>
      <c r="AX47" s="201"/>
      <c r="AY47" s="204">
        <f t="shared" si="16"/>
        <v>601000</v>
      </c>
      <c r="AZ47" s="201"/>
      <c r="BA47" s="201"/>
      <c r="BB47" s="204">
        <f t="shared" si="17"/>
        <v>0</v>
      </c>
      <c r="BC47" s="204">
        <f t="shared" si="29"/>
        <v>1296000</v>
      </c>
      <c r="BD47" s="204">
        <f t="shared" si="29"/>
        <v>0</v>
      </c>
      <c r="BE47" s="204">
        <f t="shared" si="19"/>
        <v>1296000</v>
      </c>
      <c r="BF47" s="201"/>
      <c r="BG47" s="201"/>
      <c r="BH47" s="204">
        <f t="shared" si="20"/>
        <v>0</v>
      </c>
      <c r="BI47" s="201"/>
      <c r="BJ47" s="201"/>
      <c r="BK47" s="204">
        <f t="shared" si="21"/>
        <v>0</v>
      </c>
      <c r="BL47" s="201"/>
      <c r="BM47" s="201"/>
      <c r="BN47" s="204">
        <f t="shared" si="22"/>
        <v>0</v>
      </c>
      <c r="BO47" s="216">
        <f t="shared" si="30"/>
        <v>0</v>
      </c>
      <c r="BP47" s="216">
        <f t="shared" si="30"/>
        <v>0</v>
      </c>
      <c r="BQ47" s="216">
        <f t="shared" si="24"/>
        <v>0</v>
      </c>
      <c r="BR47" s="205">
        <f t="shared" si="31"/>
        <v>40000000</v>
      </c>
      <c r="BS47" s="205">
        <f t="shared" si="31"/>
        <v>0</v>
      </c>
      <c r="BT47" s="205">
        <f t="shared" si="31"/>
        <v>40000000</v>
      </c>
      <c r="BU47" s="46">
        <f>+Y47-'GB 2023'!Y47</f>
        <v>0</v>
      </c>
      <c r="BV47" s="46">
        <f>+Z47-'GB 2023'!Z47</f>
        <v>0</v>
      </c>
      <c r="BW47" s="46">
        <f>+AA47-'GB 2023'!AA47</f>
        <v>0</v>
      </c>
      <c r="BX47" s="46">
        <f>+AN47-'GB 2023'!AN47</f>
        <v>0</v>
      </c>
      <c r="BY47" s="46">
        <f>+AO47-'GB 2023'!AO47</f>
        <v>0</v>
      </c>
      <c r="BZ47" s="46">
        <f>+AP47-'GB 2023'!AP47</f>
        <v>0</v>
      </c>
      <c r="CA47" s="46">
        <f>+BC47-'GB 2023'!BC47</f>
        <v>0</v>
      </c>
      <c r="CB47" s="46">
        <f>+BD47-'GB 2023'!BD47</f>
        <v>0</v>
      </c>
      <c r="CC47" s="46">
        <f>+BE47-'GB 2023'!BE47</f>
        <v>0</v>
      </c>
      <c r="CD47" s="46">
        <f>+BO47-'GB 2023'!BO47</f>
        <v>0</v>
      </c>
      <c r="CE47" s="46">
        <f>+BP47-'GB 2023'!BP47</f>
        <v>0</v>
      </c>
      <c r="CF47" s="46">
        <f>+BQ47-'GB 2023'!BQ47</f>
        <v>0</v>
      </c>
      <c r="CG47" s="46">
        <f t="shared" si="26"/>
        <v>0</v>
      </c>
      <c r="CH47" s="46">
        <f t="shared" si="26"/>
        <v>0</v>
      </c>
      <c r="CI47" s="46">
        <f t="shared" si="26"/>
        <v>0</v>
      </c>
    </row>
    <row r="48" spans="1:88" s="95" customFormat="1" x14ac:dyDescent="0.25">
      <c r="A48" s="96" t="s">
        <v>184</v>
      </c>
      <c r="B48" s="96" t="s">
        <v>173</v>
      </c>
      <c r="C48" s="96" t="s">
        <v>185</v>
      </c>
      <c r="D48" s="96" t="s">
        <v>117</v>
      </c>
      <c r="E48" s="96"/>
      <c r="F48" s="233" t="s">
        <v>193</v>
      </c>
      <c r="G48" s="233" t="s">
        <v>194</v>
      </c>
      <c r="H48" s="233" t="s">
        <v>195</v>
      </c>
      <c r="I48" s="233" t="s">
        <v>196</v>
      </c>
      <c r="J48" s="182">
        <v>0</v>
      </c>
      <c r="K48" s="182">
        <v>0</v>
      </c>
      <c r="L48" s="182">
        <v>0</v>
      </c>
      <c r="M48" s="203"/>
      <c r="N48" s="203"/>
      <c r="O48" s="208">
        <f t="shared" si="2"/>
        <v>0</v>
      </c>
      <c r="P48" s="203"/>
      <c r="Q48" s="203"/>
      <c r="R48" s="208">
        <f t="shared" si="3"/>
        <v>0</v>
      </c>
      <c r="S48" s="203"/>
      <c r="T48" s="203"/>
      <c r="U48" s="208">
        <f t="shared" si="4"/>
        <v>0</v>
      </c>
      <c r="V48" s="203"/>
      <c r="W48" s="203"/>
      <c r="X48" s="208">
        <f t="shared" si="5"/>
        <v>0</v>
      </c>
      <c r="Y48" s="208">
        <f t="shared" si="27"/>
        <v>0</v>
      </c>
      <c r="Z48" s="208">
        <f t="shared" si="27"/>
        <v>0</v>
      </c>
      <c r="AA48" s="208">
        <f t="shared" si="7"/>
        <v>0</v>
      </c>
      <c r="AB48" s="236"/>
      <c r="AC48" s="236"/>
      <c r="AD48" s="208">
        <f t="shared" si="8"/>
        <v>0</v>
      </c>
      <c r="AE48" s="236">
        <v>0</v>
      </c>
      <c r="AF48" s="236">
        <v>0</v>
      </c>
      <c r="AG48" s="208">
        <f t="shared" si="9"/>
        <v>0</v>
      </c>
      <c r="AH48" s="203">
        <f>MAX(0,'GB 2023'!AH48-((AB48-'GB 2023'!AB48)+(AE48-'GB 2023'!AE48))/2)</f>
        <v>0</v>
      </c>
      <c r="AI48" s="203">
        <f>MAX(0,'GB 2023'!AI48-((AC48-'GB 2023'!AC48)+(AF48-'GB 2023'!AF48))/2)</f>
        <v>0</v>
      </c>
      <c r="AJ48" s="208">
        <f t="shared" si="10"/>
        <v>0</v>
      </c>
      <c r="AK48" s="201">
        <f>MAX(0,'GB 2023'!AN48-SUM('UPDATE&gt;&gt;Jul-Dec 2022 Actuals'!AB48,'UPDATE&gt;&gt;Jul-Dec 2022 Actuals'!AE48,'UPDATE&gt;&gt;Jul-Dec 2022 Actuals'!AH48))</f>
        <v>0</v>
      </c>
      <c r="AL48" s="201">
        <f>MAX(0,'GB 2023'!AO48-SUM('UPDATE&gt;&gt;Jul-Dec 2022 Actuals'!AC48,'UPDATE&gt;&gt;Jul-Dec 2022 Actuals'!AF48,'UPDATE&gt;&gt;Jul-Dec 2022 Actuals'!AI48))</f>
        <v>0</v>
      </c>
      <c r="AM48" s="208">
        <f t="shared" si="11"/>
        <v>0</v>
      </c>
      <c r="AN48" s="208">
        <f t="shared" si="28"/>
        <v>0</v>
      </c>
      <c r="AO48" s="208">
        <f t="shared" si="28"/>
        <v>0</v>
      </c>
      <c r="AP48" s="208">
        <f t="shared" si="13"/>
        <v>0</v>
      </c>
      <c r="AQ48" s="203"/>
      <c r="AR48" s="203"/>
      <c r="AS48" s="208">
        <f t="shared" si="14"/>
        <v>0</v>
      </c>
      <c r="AT48" s="203"/>
      <c r="AU48" s="203"/>
      <c r="AV48" s="208">
        <f t="shared" si="15"/>
        <v>0</v>
      </c>
      <c r="AW48" s="203"/>
      <c r="AX48" s="203"/>
      <c r="AY48" s="208">
        <f t="shared" si="16"/>
        <v>0</v>
      </c>
      <c r="AZ48" s="203"/>
      <c r="BA48" s="203"/>
      <c r="BB48" s="208">
        <f t="shared" si="17"/>
        <v>0</v>
      </c>
      <c r="BC48" s="208">
        <f t="shared" si="29"/>
        <v>0</v>
      </c>
      <c r="BD48" s="208">
        <f t="shared" si="29"/>
        <v>0</v>
      </c>
      <c r="BE48" s="208">
        <f t="shared" si="19"/>
        <v>0</v>
      </c>
      <c r="BF48" s="203"/>
      <c r="BG48" s="203"/>
      <c r="BH48" s="208">
        <f t="shared" si="20"/>
        <v>0</v>
      </c>
      <c r="BI48" s="203"/>
      <c r="BJ48" s="203"/>
      <c r="BK48" s="208">
        <f t="shared" si="21"/>
        <v>0</v>
      </c>
      <c r="BL48" s="203"/>
      <c r="BM48" s="203"/>
      <c r="BN48" s="208">
        <f t="shared" si="22"/>
        <v>0</v>
      </c>
      <c r="BO48" s="217">
        <f t="shared" si="30"/>
        <v>0</v>
      </c>
      <c r="BP48" s="217">
        <f t="shared" si="30"/>
        <v>0</v>
      </c>
      <c r="BQ48" s="217">
        <f t="shared" si="24"/>
        <v>0</v>
      </c>
      <c r="BR48" s="209">
        <f t="shared" si="31"/>
        <v>0</v>
      </c>
      <c r="BS48" s="209">
        <f t="shared" si="31"/>
        <v>0</v>
      </c>
      <c r="BT48" s="209">
        <f t="shared" si="31"/>
        <v>0</v>
      </c>
      <c r="BU48" s="182">
        <f>+Y48-'GB 2023'!Y48</f>
        <v>0</v>
      </c>
      <c r="BV48" s="182">
        <f>+Z48-'GB 2023'!Z48</f>
        <v>0</v>
      </c>
      <c r="BW48" s="182">
        <f>+AA48-'GB 2023'!AA48</f>
        <v>0</v>
      </c>
      <c r="BX48" s="182">
        <f>+AN48-'GB 2023'!AN48</f>
        <v>0</v>
      </c>
      <c r="BY48" s="182">
        <f>+AO48-'GB 2023'!AO48</f>
        <v>0</v>
      </c>
      <c r="BZ48" s="182">
        <f>+AP48-'GB 2023'!AP48</f>
        <v>0</v>
      </c>
      <c r="CA48" s="182">
        <f>+BC48-'GB 2023'!BC48</f>
        <v>0</v>
      </c>
      <c r="CB48" s="182">
        <f>+BD48-'GB 2023'!BD48</f>
        <v>0</v>
      </c>
      <c r="CC48" s="182">
        <f>+BE48-'GB 2023'!BE48</f>
        <v>0</v>
      </c>
      <c r="CD48" s="182">
        <f>+BO48-'GB 2023'!BO48</f>
        <v>0</v>
      </c>
      <c r="CE48" s="182">
        <f>+BP48-'GB 2023'!BP48</f>
        <v>0</v>
      </c>
      <c r="CF48" s="182">
        <f>+BQ48-'GB 2023'!BQ48</f>
        <v>0</v>
      </c>
      <c r="CG48" s="182">
        <f t="shared" si="26"/>
        <v>0</v>
      </c>
      <c r="CH48" s="182">
        <f t="shared" si="26"/>
        <v>0</v>
      </c>
      <c r="CI48" s="182">
        <f t="shared" si="26"/>
        <v>0</v>
      </c>
      <c r="CJ48" s="96"/>
    </row>
    <row r="49" spans="1:88" x14ac:dyDescent="0.25">
      <c r="A49" s="48" t="s">
        <v>172</v>
      </c>
      <c r="B49" s="48" t="s">
        <v>173</v>
      </c>
      <c r="C49" s="48" t="s">
        <v>186</v>
      </c>
      <c r="D49" s="48" t="s">
        <v>117</v>
      </c>
      <c r="F49" s="232" t="s">
        <v>193</v>
      </c>
      <c r="G49" s="232" t="s">
        <v>194</v>
      </c>
      <c r="H49" s="232" t="s">
        <v>195</v>
      </c>
      <c r="I49" s="232" t="s">
        <v>196</v>
      </c>
      <c r="J49" s="46">
        <v>40511000</v>
      </c>
      <c r="K49" s="46">
        <v>43418000</v>
      </c>
      <c r="L49" s="46">
        <v>83929000</v>
      </c>
      <c r="M49" s="201">
        <v>951000</v>
      </c>
      <c r="N49" s="201">
        <v>951000</v>
      </c>
      <c r="O49" s="204">
        <f t="shared" si="2"/>
        <v>1902000</v>
      </c>
      <c r="P49" s="201">
        <v>2323000</v>
      </c>
      <c r="Q49" s="201">
        <v>2323000</v>
      </c>
      <c r="R49" s="204">
        <f t="shared" si="3"/>
        <v>4646000</v>
      </c>
      <c r="S49" s="201">
        <v>5242000</v>
      </c>
      <c r="T49" s="201">
        <v>5242000</v>
      </c>
      <c r="U49" s="204">
        <f t="shared" si="4"/>
        <v>10484000</v>
      </c>
      <c r="V49" s="201">
        <v>3737000</v>
      </c>
      <c r="W49" s="201">
        <v>3737000</v>
      </c>
      <c r="X49" s="204">
        <f t="shared" si="5"/>
        <v>7474000</v>
      </c>
      <c r="Y49" s="204">
        <f t="shared" si="27"/>
        <v>12253000</v>
      </c>
      <c r="Z49" s="204">
        <f t="shared" si="27"/>
        <v>12253000</v>
      </c>
      <c r="AA49" s="204">
        <f t="shared" si="7"/>
        <v>24506000</v>
      </c>
      <c r="AB49" s="234">
        <v>866000</v>
      </c>
      <c r="AC49" s="234">
        <v>866000</v>
      </c>
      <c r="AD49" s="204">
        <f t="shared" si="8"/>
        <v>1732000</v>
      </c>
      <c r="AE49" s="234">
        <v>4027000</v>
      </c>
      <c r="AF49" s="234">
        <v>5248000</v>
      </c>
      <c r="AG49" s="204">
        <f t="shared" si="9"/>
        <v>9275000</v>
      </c>
      <c r="AH49" s="201">
        <f>MAX(0,'GB 2023'!AH49-((AB49-'GB 2023'!AB49)+(AE49-'GB 2023'!AE49))/2)</f>
        <v>4784000</v>
      </c>
      <c r="AI49" s="201">
        <f>MAX(0,'GB 2023'!AI49-((AC49-'GB 2023'!AC49)+(AF49-'GB 2023'!AF49))/2)</f>
        <v>6219000</v>
      </c>
      <c r="AJ49" s="204">
        <f t="shared" si="10"/>
        <v>11003000</v>
      </c>
      <c r="AK49" s="201">
        <f>MAX(0,'GB 2023'!AN49-SUM('UPDATE&gt;&gt;Jul-Dec 2022 Actuals'!AB49,'UPDATE&gt;&gt;Jul-Dec 2022 Actuals'!AE49,'UPDATE&gt;&gt;Jul-Dec 2022 Actuals'!AH49))</f>
        <v>6238000</v>
      </c>
      <c r="AL49" s="201">
        <f>MAX(0,'GB 2023'!AO49-SUM('UPDATE&gt;&gt;Jul-Dec 2022 Actuals'!AC49,'UPDATE&gt;&gt;Jul-Dec 2022 Actuals'!AF49,'UPDATE&gt;&gt;Jul-Dec 2022 Actuals'!AI49))</f>
        <v>6490000</v>
      </c>
      <c r="AM49" s="204">
        <f t="shared" si="11"/>
        <v>12728000</v>
      </c>
      <c r="AN49" s="204">
        <f t="shared" si="28"/>
        <v>15915000</v>
      </c>
      <c r="AO49" s="204">
        <f t="shared" si="28"/>
        <v>18823000</v>
      </c>
      <c r="AP49" s="204">
        <f t="shared" si="13"/>
        <v>34738000</v>
      </c>
      <c r="AQ49" s="201">
        <v>3632000</v>
      </c>
      <c r="AR49" s="201">
        <v>3632000</v>
      </c>
      <c r="AS49" s="204">
        <f t="shared" si="14"/>
        <v>7264000</v>
      </c>
      <c r="AT49" s="201">
        <v>4114000</v>
      </c>
      <c r="AU49" s="201">
        <v>4114000</v>
      </c>
      <c r="AV49" s="204">
        <f t="shared" si="15"/>
        <v>8228000</v>
      </c>
      <c r="AW49" s="201">
        <v>4597000</v>
      </c>
      <c r="AX49" s="201">
        <v>4596000</v>
      </c>
      <c r="AY49" s="204">
        <f t="shared" si="16"/>
        <v>9193000</v>
      </c>
      <c r="AZ49" s="201"/>
      <c r="BA49" s="201"/>
      <c r="BB49" s="204">
        <f t="shared" si="17"/>
        <v>0</v>
      </c>
      <c r="BC49" s="204">
        <f t="shared" si="29"/>
        <v>12343000</v>
      </c>
      <c r="BD49" s="204">
        <f t="shared" si="29"/>
        <v>12342000</v>
      </c>
      <c r="BE49" s="204">
        <f t="shared" si="19"/>
        <v>24685000</v>
      </c>
      <c r="BF49" s="201"/>
      <c r="BG49" s="201"/>
      <c r="BH49" s="204">
        <f t="shared" si="20"/>
        <v>0</v>
      </c>
      <c r="BI49" s="201"/>
      <c r="BJ49" s="201"/>
      <c r="BK49" s="204">
        <f t="shared" si="21"/>
        <v>0</v>
      </c>
      <c r="BL49" s="201"/>
      <c r="BM49" s="201"/>
      <c r="BN49" s="204">
        <f t="shared" si="22"/>
        <v>0</v>
      </c>
      <c r="BO49" s="216">
        <f t="shared" si="30"/>
        <v>0</v>
      </c>
      <c r="BP49" s="216">
        <f t="shared" si="30"/>
        <v>0</v>
      </c>
      <c r="BQ49" s="216">
        <f t="shared" si="24"/>
        <v>0</v>
      </c>
      <c r="BR49" s="205">
        <f t="shared" si="31"/>
        <v>40511000</v>
      </c>
      <c r="BS49" s="205">
        <f t="shared" si="31"/>
        <v>43418000</v>
      </c>
      <c r="BT49" s="205">
        <f t="shared" si="31"/>
        <v>83929000</v>
      </c>
      <c r="BU49" s="46">
        <f>+Y49-'GB 2023'!Y49</f>
        <v>0</v>
      </c>
      <c r="BV49" s="46">
        <f>+Z49-'GB 2023'!Z49</f>
        <v>0</v>
      </c>
      <c r="BW49" s="46">
        <f>+AA49-'GB 2023'!AA49</f>
        <v>0</v>
      </c>
      <c r="BX49" s="46">
        <f>+AN49-'GB 2023'!AN49</f>
        <v>0</v>
      </c>
      <c r="BY49" s="46">
        <f>+AO49-'GB 2023'!AO49</f>
        <v>0</v>
      </c>
      <c r="BZ49" s="46">
        <f>+AP49-'GB 2023'!AP49</f>
        <v>0</v>
      </c>
      <c r="CA49" s="46">
        <f>+BC49-'GB 2023'!BC49</f>
        <v>0</v>
      </c>
      <c r="CB49" s="46">
        <f>+BD49-'GB 2023'!BD49</f>
        <v>0</v>
      </c>
      <c r="CC49" s="46">
        <f>+BE49-'GB 2023'!BE49</f>
        <v>0</v>
      </c>
      <c r="CD49" s="46">
        <f>+BO49-'GB 2023'!BO49</f>
        <v>0</v>
      </c>
      <c r="CE49" s="46">
        <f>+BP49-'GB 2023'!BP49</f>
        <v>0</v>
      </c>
      <c r="CF49" s="46">
        <f>+BQ49-'GB 2023'!BQ49</f>
        <v>0</v>
      </c>
      <c r="CG49" s="46">
        <f t="shared" si="26"/>
        <v>0</v>
      </c>
      <c r="CH49" s="46">
        <f t="shared" si="26"/>
        <v>0</v>
      </c>
      <c r="CI49" s="46">
        <f t="shared" si="26"/>
        <v>0</v>
      </c>
      <c r="CJ49" s="45"/>
    </row>
    <row r="50" spans="1:88" x14ac:dyDescent="0.25">
      <c r="A50" s="48" t="s">
        <v>187</v>
      </c>
      <c r="B50" s="48" t="s">
        <v>173</v>
      </c>
      <c r="C50" s="48" t="s">
        <v>188</v>
      </c>
      <c r="D50" s="48" t="s">
        <v>117</v>
      </c>
      <c r="F50" s="232" t="s">
        <v>193</v>
      </c>
      <c r="G50" s="232" t="s">
        <v>194</v>
      </c>
      <c r="H50" s="232" t="s">
        <v>195</v>
      </c>
      <c r="I50" s="232" t="s">
        <v>196</v>
      </c>
      <c r="J50" s="46">
        <v>596086000</v>
      </c>
      <c r="K50" s="46">
        <v>691914000</v>
      </c>
      <c r="L50" s="46">
        <v>1288000000</v>
      </c>
      <c r="M50" s="201">
        <v>0</v>
      </c>
      <c r="N50" s="201">
        <v>0</v>
      </c>
      <c r="O50" s="204">
        <f t="shared" si="2"/>
        <v>0</v>
      </c>
      <c r="P50" s="201">
        <v>0</v>
      </c>
      <c r="Q50" s="201">
        <v>0</v>
      </c>
      <c r="R50" s="204">
        <f t="shared" si="3"/>
        <v>0</v>
      </c>
      <c r="S50" s="201">
        <v>0</v>
      </c>
      <c r="T50" s="201">
        <v>0</v>
      </c>
      <c r="U50" s="204">
        <f t="shared" si="4"/>
        <v>0</v>
      </c>
      <c r="V50" s="201">
        <v>0</v>
      </c>
      <c r="W50" s="201">
        <v>0</v>
      </c>
      <c r="X50" s="204">
        <f t="shared" si="5"/>
        <v>0</v>
      </c>
      <c r="Y50" s="204">
        <f t="shared" si="27"/>
        <v>0</v>
      </c>
      <c r="Z50" s="204">
        <f t="shared" si="27"/>
        <v>0</v>
      </c>
      <c r="AA50" s="204">
        <f t="shared" si="7"/>
        <v>0</v>
      </c>
      <c r="AB50" s="234">
        <v>0</v>
      </c>
      <c r="AC50" s="234">
        <v>0</v>
      </c>
      <c r="AD50" s="204">
        <f t="shared" si="8"/>
        <v>0</v>
      </c>
      <c r="AE50" s="234">
        <v>84534000</v>
      </c>
      <c r="AF50" s="234">
        <v>108466000</v>
      </c>
      <c r="AG50" s="204">
        <f t="shared" si="9"/>
        <v>193000000</v>
      </c>
      <c r="AH50" s="201">
        <f>MAX(0,'GB 2023'!AH50-((AB50-'GB 2023'!AB50)+(AE50-'GB 2023'!AE50))/2)</f>
        <v>0</v>
      </c>
      <c r="AI50" s="201">
        <f>MAX(0,'GB 2023'!AI50-((AC50-'GB 2023'!AC50)+(AF50-'GB 2023'!AF50))/2)</f>
        <v>0</v>
      </c>
      <c r="AJ50" s="204">
        <f t="shared" si="10"/>
        <v>0</v>
      </c>
      <c r="AK50" s="201">
        <f>MAX(0,'GB 2023'!AN50-SUM('UPDATE&gt;&gt;Jul-Dec 2022 Actuals'!AB50,'UPDATE&gt;&gt;Jul-Dec 2022 Actuals'!AE50,'UPDATE&gt;&gt;Jul-Dec 2022 Actuals'!AH50))</f>
        <v>197538000</v>
      </c>
      <c r="AL50" s="201">
        <f>MAX(0,'GB 2023'!AO50-SUM('UPDATE&gt;&gt;Jul-Dec 2022 Actuals'!AC50,'UPDATE&gt;&gt;Jul-Dec 2022 Actuals'!AF50,'UPDATE&gt;&gt;Jul-Dec 2022 Actuals'!AI50))</f>
        <v>253462000</v>
      </c>
      <c r="AM50" s="204">
        <f t="shared" si="11"/>
        <v>451000000</v>
      </c>
      <c r="AN50" s="204">
        <f t="shared" si="28"/>
        <v>282072000</v>
      </c>
      <c r="AO50" s="204">
        <f t="shared" si="28"/>
        <v>361928000</v>
      </c>
      <c r="AP50" s="204">
        <f t="shared" si="13"/>
        <v>644000000</v>
      </c>
      <c r="AQ50" s="201">
        <v>0</v>
      </c>
      <c r="AR50" s="201">
        <v>0</v>
      </c>
      <c r="AS50" s="204">
        <f t="shared" si="14"/>
        <v>0</v>
      </c>
      <c r="AT50" s="201">
        <v>0</v>
      </c>
      <c r="AU50" s="201">
        <v>0</v>
      </c>
      <c r="AV50" s="204">
        <f t="shared" si="15"/>
        <v>0</v>
      </c>
      <c r="AW50" s="201">
        <v>314014000</v>
      </c>
      <c r="AX50" s="201">
        <f>322000000+7986000</f>
        <v>329986000</v>
      </c>
      <c r="AY50" s="204">
        <f t="shared" si="16"/>
        <v>644000000</v>
      </c>
      <c r="AZ50" s="201"/>
      <c r="BA50" s="201"/>
      <c r="BB50" s="204">
        <f t="shared" si="17"/>
        <v>0</v>
      </c>
      <c r="BC50" s="204">
        <f t="shared" si="29"/>
        <v>314014000</v>
      </c>
      <c r="BD50" s="204">
        <f t="shared" si="29"/>
        <v>329986000</v>
      </c>
      <c r="BE50" s="204">
        <f t="shared" si="19"/>
        <v>644000000</v>
      </c>
      <c r="BF50" s="201"/>
      <c r="BG50" s="201"/>
      <c r="BH50" s="204">
        <f t="shared" si="20"/>
        <v>0</v>
      </c>
      <c r="BI50" s="201"/>
      <c r="BJ50" s="201"/>
      <c r="BK50" s="204">
        <f t="shared" si="21"/>
        <v>0</v>
      </c>
      <c r="BL50" s="201"/>
      <c r="BM50" s="201"/>
      <c r="BN50" s="204">
        <f t="shared" si="22"/>
        <v>0</v>
      </c>
      <c r="BO50" s="216">
        <f t="shared" si="30"/>
        <v>0</v>
      </c>
      <c r="BP50" s="216">
        <f t="shared" si="30"/>
        <v>0</v>
      </c>
      <c r="BQ50" s="216">
        <f t="shared" si="24"/>
        <v>0</v>
      </c>
      <c r="BR50" s="205">
        <f t="shared" si="31"/>
        <v>596086000</v>
      </c>
      <c r="BS50" s="205">
        <f t="shared" si="31"/>
        <v>691914000</v>
      </c>
      <c r="BT50" s="205">
        <f t="shared" si="31"/>
        <v>1288000000</v>
      </c>
      <c r="BU50" s="46">
        <f>+Y50-'GB 2023'!Y50</f>
        <v>0</v>
      </c>
      <c r="BV50" s="46">
        <f>+Z50-'GB 2023'!Z50</f>
        <v>0</v>
      </c>
      <c r="BW50" s="46">
        <f>+AA50-'GB 2023'!AA50</f>
        <v>0</v>
      </c>
      <c r="BX50" s="46">
        <f>+AN50-'GB 2023'!AN50</f>
        <v>0</v>
      </c>
      <c r="BY50" s="46">
        <f>+AO50-'GB 2023'!AO50</f>
        <v>0</v>
      </c>
      <c r="BZ50" s="46">
        <f>+AP50-'GB 2023'!AP50</f>
        <v>0</v>
      </c>
      <c r="CA50" s="46">
        <f>+BC50-'GB 2023'!BC50</f>
        <v>0</v>
      </c>
      <c r="CB50" s="46">
        <f>+BD50-'GB 2023'!BD50</f>
        <v>0</v>
      </c>
      <c r="CC50" s="46">
        <f>+BE50-'GB 2023'!BE50</f>
        <v>0</v>
      </c>
      <c r="CD50" s="46">
        <f>+BO50-'GB 2023'!BO50</f>
        <v>0</v>
      </c>
      <c r="CE50" s="46">
        <f>+BP50-'GB 2023'!BP50</f>
        <v>0</v>
      </c>
      <c r="CF50" s="46">
        <f>+BQ50-'GB 2023'!BQ50</f>
        <v>0</v>
      </c>
      <c r="CG50" s="46">
        <f t="shared" si="26"/>
        <v>0</v>
      </c>
      <c r="CH50" s="46">
        <f t="shared" si="26"/>
        <v>0</v>
      </c>
      <c r="CI50" s="46">
        <f t="shared" si="26"/>
        <v>0</v>
      </c>
      <c r="CJ50" s="45"/>
    </row>
    <row r="51" spans="1:88" ht="14.1" customHeight="1" x14ac:dyDescent="0.25">
      <c r="A51" s="48" t="s">
        <v>190</v>
      </c>
      <c r="B51" s="48" t="s">
        <v>173</v>
      </c>
      <c r="C51" s="48" t="s">
        <v>191</v>
      </c>
      <c r="D51" s="48" t="s">
        <v>117</v>
      </c>
      <c r="F51" s="232" t="s">
        <v>193</v>
      </c>
      <c r="G51" s="232" t="s">
        <v>194</v>
      </c>
      <c r="H51" s="232" t="s">
        <v>195</v>
      </c>
      <c r="I51" s="232" t="s">
        <v>196</v>
      </c>
      <c r="J51" s="46">
        <v>14475000</v>
      </c>
      <c r="K51" s="46">
        <v>26864000</v>
      </c>
      <c r="L51" s="46">
        <v>41339000</v>
      </c>
      <c r="M51" s="201">
        <v>0</v>
      </c>
      <c r="N51" s="201"/>
      <c r="O51" s="204">
        <f>ROUND(M51,-3)+ROUND(N51,-3)</f>
        <v>0</v>
      </c>
      <c r="P51" s="201"/>
      <c r="Q51" s="201"/>
      <c r="R51" s="204">
        <f>ROUND(P51,-3)+ROUND(Q51,-3)</f>
        <v>0</v>
      </c>
      <c r="S51" s="201"/>
      <c r="T51" s="201"/>
      <c r="U51" s="204">
        <f>ROUND(S51,-3)+ROUND(T51,-3)</f>
        <v>0</v>
      </c>
      <c r="V51" s="201">
        <v>3535000</v>
      </c>
      <c r="W51" s="201"/>
      <c r="X51" s="204">
        <f>ROUND(V51,-3)+ROUND(W51,-3)</f>
        <v>3535000</v>
      </c>
      <c r="Y51" s="204">
        <f t="shared" si="27"/>
        <v>3535000</v>
      </c>
      <c r="Z51" s="204">
        <f t="shared" si="27"/>
        <v>0</v>
      </c>
      <c r="AA51" s="204">
        <f t="shared" si="7"/>
        <v>3535000</v>
      </c>
      <c r="AB51" s="234">
        <v>0</v>
      </c>
      <c r="AC51" s="234">
        <v>0</v>
      </c>
      <c r="AD51" s="204">
        <f>ROUND(AB51,-3)+ROUND(AC51,-3)</f>
        <v>0</v>
      </c>
      <c r="AE51" s="234">
        <v>990000</v>
      </c>
      <c r="AF51" s="234">
        <v>858000</v>
      </c>
      <c r="AG51" s="204">
        <f>ROUND(AE51,-3)+ROUND(AF51,-3)</f>
        <v>1848000</v>
      </c>
      <c r="AH51" s="201">
        <f>MAX(0,'GB 2023'!AH51-((AB51-'GB 2023'!AB51)+(AE51-'GB 2023'!AE51))/2)</f>
        <v>1751000</v>
      </c>
      <c r="AI51" s="201">
        <f>MAX(0,'GB 2023'!AI51-((AC51-'GB 2023'!AC51)+(AF51-'GB 2023'!AF51))/2)</f>
        <v>2248000</v>
      </c>
      <c r="AJ51" s="204">
        <f>ROUND(AH51,-3)+ROUND(AI51,-3)</f>
        <v>3999000</v>
      </c>
      <c r="AK51" s="201">
        <f>MAX(0,'GB 2023'!AN51-SUM('UPDATE&gt;&gt;Jul-Dec 2022 Actuals'!AB51,'UPDATE&gt;&gt;Jul-Dec 2022 Actuals'!AE51,'UPDATE&gt;&gt;Jul-Dec 2022 Actuals'!AH51))</f>
        <v>1751000</v>
      </c>
      <c r="AL51" s="201">
        <f>MAX(0,'GB 2023'!AO51-SUM('UPDATE&gt;&gt;Jul-Dec 2022 Actuals'!AC51,'UPDATE&gt;&gt;Jul-Dec 2022 Actuals'!AF51,'UPDATE&gt;&gt;Jul-Dec 2022 Actuals'!AI51))</f>
        <v>2248000</v>
      </c>
      <c r="AM51" s="204">
        <f>ROUND(AK51,-3)+ROUND(AL51,-3)</f>
        <v>3999000</v>
      </c>
      <c r="AN51" s="204">
        <f t="shared" si="28"/>
        <v>4492000</v>
      </c>
      <c r="AO51" s="204">
        <f t="shared" si="28"/>
        <v>5354000</v>
      </c>
      <c r="AP51" s="204">
        <f t="shared" si="13"/>
        <v>9846000</v>
      </c>
      <c r="AQ51" s="201">
        <v>2150000</v>
      </c>
      <c r="AR51" s="201">
        <v>7170000</v>
      </c>
      <c r="AS51" s="204">
        <f>ROUND(AQ51,-3)+ROUND(AR51,-3)</f>
        <v>9320000</v>
      </c>
      <c r="AT51" s="201">
        <v>2149000</v>
      </c>
      <c r="AU51" s="201">
        <v>7170000</v>
      </c>
      <c r="AV51" s="204">
        <f>ROUND(AT51,-3)+ROUND(AU51,-3)</f>
        <v>9319000</v>
      </c>
      <c r="AW51" s="201">
        <v>2149000</v>
      </c>
      <c r="AX51" s="201">
        <v>7170000</v>
      </c>
      <c r="AY51" s="204">
        <f>ROUND(AW51,-3)+ROUND(AX51,-3)</f>
        <v>9319000</v>
      </c>
      <c r="AZ51" s="201"/>
      <c r="BA51" s="201"/>
      <c r="BB51" s="204">
        <f>ROUND(AZ51,-3)+ROUND(BA51,-3)</f>
        <v>0</v>
      </c>
      <c r="BC51" s="204">
        <f t="shared" si="29"/>
        <v>6448000</v>
      </c>
      <c r="BD51" s="204">
        <f t="shared" si="29"/>
        <v>21510000</v>
      </c>
      <c r="BE51" s="204">
        <f t="shared" si="19"/>
        <v>27958000</v>
      </c>
      <c r="BF51" s="201"/>
      <c r="BG51" s="201"/>
      <c r="BH51" s="204">
        <f>ROUND(BF51,-3)+ROUND(BG51,-3)</f>
        <v>0</v>
      </c>
      <c r="BI51" s="201"/>
      <c r="BJ51" s="201"/>
      <c r="BK51" s="204">
        <f>ROUND(BI51,-3)+ROUND(BJ51,-3)</f>
        <v>0</v>
      </c>
      <c r="BL51" s="201"/>
      <c r="BM51" s="201"/>
      <c r="BN51" s="204">
        <f>ROUND(BL51,-3)+ROUND(BM51,-3)</f>
        <v>0</v>
      </c>
      <c r="BO51" s="216">
        <f t="shared" si="30"/>
        <v>0</v>
      </c>
      <c r="BP51" s="216">
        <f t="shared" si="30"/>
        <v>0</v>
      </c>
      <c r="BQ51" s="216">
        <f t="shared" si="24"/>
        <v>0</v>
      </c>
      <c r="BR51" s="205">
        <f t="shared" si="31"/>
        <v>14475000</v>
      </c>
      <c r="BS51" s="205">
        <f t="shared" si="31"/>
        <v>26864000</v>
      </c>
      <c r="BT51" s="205">
        <f t="shared" si="31"/>
        <v>41339000</v>
      </c>
      <c r="BU51" s="46">
        <f>+Y51-'GB 2023'!Y51</f>
        <v>0</v>
      </c>
      <c r="BV51" s="46">
        <f>+Z51-'GB 2023'!Z51</f>
        <v>0</v>
      </c>
      <c r="BW51" s="46">
        <f>+AA51-'GB 2023'!AA51</f>
        <v>0</v>
      </c>
      <c r="BX51" s="46">
        <f>+AN51-'GB 2023'!AN51</f>
        <v>0</v>
      </c>
      <c r="BY51" s="46">
        <f>+AO51-'GB 2023'!AO51</f>
        <v>0</v>
      </c>
      <c r="BZ51" s="46">
        <f>+AP51-'GB 2023'!AP51</f>
        <v>0</v>
      </c>
      <c r="CA51" s="46">
        <f>+BC51-'GB 2023'!BC51</f>
        <v>0</v>
      </c>
      <c r="CB51" s="46">
        <f>+BD51-'GB 2023'!BD51</f>
        <v>0</v>
      </c>
      <c r="CC51" s="46">
        <f>+BE51-'GB 2023'!BE51</f>
        <v>0</v>
      </c>
      <c r="CD51" s="46">
        <f>+BO51-'GB 2023'!BO51</f>
        <v>0</v>
      </c>
      <c r="CE51" s="46">
        <f>+BP51-'GB 2023'!BP51</f>
        <v>0</v>
      </c>
      <c r="CF51" s="46">
        <f>+BQ51-'GB 2023'!BQ51</f>
        <v>0</v>
      </c>
      <c r="CG51" s="46">
        <f t="shared" si="26"/>
        <v>0</v>
      </c>
      <c r="CH51" s="46">
        <f t="shared" si="26"/>
        <v>0</v>
      </c>
      <c r="CI51" s="46">
        <f t="shared" si="26"/>
        <v>0</v>
      </c>
    </row>
    <row r="52" spans="1:88" s="95" customFormat="1" x14ac:dyDescent="0.25">
      <c r="A52" s="96" t="s">
        <v>202</v>
      </c>
      <c r="B52" s="96" t="s">
        <v>173</v>
      </c>
      <c r="C52" s="96" t="s">
        <v>203</v>
      </c>
      <c r="D52" s="96" t="s">
        <v>117</v>
      </c>
      <c r="E52" s="96"/>
      <c r="F52" s="233" t="s">
        <v>193</v>
      </c>
      <c r="G52" s="233" t="s">
        <v>194</v>
      </c>
      <c r="H52" s="233" t="s">
        <v>195</v>
      </c>
      <c r="I52" s="233" t="s">
        <v>196</v>
      </c>
      <c r="J52" s="182">
        <v>0</v>
      </c>
      <c r="K52" s="182">
        <v>0</v>
      </c>
      <c r="L52" s="182">
        <v>0</v>
      </c>
      <c r="M52" s="203"/>
      <c r="N52" s="203"/>
      <c r="O52" s="208">
        <f t="shared" si="2"/>
        <v>0</v>
      </c>
      <c r="P52" s="203"/>
      <c r="Q52" s="203"/>
      <c r="R52" s="208">
        <f t="shared" si="3"/>
        <v>0</v>
      </c>
      <c r="S52" s="203"/>
      <c r="T52" s="203"/>
      <c r="U52" s="208">
        <f t="shared" si="4"/>
        <v>0</v>
      </c>
      <c r="V52" s="203"/>
      <c r="W52" s="203"/>
      <c r="X52" s="208">
        <f t="shared" si="5"/>
        <v>0</v>
      </c>
      <c r="Y52" s="208">
        <f t="shared" si="27"/>
        <v>0</v>
      </c>
      <c r="Z52" s="208">
        <f t="shared" si="27"/>
        <v>0</v>
      </c>
      <c r="AA52" s="208">
        <f t="shared" si="7"/>
        <v>0</v>
      </c>
      <c r="AB52" s="236"/>
      <c r="AC52" s="236"/>
      <c r="AD52" s="208">
        <f t="shared" si="8"/>
        <v>0</v>
      </c>
      <c r="AE52" s="236"/>
      <c r="AF52" s="236"/>
      <c r="AG52" s="208">
        <f t="shared" si="9"/>
        <v>0</v>
      </c>
      <c r="AH52" s="203">
        <f>MAX(0,'GB 2023'!AH52-((AB52-'GB 2023'!AB52)+(AE52-'GB 2023'!AE52))/2)</f>
        <v>0</v>
      </c>
      <c r="AI52" s="203">
        <f>MAX(0,'GB 2023'!AI52-((AC52-'GB 2023'!AC52)+(AF52-'GB 2023'!AF52))/2)</f>
        <v>0</v>
      </c>
      <c r="AJ52" s="208">
        <f t="shared" si="10"/>
        <v>0</v>
      </c>
      <c r="AK52" s="203">
        <f>MAX(0,'GB 2023'!AN52-SUM('UPDATE&gt;&gt;Jul-Dec 2022 Actuals'!AB52,'UPDATE&gt;&gt;Jul-Dec 2022 Actuals'!AE52,'UPDATE&gt;&gt;Jul-Dec 2022 Actuals'!AH52))</f>
        <v>0</v>
      </c>
      <c r="AL52" s="203">
        <f>MAX(0,'GB 2023'!AO52-SUM('UPDATE&gt;&gt;Jul-Dec 2022 Actuals'!AC52,'UPDATE&gt;&gt;Jul-Dec 2022 Actuals'!AF52,'UPDATE&gt;&gt;Jul-Dec 2022 Actuals'!AI52))</f>
        <v>0</v>
      </c>
      <c r="AM52" s="208">
        <f t="shared" si="11"/>
        <v>0</v>
      </c>
      <c r="AN52" s="208">
        <f t="shared" si="28"/>
        <v>0</v>
      </c>
      <c r="AO52" s="208">
        <f t="shared" si="28"/>
        <v>0</v>
      </c>
      <c r="AP52" s="208">
        <f t="shared" si="13"/>
        <v>0</v>
      </c>
      <c r="AQ52" s="203"/>
      <c r="AR52" s="203"/>
      <c r="AS52" s="208">
        <f t="shared" si="14"/>
        <v>0</v>
      </c>
      <c r="AT52" s="203"/>
      <c r="AU52" s="203"/>
      <c r="AV52" s="208">
        <f t="shared" si="15"/>
        <v>0</v>
      </c>
      <c r="AW52" s="203"/>
      <c r="AX52" s="203"/>
      <c r="AY52" s="208">
        <f t="shared" si="16"/>
        <v>0</v>
      </c>
      <c r="AZ52" s="203"/>
      <c r="BA52" s="203"/>
      <c r="BB52" s="208">
        <f t="shared" si="17"/>
        <v>0</v>
      </c>
      <c r="BC52" s="208">
        <f t="shared" si="29"/>
        <v>0</v>
      </c>
      <c r="BD52" s="208">
        <f t="shared" si="29"/>
        <v>0</v>
      </c>
      <c r="BE52" s="208">
        <f t="shared" si="19"/>
        <v>0</v>
      </c>
      <c r="BF52" s="203"/>
      <c r="BG52" s="203"/>
      <c r="BH52" s="208">
        <f t="shared" si="20"/>
        <v>0</v>
      </c>
      <c r="BI52" s="203"/>
      <c r="BJ52" s="203"/>
      <c r="BK52" s="208">
        <f t="shared" si="21"/>
        <v>0</v>
      </c>
      <c r="BL52" s="203"/>
      <c r="BM52" s="203"/>
      <c r="BN52" s="208">
        <f t="shared" si="22"/>
        <v>0</v>
      </c>
      <c r="BO52" s="217">
        <f t="shared" si="30"/>
        <v>0</v>
      </c>
      <c r="BP52" s="217">
        <f t="shared" si="30"/>
        <v>0</v>
      </c>
      <c r="BQ52" s="217">
        <f t="shared" si="24"/>
        <v>0</v>
      </c>
      <c r="BR52" s="209">
        <f t="shared" si="31"/>
        <v>0</v>
      </c>
      <c r="BS52" s="209">
        <f t="shared" si="31"/>
        <v>0</v>
      </c>
      <c r="BT52" s="209">
        <f t="shared" si="31"/>
        <v>0</v>
      </c>
      <c r="BU52" s="182">
        <f>+Y52-'GB 2023'!Y52</f>
        <v>0</v>
      </c>
      <c r="BV52" s="182">
        <f>+Z52-'GB 2023'!Z52</f>
        <v>0</v>
      </c>
      <c r="BW52" s="182">
        <f>+AA52-'GB 2023'!AA52</f>
        <v>0</v>
      </c>
      <c r="BX52" s="182">
        <f>+AN52-'GB 2023'!AN52</f>
        <v>0</v>
      </c>
      <c r="BY52" s="182">
        <f>+AO52-'GB 2023'!AO52</f>
        <v>0</v>
      </c>
      <c r="BZ52" s="182">
        <f>+AP52-'GB 2023'!AP52</f>
        <v>0</v>
      </c>
      <c r="CA52" s="182">
        <f>+BC52-'GB 2023'!BC52</f>
        <v>0</v>
      </c>
      <c r="CB52" s="182">
        <f>+BD52-'GB 2023'!BD52</f>
        <v>0</v>
      </c>
      <c r="CC52" s="182">
        <f>+BE52-'GB 2023'!BE52</f>
        <v>0</v>
      </c>
      <c r="CD52" s="182">
        <f>+BO52-'GB 2023'!BO52</f>
        <v>0</v>
      </c>
      <c r="CE52" s="182">
        <f>+BP52-'GB 2023'!BP52</f>
        <v>0</v>
      </c>
      <c r="CF52" s="182">
        <f>+BQ52-'GB 2023'!BQ52</f>
        <v>0</v>
      </c>
      <c r="CG52" s="182">
        <f t="shared" si="26"/>
        <v>0</v>
      </c>
      <c r="CH52" s="182">
        <f t="shared" si="26"/>
        <v>0</v>
      </c>
      <c r="CI52" s="182">
        <f t="shared" si="26"/>
        <v>0</v>
      </c>
      <c r="CJ52" s="96"/>
    </row>
    <row r="53" spans="1:88" s="95" customFormat="1" x14ac:dyDescent="0.25">
      <c r="A53" s="96" t="s">
        <v>202</v>
      </c>
      <c r="B53" s="96" t="s">
        <v>173</v>
      </c>
      <c r="C53" s="96" t="s">
        <v>203</v>
      </c>
      <c r="D53" s="96" t="s">
        <v>121</v>
      </c>
      <c r="E53" s="96"/>
      <c r="F53" s="233" t="s">
        <v>175</v>
      </c>
      <c r="G53" s="233" t="s">
        <v>176</v>
      </c>
      <c r="H53" s="233" t="s">
        <v>177</v>
      </c>
      <c r="I53" s="233">
        <v>20</v>
      </c>
      <c r="J53" s="182">
        <v>0</v>
      </c>
      <c r="K53" s="182">
        <v>0</v>
      </c>
      <c r="L53" s="182">
        <v>0</v>
      </c>
      <c r="M53" s="203"/>
      <c r="N53" s="203"/>
      <c r="O53" s="208">
        <f t="shared" si="2"/>
        <v>0</v>
      </c>
      <c r="P53" s="203"/>
      <c r="Q53" s="203"/>
      <c r="R53" s="208">
        <f t="shared" si="3"/>
        <v>0</v>
      </c>
      <c r="S53" s="203"/>
      <c r="T53" s="203"/>
      <c r="U53" s="208">
        <f t="shared" si="4"/>
        <v>0</v>
      </c>
      <c r="V53" s="203"/>
      <c r="W53" s="203"/>
      <c r="X53" s="208">
        <f t="shared" si="5"/>
        <v>0</v>
      </c>
      <c r="Y53" s="208">
        <f t="shared" si="27"/>
        <v>0</v>
      </c>
      <c r="Z53" s="208">
        <f t="shared" si="27"/>
        <v>0</v>
      </c>
      <c r="AA53" s="208">
        <f t="shared" si="7"/>
        <v>0</v>
      </c>
      <c r="AB53" s="236"/>
      <c r="AC53" s="236"/>
      <c r="AD53" s="208">
        <f t="shared" si="8"/>
        <v>0</v>
      </c>
      <c r="AE53" s="236"/>
      <c r="AF53" s="236"/>
      <c r="AG53" s="208">
        <f t="shared" si="9"/>
        <v>0</v>
      </c>
      <c r="AH53" s="203">
        <f>MAX(0,'GB 2023'!AH53-((AB53-'GB 2023'!AB53)+(AE53-'GB 2023'!AE53))/2)</f>
        <v>0</v>
      </c>
      <c r="AI53" s="203">
        <f>MAX(0,'GB 2023'!AI53-((AC53-'GB 2023'!AC53)+(AF53-'GB 2023'!AF53))/2)</f>
        <v>0</v>
      </c>
      <c r="AJ53" s="208">
        <f t="shared" si="10"/>
        <v>0</v>
      </c>
      <c r="AK53" s="203">
        <f>MAX(0,'GB 2023'!AN53-SUM('UPDATE&gt;&gt;Jul-Dec 2022 Actuals'!AB53,'UPDATE&gt;&gt;Jul-Dec 2022 Actuals'!AE53,'UPDATE&gt;&gt;Jul-Dec 2022 Actuals'!AH53))</f>
        <v>0</v>
      </c>
      <c r="AL53" s="203">
        <f>MAX(0,'GB 2023'!AO53-SUM('UPDATE&gt;&gt;Jul-Dec 2022 Actuals'!AC53,'UPDATE&gt;&gt;Jul-Dec 2022 Actuals'!AF53,'UPDATE&gt;&gt;Jul-Dec 2022 Actuals'!AI53))</f>
        <v>0</v>
      </c>
      <c r="AM53" s="208">
        <f t="shared" si="11"/>
        <v>0</v>
      </c>
      <c r="AN53" s="208">
        <f t="shared" si="28"/>
        <v>0</v>
      </c>
      <c r="AO53" s="208">
        <f t="shared" si="28"/>
        <v>0</v>
      </c>
      <c r="AP53" s="208">
        <f t="shared" si="13"/>
        <v>0</v>
      </c>
      <c r="AQ53" s="203"/>
      <c r="AR53" s="203"/>
      <c r="AS53" s="208">
        <f t="shared" si="14"/>
        <v>0</v>
      </c>
      <c r="AT53" s="203"/>
      <c r="AU53" s="203"/>
      <c r="AV53" s="208">
        <f t="shared" si="15"/>
        <v>0</v>
      </c>
      <c r="AW53" s="203"/>
      <c r="AX53" s="203"/>
      <c r="AY53" s="208">
        <f t="shared" si="16"/>
        <v>0</v>
      </c>
      <c r="AZ53" s="203"/>
      <c r="BA53" s="203"/>
      <c r="BB53" s="208">
        <f t="shared" si="17"/>
        <v>0</v>
      </c>
      <c r="BC53" s="208">
        <f t="shared" si="29"/>
        <v>0</v>
      </c>
      <c r="BD53" s="208">
        <f t="shared" si="29"/>
        <v>0</v>
      </c>
      <c r="BE53" s="208">
        <f t="shared" si="19"/>
        <v>0</v>
      </c>
      <c r="BF53" s="203"/>
      <c r="BG53" s="203"/>
      <c r="BH53" s="208">
        <f t="shared" si="20"/>
        <v>0</v>
      </c>
      <c r="BI53" s="203"/>
      <c r="BJ53" s="203"/>
      <c r="BK53" s="208">
        <f t="shared" si="21"/>
        <v>0</v>
      </c>
      <c r="BL53" s="203"/>
      <c r="BM53" s="203"/>
      <c r="BN53" s="208">
        <f t="shared" si="22"/>
        <v>0</v>
      </c>
      <c r="BO53" s="217">
        <f t="shared" si="30"/>
        <v>0</v>
      </c>
      <c r="BP53" s="217">
        <f t="shared" si="30"/>
        <v>0</v>
      </c>
      <c r="BQ53" s="217">
        <f t="shared" si="24"/>
        <v>0</v>
      </c>
      <c r="BR53" s="209">
        <f t="shared" si="31"/>
        <v>0</v>
      </c>
      <c r="BS53" s="209">
        <f t="shared" si="31"/>
        <v>0</v>
      </c>
      <c r="BT53" s="209">
        <f t="shared" si="31"/>
        <v>0</v>
      </c>
      <c r="BU53" s="182">
        <f>+Y53-'GB 2023'!Y53</f>
        <v>0</v>
      </c>
      <c r="BV53" s="182">
        <f>+Z53-'GB 2023'!Z53</f>
        <v>0</v>
      </c>
      <c r="BW53" s="182">
        <f>+AA53-'GB 2023'!AA53</f>
        <v>0</v>
      </c>
      <c r="BX53" s="182">
        <f>+AN53-'GB 2023'!AN53</f>
        <v>0</v>
      </c>
      <c r="BY53" s="182">
        <f>+AO53-'GB 2023'!AO53</f>
        <v>0</v>
      </c>
      <c r="BZ53" s="182">
        <f>+AP53-'GB 2023'!AP53</f>
        <v>0</v>
      </c>
      <c r="CA53" s="182">
        <f>+BC53-'GB 2023'!BC53</f>
        <v>0</v>
      </c>
      <c r="CB53" s="182">
        <f>+BD53-'GB 2023'!BD53</f>
        <v>0</v>
      </c>
      <c r="CC53" s="182">
        <f>+BE53-'GB 2023'!BE53</f>
        <v>0</v>
      </c>
      <c r="CD53" s="182">
        <f>+BO53-'GB 2023'!BO53</f>
        <v>0</v>
      </c>
      <c r="CE53" s="182">
        <f>+BP53-'GB 2023'!BP53</f>
        <v>0</v>
      </c>
      <c r="CF53" s="182">
        <f>+BQ53-'GB 2023'!BQ53</f>
        <v>0</v>
      </c>
      <c r="CG53" s="182">
        <f t="shared" si="26"/>
        <v>0</v>
      </c>
      <c r="CH53" s="182">
        <f t="shared" si="26"/>
        <v>0</v>
      </c>
      <c r="CI53" s="182">
        <f t="shared" si="26"/>
        <v>0</v>
      </c>
      <c r="CJ53" s="96"/>
    </row>
    <row r="54" spans="1:88" x14ac:dyDescent="0.25">
      <c r="A54" s="48" t="s">
        <v>190</v>
      </c>
      <c r="B54" s="48" t="s">
        <v>173</v>
      </c>
      <c r="C54" s="48" t="s">
        <v>191</v>
      </c>
      <c r="D54" s="48" t="s">
        <v>117</v>
      </c>
      <c r="F54" s="232" t="s">
        <v>193</v>
      </c>
      <c r="G54" s="232" t="s">
        <v>194</v>
      </c>
      <c r="H54" s="232" t="s">
        <v>198</v>
      </c>
      <c r="I54" s="232" t="s">
        <v>204</v>
      </c>
      <c r="J54" s="46">
        <v>2917000</v>
      </c>
      <c r="K54" s="46">
        <v>2917000</v>
      </c>
      <c r="L54" s="46">
        <v>5834000</v>
      </c>
      <c r="M54" s="201"/>
      <c r="N54" s="201"/>
      <c r="O54" s="204">
        <f t="shared" si="2"/>
        <v>0</v>
      </c>
      <c r="P54" s="201"/>
      <c r="Q54" s="201"/>
      <c r="R54" s="204">
        <f t="shared" si="3"/>
        <v>0</v>
      </c>
      <c r="S54" s="201"/>
      <c r="T54" s="201"/>
      <c r="U54" s="204">
        <f t="shared" si="4"/>
        <v>0</v>
      </c>
      <c r="V54" s="201"/>
      <c r="W54" s="201"/>
      <c r="X54" s="204">
        <f t="shared" si="5"/>
        <v>0</v>
      </c>
      <c r="Y54" s="204">
        <f t="shared" si="27"/>
        <v>0</v>
      </c>
      <c r="Z54" s="204">
        <f t="shared" si="27"/>
        <v>0</v>
      </c>
      <c r="AA54" s="204">
        <f t="shared" si="7"/>
        <v>0</v>
      </c>
      <c r="AB54" s="234">
        <v>0</v>
      </c>
      <c r="AC54" s="234">
        <v>0</v>
      </c>
      <c r="AD54" s="204">
        <f t="shared" si="8"/>
        <v>0</v>
      </c>
      <c r="AE54" s="234">
        <v>0</v>
      </c>
      <c r="AF54" s="234">
        <v>0</v>
      </c>
      <c r="AG54" s="204">
        <f t="shared" si="9"/>
        <v>0</v>
      </c>
      <c r="AH54" s="201">
        <f>MAX(0,'GB 2023'!AH54-((AB54-'GB 2023'!AB54)+(AE54-'GB 2023'!AE54))/2)</f>
        <v>417000</v>
      </c>
      <c r="AI54" s="201">
        <f>MAX(0,'GB 2023'!AI54-((AC54-'GB 2023'!AC54)+(AF54-'GB 2023'!AF54))/2)</f>
        <v>417000</v>
      </c>
      <c r="AJ54" s="204">
        <f t="shared" si="10"/>
        <v>834000</v>
      </c>
      <c r="AK54" s="201">
        <f>MAX(0,'GB 2023'!AN54-SUM('UPDATE&gt;&gt;Jul-Dec 2022 Actuals'!AB54,'UPDATE&gt;&gt;Jul-Dec 2022 Actuals'!AE54,'UPDATE&gt;&gt;Jul-Dec 2022 Actuals'!AH54))</f>
        <v>625000</v>
      </c>
      <c r="AL54" s="201">
        <f>MAX(0,'GB 2023'!AO54-SUM('UPDATE&gt;&gt;Jul-Dec 2022 Actuals'!AC54,'UPDATE&gt;&gt;Jul-Dec 2022 Actuals'!AF54,'UPDATE&gt;&gt;Jul-Dec 2022 Actuals'!AI54))</f>
        <v>625000</v>
      </c>
      <c r="AM54" s="204">
        <f t="shared" si="11"/>
        <v>1250000</v>
      </c>
      <c r="AN54" s="204">
        <f t="shared" si="28"/>
        <v>1042000</v>
      </c>
      <c r="AO54" s="204">
        <f t="shared" si="28"/>
        <v>1042000</v>
      </c>
      <c r="AP54" s="204">
        <f t="shared" si="13"/>
        <v>2084000</v>
      </c>
      <c r="AQ54" s="201">
        <v>625000</v>
      </c>
      <c r="AR54" s="201">
        <v>625000</v>
      </c>
      <c r="AS54" s="204">
        <f t="shared" si="14"/>
        <v>1250000</v>
      </c>
      <c r="AT54" s="201">
        <v>625000</v>
      </c>
      <c r="AU54" s="201">
        <v>625000</v>
      </c>
      <c r="AV54" s="204">
        <f t="shared" si="15"/>
        <v>1250000</v>
      </c>
      <c r="AW54" s="201">
        <v>625000</v>
      </c>
      <c r="AX54" s="201">
        <v>625000</v>
      </c>
      <c r="AY54" s="204">
        <f t="shared" si="16"/>
        <v>1250000</v>
      </c>
      <c r="AZ54" s="201"/>
      <c r="BA54" s="201"/>
      <c r="BB54" s="204">
        <f t="shared" si="17"/>
        <v>0</v>
      </c>
      <c r="BC54" s="204">
        <f t="shared" si="29"/>
        <v>1875000</v>
      </c>
      <c r="BD54" s="204">
        <f t="shared" si="29"/>
        <v>1875000</v>
      </c>
      <c r="BE54" s="204">
        <f t="shared" si="19"/>
        <v>3750000</v>
      </c>
      <c r="BF54" s="201"/>
      <c r="BG54" s="201"/>
      <c r="BH54" s="204">
        <f t="shared" si="20"/>
        <v>0</v>
      </c>
      <c r="BI54" s="201"/>
      <c r="BJ54" s="201"/>
      <c r="BK54" s="204">
        <f t="shared" si="21"/>
        <v>0</v>
      </c>
      <c r="BL54" s="201"/>
      <c r="BM54" s="201"/>
      <c r="BN54" s="204">
        <f t="shared" si="22"/>
        <v>0</v>
      </c>
      <c r="BO54" s="216">
        <f t="shared" si="30"/>
        <v>0</v>
      </c>
      <c r="BP54" s="216">
        <f t="shared" si="30"/>
        <v>0</v>
      </c>
      <c r="BQ54" s="216">
        <f t="shared" si="24"/>
        <v>0</v>
      </c>
      <c r="BR54" s="205">
        <f t="shared" si="31"/>
        <v>2917000</v>
      </c>
      <c r="BS54" s="205">
        <f t="shared" si="31"/>
        <v>2917000</v>
      </c>
      <c r="BT54" s="205">
        <f t="shared" si="31"/>
        <v>5834000</v>
      </c>
      <c r="BU54" s="46">
        <f>+Y54-'GB 2023'!Y54</f>
        <v>0</v>
      </c>
      <c r="BV54" s="46">
        <f>+Z54-'GB 2023'!Z54</f>
        <v>0</v>
      </c>
      <c r="BW54" s="46">
        <f>+AA54-'GB 2023'!AA54</f>
        <v>0</v>
      </c>
      <c r="BX54" s="46">
        <f>+AN54-'GB 2023'!AN54</f>
        <v>0</v>
      </c>
      <c r="BY54" s="46">
        <f>+AO54-'GB 2023'!AO54</f>
        <v>0</v>
      </c>
      <c r="BZ54" s="46">
        <f>+AP54-'GB 2023'!AP54</f>
        <v>0</v>
      </c>
      <c r="CA54" s="46">
        <f>+BC54-'GB 2023'!BC54</f>
        <v>0</v>
      </c>
      <c r="CB54" s="46">
        <f>+BD54-'GB 2023'!BD54</f>
        <v>0</v>
      </c>
      <c r="CC54" s="46">
        <f>+BE54-'GB 2023'!BE54</f>
        <v>0</v>
      </c>
      <c r="CD54" s="46">
        <f>+BO54-'GB 2023'!BO54</f>
        <v>0</v>
      </c>
      <c r="CE54" s="46">
        <f>+BP54-'GB 2023'!BP54</f>
        <v>0</v>
      </c>
      <c r="CF54" s="46">
        <f>+BQ54-'GB 2023'!BQ54</f>
        <v>0</v>
      </c>
      <c r="CG54" s="46">
        <f t="shared" si="26"/>
        <v>0</v>
      </c>
      <c r="CH54" s="46">
        <f t="shared" si="26"/>
        <v>0</v>
      </c>
      <c r="CI54" s="46">
        <f t="shared" si="26"/>
        <v>0</v>
      </c>
    </row>
    <row r="55" spans="1:88" x14ac:dyDescent="0.25">
      <c r="A55" s="48" t="s">
        <v>172</v>
      </c>
      <c r="B55" s="48" t="s">
        <v>173</v>
      </c>
      <c r="C55" s="48" t="s">
        <v>205</v>
      </c>
      <c r="D55" s="48" t="s">
        <v>117</v>
      </c>
      <c r="F55" s="232" t="s">
        <v>193</v>
      </c>
      <c r="G55" s="232"/>
      <c r="H55" s="232" t="s">
        <v>195</v>
      </c>
      <c r="I55" s="232" t="s">
        <v>196</v>
      </c>
      <c r="J55" s="46">
        <v>600000</v>
      </c>
      <c r="K55" s="46">
        <v>0</v>
      </c>
      <c r="L55" s="46">
        <v>600000</v>
      </c>
      <c r="M55" s="201"/>
      <c r="N55" s="201"/>
      <c r="O55" s="204">
        <f t="shared" si="2"/>
        <v>0</v>
      </c>
      <c r="P55" s="201"/>
      <c r="Q55" s="201"/>
      <c r="R55" s="204">
        <f t="shared" si="3"/>
        <v>0</v>
      </c>
      <c r="S55" s="201"/>
      <c r="T55" s="201"/>
      <c r="U55" s="204">
        <f t="shared" si="4"/>
        <v>0</v>
      </c>
      <c r="V55" s="201"/>
      <c r="W55" s="201"/>
      <c r="X55" s="204">
        <f t="shared" si="5"/>
        <v>0</v>
      </c>
      <c r="Y55" s="204">
        <f t="shared" si="27"/>
        <v>0</v>
      </c>
      <c r="Z55" s="204">
        <f t="shared" si="27"/>
        <v>0</v>
      </c>
      <c r="AA55" s="204">
        <f t="shared" si="7"/>
        <v>0</v>
      </c>
      <c r="AB55" s="234">
        <v>0</v>
      </c>
      <c r="AC55" s="234">
        <v>0</v>
      </c>
      <c r="AD55" s="204">
        <f t="shared" si="8"/>
        <v>0</v>
      </c>
      <c r="AE55" s="234">
        <v>200000</v>
      </c>
      <c r="AF55" s="234">
        <v>0</v>
      </c>
      <c r="AG55" s="204">
        <f t="shared" si="9"/>
        <v>200000</v>
      </c>
      <c r="AH55" s="201">
        <f>MAX(0,'GB 2023'!AH55-((AB55-'GB 2023'!AB55)+(AE55-'GB 2023'!AE55))/2)</f>
        <v>200000</v>
      </c>
      <c r="AI55" s="201">
        <f>MAX(0,'GB 2023'!AI55-((AC55-'GB 2023'!AC55)+(AF55-'GB 2023'!AF55))/2)</f>
        <v>0</v>
      </c>
      <c r="AJ55" s="204">
        <f t="shared" si="10"/>
        <v>200000</v>
      </c>
      <c r="AK55" s="201">
        <f>MAX(0,'GB 2023'!AN55-SUM('UPDATE&gt;&gt;Jul-Dec 2022 Actuals'!AB55,'UPDATE&gt;&gt;Jul-Dec 2022 Actuals'!AE55,'UPDATE&gt;&gt;Jul-Dec 2022 Actuals'!AH55))</f>
        <v>200000</v>
      </c>
      <c r="AL55" s="201">
        <f>MAX(0,'GB 2023'!AO55-SUM('UPDATE&gt;&gt;Jul-Dec 2022 Actuals'!AC55,'UPDATE&gt;&gt;Jul-Dec 2022 Actuals'!AF55,'UPDATE&gt;&gt;Jul-Dec 2022 Actuals'!AI55))</f>
        <v>0</v>
      </c>
      <c r="AM55" s="204">
        <f t="shared" si="11"/>
        <v>200000</v>
      </c>
      <c r="AN55" s="204">
        <f t="shared" si="28"/>
        <v>600000</v>
      </c>
      <c r="AO55" s="204">
        <f t="shared" si="28"/>
        <v>0</v>
      </c>
      <c r="AP55" s="204">
        <f t="shared" si="13"/>
        <v>600000</v>
      </c>
      <c r="AQ55" s="201">
        <v>0</v>
      </c>
      <c r="AR55" s="201">
        <v>0</v>
      </c>
      <c r="AS55" s="204">
        <f t="shared" si="14"/>
        <v>0</v>
      </c>
      <c r="AT55" s="201">
        <v>0</v>
      </c>
      <c r="AU55" s="201">
        <v>0</v>
      </c>
      <c r="AV55" s="204">
        <f t="shared" si="15"/>
        <v>0</v>
      </c>
      <c r="AW55" s="201">
        <v>0</v>
      </c>
      <c r="AX55" s="201">
        <v>0</v>
      </c>
      <c r="AY55" s="204">
        <f t="shared" si="16"/>
        <v>0</v>
      </c>
      <c r="AZ55" s="201"/>
      <c r="BA55" s="201"/>
      <c r="BB55" s="204">
        <f t="shared" si="17"/>
        <v>0</v>
      </c>
      <c r="BC55" s="204">
        <f t="shared" si="29"/>
        <v>0</v>
      </c>
      <c r="BD55" s="204">
        <f t="shared" si="29"/>
        <v>0</v>
      </c>
      <c r="BE55" s="204">
        <f t="shared" si="19"/>
        <v>0</v>
      </c>
      <c r="BF55" s="201"/>
      <c r="BG55" s="201"/>
      <c r="BH55" s="204">
        <f t="shared" si="20"/>
        <v>0</v>
      </c>
      <c r="BI55" s="201"/>
      <c r="BJ55" s="201"/>
      <c r="BK55" s="204">
        <f t="shared" si="21"/>
        <v>0</v>
      </c>
      <c r="BL55" s="201"/>
      <c r="BM55" s="201"/>
      <c r="BN55" s="204">
        <f t="shared" si="22"/>
        <v>0</v>
      </c>
      <c r="BO55" s="216">
        <f t="shared" si="30"/>
        <v>0</v>
      </c>
      <c r="BP55" s="216">
        <f t="shared" si="30"/>
        <v>0</v>
      </c>
      <c r="BQ55" s="216">
        <f t="shared" si="24"/>
        <v>0</v>
      </c>
      <c r="BR55" s="205">
        <f t="shared" si="31"/>
        <v>600000</v>
      </c>
      <c r="BS55" s="205">
        <f t="shared" si="31"/>
        <v>0</v>
      </c>
      <c r="BT55" s="205">
        <f t="shared" si="31"/>
        <v>600000</v>
      </c>
      <c r="BU55" s="46">
        <f>+Y55-'GB 2023'!Y55</f>
        <v>0</v>
      </c>
      <c r="BV55" s="46">
        <f>+Z55-'GB 2023'!Z55</f>
        <v>0</v>
      </c>
      <c r="BW55" s="46">
        <f>+AA55-'GB 2023'!AA55</f>
        <v>0</v>
      </c>
      <c r="BX55" s="46">
        <f>+AN55-'GB 2023'!AN55</f>
        <v>0</v>
      </c>
      <c r="BY55" s="46">
        <f>+AO55-'GB 2023'!AO55</f>
        <v>0</v>
      </c>
      <c r="BZ55" s="46">
        <f>+AP55-'GB 2023'!AP55</f>
        <v>0</v>
      </c>
      <c r="CA55" s="46">
        <f>+BC55-'GB 2023'!BC55</f>
        <v>0</v>
      </c>
      <c r="CB55" s="46">
        <f>+BD55-'GB 2023'!BD55</f>
        <v>0</v>
      </c>
      <c r="CC55" s="46">
        <f>+BE55-'GB 2023'!BE55</f>
        <v>0</v>
      </c>
      <c r="CD55" s="46">
        <f>+BO55-'GB 2023'!BO55</f>
        <v>0</v>
      </c>
      <c r="CE55" s="46">
        <f>+BP55-'GB 2023'!BP55</f>
        <v>0</v>
      </c>
      <c r="CF55" s="46">
        <f>+BQ55-'GB 2023'!BQ55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x14ac:dyDescent="0.25">
      <c r="AK95" s="199" t="s">
        <v>220</v>
      </c>
      <c r="AL95" s="200">
        <f>ROUND(AL82+(AL92*1000),-3)</f>
        <v>0</v>
      </c>
      <c r="AM95" s="198" t="s">
        <v>236</v>
      </c>
    </row>
  </sheetData>
  <sheetProtection algorithmName="SHA-512" hashValue="MaDF0yyKUo9CdqUEBq1ipkFDSaUG7gAVCQZkOdY1YMjyruitc+KfN+MAmX48vhmiijGcc2d8H2Plh8V+9K0Kdw==" saltValue="Al2YADhfVXVdaXE8yJWlAA==" spinCount="100000" sheet="1"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L4:BM55 AZ4:BA54 BF4:BG55 BI4:BJ55 S17:T55 M4:N55 AB4:AC15 V17:W55 AE4:AF15 P4:Q55 S4:T15 V4:W15 AE17:AF54 AH4:AI55 AT4:AU54 AQ4:AR54 AW4:AX54 AB17:AC54 AK4:AL55" xr:uid="{E4E015E8-0BEE-40B2-80C7-43D8CB74B3E1}">
      <formula1>0</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7B95-685F-43DF-B36E-E3D4FE8328E6}">
  <sheetPr filterMode="1">
    <tabColor rgb="FFFFFF00"/>
  </sheetPr>
  <dimension ref="A1:CJ100"/>
  <sheetViews>
    <sheetView topLeftCell="F1" workbookViewId="0">
      <selection activeCell="A12" sqref="A12:XFD12"/>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339</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359</v>
      </c>
      <c r="BS1" s="186"/>
      <c r="BT1" s="186"/>
      <c r="BU1" s="187" t="s">
        <v>340</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356</v>
      </c>
      <c r="K3" s="40" t="s">
        <v>357</v>
      </c>
      <c r="L3" s="40" t="s">
        <v>358</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361</v>
      </c>
      <c r="BS3" s="40" t="s">
        <v>360</v>
      </c>
      <c r="BT3" s="40" t="s">
        <v>362</v>
      </c>
      <c r="BU3" s="40" t="s">
        <v>341</v>
      </c>
      <c r="BV3" s="40" t="s">
        <v>342</v>
      </c>
      <c r="BW3" s="40" t="s">
        <v>343</v>
      </c>
      <c r="BX3" s="40" t="s">
        <v>344</v>
      </c>
      <c r="BY3" s="40" t="s">
        <v>345</v>
      </c>
      <c r="BZ3" s="40" t="s">
        <v>346</v>
      </c>
      <c r="CA3" s="40" t="s">
        <v>347</v>
      </c>
      <c r="CB3" s="40" t="s">
        <v>348</v>
      </c>
      <c r="CC3" s="40" t="s">
        <v>349</v>
      </c>
      <c r="CD3" s="40" t="s">
        <v>350</v>
      </c>
      <c r="CE3" s="40" t="s">
        <v>351</v>
      </c>
      <c r="CF3" s="40" t="s">
        <v>352</v>
      </c>
      <c r="CG3" s="40" t="s">
        <v>353</v>
      </c>
      <c r="CH3" s="40" t="s">
        <v>354</v>
      </c>
      <c r="CI3" s="40" t="s">
        <v>355</v>
      </c>
      <c r="CJ3" s="40"/>
    </row>
    <row r="4" spans="1:88" hidden="1" x14ac:dyDescent="0.25">
      <c r="B4" s="48" t="s">
        <v>115</v>
      </c>
      <c r="C4" s="48" t="s">
        <v>116</v>
      </c>
      <c r="D4" s="48" t="s">
        <v>117</v>
      </c>
      <c r="F4" s="48" t="s">
        <v>118</v>
      </c>
      <c r="H4" s="48" t="s">
        <v>119</v>
      </c>
      <c r="I4" s="48">
        <v>30</v>
      </c>
      <c r="J4" s="46">
        <v>71250000</v>
      </c>
      <c r="K4" s="46">
        <v>0</v>
      </c>
      <c r="L4" s="46">
        <v>71250000</v>
      </c>
      <c r="M4" s="201"/>
      <c r="N4" s="201"/>
      <c r="O4" s="204">
        <f t="shared" ref="O4:O35" si="0">ROUND(M4,-3)+ROUND(N4,-3)</f>
        <v>0</v>
      </c>
      <c r="P4" s="201"/>
      <c r="Q4" s="201"/>
      <c r="R4" s="204">
        <f t="shared" ref="R4:R35" si="1">ROUND(P4,-3)+ROUND(Q4,-3)</f>
        <v>0</v>
      </c>
      <c r="S4" s="201"/>
      <c r="T4" s="201"/>
      <c r="U4" s="204">
        <f t="shared" ref="U4:U35" si="2">ROUND(S4,-3)+ROUND(T4,-3)</f>
        <v>0</v>
      </c>
      <c r="V4" s="201"/>
      <c r="W4" s="201"/>
      <c r="X4" s="204">
        <f t="shared" ref="X4:X35" si="3">ROUND(V4,-3)+ROUND(W4,-3)</f>
        <v>0</v>
      </c>
      <c r="Y4" s="43">
        <f>+SUM(M4,P4,S4,V4)</f>
        <v>0</v>
      </c>
      <c r="Z4" s="43">
        <f>+SUM(N4,Q4,T4,W4)</f>
        <v>0</v>
      </c>
      <c r="AA4" s="43">
        <f>+SUM(Y4:Z4)</f>
        <v>0</v>
      </c>
      <c r="AB4" s="234">
        <v>6139000</v>
      </c>
      <c r="AC4" s="234"/>
      <c r="AD4" s="204">
        <f t="shared" ref="AD4:AD35" si="4">ROUND(AB4,-3)+ROUND(AC4,-3)</f>
        <v>6139000</v>
      </c>
      <c r="AE4" s="234">
        <v>4208000</v>
      </c>
      <c r="AF4" s="234"/>
      <c r="AG4" s="204">
        <f t="shared" ref="AG4:AG35" si="5">ROUND(AE4,-3)+ROUND(AF4,-3)</f>
        <v>4208000</v>
      </c>
      <c r="AH4" s="234">
        <v>0</v>
      </c>
      <c r="AI4" s="234"/>
      <c r="AJ4" s="204">
        <f t="shared" ref="AJ4:AJ35" si="6">ROUND(AH4,-3)+ROUND(AI4,-3)</f>
        <v>0</v>
      </c>
      <c r="AK4" s="201">
        <f>MAX(0,'UPDATE&gt;&gt;2023 May Revision'!AN4-SUM(AB4,AE4,AH4))</f>
        <v>18383000</v>
      </c>
      <c r="AL4" s="201">
        <f>MAX(0,'UPDATE&gt;&gt;2023 May Revision'!AO4-SUM(AC4,AF4,AI4))</f>
        <v>0</v>
      </c>
      <c r="AM4" s="204">
        <f t="shared" ref="AM4:AM35" si="7">ROUND(AK4,-3)+ROUND(AL4,-3)</f>
        <v>18383000</v>
      </c>
      <c r="AN4" s="43">
        <f>+SUM(AB4,AE4,AH4,AK4)</f>
        <v>28730000</v>
      </c>
      <c r="AO4" s="43">
        <f>+SUM(AC4,AF4,AI4,AL4)</f>
        <v>0</v>
      </c>
      <c r="AP4" s="204">
        <f t="shared" ref="AP4:AP35" si="8">ROUND(AN4,-3)+ROUND(AO4,-3)</f>
        <v>28730000</v>
      </c>
      <c r="AQ4" s="201">
        <v>14174000</v>
      </c>
      <c r="AR4" s="201"/>
      <c r="AS4" s="204">
        <f t="shared" ref="AS4:AS35" si="9">ROUND(AQ4,-3)+ROUND(AR4,-3)</f>
        <v>14174000</v>
      </c>
      <c r="AT4" s="201">
        <v>14173000</v>
      </c>
      <c r="AU4" s="201"/>
      <c r="AV4" s="204">
        <f t="shared" ref="AV4:AV35" si="10">ROUND(AT4,-3)+ROUND(AU4,-3)</f>
        <v>14173000</v>
      </c>
      <c r="AW4" s="201">
        <v>14173000</v>
      </c>
      <c r="AX4" s="201"/>
      <c r="AY4" s="204">
        <f t="shared" ref="AY4:AY35" si="11">ROUND(AW4,-3)+ROUND(AX4,-3)</f>
        <v>14173000</v>
      </c>
      <c r="AZ4" s="201"/>
      <c r="BA4" s="201"/>
      <c r="BB4" s="204">
        <f t="shared" ref="BB4:BB35" si="12">ROUND(AZ4,-3)+ROUND(BA4,-3)</f>
        <v>0</v>
      </c>
      <c r="BC4" s="43">
        <f>+SUM(AQ4,AT4,AW4,AZ4)</f>
        <v>42520000</v>
      </c>
      <c r="BD4" s="43">
        <f>+SUM(AR4,AU4,AX4,BA4)</f>
        <v>0</v>
      </c>
      <c r="BE4" s="43">
        <f>+SUM(BC4:BD4)</f>
        <v>42520000</v>
      </c>
      <c r="BF4" s="201"/>
      <c r="BG4" s="201"/>
      <c r="BH4" s="204">
        <f t="shared" ref="BH4:BH35" si="13">ROUND(BF4,-3)+ROUND(BG4,-3)</f>
        <v>0</v>
      </c>
      <c r="BI4" s="201"/>
      <c r="BJ4" s="201"/>
      <c r="BK4" s="204">
        <f t="shared" ref="BK4:BK35" si="14">ROUND(BI4,-3)+ROUND(BJ4,-3)</f>
        <v>0</v>
      </c>
      <c r="BL4" s="201"/>
      <c r="BM4" s="201"/>
      <c r="BN4" s="204">
        <f t="shared" ref="BN4:BN3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+Y4-'UPDATE&gt;&gt;2023 May Revision'!Y4</f>
        <v>0</v>
      </c>
      <c r="BV4" s="46">
        <f>+Z4-'UPDATE&gt;&gt;2023 May Revision'!Z4</f>
        <v>0</v>
      </c>
      <c r="BW4" s="46">
        <f>+AA4-'UPDATE&gt;&gt;2023 May Revision'!AA4</f>
        <v>0</v>
      </c>
      <c r="BX4" s="46">
        <f>+AN4-'UPDATE&gt;&gt;2023 May Revision'!AN4</f>
        <v>0</v>
      </c>
      <c r="BY4" s="46">
        <f>+AO4-'UPDATE&gt;&gt;2023 May Revision'!AO4</f>
        <v>0</v>
      </c>
      <c r="BZ4" s="46">
        <f>+AP4-'UPDATE&gt;&gt;2023 May Revision'!AP4</f>
        <v>0</v>
      </c>
      <c r="CA4" s="46">
        <f>+BC4-'UPDATE&gt;&gt;2023 May Revision'!BC4</f>
        <v>0</v>
      </c>
      <c r="CB4" s="46">
        <f>+BD4-'UPDATE&gt;&gt;2023 May Revision'!BD4</f>
        <v>0</v>
      </c>
      <c r="CC4" s="46">
        <f>+BE4-'UPDATE&gt;&gt;2023 May Revision'!BE4</f>
        <v>0</v>
      </c>
      <c r="CD4" s="46">
        <f>+BO4-'UPDATE&gt;&gt;2023 May Revision'!BO4</f>
        <v>0</v>
      </c>
      <c r="CE4" s="46">
        <f>+BP4-'UPDATE&gt;&gt;2023 May Revision'!BP4</f>
        <v>0</v>
      </c>
      <c r="CF4" s="46">
        <f>+BQ4-'UPDATE&gt;&gt;2023 May Revision'!BQ4</f>
        <v>0</v>
      </c>
      <c r="CG4" s="46">
        <f>BR4-J4</f>
        <v>0</v>
      </c>
      <c r="CH4" s="46">
        <f t="shared" ref="CH4:CI4"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01"/>
      <c r="N5" s="201"/>
      <c r="O5" s="204">
        <f t="shared" si="0"/>
        <v>0</v>
      </c>
      <c r="P5" s="201">
        <v>260000</v>
      </c>
      <c r="Q5" s="201"/>
      <c r="R5" s="204">
        <f t="shared" si="1"/>
        <v>260000</v>
      </c>
      <c r="S5" s="201">
        <v>361000</v>
      </c>
      <c r="T5" s="201"/>
      <c r="U5" s="204">
        <f t="shared" si="2"/>
        <v>361000</v>
      </c>
      <c r="V5" s="201">
        <v>287000</v>
      </c>
      <c r="W5" s="201"/>
      <c r="X5" s="204">
        <f t="shared" si="3"/>
        <v>287000</v>
      </c>
      <c r="Y5" s="43">
        <f t="shared" ref="Y5:Z42" si="18">+SUM(M5,P5,S5,V5)</f>
        <v>908000</v>
      </c>
      <c r="Z5" s="43">
        <f t="shared" si="18"/>
        <v>0</v>
      </c>
      <c r="AA5" s="239">
        <f t="shared" ref="AA5:AA55" si="19">+SUM(Y5:Z5)</f>
        <v>908000</v>
      </c>
      <c r="AB5" s="234">
        <v>445000</v>
      </c>
      <c r="AC5" s="234"/>
      <c r="AD5" s="204">
        <f t="shared" si="4"/>
        <v>445000</v>
      </c>
      <c r="AE5" s="234">
        <v>219000</v>
      </c>
      <c r="AF5" s="234"/>
      <c r="AG5" s="204">
        <f t="shared" si="5"/>
        <v>219000</v>
      </c>
      <c r="AH5" s="234">
        <v>366000</v>
      </c>
      <c r="AI5" s="234"/>
      <c r="AJ5" s="204">
        <f t="shared" si="6"/>
        <v>366000</v>
      </c>
      <c r="AK5" s="201">
        <f>MAX(0,'UPDATE&gt;&gt;2023 May Revision'!AN5-SUM(AB5,AE5,AH5))</f>
        <v>383000</v>
      </c>
      <c r="AL5" s="201">
        <f>MAX(0,'UPDATE&gt;&gt;2023 May Revision'!AO5-SUM(AC5,AF5,AI5))</f>
        <v>0</v>
      </c>
      <c r="AM5" s="204">
        <f t="shared" si="7"/>
        <v>383000</v>
      </c>
      <c r="AN5" s="239">
        <f t="shared" ref="AN5:AO42" si="20">+SUM(AB5,AE5,AH5,AK5)</f>
        <v>1413000</v>
      </c>
      <c r="AO5" s="239">
        <f t="shared" si="20"/>
        <v>0</v>
      </c>
      <c r="AP5" s="204">
        <f t="shared" si="8"/>
        <v>1413000</v>
      </c>
      <c r="AQ5" s="201">
        <v>477000</v>
      </c>
      <c r="AR5" s="201"/>
      <c r="AS5" s="204">
        <f t="shared" si="9"/>
        <v>477000</v>
      </c>
      <c r="AT5" s="201">
        <v>476000</v>
      </c>
      <c r="AU5" s="201"/>
      <c r="AV5" s="204">
        <f t="shared" si="10"/>
        <v>476000</v>
      </c>
      <c r="AW5" s="201">
        <v>476000</v>
      </c>
      <c r="AX5" s="201"/>
      <c r="AY5" s="204">
        <f t="shared" si="11"/>
        <v>476000</v>
      </c>
      <c r="AZ5" s="201"/>
      <c r="BA5" s="201"/>
      <c r="BB5" s="204">
        <f t="shared" si="12"/>
        <v>0</v>
      </c>
      <c r="BC5" s="43">
        <f t="shared" ref="BC5:BD42" si="21">+SUM(AQ5,AT5,AW5,AZ5)</f>
        <v>1429000</v>
      </c>
      <c r="BD5" s="43">
        <f t="shared" si="21"/>
        <v>0</v>
      </c>
      <c r="BE5" s="43">
        <f t="shared" ref="BE5:BE55" si="22">+SUM(BC5:BD5)</f>
        <v>1429000</v>
      </c>
      <c r="BF5" s="201"/>
      <c r="BG5" s="201"/>
      <c r="BH5" s="204">
        <f t="shared" si="13"/>
        <v>0</v>
      </c>
      <c r="BI5" s="201"/>
      <c r="BJ5" s="201"/>
      <c r="BK5" s="204">
        <f t="shared" si="14"/>
        <v>0</v>
      </c>
      <c r="BL5" s="201"/>
      <c r="BM5" s="201"/>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+Y5-'UPDATE&gt;&gt;2023 May Revision'!Y5</f>
        <v>0</v>
      </c>
      <c r="BV5" s="46">
        <f>+Z5-'UPDATE&gt;&gt;2023 May Revision'!Z5</f>
        <v>0</v>
      </c>
      <c r="BW5" s="46">
        <f>+AA5-'UPDATE&gt;&gt;2023 May Revision'!AA5</f>
        <v>0</v>
      </c>
      <c r="BX5" s="46">
        <f>+AN5-'UPDATE&gt;&gt;2023 May Revision'!AN5</f>
        <v>0</v>
      </c>
      <c r="BY5" s="46">
        <f>+AO5-'UPDATE&gt;&gt;2023 May Revision'!AO5</f>
        <v>0</v>
      </c>
      <c r="BZ5" s="46">
        <f>+AP5-'UPDATE&gt;&gt;2023 May Revision'!AP5</f>
        <v>0</v>
      </c>
      <c r="CA5" s="46">
        <f>+BC5-'UPDATE&gt;&gt;2023 May Revision'!BC5</f>
        <v>0</v>
      </c>
      <c r="CB5" s="46">
        <f>+BD5-'UPDATE&gt;&gt;2023 May Revision'!BD5</f>
        <v>0</v>
      </c>
      <c r="CC5" s="46">
        <f>+BE5-'UPDATE&gt;&gt;2023 May Revision'!BE5</f>
        <v>0</v>
      </c>
      <c r="CD5" s="46">
        <f>+BO5-'UPDATE&gt;&gt;2023 May Revision'!BO5</f>
        <v>0</v>
      </c>
      <c r="CE5" s="46">
        <f>+BP5-'UPDATE&gt;&gt;2023 May Revision'!BP5</f>
        <v>0</v>
      </c>
      <c r="CF5" s="46">
        <f>+BQ5-'UPDATE&gt;&gt;2023 May Revision'!BQ5</f>
        <v>0</v>
      </c>
      <c r="CG5" s="46">
        <f t="shared" ref="CG5:CG55" si="26">BR5-J5</f>
        <v>0</v>
      </c>
      <c r="CH5" s="46">
        <f t="shared" ref="CH5:CH55" si="27">BS5-K5</f>
        <v>0</v>
      </c>
      <c r="CI5" s="46">
        <f t="shared" ref="CI5:CI55" si="28">BT5-L5</f>
        <v>0</v>
      </c>
    </row>
    <row r="6" spans="1:88" hidden="1" x14ac:dyDescent="0.25">
      <c r="B6" s="48" t="s">
        <v>124</v>
      </c>
      <c r="C6" s="48" t="s">
        <v>125</v>
      </c>
      <c r="D6" s="48" t="s">
        <v>117</v>
      </c>
      <c r="F6" s="48" t="s">
        <v>126</v>
      </c>
      <c r="G6" s="48" t="s">
        <v>127</v>
      </c>
      <c r="H6" s="48" t="s">
        <v>128</v>
      </c>
      <c r="I6" s="48" t="s">
        <v>129</v>
      </c>
      <c r="J6" s="46">
        <v>24081000</v>
      </c>
      <c r="K6" s="46">
        <v>17564000</v>
      </c>
      <c r="L6" s="46">
        <v>41645000</v>
      </c>
      <c r="M6" s="201"/>
      <c r="N6" s="201"/>
      <c r="O6" s="204">
        <f t="shared" si="0"/>
        <v>0</v>
      </c>
      <c r="P6" s="201"/>
      <c r="Q6" s="201"/>
      <c r="R6" s="204">
        <f t="shared" si="1"/>
        <v>0</v>
      </c>
      <c r="S6" s="201"/>
      <c r="T6" s="201"/>
      <c r="U6" s="204">
        <f t="shared" si="2"/>
        <v>0</v>
      </c>
      <c r="V6" s="201">
        <v>1202000</v>
      </c>
      <c r="W6" s="201">
        <v>802000</v>
      </c>
      <c r="X6" s="204">
        <f t="shared" si="3"/>
        <v>2004000</v>
      </c>
      <c r="Y6" s="43">
        <f t="shared" si="18"/>
        <v>1202000</v>
      </c>
      <c r="Z6" s="43">
        <f t="shared" si="18"/>
        <v>802000</v>
      </c>
      <c r="AA6" s="239">
        <f t="shared" si="19"/>
        <v>2004000</v>
      </c>
      <c r="AB6" s="234"/>
      <c r="AC6" s="234"/>
      <c r="AD6" s="204">
        <f t="shared" si="4"/>
        <v>0</v>
      </c>
      <c r="AE6" s="234"/>
      <c r="AF6" s="234"/>
      <c r="AG6" s="204">
        <f t="shared" si="5"/>
        <v>0</v>
      </c>
      <c r="AH6" s="234"/>
      <c r="AI6" s="234"/>
      <c r="AJ6" s="204">
        <f t="shared" si="6"/>
        <v>0</v>
      </c>
      <c r="AK6" s="201">
        <v>4725000</v>
      </c>
      <c r="AL6" s="201">
        <v>3452000</v>
      </c>
      <c r="AM6" s="204">
        <f t="shared" si="7"/>
        <v>8177000</v>
      </c>
      <c r="AN6" s="239">
        <f t="shared" si="20"/>
        <v>4725000</v>
      </c>
      <c r="AO6" s="239">
        <f t="shared" si="20"/>
        <v>3452000</v>
      </c>
      <c r="AP6" s="204">
        <f t="shared" si="8"/>
        <v>8177000</v>
      </c>
      <c r="AQ6" s="201">
        <v>4724000</v>
      </c>
      <c r="AR6" s="201">
        <v>3452000</v>
      </c>
      <c r="AS6" s="204">
        <f t="shared" si="9"/>
        <v>8176000</v>
      </c>
      <c r="AT6" s="201">
        <v>4724000</v>
      </c>
      <c r="AU6" s="201">
        <v>3451000</v>
      </c>
      <c r="AV6" s="204">
        <f t="shared" si="10"/>
        <v>8175000</v>
      </c>
      <c r="AW6" s="201">
        <v>4724000</v>
      </c>
      <c r="AX6" s="201">
        <v>3451000</v>
      </c>
      <c r="AY6" s="204">
        <f t="shared" si="11"/>
        <v>8175000</v>
      </c>
      <c r="AZ6" s="201">
        <v>3982000</v>
      </c>
      <c r="BA6" s="201">
        <v>2956000</v>
      </c>
      <c r="BB6" s="204">
        <f t="shared" si="12"/>
        <v>6938000</v>
      </c>
      <c r="BC6" s="43">
        <f t="shared" si="21"/>
        <v>18154000</v>
      </c>
      <c r="BD6" s="43">
        <f t="shared" si="21"/>
        <v>13310000</v>
      </c>
      <c r="BE6" s="43">
        <f t="shared" si="22"/>
        <v>31464000</v>
      </c>
      <c r="BF6" s="201"/>
      <c r="BG6" s="201"/>
      <c r="BH6" s="204">
        <f t="shared" si="13"/>
        <v>0</v>
      </c>
      <c r="BI6" s="201"/>
      <c r="BJ6" s="201"/>
      <c r="BK6" s="204">
        <f t="shared" si="14"/>
        <v>0</v>
      </c>
      <c r="BL6" s="201"/>
      <c r="BM6" s="201"/>
      <c r="BN6" s="204">
        <f t="shared" si="15"/>
        <v>0</v>
      </c>
      <c r="BO6" s="216">
        <f t="shared" si="23"/>
        <v>0</v>
      </c>
      <c r="BP6" s="216">
        <f t="shared" si="23"/>
        <v>0</v>
      </c>
      <c r="BQ6" s="216">
        <f t="shared" si="24"/>
        <v>0</v>
      </c>
      <c r="BR6" s="205">
        <f t="shared" si="25"/>
        <v>24081000</v>
      </c>
      <c r="BS6" s="205">
        <f t="shared" si="16"/>
        <v>17564000</v>
      </c>
      <c r="BT6" s="205">
        <f t="shared" si="16"/>
        <v>41645000</v>
      </c>
      <c r="BU6" s="46">
        <f>+Y6-'UPDATE&gt;&gt;2023 May Revision'!Y6</f>
        <v>-8798000</v>
      </c>
      <c r="BV6" s="46">
        <f>+Z6-'UPDATE&gt;&gt;2023 May Revision'!Z6</f>
        <v>-5865000</v>
      </c>
      <c r="BW6" s="46">
        <f>+AA6-'UPDATE&gt;&gt;2023 May Revision'!AA6</f>
        <v>-14663000</v>
      </c>
      <c r="BX6" s="46">
        <f>+AN6-'UPDATE&gt;&gt;2023 May Revision'!AN6</f>
        <v>-4489000</v>
      </c>
      <c r="BY6" s="46">
        <f>+AO6-'UPDATE&gt;&gt;2023 May Revision'!AO6</f>
        <v>-4002000</v>
      </c>
      <c r="BZ6" s="46">
        <f>+AP6-'UPDATE&gt;&gt;2023 May Revision'!AP6</f>
        <v>-8491000</v>
      </c>
      <c r="CA6" s="46">
        <f>+BC6-'UPDATE&gt;&gt;2023 May Revision'!BC6</f>
        <v>13287000</v>
      </c>
      <c r="CB6" s="46">
        <f>+BD6-'UPDATE&gt;&gt;2023 May Revision'!BD6</f>
        <v>9867000</v>
      </c>
      <c r="CC6" s="46">
        <f>+BE6-'UPDATE&gt;&gt;2023 May Revision'!BE6</f>
        <v>23154000</v>
      </c>
      <c r="CD6" s="46">
        <f>+BO6-'UPDATE&gt;&gt;2023 May Revision'!BO6</f>
        <v>0</v>
      </c>
      <c r="CE6" s="46">
        <f>+BP6-'UPDATE&gt;&gt;2023 May Revision'!BP6</f>
        <v>0</v>
      </c>
      <c r="CF6" s="46">
        <f>+BQ6-'UPDATE&gt;&gt;2023 May Revision'!BQ6</f>
        <v>0</v>
      </c>
      <c r="CG6" s="46">
        <f t="shared" si="26"/>
        <v>0</v>
      </c>
      <c r="CH6" s="46">
        <f t="shared" si="27"/>
        <v>0</v>
      </c>
      <c r="CI6" s="46">
        <f t="shared" si="28"/>
        <v>0</v>
      </c>
    </row>
    <row r="7" spans="1:88" hidden="1" x14ac:dyDescent="0.25">
      <c r="B7" s="48" t="s">
        <v>124</v>
      </c>
      <c r="C7" s="48" t="s">
        <v>130</v>
      </c>
      <c r="D7" s="48" t="s">
        <v>117</v>
      </c>
      <c r="F7" s="48" t="s">
        <v>126</v>
      </c>
      <c r="G7" s="48" t="s">
        <v>127</v>
      </c>
      <c r="H7" s="48" t="s">
        <v>131</v>
      </c>
      <c r="I7" s="48" t="s">
        <v>132</v>
      </c>
      <c r="J7" s="46">
        <v>15509000</v>
      </c>
      <c r="K7" s="46">
        <v>11491000</v>
      </c>
      <c r="L7" s="46">
        <v>27000000</v>
      </c>
      <c r="M7" s="201"/>
      <c r="N7" s="201"/>
      <c r="O7" s="204">
        <f t="shared" si="0"/>
        <v>0</v>
      </c>
      <c r="P7" s="201"/>
      <c r="Q7" s="201"/>
      <c r="R7" s="204">
        <f t="shared" si="1"/>
        <v>0</v>
      </c>
      <c r="S7" s="201"/>
      <c r="T7" s="201"/>
      <c r="U7" s="204">
        <f t="shared" si="2"/>
        <v>0</v>
      </c>
      <c r="V7" s="201"/>
      <c r="W7" s="201"/>
      <c r="X7" s="204">
        <f t="shared" si="3"/>
        <v>0</v>
      </c>
      <c r="Y7" s="43">
        <f t="shared" si="18"/>
        <v>0</v>
      </c>
      <c r="Z7" s="43">
        <f t="shared" si="18"/>
        <v>0</v>
      </c>
      <c r="AA7" s="239">
        <f t="shared" si="19"/>
        <v>0</v>
      </c>
      <c r="AB7" s="234"/>
      <c r="AC7" s="234"/>
      <c r="AD7" s="204">
        <f t="shared" si="4"/>
        <v>0</v>
      </c>
      <c r="AE7" s="234"/>
      <c r="AF7" s="234"/>
      <c r="AG7" s="204">
        <f t="shared" si="5"/>
        <v>0</v>
      </c>
      <c r="AH7" s="234"/>
      <c r="AI7" s="234"/>
      <c r="AJ7" s="204">
        <f t="shared" si="6"/>
        <v>0</v>
      </c>
      <c r="AK7" s="201">
        <v>2585000</v>
      </c>
      <c r="AL7" s="201">
        <v>1915000</v>
      </c>
      <c r="AM7" s="204">
        <f t="shared" si="7"/>
        <v>4500000</v>
      </c>
      <c r="AN7" s="239">
        <f t="shared" si="20"/>
        <v>2585000</v>
      </c>
      <c r="AO7" s="239">
        <f t="shared" si="20"/>
        <v>1915000</v>
      </c>
      <c r="AP7" s="204">
        <f t="shared" si="8"/>
        <v>4500000</v>
      </c>
      <c r="AQ7" s="201">
        <v>3231000</v>
      </c>
      <c r="AR7" s="201">
        <v>2394000</v>
      </c>
      <c r="AS7" s="204">
        <f t="shared" si="9"/>
        <v>5625000</v>
      </c>
      <c r="AT7" s="201">
        <v>3231000</v>
      </c>
      <c r="AU7" s="201">
        <v>2394000</v>
      </c>
      <c r="AV7" s="204">
        <f t="shared" si="10"/>
        <v>5625000</v>
      </c>
      <c r="AW7" s="201">
        <v>3231000</v>
      </c>
      <c r="AX7" s="201">
        <v>2394000</v>
      </c>
      <c r="AY7" s="204">
        <f t="shared" si="11"/>
        <v>5625000</v>
      </c>
      <c r="AZ7" s="201">
        <v>3231000</v>
      </c>
      <c r="BA7" s="201">
        <v>2394000</v>
      </c>
      <c r="BB7" s="204">
        <f t="shared" si="12"/>
        <v>5625000</v>
      </c>
      <c r="BC7" s="43">
        <f t="shared" si="21"/>
        <v>12924000</v>
      </c>
      <c r="BD7" s="43">
        <f t="shared" si="21"/>
        <v>9576000</v>
      </c>
      <c r="BE7" s="43">
        <f t="shared" si="22"/>
        <v>22500000</v>
      </c>
      <c r="BF7" s="201"/>
      <c r="BG7" s="201"/>
      <c r="BH7" s="204">
        <f t="shared" si="13"/>
        <v>0</v>
      </c>
      <c r="BI7" s="201"/>
      <c r="BJ7" s="201"/>
      <c r="BK7" s="204">
        <f t="shared" si="14"/>
        <v>0</v>
      </c>
      <c r="BL7" s="201"/>
      <c r="BM7" s="201"/>
      <c r="BN7" s="204">
        <f t="shared" si="15"/>
        <v>0</v>
      </c>
      <c r="BO7" s="216">
        <f t="shared" si="23"/>
        <v>0</v>
      </c>
      <c r="BP7" s="216">
        <f t="shared" si="23"/>
        <v>0</v>
      </c>
      <c r="BQ7" s="216">
        <f t="shared" si="24"/>
        <v>0</v>
      </c>
      <c r="BR7" s="205">
        <f t="shared" si="25"/>
        <v>15509000</v>
      </c>
      <c r="BS7" s="205">
        <f t="shared" si="16"/>
        <v>11491000</v>
      </c>
      <c r="BT7" s="205">
        <f t="shared" si="16"/>
        <v>27000000</v>
      </c>
      <c r="BU7" s="46">
        <f>+Y7-'UPDATE&gt;&gt;2023 May Revision'!Y7</f>
        <v>-25000000</v>
      </c>
      <c r="BV7" s="46">
        <f>+Z7-'UPDATE&gt;&gt;2023 May Revision'!Z7</f>
        <v>-16667000</v>
      </c>
      <c r="BW7" s="46">
        <f>+AA7-'UPDATE&gt;&gt;2023 May Revision'!AA7</f>
        <v>-41667000</v>
      </c>
      <c r="BX7" s="46">
        <f>+AN7-'UPDATE&gt;&gt;2023 May Revision'!AN7</f>
        <v>2988000</v>
      </c>
      <c r="BY7" s="46">
        <f>+AO7-'UPDATE&gt;&gt;2023 May Revision'!AO7</f>
        <v>1512000</v>
      </c>
      <c r="BZ7" s="46">
        <f>+AP7-'UPDATE&gt;&gt;2023 May Revision'!AP7</f>
        <v>4500000</v>
      </c>
      <c r="CA7" s="46">
        <f>+BC7-'UPDATE&gt;&gt;2023 May Revision'!BC7</f>
        <v>22012000</v>
      </c>
      <c r="CB7" s="46">
        <f>+BD7-'UPDATE&gt;&gt;2023 May Revision'!BD7</f>
        <v>15155000</v>
      </c>
      <c r="CC7" s="46">
        <f>+BE7-'UPDATE&gt;&gt;2023 May Revision'!BE7</f>
        <v>37167000</v>
      </c>
      <c r="CD7" s="46">
        <f>+BO7-'UPDATE&gt;&gt;2023 May Revision'!BO7</f>
        <v>0</v>
      </c>
      <c r="CE7" s="46">
        <f>+BP7-'UPDATE&gt;&gt;2023 May Revision'!BP7</f>
        <v>0</v>
      </c>
      <c r="CF7" s="46">
        <f>+BQ7-'UPDATE&gt;&gt;2023 May Revision'!BQ7</f>
        <v>0</v>
      </c>
      <c r="CG7" s="46">
        <f t="shared" si="26"/>
        <v>0</v>
      </c>
      <c r="CH7" s="46">
        <f t="shared" si="27"/>
        <v>0</v>
      </c>
      <c r="CI7" s="46">
        <f t="shared" si="28"/>
        <v>0</v>
      </c>
    </row>
    <row r="8" spans="1:88" hidden="1" x14ac:dyDescent="0.25">
      <c r="B8" s="48" t="s">
        <v>124</v>
      </c>
      <c r="C8" s="48" t="s">
        <v>133</v>
      </c>
      <c r="D8" s="48" t="s">
        <v>121</v>
      </c>
      <c r="F8" s="48" t="s">
        <v>134</v>
      </c>
      <c r="G8" s="48" t="s">
        <v>135</v>
      </c>
      <c r="H8" s="48" t="s">
        <v>136</v>
      </c>
      <c r="I8" s="48">
        <v>36</v>
      </c>
      <c r="J8" s="46">
        <v>0</v>
      </c>
      <c r="K8" s="46">
        <v>0</v>
      </c>
      <c r="L8" s="46">
        <v>0</v>
      </c>
      <c r="M8" s="201"/>
      <c r="N8" s="201"/>
      <c r="O8" s="204">
        <f t="shared" si="0"/>
        <v>0</v>
      </c>
      <c r="P8" s="201"/>
      <c r="Q8" s="201"/>
      <c r="R8" s="204">
        <f t="shared" si="1"/>
        <v>0</v>
      </c>
      <c r="S8" s="201"/>
      <c r="T8" s="201"/>
      <c r="U8" s="204">
        <f t="shared" si="2"/>
        <v>0</v>
      </c>
      <c r="V8" s="201"/>
      <c r="W8" s="201"/>
      <c r="X8" s="204">
        <f t="shared" si="3"/>
        <v>0</v>
      </c>
      <c r="Y8" s="43">
        <f t="shared" si="18"/>
        <v>0</v>
      </c>
      <c r="Z8" s="43">
        <f t="shared" si="18"/>
        <v>0</v>
      </c>
      <c r="AA8" s="239">
        <f t="shared" si="19"/>
        <v>0</v>
      </c>
      <c r="AB8" s="234"/>
      <c r="AC8" s="234"/>
      <c r="AD8" s="204">
        <f t="shared" si="4"/>
        <v>0</v>
      </c>
      <c r="AE8" s="234"/>
      <c r="AF8" s="234"/>
      <c r="AG8" s="204">
        <f t="shared" si="5"/>
        <v>0</v>
      </c>
      <c r="AH8" s="234"/>
      <c r="AI8" s="234"/>
      <c r="AJ8" s="204">
        <f t="shared" si="6"/>
        <v>0</v>
      </c>
      <c r="AK8" s="201"/>
      <c r="AL8" s="201"/>
      <c r="AM8" s="204">
        <f t="shared" si="7"/>
        <v>0</v>
      </c>
      <c r="AN8" s="239">
        <f t="shared" si="20"/>
        <v>0</v>
      </c>
      <c r="AO8" s="239">
        <f t="shared" si="20"/>
        <v>0</v>
      </c>
      <c r="AP8" s="204">
        <f t="shared" si="8"/>
        <v>0</v>
      </c>
      <c r="AQ8" s="201"/>
      <c r="AR8" s="201"/>
      <c r="AS8" s="204">
        <f t="shared" si="9"/>
        <v>0</v>
      </c>
      <c r="AT8" s="201"/>
      <c r="AU8" s="201"/>
      <c r="AV8" s="204">
        <f t="shared" si="10"/>
        <v>0</v>
      </c>
      <c r="AW8" s="201"/>
      <c r="AX8" s="201"/>
      <c r="AY8" s="204">
        <f t="shared" si="11"/>
        <v>0</v>
      </c>
      <c r="AZ8" s="201"/>
      <c r="BA8" s="201">
        <v>0</v>
      </c>
      <c r="BB8" s="204">
        <f t="shared" si="12"/>
        <v>0</v>
      </c>
      <c r="BC8" s="43">
        <f t="shared" si="21"/>
        <v>0</v>
      </c>
      <c r="BD8" s="43">
        <f t="shared" si="21"/>
        <v>0</v>
      </c>
      <c r="BE8" s="43">
        <f t="shared" si="22"/>
        <v>0</v>
      </c>
      <c r="BF8" s="201"/>
      <c r="BG8" s="201"/>
      <c r="BH8" s="204">
        <f t="shared" si="13"/>
        <v>0</v>
      </c>
      <c r="BI8" s="201"/>
      <c r="BJ8" s="201"/>
      <c r="BK8" s="204">
        <f t="shared" si="14"/>
        <v>0</v>
      </c>
      <c r="BL8" s="201"/>
      <c r="BM8" s="201"/>
      <c r="BN8" s="204">
        <f t="shared" si="15"/>
        <v>0</v>
      </c>
      <c r="BO8" s="216">
        <f t="shared" si="23"/>
        <v>0</v>
      </c>
      <c r="BP8" s="216">
        <f t="shared" si="23"/>
        <v>0</v>
      </c>
      <c r="BQ8" s="216">
        <f t="shared" si="24"/>
        <v>0</v>
      </c>
      <c r="BR8" s="205">
        <f t="shared" si="25"/>
        <v>0</v>
      </c>
      <c r="BS8" s="205">
        <f t="shared" si="16"/>
        <v>0</v>
      </c>
      <c r="BT8" s="205">
        <f t="shared" si="16"/>
        <v>0</v>
      </c>
      <c r="BU8" s="46">
        <f>+Y8-'UPDATE&gt;&gt;2023 May Revision'!Y8</f>
        <v>0</v>
      </c>
      <c r="BV8" s="46">
        <f>+Z8-'UPDATE&gt;&gt;2023 May Revision'!Z8</f>
        <v>0</v>
      </c>
      <c r="BW8" s="46">
        <f>+AA8-'UPDATE&gt;&gt;2023 May Revision'!AA8</f>
        <v>0</v>
      </c>
      <c r="BX8" s="46">
        <f>+AN8-'UPDATE&gt;&gt;2023 May Revision'!AN8</f>
        <v>0</v>
      </c>
      <c r="BY8" s="46">
        <f>+AO8-'UPDATE&gt;&gt;2023 May Revision'!AO8</f>
        <v>0</v>
      </c>
      <c r="BZ8" s="46">
        <f>+AP8-'UPDATE&gt;&gt;2023 May Revision'!AP8</f>
        <v>0</v>
      </c>
      <c r="CA8" s="46">
        <f>+BC8-'UPDATE&gt;&gt;2023 May Revision'!BC8</f>
        <v>0</v>
      </c>
      <c r="CB8" s="46">
        <f>+BD8-'UPDATE&gt;&gt;2023 May Revision'!BD8</f>
        <v>0</v>
      </c>
      <c r="CC8" s="46">
        <f>+BE8-'UPDATE&gt;&gt;2023 May Revision'!BE8</f>
        <v>0</v>
      </c>
      <c r="CD8" s="46">
        <f>+BO8-'UPDATE&gt;&gt;2023 May Revision'!BO8</f>
        <v>0</v>
      </c>
      <c r="CE8" s="46">
        <f>+BP8-'UPDATE&gt;&gt;2023 May Revision'!BP8</f>
        <v>0</v>
      </c>
      <c r="CF8" s="46">
        <f>+BQ8-'UPDATE&gt;&gt;2023 May Revision'!BQ8</f>
        <v>0</v>
      </c>
      <c r="CG8" s="46">
        <f t="shared" si="26"/>
        <v>0</v>
      </c>
      <c r="CH8" s="46">
        <f t="shared" si="27"/>
        <v>0</v>
      </c>
      <c r="CI8" s="46">
        <f t="shared" si="28"/>
        <v>0</v>
      </c>
    </row>
    <row r="9" spans="1:88" hidden="1" x14ac:dyDescent="0.25">
      <c r="B9" s="48" t="s">
        <v>124</v>
      </c>
      <c r="C9" s="48" t="s">
        <v>133</v>
      </c>
      <c r="D9" s="48" t="s">
        <v>121</v>
      </c>
      <c r="F9" s="48" t="s">
        <v>126</v>
      </c>
      <c r="G9" s="48" t="s">
        <v>127</v>
      </c>
      <c r="H9" s="48" t="s">
        <v>128</v>
      </c>
      <c r="I9" s="48" t="s">
        <v>129</v>
      </c>
      <c r="J9" s="46">
        <v>12500000</v>
      </c>
      <c r="K9" s="46">
        <v>0</v>
      </c>
      <c r="L9" s="46">
        <v>12500000</v>
      </c>
      <c r="M9" s="201"/>
      <c r="N9" s="201"/>
      <c r="O9" s="204">
        <f t="shared" si="0"/>
        <v>0</v>
      </c>
      <c r="P9" s="201"/>
      <c r="Q9" s="201"/>
      <c r="R9" s="204">
        <f t="shared" si="1"/>
        <v>0</v>
      </c>
      <c r="S9" s="201"/>
      <c r="T9" s="201"/>
      <c r="U9" s="204">
        <f t="shared" si="2"/>
        <v>0</v>
      </c>
      <c r="V9" s="201"/>
      <c r="W9" s="201"/>
      <c r="X9" s="204">
        <f t="shared" si="3"/>
        <v>0</v>
      </c>
      <c r="Y9" s="43">
        <f t="shared" si="18"/>
        <v>0</v>
      </c>
      <c r="Z9" s="43">
        <f t="shared" si="18"/>
        <v>0</v>
      </c>
      <c r="AA9" s="239">
        <f t="shared" si="19"/>
        <v>0</v>
      </c>
      <c r="AB9" s="234"/>
      <c r="AC9" s="234"/>
      <c r="AD9" s="204">
        <f t="shared" si="4"/>
        <v>0</v>
      </c>
      <c r="AE9" s="234"/>
      <c r="AF9" s="234"/>
      <c r="AG9" s="204">
        <f t="shared" si="5"/>
        <v>0</v>
      </c>
      <c r="AH9" s="234"/>
      <c r="AI9" s="234"/>
      <c r="AJ9" s="204">
        <f t="shared" si="6"/>
        <v>0</v>
      </c>
      <c r="AK9" s="201">
        <v>4166000</v>
      </c>
      <c r="AL9" s="201">
        <v>0</v>
      </c>
      <c r="AM9" s="204">
        <f t="shared" si="7"/>
        <v>4166000</v>
      </c>
      <c r="AN9" s="239">
        <f t="shared" si="20"/>
        <v>4166000</v>
      </c>
      <c r="AO9" s="239">
        <f t="shared" si="20"/>
        <v>0</v>
      </c>
      <c r="AP9" s="204">
        <f t="shared" si="8"/>
        <v>4166000</v>
      </c>
      <c r="AQ9" s="201">
        <v>4167000</v>
      </c>
      <c r="AR9" s="201">
        <v>0</v>
      </c>
      <c r="AS9" s="204">
        <f t="shared" si="9"/>
        <v>4167000</v>
      </c>
      <c r="AT9" s="201">
        <v>4167000</v>
      </c>
      <c r="AU9" s="201">
        <v>0</v>
      </c>
      <c r="AV9" s="204">
        <f t="shared" si="10"/>
        <v>4167000</v>
      </c>
      <c r="AW9" s="201"/>
      <c r="AX9" s="201"/>
      <c r="AY9" s="204">
        <f t="shared" si="11"/>
        <v>0</v>
      </c>
      <c r="AZ9" s="201"/>
      <c r="BA9" s="201">
        <v>0</v>
      </c>
      <c r="BB9" s="204">
        <f t="shared" si="12"/>
        <v>0</v>
      </c>
      <c r="BC9" s="43">
        <f t="shared" si="21"/>
        <v>8334000</v>
      </c>
      <c r="BD9" s="43">
        <f t="shared" si="21"/>
        <v>0</v>
      </c>
      <c r="BE9" s="43">
        <f t="shared" si="22"/>
        <v>8334000</v>
      </c>
      <c r="BF9" s="201"/>
      <c r="BG9" s="201"/>
      <c r="BH9" s="204">
        <f t="shared" si="13"/>
        <v>0</v>
      </c>
      <c r="BI9" s="201"/>
      <c r="BJ9" s="201"/>
      <c r="BK9" s="204">
        <f t="shared" si="14"/>
        <v>0</v>
      </c>
      <c r="BL9" s="201"/>
      <c r="BM9" s="201"/>
      <c r="BN9" s="204">
        <f t="shared" si="15"/>
        <v>0</v>
      </c>
      <c r="BO9" s="216">
        <f t="shared" si="23"/>
        <v>0</v>
      </c>
      <c r="BP9" s="216">
        <f t="shared" si="23"/>
        <v>0</v>
      </c>
      <c r="BQ9" s="216">
        <f t="shared" si="24"/>
        <v>0</v>
      </c>
      <c r="BR9" s="205">
        <f t="shared" si="25"/>
        <v>12500000</v>
      </c>
      <c r="BS9" s="205">
        <f t="shared" si="16"/>
        <v>0</v>
      </c>
      <c r="BT9" s="205">
        <f t="shared" si="16"/>
        <v>12500000</v>
      </c>
      <c r="BU9" s="46">
        <f>+Y9-'UPDATE&gt;&gt;2023 May Revision'!Y9</f>
        <v>-12500000</v>
      </c>
      <c r="BV9" s="46">
        <f>+Z9-'UPDATE&gt;&gt;2023 May Revision'!Z9</f>
        <v>0</v>
      </c>
      <c r="BW9" s="46">
        <f>+AA9-'UPDATE&gt;&gt;2023 May Revision'!AA9</f>
        <v>-12500000</v>
      </c>
      <c r="BX9" s="46">
        <f>+AN9-'UPDATE&gt;&gt;2023 May Revision'!AN9</f>
        <v>4166000</v>
      </c>
      <c r="BY9" s="46">
        <f>+AO9-'UPDATE&gt;&gt;2023 May Revision'!AO9</f>
        <v>0</v>
      </c>
      <c r="BZ9" s="46">
        <f>+AP9-'UPDATE&gt;&gt;2023 May Revision'!AP9</f>
        <v>4166000</v>
      </c>
      <c r="CA9" s="46">
        <f>+BC9-'UPDATE&gt;&gt;2023 May Revision'!BC9</f>
        <v>8334000</v>
      </c>
      <c r="CB9" s="46">
        <f>+BD9-'UPDATE&gt;&gt;2023 May Revision'!BD9</f>
        <v>0</v>
      </c>
      <c r="CC9" s="46">
        <f>+BE9-'UPDATE&gt;&gt;2023 May Revision'!BE9</f>
        <v>8334000</v>
      </c>
      <c r="CD9" s="46">
        <f>+BO9-'UPDATE&gt;&gt;2023 May Revision'!BO9</f>
        <v>0</v>
      </c>
      <c r="CE9" s="46">
        <f>+BP9-'UPDATE&gt;&gt;2023 May Revision'!BP9</f>
        <v>0</v>
      </c>
      <c r="CF9" s="46">
        <f>+BQ9-'UPDATE&gt;&gt;2023 May Revision'!BQ9</f>
        <v>0</v>
      </c>
      <c r="CG9" s="46">
        <f t="shared" si="26"/>
        <v>0</v>
      </c>
      <c r="CH9" s="46">
        <f t="shared" si="27"/>
        <v>0</v>
      </c>
      <c r="CI9" s="46">
        <f t="shared" si="28"/>
        <v>0</v>
      </c>
    </row>
    <row r="10" spans="1:88" hidden="1" x14ac:dyDescent="0.25">
      <c r="B10" s="48" t="s">
        <v>124</v>
      </c>
      <c r="C10" s="48" t="s">
        <v>137</v>
      </c>
      <c r="D10" s="48" t="s">
        <v>117</v>
      </c>
      <c r="F10" s="48" t="s">
        <v>126</v>
      </c>
      <c r="G10" s="48" t="s">
        <v>127</v>
      </c>
      <c r="H10" s="48" t="s">
        <v>131</v>
      </c>
      <c r="I10" s="48" t="s">
        <v>132</v>
      </c>
      <c r="J10" s="46">
        <v>38325000</v>
      </c>
      <c r="K10" s="46">
        <v>22225000</v>
      </c>
      <c r="L10" s="46">
        <v>60550000</v>
      </c>
      <c r="M10" s="201">
        <v>288000</v>
      </c>
      <c r="N10" s="201">
        <v>157000</v>
      </c>
      <c r="O10" s="204">
        <f t="shared" si="0"/>
        <v>445000</v>
      </c>
      <c r="P10" s="201">
        <v>292000</v>
      </c>
      <c r="Q10" s="201">
        <v>159000</v>
      </c>
      <c r="R10" s="204">
        <f t="shared" si="1"/>
        <v>451000</v>
      </c>
      <c r="S10" s="201">
        <v>368000</v>
      </c>
      <c r="T10" s="201">
        <v>201000</v>
      </c>
      <c r="U10" s="204">
        <f t="shared" si="2"/>
        <v>569000</v>
      </c>
      <c r="V10" s="201">
        <v>759000</v>
      </c>
      <c r="W10" s="201">
        <v>416000</v>
      </c>
      <c r="X10" s="204">
        <f t="shared" si="3"/>
        <v>1175000</v>
      </c>
      <c r="Y10" s="43">
        <f t="shared" si="18"/>
        <v>1707000</v>
      </c>
      <c r="Z10" s="43">
        <f t="shared" si="18"/>
        <v>933000</v>
      </c>
      <c r="AA10" s="239">
        <f t="shared" si="19"/>
        <v>2640000</v>
      </c>
      <c r="AB10" s="234">
        <v>1278000</v>
      </c>
      <c r="AC10" s="234">
        <v>830000</v>
      </c>
      <c r="AD10" s="204">
        <f t="shared" si="4"/>
        <v>2108000</v>
      </c>
      <c r="AE10" s="234">
        <v>1332000</v>
      </c>
      <c r="AF10" s="234">
        <v>866000</v>
      </c>
      <c r="AG10" s="204">
        <f t="shared" si="5"/>
        <v>2198000</v>
      </c>
      <c r="AH10" s="234">
        <v>1999000</v>
      </c>
      <c r="AI10" s="234">
        <v>1300000</v>
      </c>
      <c r="AJ10" s="204">
        <f t="shared" si="6"/>
        <v>3299000</v>
      </c>
      <c r="AK10" s="201">
        <v>2107000</v>
      </c>
      <c r="AL10" s="201">
        <v>1372000</v>
      </c>
      <c r="AM10" s="204">
        <f t="shared" si="7"/>
        <v>3479000</v>
      </c>
      <c r="AN10" s="239">
        <f t="shared" si="20"/>
        <v>6716000</v>
      </c>
      <c r="AO10" s="239">
        <f t="shared" si="20"/>
        <v>4368000</v>
      </c>
      <c r="AP10" s="204">
        <f t="shared" si="8"/>
        <v>11084000</v>
      </c>
      <c r="AQ10" s="201">
        <v>7506000</v>
      </c>
      <c r="AR10" s="201">
        <v>4247000</v>
      </c>
      <c r="AS10" s="204">
        <f t="shared" si="9"/>
        <v>11753000</v>
      </c>
      <c r="AT10" s="201">
        <v>7505000</v>
      </c>
      <c r="AU10" s="201">
        <v>4247000</v>
      </c>
      <c r="AV10" s="204">
        <f t="shared" si="10"/>
        <v>11752000</v>
      </c>
      <c r="AW10" s="201">
        <v>7505000</v>
      </c>
      <c r="AX10" s="201">
        <v>4246000</v>
      </c>
      <c r="AY10" s="204">
        <f t="shared" si="11"/>
        <v>11751000</v>
      </c>
      <c r="AZ10" s="201">
        <v>7386000</v>
      </c>
      <c r="BA10" s="201">
        <v>4184000</v>
      </c>
      <c r="BB10" s="204">
        <f t="shared" si="12"/>
        <v>11570000</v>
      </c>
      <c r="BC10" s="43">
        <f t="shared" si="21"/>
        <v>29902000</v>
      </c>
      <c r="BD10" s="43">
        <f t="shared" si="21"/>
        <v>16924000</v>
      </c>
      <c r="BE10" s="43">
        <f t="shared" si="22"/>
        <v>46826000</v>
      </c>
      <c r="BF10" s="201"/>
      <c r="BG10" s="201"/>
      <c r="BH10" s="204">
        <f t="shared" si="13"/>
        <v>0</v>
      </c>
      <c r="BI10" s="201"/>
      <c r="BJ10" s="201"/>
      <c r="BK10" s="204">
        <f t="shared" si="14"/>
        <v>0</v>
      </c>
      <c r="BL10" s="201"/>
      <c r="BM10" s="201"/>
      <c r="BN10" s="204">
        <f t="shared" si="15"/>
        <v>0</v>
      </c>
      <c r="BO10" s="216">
        <f t="shared" si="23"/>
        <v>0</v>
      </c>
      <c r="BP10" s="216">
        <f t="shared" si="23"/>
        <v>0</v>
      </c>
      <c r="BQ10" s="216">
        <f t="shared" si="24"/>
        <v>0</v>
      </c>
      <c r="BR10" s="205">
        <f t="shared" si="25"/>
        <v>38325000</v>
      </c>
      <c r="BS10" s="205">
        <f t="shared" si="16"/>
        <v>22225000</v>
      </c>
      <c r="BT10" s="205">
        <f t="shared" si="16"/>
        <v>60550000</v>
      </c>
      <c r="BU10" s="46">
        <f>+Y10-'UPDATE&gt;&gt;2023 May Revision'!Y10</f>
        <v>-15421000</v>
      </c>
      <c r="BV10" s="46">
        <f>+Z10-'UPDATE&gt;&gt;2023 May Revision'!Z10</f>
        <v>-8471000</v>
      </c>
      <c r="BW10" s="46">
        <f>+AA10-'UPDATE&gt;&gt;2023 May Revision'!AA10</f>
        <v>-23892000</v>
      </c>
      <c r="BX10" s="46">
        <f>+AN10-'UPDATE&gt;&gt;2023 May Revision'!AN10</f>
        <v>0</v>
      </c>
      <c r="BY10" s="46">
        <f>+AO10-'UPDATE&gt;&gt;2023 May Revision'!AO10</f>
        <v>0</v>
      </c>
      <c r="BZ10" s="46">
        <f>+AP10-'UPDATE&gt;&gt;2023 May Revision'!AP10</f>
        <v>0</v>
      </c>
      <c r="CA10" s="46">
        <f>+BC10-'UPDATE&gt;&gt;2023 May Revision'!BC10</f>
        <v>15421000</v>
      </c>
      <c r="CB10" s="46">
        <f>+BD10-'UPDATE&gt;&gt;2023 May Revision'!BD10</f>
        <v>8471000</v>
      </c>
      <c r="CC10" s="46">
        <f>+BE10-'UPDATE&gt;&gt;2023 May Revision'!BE10</f>
        <v>23892000</v>
      </c>
      <c r="CD10" s="46">
        <f>+BO10-'UPDATE&gt;&gt;2023 May Revision'!BO10</f>
        <v>0</v>
      </c>
      <c r="CE10" s="46">
        <f>+BP10-'UPDATE&gt;&gt;2023 May Revision'!BP10</f>
        <v>0</v>
      </c>
      <c r="CF10" s="46">
        <f>+BQ10-'UPDATE&gt;&gt;2023 May Revision'!BQ10</f>
        <v>0</v>
      </c>
      <c r="CG10" s="46">
        <f t="shared" si="26"/>
        <v>0</v>
      </c>
      <c r="CH10" s="46">
        <f t="shared" si="27"/>
        <v>0</v>
      </c>
      <c r="CI10" s="46">
        <f t="shared" si="28"/>
        <v>0</v>
      </c>
    </row>
    <row r="11" spans="1:88" hidden="1" x14ac:dyDescent="0.25">
      <c r="B11" s="48" t="s">
        <v>124</v>
      </c>
      <c r="C11" s="48" t="s">
        <v>138</v>
      </c>
      <c r="D11" s="48" t="s">
        <v>117</v>
      </c>
      <c r="E11" s="48" t="s">
        <v>139</v>
      </c>
      <c r="F11" s="48" t="s">
        <v>126</v>
      </c>
      <c r="G11" s="48" t="s">
        <v>127</v>
      </c>
      <c r="H11" s="48" t="s">
        <v>131</v>
      </c>
      <c r="I11" s="48" t="s">
        <v>132</v>
      </c>
      <c r="J11" s="46">
        <v>949029000</v>
      </c>
      <c r="K11" s="46">
        <v>710036000</v>
      </c>
      <c r="L11" s="46">
        <v>1659065000</v>
      </c>
      <c r="M11" s="201"/>
      <c r="N11" s="201"/>
      <c r="O11" s="204">
        <f t="shared" si="0"/>
        <v>0</v>
      </c>
      <c r="P11" s="201"/>
      <c r="Q11" s="201"/>
      <c r="R11" s="204">
        <f t="shared" si="1"/>
        <v>0</v>
      </c>
      <c r="S11" s="201"/>
      <c r="T11" s="201"/>
      <c r="U11" s="204">
        <f t="shared" si="2"/>
        <v>0</v>
      </c>
      <c r="V11" s="201">
        <v>71559000</v>
      </c>
      <c r="W11" s="201">
        <v>47706000</v>
      </c>
      <c r="X11" s="204">
        <f t="shared" si="3"/>
        <v>119265000</v>
      </c>
      <c r="Y11" s="43">
        <f t="shared" si="18"/>
        <v>71559000</v>
      </c>
      <c r="Z11" s="43">
        <f t="shared" si="18"/>
        <v>47706000</v>
      </c>
      <c r="AA11" s="239">
        <f t="shared" si="19"/>
        <v>119265000</v>
      </c>
      <c r="AB11" s="234">
        <v>68082000</v>
      </c>
      <c r="AC11" s="234">
        <v>54898000</v>
      </c>
      <c r="AD11" s="204">
        <f t="shared" si="4"/>
        <v>122980000</v>
      </c>
      <c r="AE11" s="234">
        <v>69566000</v>
      </c>
      <c r="AF11" s="234">
        <v>56094000</v>
      </c>
      <c r="AG11" s="204">
        <f t="shared" si="5"/>
        <v>125660000</v>
      </c>
      <c r="AH11" s="234">
        <v>74651000</v>
      </c>
      <c r="AI11" s="234">
        <v>60194000</v>
      </c>
      <c r="AJ11" s="204">
        <f t="shared" si="6"/>
        <v>134845000</v>
      </c>
      <c r="AK11" s="201">
        <v>178614000</v>
      </c>
      <c r="AL11" s="201">
        <v>146455000</v>
      </c>
      <c r="AM11" s="204">
        <f t="shared" si="7"/>
        <v>325069000</v>
      </c>
      <c r="AN11" s="239">
        <f t="shared" si="20"/>
        <v>390913000</v>
      </c>
      <c r="AO11" s="239">
        <f t="shared" si="20"/>
        <v>317641000</v>
      </c>
      <c r="AP11" s="204">
        <f t="shared" si="8"/>
        <v>708554000</v>
      </c>
      <c r="AQ11" s="201">
        <v>160708000</v>
      </c>
      <c r="AR11" s="201">
        <v>116375000</v>
      </c>
      <c r="AS11" s="204">
        <f t="shared" si="9"/>
        <v>277083000</v>
      </c>
      <c r="AT11" s="201">
        <v>162925000</v>
      </c>
      <c r="AU11" s="201">
        <v>114158000</v>
      </c>
      <c r="AV11" s="204">
        <f t="shared" si="10"/>
        <v>277083000</v>
      </c>
      <c r="AW11" s="201">
        <v>162924000</v>
      </c>
      <c r="AX11" s="201">
        <v>114156000</v>
      </c>
      <c r="AY11" s="204">
        <f t="shared" si="11"/>
        <v>277080000</v>
      </c>
      <c r="AZ11" s="201"/>
      <c r="BA11" s="201"/>
      <c r="BB11" s="204">
        <f t="shared" si="12"/>
        <v>0</v>
      </c>
      <c r="BC11" s="43">
        <f t="shared" si="21"/>
        <v>486557000</v>
      </c>
      <c r="BD11" s="43">
        <f t="shared" si="21"/>
        <v>344689000</v>
      </c>
      <c r="BE11" s="43">
        <f t="shared" si="22"/>
        <v>831246000</v>
      </c>
      <c r="BF11" s="201"/>
      <c r="BG11" s="201"/>
      <c r="BH11" s="204">
        <f t="shared" si="13"/>
        <v>0</v>
      </c>
      <c r="BI11" s="201"/>
      <c r="BJ11" s="201"/>
      <c r="BK11" s="204">
        <f t="shared" si="14"/>
        <v>0</v>
      </c>
      <c r="BL11" s="201"/>
      <c r="BM11" s="201"/>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+Y11-'UPDATE&gt;&gt;2023 May Revision'!Y11</f>
        <v>-4691000</v>
      </c>
      <c r="BV11" s="46">
        <f>+Z11-'UPDATE&gt;&gt;2023 May Revision'!Z11</f>
        <v>-3127000</v>
      </c>
      <c r="BW11" s="46">
        <f>+AA11-'UPDATE&gt;&gt;2023 May Revision'!AA11</f>
        <v>-7818000</v>
      </c>
      <c r="BX11" s="46">
        <f>+AN11-'UPDATE&gt;&gt;2023 May Revision'!AN11</f>
        <v>-56542000</v>
      </c>
      <c r="BY11" s="46">
        <f>+AO11-'UPDATE&gt;&gt;2023 May Revision'!AO11</f>
        <v>-43235000</v>
      </c>
      <c r="BZ11" s="46">
        <f>+AP11-'UPDATE&gt;&gt;2023 May Revision'!AP11</f>
        <v>-99777000</v>
      </c>
      <c r="CA11" s="46">
        <f>+BC11-'UPDATE&gt;&gt;2023 May Revision'!BC11</f>
        <v>61233000</v>
      </c>
      <c r="CB11" s="46">
        <f>+BD11-'UPDATE&gt;&gt;2023 May Revision'!BD11</f>
        <v>46362000</v>
      </c>
      <c r="CC11" s="46">
        <f>+BE11-'UPDATE&gt;&gt;2023 May Revision'!BE11</f>
        <v>107595000</v>
      </c>
      <c r="CD11" s="46">
        <f>+BO11-'UPDATE&gt;&gt;2023 May Revision'!BO11</f>
        <v>0</v>
      </c>
      <c r="CE11" s="46">
        <f>+BP11-'UPDATE&gt;&gt;2023 May Revision'!BP11</f>
        <v>0</v>
      </c>
      <c r="CF11" s="46">
        <f>+BQ11-'UPDATE&gt;&gt;2023 May Revision'!BQ11</f>
        <v>0</v>
      </c>
      <c r="CG11" s="46">
        <f t="shared" si="26"/>
        <v>0</v>
      </c>
      <c r="CH11" s="46">
        <f t="shared" si="27"/>
        <v>0</v>
      </c>
      <c r="CI11" s="46">
        <f t="shared" si="28"/>
        <v>0</v>
      </c>
    </row>
    <row r="12" spans="1:88" hidden="1" x14ac:dyDescent="0.25">
      <c r="B12" s="48" t="s">
        <v>124</v>
      </c>
      <c r="C12" s="48" t="s">
        <v>138</v>
      </c>
      <c r="D12" s="48" t="s">
        <v>117</v>
      </c>
      <c r="E12" s="48" t="s">
        <v>139</v>
      </c>
      <c r="F12" s="48" t="s">
        <v>126</v>
      </c>
      <c r="G12" s="48" t="s">
        <v>127</v>
      </c>
      <c r="H12" s="48" t="s">
        <v>128</v>
      </c>
      <c r="I12" s="48" t="s">
        <v>129</v>
      </c>
      <c r="J12" s="46">
        <v>29254000</v>
      </c>
      <c r="K12" s="46">
        <v>15115000</v>
      </c>
      <c r="L12" s="46">
        <v>44369000</v>
      </c>
      <c r="M12" s="201"/>
      <c r="N12" s="201"/>
      <c r="O12" s="204">
        <f t="shared" si="0"/>
        <v>0</v>
      </c>
      <c r="P12" s="201"/>
      <c r="Q12" s="201"/>
      <c r="R12" s="204">
        <f t="shared" si="1"/>
        <v>0</v>
      </c>
      <c r="S12" s="201"/>
      <c r="T12" s="201"/>
      <c r="U12" s="204">
        <f t="shared" si="2"/>
        <v>0</v>
      </c>
      <c r="V12" s="201">
        <v>8600000</v>
      </c>
      <c r="W12" s="201">
        <v>4047000</v>
      </c>
      <c r="X12" s="204">
        <f t="shared" si="3"/>
        <v>12647000</v>
      </c>
      <c r="Y12" s="43">
        <f t="shared" si="18"/>
        <v>8600000</v>
      </c>
      <c r="Z12" s="43">
        <f t="shared" si="18"/>
        <v>4047000</v>
      </c>
      <c r="AA12" s="239">
        <f t="shared" si="19"/>
        <v>12647000</v>
      </c>
      <c r="AB12" s="234">
        <v>3400000</v>
      </c>
      <c r="AC12" s="234">
        <v>1888000</v>
      </c>
      <c r="AD12" s="204">
        <f t="shared" si="4"/>
        <v>5288000</v>
      </c>
      <c r="AE12" s="234">
        <v>3399000</v>
      </c>
      <c r="AF12" s="234">
        <v>1888000</v>
      </c>
      <c r="AG12" s="204">
        <f t="shared" si="5"/>
        <v>5287000</v>
      </c>
      <c r="AH12" s="234">
        <v>3399000</v>
      </c>
      <c r="AI12" s="234">
        <v>1888000</v>
      </c>
      <c r="AJ12" s="204">
        <f t="shared" si="6"/>
        <v>5287000</v>
      </c>
      <c r="AK12" s="201">
        <v>3399000</v>
      </c>
      <c r="AL12" s="201">
        <v>1886000</v>
      </c>
      <c r="AM12" s="204">
        <f t="shared" si="7"/>
        <v>5285000</v>
      </c>
      <c r="AN12" s="239">
        <f t="shared" si="20"/>
        <v>13597000</v>
      </c>
      <c r="AO12" s="239">
        <f t="shared" si="20"/>
        <v>7550000</v>
      </c>
      <c r="AP12" s="204">
        <f t="shared" si="8"/>
        <v>21147000</v>
      </c>
      <c r="AQ12" s="201">
        <v>3510000</v>
      </c>
      <c r="AR12" s="201">
        <v>1777000</v>
      </c>
      <c r="AS12" s="204">
        <f t="shared" si="9"/>
        <v>5287000</v>
      </c>
      <c r="AT12" s="201">
        <v>3547000</v>
      </c>
      <c r="AU12" s="201">
        <v>1741000</v>
      </c>
      <c r="AV12" s="204">
        <f t="shared" si="10"/>
        <v>5288000</v>
      </c>
      <c r="AW12" s="201"/>
      <c r="AX12" s="201"/>
      <c r="AY12" s="204">
        <f t="shared" si="11"/>
        <v>0</v>
      </c>
      <c r="AZ12" s="201"/>
      <c r="BA12" s="201"/>
      <c r="BB12" s="204">
        <f t="shared" si="12"/>
        <v>0</v>
      </c>
      <c r="BC12" s="43">
        <f t="shared" si="21"/>
        <v>7057000</v>
      </c>
      <c r="BD12" s="43">
        <f t="shared" si="21"/>
        <v>3518000</v>
      </c>
      <c r="BE12" s="43">
        <f t="shared" si="22"/>
        <v>10575000</v>
      </c>
      <c r="BF12" s="201"/>
      <c r="BG12" s="201"/>
      <c r="BH12" s="204">
        <f t="shared" si="13"/>
        <v>0</v>
      </c>
      <c r="BI12" s="201"/>
      <c r="BJ12" s="201"/>
      <c r="BK12" s="204">
        <f t="shared" si="14"/>
        <v>0</v>
      </c>
      <c r="BL12" s="201"/>
      <c r="BM12" s="201"/>
      <c r="BN12" s="204">
        <f t="shared" si="15"/>
        <v>0</v>
      </c>
      <c r="BO12" s="216">
        <f t="shared" si="23"/>
        <v>0</v>
      </c>
      <c r="BP12" s="216">
        <f t="shared" si="23"/>
        <v>0</v>
      </c>
      <c r="BQ12" s="216">
        <f t="shared" si="24"/>
        <v>0</v>
      </c>
      <c r="BR12" s="205">
        <f t="shared" si="25"/>
        <v>29254000</v>
      </c>
      <c r="BS12" s="205">
        <f t="shared" si="16"/>
        <v>15115000</v>
      </c>
      <c r="BT12" s="205">
        <f t="shared" si="16"/>
        <v>44369000</v>
      </c>
      <c r="BU12" s="46">
        <f>+Y12-'UPDATE&gt;&gt;2023 May Revision'!Y12</f>
        <v>0</v>
      </c>
      <c r="BV12" s="46">
        <f>+Z12-'UPDATE&gt;&gt;2023 May Revision'!Z12</f>
        <v>0</v>
      </c>
      <c r="BW12" s="46">
        <f>+AA12-'UPDATE&gt;&gt;2023 May Revision'!AA12</f>
        <v>0</v>
      </c>
      <c r="BX12" s="46">
        <f>+AN12-'UPDATE&gt;&gt;2023 May Revision'!AN12</f>
        <v>-2000</v>
      </c>
      <c r="BY12" s="46">
        <f>+AO12-'UPDATE&gt;&gt;2023 May Revision'!AO12</f>
        <v>1000</v>
      </c>
      <c r="BZ12" s="46">
        <f>+AP12-'UPDATE&gt;&gt;2023 May Revision'!AP12</f>
        <v>-1000</v>
      </c>
      <c r="CA12" s="46">
        <f>+BC12-'UPDATE&gt;&gt;2023 May Revision'!BC12</f>
        <v>2000</v>
      </c>
      <c r="CB12" s="46">
        <f>+BD12-'UPDATE&gt;&gt;2023 May Revision'!BD12</f>
        <v>-1000</v>
      </c>
      <c r="CC12" s="46">
        <f>+BE12-'UPDATE&gt;&gt;2023 May Revision'!BE12</f>
        <v>1000</v>
      </c>
      <c r="CD12" s="46">
        <f>+BO12-'UPDATE&gt;&gt;2023 May Revision'!BO12</f>
        <v>0</v>
      </c>
      <c r="CE12" s="46">
        <f>+BP12-'UPDATE&gt;&gt;2023 May Revision'!BP12</f>
        <v>0</v>
      </c>
      <c r="CF12" s="46">
        <f>+BQ12-'UPDATE&gt;&gt;2023 May Revision'!BQ12</f>
        <v>0</v>
      </c>
      <c r="CG12" s="46">
        <f t="shared" si="26"/>
        <v>0</v>
      </c>
      <c r="CH12" s="46">
        <f t="shared" si="27"/>
        <v>0</v>
      </c>
      <c r="CI12" s="46">
        <f t="shared" si="28"/>
        <v>0</v>
      </c>
    </row>
    <row r="13" spans="1:88" hidden="1" x14ac:dyDescent="0.25">
      <c r="B13" s="48" t="s">
        <v>124</v>
      </c>
      <c r="C13" s="48" t="s">
        <v>138</v>
      </c>
      <c r="D13" s="48" t="s">
        <v>121</v>
      </c>
      <c r="E13" s="48" t="s">
        <v>139</v>
      </c>
      <c r="F13" s="48" t="s">
        <v>134</v>
      </c>
      <c r="G13" s="48" t="s">
        <v>135</v>
      </c>
      <c r="H13" s="48" t="s">
        <v>136</v>
      </c>
      <c r="I13" s="48">
        <v>36</v>
      </c>
      <c r="J13" s="46">
        <v>11648000</v>
      </c>
      <c r="K13" s="46">
        <v>2915000</v>
      </c>
      <c r="L13" s="46">
        <v>14563000</v>
      </c>
      <c r="M13" s="201"/>
      <c r="N13" s="201"/>
      <c r="O13" s="204">
        <f t="shared" si="0"/>
        <v>0</v>
      </c>
      <c r="P13" s="201"/>
      <c r="Q13" s="201"/>
      <c r="R13" s="204">
        <f t="shared" si="1"/>
        <v>0</v>
      </c>
      <c r="S13" s="201"/>
      <c r="T13" s="201"/>
      <c r="U13" s="204">
        <f t="shared" si="2"/>
        <v>0</v>
      </c>
      <c r="V13" s="201">
        <v>2205000</v>
      </c>
      <c r="W13" s="201">
        <v>551000</v>
      </c>
      <c r="X13" s="204">
        <f t="shared" si="3"/>
        <v>2756000</v>
      </c>
      <c r="Y13" s="43">
        <f t="shared" si="18"/>
        <v>2205000</v>
      </c>
      <c r="Z13" s="43">
        <f t="shared" si="18"/>
        <v>551000</v>
      </c>
      <c r="AA13" s="239">
        <f t="shared" si="19"/>
        <v>2756000</v>
      </c>
      <c r="AB13" s="234">
        <v>721000</v>
      </c>
      <c r="AC13" s="234">
        <v>180000</v>
      </c>
      <c r="AD13" s="204">
        <f t="shared" si="4"/>
        <v>901000</v>
      </c>
      <c r="AE13" s="234"/>
      <c r="AF13" s="234"/>
      <c r="AG13" s="204">
        <f t="shared" si="5"/>
        <v>0</v>
      </c>
      <c r="AH13" s="234">
        <v>1783000</v>
      </c>
      <c r="AI13" s="234">
        <v>445000</v>
      </c>
      <c r="AJ13" s="204">
        <f t="shared" si="6"/>
        <v>2228000</v>
      </c>
      <c r="AK13" s="201">
        <v>1650000</v>
      </c>
      <c r="AL13" s="201">
        <v>413000</v>
      </c>
      <c r="AM13" s="204">
        <f t="shared" si="7"/>
        <v>2063000</v>
      </c>
      <c r="AN13" s="239">
        <f t="shared" si="20"/>
        <v>4154000</v>
      </c>
      <c r="AO13" s="239">
        <f t="shared" si="20"/>
        <v>1038000</v>
      </c>
      <c r="AP13" s="204">
        <f t="shared" si="8"/>
        <v>5192000</v>
      </c>
      <c r="AQ13" s="201">
        <v>2175000</v>
      </c>
      <c r="AR13" s="201">
        <v>545000</v>
      </c>
      <c r="AS13" s="204">
        <f t="shared" si="9"/>
        <v>2720000</v>
      </c>
      <c r="AT13" s="201">
        <v>1631000</v>
      </c>
      <c r="AU13" s="201">
        <v>408000</v>
      </c>
      <c r="AV13" s="204">
        <f t="shared" si="10"/>
        <v>2039000</v>
      </c>
      <c r="AW13" s="201">
        <v>1483000</v>
      </c>
      <c r="AX13" s="201">
        <v>373000</v>
      </c>
      <c r="AY13" s="204">
        <f t="shared" si="11"/>
        <v>1856000</v>
      </c>
      <c r="AZ13" s="201"/>
      <c r="BA13" s="201"/>
      <c r="BB13" s="204">
        <f t="shared" si="12"/>
        <v>0</v>
      </c>
      <c r="BC13" s="43">
        <f t="shared" si="21"/>
        <v>5289000</v>
      </c>
      <c r="BD13" s="43">
        <f t="shared" si="21"/>
        <v>1326000</v>
      </c>
      <c r="BE13" s="43">
        <f t="shared" si="22"/>
        <v>6615000</v>
      </c>
      <c r="BF13" s="201"/>
      <c r="BG13" s="201"/>
      <c r="BH13" s="204">
        <f t="shared" si="13"/>
        <v>0</v>
      </c>
      <c r="BI13" s="201"/>
      <c r="BJ13" s="201"/>
      <c r="BK13" s="204">
        <f t="shared" si="14"/>
        <v>0</v>
      </c>
      <c r="BL13" s="201"/>
      <c r="BM13" s="201"/>
      <c r="BN13" s="204">
        <f t="shared" si="15"/>
        <v>0</v>
      </c>
      <c r="BO13" s="216">
        <f t="shared" si="23"/>
        <v>0</v>
      </c>
      <c r="BP13" s="216">
        <f t="shared" si="23"/>
        <v>0</v>
      </c>
      <c r="BQ13" s="216">
        <f t="shared" si="24"/>
        <v>0</v>
      </c>
      <c r="BR13" s="205">
        <f t="shared" si="25"/>
        <v>11648000</v>
      </c>
      <c r="BS13" s="205">
        <f t="shared" si="16"/>
        <v>2915000</v>
      </c>
      <c r="BT13" s="205">
        <f t="shared" si="16"/>
        <v>14563000</v>
      </c>
      <c r="BU13" s="46">
        <f>+Y13-'UPDATE&gt;&gt;2023 May Revision'!Y13</f>
        <v>707000</v>
      </c>
      <c r="BV13" s="46">
        <f>+Z13-'UPDATE&gt;&gt;2023 May Revision'!Z13</f>
        <v>177000</v>
      </c>
      <c r="BW13" s="46">
        <f>+AA13-'UPDATE&gt;&gt;2023 May Revision'!AA13</f>
        <v>884000</v>
      </c>
      <c r="BX13" s="46">
        <f>+AN13-'UPDATE&gt;&gt;2023 May Revision'!AN13</f>
        <v>-1646000</v>
      </c>
      <c r="BY13" s="46">
        <f>+AO13-'UPDATE&gt;&gt;2023 May Revision'!AO13</f>
        <v>-414000</v>
      </c>
      <c r="BZ13" s="46">
        <f>+AP13-'UPDATE&gt;&gt;2023 May Revision'!AP13</f>
        <v>-2060000</v>
      </c>
      <c r="CA13" s="46">
        <f>+BC13-'UPDATE&gt;&gt;2023 May Revision'!BC13</f>
        <v>939000</v>
      </c>
      <c r="CB13" s="46">
        <f>+BD13-'UPDATE&gt;&gt;2023 May Revision'!BD13</f>
        <v>237000</v>
      </c>
      <c r="CC13" s="46">
        <f>+BE13-'UPDATE&gt;&gt;2023 May Revision'!BE13</f>
        <v>1176000</v>
      </c>
      <c r="CD13" s="46">
        <f>+BO13-'UPDATE&gt;&gt;2023 May Revision'!BO13</f>
        <v>0</v>
      </c>
      <c r="CE13" s="46">
        <f>+BP13-'UPDATE&gt;&gt;2023 May Revision'!BP13</f>
        <v>0</v>
      </c>
      <c r="CF13" s="46">
        <f>+BQ13-'UPDATE&gt;&gt;2023 May Revision'!BQ13</f>
        <v>0</v>
      </c>
      <c r="CG13" s="46">
        <f t="shared" si="26"/>
        <v>0</v>
      </c>
      <c r="CH13" s="46">
        <f t="shared" si="27"/>
        <v>0</v>
      </c>
      <c r="CI13" s="46">
        <f t="shared" si="28"/>
        <v>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01"/>
      <c r="N14" s="201"/>
      <c r="O14" s="204">
        <f t="shared" si="0"/>
        <v>0</v>
      </c>
      <c r="P14" s="201"/>
      <c r="Q14" s="201"/>
      <c r="R14" s="204">
        <f t="shared" si="1"/>
        <v>0</v>
      </c>
      <c r="S14" s="201"/>
      <c r="T14" s="201"/>
      <c r="U14" s="204">
        <f t="shared" si="2"/>
        <v>0</v>
      </c>
      <c r="V14" s="201">
        <v>456000</v>
      </c>
      <c r="W14" s="201">
        <v>114000</v>
      </c>
      <c r="X14" s="204">
        <f t="shared" si="3"/>
        <v>570000</v>
      </c>
      <c r="Y14" s="43">
        <f t="shared" si="18"/>
        <v>456000</v>
      </c>
      <c r="Z14" s="43">
        <f t="shared" si="18"/>
        <v>114000</v>
      </c>
      <c r="AA14" s="43">
        <f t="shared" si="19"/>
        <v>570000</v>
      </c>
      <c r="AB14" s="234">
        <v>320000</v>
      </c>
      <c r="AC14" s="234">
        <v>80000</v>
      </c>
      <c r="AD14" s="204">
        <f t="shared" si="4"/>
        <v>400000</v>
      </c>
      <c r="AE14" s="234">
        <v>6000</v>
      </c>
      <c r="AF14" s="234">
        <v>1000</v>
      </c>
      <c r="AG14" s="204">
        <f t="shared" si="5"/>
        <v>7000</v>
      </c>
      <c r="AH14" s="234">
        <v>838000</v>
      </c>
      <c r="AI14" s="234">
        <v>209000</v>
      </c>
      <c r="AJ14" s="204">
        <f t="shared" si="6"/>
        <v>1047000</v>
      </c>
      <c r="AK14" s="201">
        <v>1728000</v>
      </c>
      <c r="AL14" s="201">
        <v>434000</v>
      </c>
      <c r="AM14" s="204">
        <f t="shared" si="7"/>
        <v>2162000</v>
      </c>
      <c r="AN14" s="43">
        <f t="shared" si="20"/>
        <v>2892000</v>
      </c>
      <c r="AO14" s="43">
        <f t="shared" si="20"/>
        <v>724000</v>
      </c>
      <c r="AP14" s="204">
        <f t="shared" si="8"/>
        <v>3616000</v>
      </c>
      <c r="AQ14" s="201">
        <v>1326000</v>
      </c>
      <c r="AR14" s="201">
        <v>331000</v>
      </c>
      <c r="AS14" s="204">
        <f t="shared" si="9"/>
        <v>1657000</v>
      </c>
      <c r="AT14" s="201">
        <v>994000</v>
      </c>
      <c r="AU14" s="201">
        <v>248000</v>
      </c>
      <c r="AV14" s="204">
        <f t="shared" si="10"/>
        <v>1242000</v>
      </c>
      <c r="AW14" s="201">
        <v>332000</v>
      </c>
      <c r="AX14" s="201">
        <v>83000</v>
      </c>
      <c r="AY14" s="204">
        <f t="shared" si="11"/>
        <v>415000</v>
      </c>
      <c r="AZ14" s="201"/>
      <c r="BA14" s="201"/>
      <c r="BB14" s="204">
        <f t="shared" si="12"/>
        <v>0</v>
      </c>
      <c r="BC14" s="43">
        <f t="shared" si="21"/>
        <v>2652000</v>
      </c>
      <c r="BD14" s="43">
        <f t="shared" si="21"/>
        <v>662000</v>
      </c>
      <c r="BE14" s="43">
        <f t="shared" si="22"/>
        <v>3314000</v>
      </c>
      <c r="BF14" s="201"/>
      <c r="BG14" s="201"/>
      <c r="BH14" s="204">
        <f t="shared" si="13"/>
        <v>0</v>
      </c>
      <c r="BI14" s="201"/>
      <c r="BJ14" s="201"/>
      <c r="BK14" s="204">
        <f t="shared" si="14"/>
        <v>0</v>
      </c>
      <c r="BL14" s="201"/>
      <c r="BM14" s="201"/>
      <c r="BN14" s="204">
        <f t="shared" si="15"/>
        <v>0</v>
      </c>
      <c r="BO14" s="216">
        <f t="shared" si="23"/>
        <v>0</v>
      </c>
      <c r="BP14" s="216">
        <f t="shared" si="23"/>
        <v>0</v>
      </c>
      <c r="BQ14" s="216">
        <f t="shared" si="24"/>
        <v>0</v>
      </c>
      <c r="BR14" s="205">
        <f t="shared" si="25"/>
        <v>6000000</v>
      </c>
      <c r="BS14" s="205">
        <f t="shared" si="16"/>
        <v>1500000</v>
      </c>
      <c r="BT14" s="205">
        <f t="shared" si="16"/>
        <v>7500000</v>
      </c>
      <c r="BU14" s="46">
        <f>+Y14-'UPDATE&gt;&gt;2023 May Revision'!Y14</f>
        <v>-14000</v>
      </c>
      <c r="BV14" s="46">
        <f>+Z14-'UPDATE&gt;&gt;2023 May Revision'!Z14</f>
        <v>-3000</v>
      </c>
      <c r="BW14" s="46">
        <f>+AA14-'UPDATE&gt;&gt;2023 May Revision'!AA14</f>
        <v>-17000</v>
      </c>
      <c r="BX14" s="46">
        <f>+AN14-'UPDATE&gt;&gt;2023 May Revision'!AN14</f>
        <v>-2638000</v>
      </c>
      <c r="BY14" s="46">
        <f>+AO14-'UPDATE&gt;&gt;2023 May Revision'!AO14</f>
        <v>-659000</v>
      </c>
      <c r="BZ14" s="46">
        <f>+AP14-'UPDATE&gt;&gt;2023 May Revision'!AP14</f>
        <v>-3297000</v>
      </c>
      <c r="CA14" s="46">
        <f>+BC14-'UPDATE&gt;&gt;2023 May Revision'!BC14</f>
        <v>2652000</v>
      </c>
      <c r="CB14" s="46">
        <f>+BD14-'UPDATE&gt;&gt;2023 May Revision'!BD14</f>
        <v>662000</v>
      </c>
      <c r="CC14" s="46">
        <f>+BE14-'UPDATE&gt;&gt;2023 May Revision'!BE14</f>
        <v>3314000</v>
      </c>
      <c r="CD14" s="46">
        <f>+BO14-'UPDATE&gt;&gt;2023 May Revision'!BO14</f>
        <v>0</v>
      </c>
      <c r="CE14" s="46">
        <f>+BP14-'UPDATE&gt;&gt;2023 May Revision'!BP14</f>
        <v>0</v>
      </c>
      <c r="CF14" s="46">
        <f>+BQ14-'UPDATE&gt;&gt;2023 May Revision'!BQ14</f>
        <v>0</v>
      </c>
      <c r="CG14" s="46">
        <f t="shared" si="26"/>
        <v>0</v>
      </c>
      <c r="CH14" s="46">
        <f t="shared" si="27"/>
        <v>0</v>
      </c>
      <c r="CI14" s="46">
        <f t="shared" si="28"/>
        <v>0</v>
      </c>
    </row>
    <row r="15" spans="1:88" hidden="1" x14ac:dyDescent="0.25">
      <c r="B15" s="48" t="s">
        <v>141</v>
      </c>
      <c r="C15" s="48" t="s">
        <v>142</v>
      </c>
      <c r="D15" s="48" t="s">
        <v>121</v>
      </c>
      <c r="F15" s="48" t="s">
        <v>143</v>
      </c>
      <c r="H15" s="48" t="s">
        <v>144</v>
      </c>
      <c r="I15" s="48">
        <v>30</v>
      </c>
      <c r="J15" s="46">
        <v>5000000</v>
      </c>
      <c r="K15" s="46">
        <v>0</v>
      </c>
      <c r="L15" s="46">
        <v>5000000</v>
      </c>
      <c r="M15" s="201"/>
      <c r="N15" s="201"/>
      <c r="O15" s="204">
        <f t="shared" si="0"/>
        <v>0</v>
      </c>
      <c r="P15" s="201"/>
      <c r="Q15" s="201"/>
      <c r="R15" s="204">
        <f t="shared" si="1"/>
        <v>0</v>
      </c>
      <c r="S15" s="201"/>
      <c r="T15" s="201"/>
      <c r="U15" s="204">
        <f t="shared" si="2"/>
        <v>0</v>
      </c>
      <c r="V15" s="201">
        <v>0</v>
      </c>
      <c r="W15" s="201"/>
      <c r="X15" s="204">
        <f t="shared" si="3"/>
        <v>0</v>
      </c>
      <c r="Y15" s="43">
        <f t="shared" si="18"/>
        <v>0</v>
      </c>
      <c r="Z15" s="43">
        <f t="shared" si="18"/>
        <v>0</v>
      </c>
      <c r="AA15" s="43">
        <f t="shared" si="19"/>
        <v>0</v>
      </c>
      <c r="AB15" s="234">
        <v>94000</v>
      </c>
      <c r="AC15" s="234"/>
      <c r="AD15" s="204">
        <f t="shared" si="4"/>
        <v>94000</v>
      </c>
      <c r="AE15" s="234">
        <v>228000</v>
      </c>
      <c r="AF15" s="234"/>
      <c r="AG15" s="204">
        <f t="shared" si="5"/>
        <v>228000</v>
      </c>
      <c r="AH15" s="234">
        <v>425000</v>
      </c>
      <c r="AI15" s="234"/>
      <c r="AJ15" s="204">
        <f t="shared" si="6"/>
        <v>425000</v>
      </c>
      <c r="AK15" s="201">
        <f>MAX(0,'UPDATE&gt;&gt;2023 May Revision'!AN15-SUM(AB15,AE15,AH15))</f>
        <v>1171000</v>
      </c>
      <c r="AL15" s="201">
        <f>MAX(0,'UPDATE&gt;&gt;2023 May Revision'!AO15-SUM(AC15,AF15,AI15))</f>
        <v>0</v>
      </c>
      <c r="AM15" s="204">
        <f t="shared" si="7"/>
        <v>1171000</v>
      </c>
      <c r="AN15" s="43">
        <f t="shared" si="20"/>
        <v>1918000</v>
      </c>
      <c r="AO15" s="43">
        <f t="shared" si="20"/>
        <v>0</v>
      </c>
      <c r="AP15" s="204">
        <f t="shared" si="8"/>
        <v>1918000</v>
      </c>
      <c r="AQ15" s="201">
        <v>1028000</v>
      </c>
      <c r="AR15" s="201"/>
      <c r="AS15" s="204">
        <f t="shared" si="9"/>
        <v>1028000</v>
      </c>
      <c r="AT15" s="201">
        <v>1027000</v>
      </c>
      <c r="AU15" s="201"/>
      <c r="AV15" s="204">
        <f t="shared" si="10"/>
        <v>1027000</v>
      </c>
      <c r="AW15" s="201">
        <v>1027000</v>
      </c>
      <c r="AX15" s="201"/>
      <c r="AY15" s="204">
        <f t="shared" si="11"/>
        <v>1027000</v>
      </c>
      <c r="AZ15" s="201"/>
      <c r="BA15" s="201"/>
      <c r="BB15" s="204">
        <f t="shared" si="12"/>
        <v>0</v>
      </c>
      <c r="BC15" s="43">
        <f t="shared" si="21"/>
        <v>3082000</v>
      </c>
      <c r="BD15" s="43">
        <f t="shared" si="21"/>
        <v>0</v>
      </c>
      <c r="BE15" s="43">
        <f t="shared" si="22"/>
        <v>3082000</v>
      </c>
      <c r="BF15" s="201"/>
      <c r="BG15" s="201"/>
      <c r="BH15" s="204">
        <f t="shared" si="13"/>
        <v>0</v>
      </c>
      <c r="BI15" s="201"/>
      <c r="BJ15" s="201"/>
      <c r="BK15" s="204">
        <f t="shared" si="14"/>
        <v>0</v>
      </c>
      <c r="BL15" s="201"/>
      <c r="BM15" s="201"/>
      <c r="BN15" s="204">
        <f t="shared" si="15"/>
        <v>0</v>
      </c>
      <c r="BO15" s="216">
        <f t="shared" si="23"/>
        <v>0</v>
      </c>
      <c r="BP15" s="216">
        <f t="shared" si="23"/>
        <v>0</v>
      </c>
      <c r="BQ15" s="216">
        <f t="shared" si="24"/>
        <v>0</v>
      </c>
      <c r="BR15" s="205">
        <f t="shared" si="25"/>
        <v>5000000</v>
      </c>
      <c r="BS15" s="205">
        <f t="shared" si="16"/>
        <v>0</v>
      </c>
      <c r="BT15" s="205">
        <f t="shared" si="16"/>
        <v>5000000</v>
      </c>
      <c r="BU15" s="46">
        <f>+Y15-'UPDATE&gt;&gt;2023 May Revision'!Y15</f>
        <v>0</v>
      </c>
      <c r="BV15" s="46">
        <f>+Z15-'UPDATE&gt;&gt;2023 May Revision'!Z15</f>
        <v>0</v>
      </c>
      <c r="BW15" s="46">
        <f>+AA15-'UPDATE&gt;&gt;2023 May Revision'!AA15</f>
        <v>0</v>
      </c>
      <c r="BX15" s="46">
        <f>+AN15-'UPDATE&gt;&gt;2023 May Revision'!AN15</f>
        <v>0</v>
      </c>
      <c r="BY15" s="46">
        <f>+AO15-'UPDATE&gt;&gt;2023 May Revision'!AO15</f>
        <v>0</v>
      </c>
      <c r="BZ15" s="46">
        <f>+AP15-'UPDATE&gt;&gt;2023 May Revision'!AP15</f>
        <v>0</v>
      </c>
      <c r="CA15" s="46">
        <f>+BC15-'UPDATE&gt;&gt;2023 May Revision'!BC15</f>
        <v>0</v>
      </c>
      <c r="CB15" s="46">
        <f>+BD15-'UPDATE&gt;&gt;2023 May Revision'!BD15</f>
        <v>0</v>
      </c>
      <c r="CC15" s="46">
        <f>+BE15-'UPDATE&gt;&gt;2023 May Revision'!BE15</f>
        <v>0</v>
      </c>
      <c r="CD15" s="46">
        <f>+BO15-'UPDATE&gt;&gt;2023 May Revision'!BO15</f>
        <v>0</v>
      </c>
      <c r="CE15" s="46">
        <f>+BP15-'UPDATE&gt;&gt;2023 May Revision'!BP15</f>
        <v>0</v>
      </c>
      <c r="CF15" s="46">
        <f>+BQ15-'UPDATE&gt;&gt;2023 May Revision'!BQ15</f>
        <v>0</v>
      </c>
      <c r="CG15" s="46">
        <f t="shared" si="26"/>
        <v>0</v>
      </c>
      <c r="CH15" s="46">
        <f t="shared" si="27"/>
        <v>0</v>
      </c>
      <c r="CI15" s="46">
        <f t="shared" si="28"/>
        <v>0</v>
      </c>
    </row>
    <row r="16" spans="1:88" hidden="1" x14ac:dyDescent="0.25">
      <c r="B16" s="48" t="s">
        <v>146</v>
      </c>
      <c r="C16" s="48" t="s">
        <v>147</v>
      </c>
      <c r="D16" s="48" t="s">
        <v>117</v>
      </c>
      <c r="F16" s="48" t="s">
        <v>148</v>
      </c>
      <c r="G16" s="48" t="s">
        <v>149</v>
      </c>
      <c r="H16" s="48" t="s">
        <v>150</v>
      </c>
      <c r="I16" s="48">
        <v>25.15</v>
      </c>
      <c r="J16" s="46">
        <v>118676000</v>
      </c>
      <c r="K16" s="46">
        <v>168716000</v>
      </c>
      <c r="L16" s="46">
        <v>287392000</v>
      </c>
      <c r="M16" s="201"/>
      <c r="N16" s="201"/>
      <c r="O16" s="204">
        <f t="shared" si="0"/>
        <v>0</v>
      </c>
      <c r="P16" s="201"/>
      <c r="Q16" s="201"/>
      <c r="R16" s="204">
        <f t="shared" si="1"/>
        <v>0</v>
      </c>
      <c r="S16" s="201">
        <v>118670000</v>
      </c>
      <c r="T16" s="201">
        <v>168709000</v>
      </c>
      <c r="U16" s="204">
        <f t="shared" si="2"/>
        <v>287379000</v>
      </c>
      <c r="V16" s="201">
        <v>3000</v>
      </c>
      <c r="W16" s="201">
        <v>4000</v>
      </c>
      <c r="X16" s="204">
        <f t="shared" si="3"/>
        <v>7000</v>
      </c>
      <c r="Y16" s="43">
        <f t="shared" si="18"/>
        <v>118673000</v>
      </c>
      <c r="Z16" s="43">
        <f t="shared" si="18"/>
        <v>168713000</v>
      </c>
      <c r="AA16" s="43">
        <f t="shared" si="19"/>
        <v>287386000</v>
      </c>
      <c r="AB16" s="234">
        <v>1000</v>
      </c>
      <c r="AC16" s="234">
        <v>1000</v>
      </c>
      <c r="AD16" s="204">
        <f t="shared" si="4"/>
        <v>2000</v>
      </c>
      <c r="AE16" s="234">
        <v>0</v>
      </c>
      <c r="AF16" s="234">
        <v>0</v>
      </c>
      <c r="AG16" s="204">
        <f t="shared" si="5"/>
        <v>0</v>
      </c>
      <c r="AH16" s="234">
        <v>0</v>
      </c>
      <c r="AI16" s="234">
        <v>0</v>
      </c>
      <c r="AJ16" s="204">
        <f t="shared" si="6"/>
        <v>0</v>
      </c>
      <c r="AK16" s="201">
        <f>MAX(0,'UPDATE&gt;&gt;2023 May Revision'!AN16-SUM(AB16,AE16,AH16))</f>
        <v>2000</v>
      </c>
      <c r="AL16" s="201">
        <f>MAX(0,'UPDATE&gt;&gt;2023 May Revision'!AO16-SUM(AC16,AF16,AI16))</f>
        <v>2000</v>
      </c>
      <c r="AM16" s="204">
        <f t="shared" si="7"/>
        <v>4000</v>
      </c>
      <c r="AN16" s="43">
        <f t="shared" si="20"/>
        <v>3000</v>
      </c>
      <c r="AO16" s="43">
        <f t="shared" si="20"/>
        <v>3000</v>
      </c>
      <c r="AP16" s="204">
        <f t="shared" si="8"/>
        <v>6000</v>
      </c>
      <c r="AQ16" s="201">
        <v>0</v>
      </c>
      <c r="AR16" s="201"/>
      <c r="AS16" s="204">
        <f t="shared" si="9"/>
        <v>0</v>
      </c>
      <c r="AT16" s="201">
        <v>0</v>
      </c>
      <c r="AU16" s="201"/>
      <c r="AV16" s="204">
        <f t="shared" si="10"/>
        <v>0</v>
      </c>
      <c r="AW16" s="201">
        <v>0</v>
      </c>
      <c r="AX16" s="201"/>
      <c r="AY16" s="204">
        <f t="shared" si="11"/>
        <v>0</v>
      </c>
      <c r="AZ16" s="201"/>
      <c r="BA16" s="201"/>
      <c r="BB16" s="204">
        <f t="shared" si="12"/>
        <v>0</v>
      </c>
      <c r="BC16" s="43">
        <f t="shared" si="21"/>
        <v>0</v>
      </c>
      <c r="BD16" s="43">
        <f t="shared" si="21"/>
        <v>0</v>
      </c>
      <c r="BE16" s="43">
        <f t="shared" si="22"/>
        <v>0</v>
      </c>
      <c r="BF16" s="201"/>
      <c r="BG16" s="201"/>
      <c r="BH16" s="204">
        <f t="shared" si="13"/>
        <v>0</v>
      </c>
      <c r="BI16" s="201"/>
      <c r="BJ16" s="201"/>
      <c r="BK16" s="204">
        <f t="shared" si="14"/>
        <v>0</v>
      </c>
      <c r="BL16" s="201"/>
      <c r="BM16" s="201"/>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+Y16-'UPDATE&gt;&gt;2023 May Revision'!Y16</f>
        <v>0</v>
      </c>
      <c r="BV16" s="46">
        <f>+Z16-'UPDATE&gt;&gt;2023 May Revision'!Z16</f>
        <v>0</v>
      </c>
      <c r="BW16" s="46">
        <f>+AA16-'UPDATE&gt;&gt;2023 May Revision'!AA16</f>
        <v>0</v>
      </c>
      <c r="BX16" s="46">
        <f>+AN16-'UPDATE&gt;&gt;2023 May Revision'!AN16</f>
        <v>0</v>
      </c>
      <c r="BY16" s="46">
        <f>+AO16-'UPDATE&gt;&gt;2023 May Revision'!AO16</f>
        <v>0</v>
      </c>
      <c r="BZ16" s="46">
        <f>+AP16-'UPDATE&gt;&gt;2023 May Revision'!AP16</f>
        <v>0</v>
      </c>
      <c r="CA16" s="46">
        <f>+BC16-'UPDATE&gt;&gt;2023 May Revision'!BC16</f>
        <v>0</v>
      </c>
      <c r="CB16" s="46">
        <f>+BD16-'UPDATE&gt;&gt;2023 May Revision'!BD16</f>
        <v>0</v>
      </c>
      <c r="CC16" s="46">
        <f>+BE16-'UPDATE&gt;&gt;2023 May Revision'!BE16</f>
        <v>0</v>
      </c>
      <c r="CD16" s="46">
        <f>+BO16-'UPDATE&gt;&gt;2023 May Revision'!BO16</f>
        <v>0</v>
      </c>
      <c r="CE16" s="46">
        <f>+BP16-'UPDATE&gt;&gt;2023 May Revision'!BP16</f>
        <v>0</v>
      </c>
      <c r="CF16" s="46">
        <f>+BQ16-'UPDATE&gt;&gt;2023 May Revision'!BQ16</f>
        <v>0</v>
      </c>
      <c r="CG16" s="46">
        <f t="shared" si="26"/>
        <v>0</v>
      </c>
      <c r="CH16" s="46">
        <f t="shared" si="27"/>
        <v>0</v>
      </c>
      <c r="CI16" s="46">
        <f t="shared" si="28"/>
        <v>0</v>
      </c>
    </row>
    <row r="17" spans="2:87" hidden="1" x14ac:dyDescent="0.25">
      <c r="B17" s="48" t="s">
        <v>146</v>
      </c>
      <c r="C17" s="48" t="s">
        <v>151</v>
      </c>
      <c r="D17" s="48" t="s">
        <v>117</v>
      </c>
      <c r="F17" s="48" t="s">
        <v>148</v>
      </c>
      <c r="G17" s="48" t="s">
        <v>149</v>
      </c>
      <c r="H17" s="48" t="s">
        <v>150</v>
      </c>
      <c r="I17" s="48">
        <v>25.15</v>
      </c>
      <c r="J17" s="46">
        <v>286147000</v>
      </c>
      <c r="K17" s="46">
        <v>0</v>
      </c>
      <c r="L17" s="46">
        <v>286147000</v>
      </c>
      <c r="M17" s="201"/>
      <c r="N17" s="201"/>
      <c r="O17" s="204">
        <f t="shared" si="0"/>
        <v>0</v>
      </c>
      <c r="P17" s="201"/>
      <c r="Q17" s="201"/>
      <c r="R17" s="204">
        <f t="shared" si="1"/>
        <v>0</v>
      </c>
      <c r="S17" s="201"/>
      <c r="T17" s="201"/>
      <c r="U17" s="204">
        <f t="shared" si="2"/>
        <v>0</v>
      </c>
      <c r="V17" s="201"/>
      <c r="W17" s="201"/>
      <c r="X17" s="204">
        <f t="shared" si="3"/>
        <v>0</v>
      </c>
      <c r="Y17" s="43">
        <f t="shared" si="18"/>
        <v>0</v>
      </c>
      <c r="Z17" s="43">
        <f t="shared" si="18"/>
        <v>0</v>
      </c>
      <c r="AA17" s="43">
        <f t="shared" si="19"/>
        <v>0</v>
      </c>
      <c r="AB17" s="259">
        <v>1015000</v>
      </c>
      <c r="AC17" s="234"/>
      <c r="AD17" s="204">
        <f t="shared" si="4"/>
        <v>1015000</v>
      </c>
      <c r="AE17" s="260">
        <v>458000</v>
      </c>
      <c r="AF17" s="234">
        <v>0</v>
      </c>
      <c r="AG17" s="204">
        <f t="shared" si="5"/>
        <v>458000</v>
      </c>
      <c r="AH17" s="261">
        <v>904000</v>
      </c>
      <c r="AI17" s="234"/>
      <c r="AJ17" s="204">
        <f t="shared" si="6"/>
        <v>904000</v>
      </c>
      <c r="AK17" s="201">
        <f>MAX(0,'UPDATE&gt;&gt;2023 May Revision'!AN17-SUM(AB17,AE17,AH17))</f>
        <v>65469000</v>
      </c>
      <c r="AL17" s="201">
        <f>MAX(0,'UPDATE&gt;&gt;2023 May Revision'!AO17-SUM(AC17,AF17,AI17))</f>
        <v>0</v>
      </c>
      <c r="AM17" s="204">
        <f t="shared" si="7"/>
        <v>65469000</v>
      </c>
      <c r="AN17" s="43">
        <f t="shared" si="20"/>
        <v>67846000</v>
      </c>
      <c r="AO17" s="43">
        <f t="shared" si="20"/>
        <v>0</v>
      </c>
      <c r="AP17" s="204">
        <f t="shared" si="8"/>
        <v>67846000</v>
      </c>
      <c r="AQ17" s="201">
        <v>36590000</v>
      </c>
      <c r="AR17" s="201"/>
      <c r="AS17" s="204">
        <f t="shared" si="9"/>
        <v>36590000</v>
      </c>
      <c r="AT17" s="201">
        <v>36590000</v>
      </c>
      <c r="AU17" s="201"/>
      <c r="AV17" s="204">
        <f t="shared" si="10"/>
        <v>36590000</v>
      </c>
      <c r="AW17" s="201">
        <v>36590000</v>
      </c>
      <c r="AX17" s="201"/>
      <c r="AY17" s="204">
        <f t="shared" si="11"/>
        <v>36590000</v>
      </c>
      <c r="AZ17" s="201">
        <v>36590000</v>
      </c>
      <c r="BA17" s="201"/>
      <c r="BB17" s="204">
        <f t="shared" si="12"/>
        <v>36590000</v>
      </c>
      <c r="BC17" s="43">
        <f t="shared" si="21"/>
        <v>146360000</v>
      </c>
      <c r="BD17" s="43">
        <f t="shared" si="21"/>
        <v>0</v>
      </c>
      <c r="BE17" s="43">
        <f t="shared" si="22"/>
        <v>146360000</v>
      </c>
      <c r="BF17" s="201">
        <v>71941000</v>
      </c>
      <c r="BG17" s="201"/>
      <c r="BH17" s="204">
        <f t="shared" si="13"/>
        <v>71941000</v>
      </c>
      <c r="BI17" s="201"/>
      <c r="BJ17" s="201"/>
      <c r="BK17" s="204">
        <f t="shared" si="14"/>
        <v>0</v>
      </c>
      <c r="BL17" s="201"/>
      <c r="BM17" s="201"/>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+Y17-'UPDATE&gt;&gt;2023 May Revision'!Y17</f>
        <v>0</v>
      </c>
      <c r="BV17" s="46">
        <f>+Z17-'UPDATE&gt;&gt;2023 May Revision'!Z17</f>
        <v>0</v>
      </c>
      <c r="BW17" s="46">
        <f>+AA17-'UPDATE&gt;&gt;2023 May Revision'!AA17</f>
        <v>0</v>
      </c>
      <c r="BX17" s="46">
        <f>+AN17-'UPDATE&gt;&gt;2023 May Revision'!AN17</f>
        <v>0</v>
      </c>
      <c r="BY17" s="46">
        <f>+AO17-'UPDATE&gt;&gt;2023 May Revision'!AO17</f>
        <v>0</v>
      </c>
      <c r="BZ17" s="46">
        <f>+AP17-'UPDATE&gt;&gt;2023 May Revision'!AP17</f>
        <v>0</v>
      </c>
      <c r="CA17" s="46">
        <f>+BC17-'UPDATE&gt;&gt;2023 May Revision'!BC17</f>
        <v>0</v>
      </c>
      <c r="CB17" s="46">
        <f>+BD17-'UPDATE&gt;&gt;2023 May Revision'!BD17</f>
        <v>0</v>
      </c>
      <c r="CC17" s="46">
        <f>+BE17-'UPDATE&gt;&gt;2023 May Revision'!BE17</f>
        <v>0</v>
      </c>
      <c r="CD17" s="46">
        <f>+BO17-'UPDATE&gt;&gt;2023 May Revision'!BO17</f>
        <v>0</v>
      </c>
      <c r="CE17" s="46">
        <f>+BP17-'UPDATE&gt;&gt;2023 May Revision'!BP17</f>
        <v>0</v>
      </c>
      <c r="CF17" s="46">
        <f>+BQ17-'UPDATE&gt;&gt;2023 May Revision'!BQ17</f>
        <v>0</v>
      </c>
      <c r="CG17" s="46">
        <f t="shared" si="26"/>
        <v>0</v>
      </c>
      <c r="CH17" s="46">
        <f t="shared" si="27"/>
        <v>0</v>
      </c>
      <c r="CI17" s="46">
        <f t="shared" si="28"/>
        <v>0</v>
      </c>
    </row>
    <row r="18" spans="2:87" hidden="1" x14ac:dyDescent="0.25">
      <c r="B18" s="48" t="s">
        <v>146</v>
      </c>
      <c r="C18" s="48" t="s">
        <v>151</v>
      </c>
      <c r="D18" s="48" t="s">
        <v>121</v>
      </c>
      <c r="F18" s="48" t="s">
        <v>152</v>
      </c>
      <c r="H18" s="48" t="s">
        <v>153</v>
      </c>
      <c r="I18" s="48">
        <v>25</v>
      </c>
      <c r="J18" s="46">
        <v>8986000</v>
      </c>
      <c r="K18" s="46">
        <v>0</v>
      </c>
      <c r="L18" s="46">
        <v>8986000</v>
      </c>
      <c r="M18" s="201"/>
      <c r="N18" s="201"/>
      <c r="O18" s="204">
        <f t="shared" si="0"/>
        <v>0</v>
      </c>
      <c r="P18" s="201"/>
      <c r="Q18" s="201"/>
      <c r="R18" s="204">
        <f t="shared" si="1"/>
        <v>0</v>
      </c>
      <c r="S18" s="201">
        <v>1000</v>
      </c>
      <c r="T18" s="201"/>
      <c r="U18" s="204">
        <f t="shared" si="2"/>
        <v>1000</v>
      </c>
      <c r="V18" s="201">
        <v>229000</v>
      </c>
      <c r="W18" s="201"/>
      <c r="X18" s="204">
        <f t="shared" si="3"/>
        <v>229000</v>
      </c>
      <c r="Y18" s="43">
        <f t="shared" si="18"/>
        <v>230000</v>
      </c>
      <c r="Z18" s="43">
        <f t="shared" si="18"/>
        <v>0</v>
      </c>
      <c r="AA18" s="43">
        <f t="shared" si="19"/>
        <v>230000</v>
      </c>
      <c r="AB18" s="259">
        <v>387000</v>
      </c>
      <c r="AC18" s="234"/>
      <c r="AD18" s="204">
        <f t="shared" si="4"/>
        <v>387000</v>
      </c>
      <c r="AE18" s="260">
        <v>514000</v>
      </c>
      <c r="AF18" s="234">
        <v>0</v>
      </c>
      <c r="AG18" s="204">
        <f t="shared" si="5"/>
        <v>514000</v>
      </c>
      <c r="AH18" s="261">
        <v>536000</v>
      </c>
      <c r="AI18" s="234"/>
      <c r="AJ18" s="204">
        <f t="shared" si="6"/>
        <v>536000</v>
      </c>
      <c r="AK18" s="201">
        <f>MAX(0,'UPDATE&gt;&gt;2023 May Revision'!AN18-SUM(AB18,AE18,AH18))</f>
        <v>1837000</v>
      </c>
      <c r="AL18" s="201">
        <f>MAX(0,'UPDATE&gt;&gt;2023 May Revision'!AO18-SUM(AC18,AF18,AI18))</f>
        <v>0</v>
      </c>
      <c r="AM18" s="204">
        <f t="shared" si="7"/>
        <v>1837000</v>
      </c>
      <c r="AN18" s="43">
        <f t="shared" si="20"/>
        <v>3274000</v>
      </c>
      <c r="AO18" s="43">
        <f t="shared" si="20"/>
        <v>0</v>
      </c>
      <c r="AP18" s="204">
        <f t="shared" si="8"/>
        <v>3274000</v>
      </c>
      <c r="AQ18" s="201">
        <v>1094000</v>
      </c>
      <c r="AR18" s="201"/>
      <c r="AS18" s="204">
        <f t="shared" si="9"/>
        <v>1094000</v>
      </c>
      <c r="AT18" s="201">
        <v>1094000</v>
      </c>
      <c r="AU18" s="201"/>
      <c r="AV18" s="204">
        <f t="shared" si="10"/>
        <v>1094000</v>
      </c>
      <c r="AW18" s="201">
        <v>1094000</v>
      </c>
      <c r="AX18" s="201"/>
      <c r="AY18" s="204">
        <f t="shared" si="11"/>
        <v>1094000</v>
      </c>
      <c r="AZ18" s="201">
        <v>1100000</v>
      </c>
      <c r="BA18" s="201"/>
      <c r="BB18" s="204">
        <f t="shared" si="12"/>
        <v>1100000</v>
      </c>
      <c r="BC18" s="43">
        <f t="shared" si="21"/>
        <v>4382000</v>
      </c>
      <c r="BD18" s="43">
        <f t="shared" si="21"/>
        <v>0</v>
      </c>
      <c r="BE18" s="43">
        <f t="shared" si="22"/>
        <v>4382000</v>
      </c>
      <c r="BF18" s="201">
        <v>1100000</v>
      </c>
      <c r="BG18" s="201"/>
      <c r="BH18" s="204">
        <f t="shared" si="13"/>
        <v>1100000</v>
      </c>
      <c r="BI18" s="201"/>
      <c r="BJ18" s="201"/>
      <c r="BK18" s="204">
        <f t="shared" si="14"/>
        <v>0</v>
      </c>
      <c r="BL18" s="201"/>
      <c r="BM18" s="201"/>
      <c r="BN18" s="204">
        <f t="shared" si="15"/>
        <v>0</v>
      </c>
      <c r="BO18" s="216">
        <f t="shared" si="23"/>
        <v>1100000</v>
      </c>
      <c r="BP18" s="216">
        <f t="shared" si="23"/>
        <v>0</v>
      </c>
      <c r="BQ18" s="216">
        <f t="shared" si="24"/>
        <v>1100000</v>
      </c>
      <c r="BR18" s="205">
        <f t="shared" si="25"/>
        <v>8986000</v>
      </c>
      <c r="BS18" s="205">
        <f t="shared" si="16"/>
        <v>0</v>
      </c>
      <c r="BT18" s="205">
        <f t="shared" si="16"/>
        <v>8986000</v>
      </c>
      <c r="BU18" s="46">
        <f>+Y18-'UPDATE&gt;&gt;2023 May Revision'!Y18</f>
        <v>0</v>
      </c>
      <c r="BV18" s="46">
        <f>+Z18-'UPDATE&gt;&gt;2023 May Revision'!Z18</f>
        <v>0</v>
      </c>
      <c r="BW18" s="46">
        <f>+AA18-'UPDATE&gt;&gt;2023 May Revision'!AA18</f>
        <v>0</v>
      </c>
      <c r="BX18" s="46">
        <f>+AN18-'UPDATE&gt;&gt;2023 May Revision'!AN18</f>
        <v>0</v>
      </c>
      <c r="BY18" s="46">
        <f>+AO18-'UPDATE&gt;&gt;2023 May Revision'!AO18</f>
        <v>0</v>
      </c>
      <c r="BZ18" s="46">
        <f>+AP18-'UPDATE&gt;&gt;2023 May Revision'!AP18</f>
        <v>0</v>
      </c>
      <c r="CA18" s="46">
        <f>+BC18-'UPDATE&gt;&gt;2023 May Revision'!BC18</f>
        <v>0</v>
      </c>
      <c r="CB18" s="46">
        <f>+BD18-'UPDATE&gt;&gt;2023 May Revision'!BD18</f>
        <v>0</v>
      </c>
      <c r="CC18" s="46">
        <f>+BE18-'UPDATE&gt;&gt;2023 May Revision'!BE18</f>
        <v>0</v>
      </c>
      <c r="CD18" s="46">
        <f>+BO18-'UPDATE&gt;&gt;2023 May Revision'!BO18</f>
        <v>0</v>
      </c>
      <c r="CE18" s="46">
        <f>+BP18-'UPDATE&gt;&gt;2023 May Revision'!BP18</f>
        <v>0</v>
      </c>
      <c r="CF18" s="46">
        <f>+BQ18-'UPDATE&gt;&gt;2023 May Revision'!BQ18</f>
        <v>0</v>
      </c>
      <c r="CG18" s="46">
        <f t="shared" si="26"/>
        <v>0</v>
      </c>
      <c r="CH18" s="46">
        <f t="shared" si="27"/>
        <v>0</v>
      </c>
      <c r="CI18" s="46">
        <f t="shared" si="28"/>
        <v>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01"/>
      <c r="N19" s="201"/>
      <c r="O19" s="204">
        <f t="shared" si="0"/>
        <v>0</v>
      </c>
      <c r="P19" s="201"/>
      <c r="Q19" s="201"/>
      <c r="R19" s="204">
        <f t="shared" si="1"/>
        <v>0</v>
      </c>
      <c r="S19" s="201"/>
      <c r="T19" s="201"/>
      <c r="U19" s="204">
        <f t="shared" si="2"/>
        <v>0</v>
      </c>
      <c r="V19" s="201"/>
      <c r="W19" s="201"/>
      <c r="X19" s="204">
        <f t="shared" si="3"/>
        <v>0</v>
      </c>
      <c r="Y19" s="43">
        <f t="shared" si="18"/>
        <v>0</v>
      </c>
      <c r="Z19" s="43">
        <f t="shared" si="18"/>
        <v>0</v>
      </c>
      <c r="AA19" s="43">
        <f t="shared" si="19"/>
        <v>0</v>
      </c>
      <c r="AB19" s="234"/>
      <c r="AC19" s="234"/>
      <c r="AD19" s="204">
        <f t="shared" si="4"/>
        <v>0</v>
      </c>
      <c r="AE19" s="234">
        <v>9702000</v>
      </c>
      <c r="AF19" s="234">
        <v>0</v>
      </c>
      <c r="AG19" s="204">
        <f t="shared" si="5"/>
        <v>9702000</v>
      </c>
      <c r="AH19" s="255">
        <v>1033000</v>
      </c>
      <c r="AI19" s="234"/>
      <c r="AJ19" s="204">
        <f t="shared" si="6"/>
        <v>1033000</v>
      </c>
      <c r="AK19" s="201">
        <f>MAX(0,'UPDATE&gt;&gt;2023 May Revision'!AN19-SUM(AB19,AE19,AH19))</f>
        <v>14040000</v>
      </c>
      <c r="AL19" s="201">
        <f>MAX(0,'UPDATE&gt;&gt;2023 May Revision'!AO19-SUM(AC19,AF19,AI19))</f>
        <v>0</v>
      </c>
      <c r="AM19" s="204">
        <f t="shared" si="7"/>
        <v>14040000</v>
      </c>
      <c r="AN19" s="43">
        <f t="shared" si="20"/>
        <v>24775000</v>
      </c>
      <c r="AO19" s="43">
        <f t="shared" si="20"/>
        <v>0</v>
      </c>
      <c r="AP19" s="204">
        <f t="shared" si="8"/>
        <v>24775000</v>
      </c>
      <c r="AQ19" s="282">
        <v>20478000</v>
      </c>
      <c r="AR19" s="201"/>
      <c r="AS19" s="204">
        <f t="shared" si="9"/>
        <v>20478000</v>
      </c>
      <c r="AT19" s="282">
        <v>8147000</v>
      </c>
      <c r="AU19" s="201"/>
      <c r="AV19" s="204">
        <f t="shared" si="10"/>
        <v>8147000</v>
      </c>
      <c r="AW19" s="201"/>
      <c r="AX19" s="201"/>
      <c r="AY19" s="204">
        <f t="shared" si="11"/>
        <v>0</v>
      </c>
      <c r="AZ19" s="201"/>
      <c r="BA19" s="201"/>
      <c r="BB19" s="204">
        <f t="shared" si="12"/>
        <v>0</v>
      </c>
      <c r="BC19" s="43">
        <f t="shared" si="21"/>
        <v>28625000</v>
      </c>
      <c r="BD19" s="43">
        <f t="shared" si="21"/>
        <v>0</v>
      </c>
      <c r="BE19" s="43">
        <f t="shared" si="22"/>
        <v>28625000</v>
      </c>
      <c r="BF19" s="201"/>
      <c r="BG19" s="201"/>
      <c r="BH19" s="204">
        <f t="shared" si="13"/>
        <v>0</v>
      </c>
      <c r="BI19" s="201"/>
      <c r="BJ19" s="201"/>
      <c r="BK19" s="204">
        <f t="shared" si="14"/>
        <v>0</v>
      </c>
      <c r="BL19" s="201"/>
      <c r="BM19" s="201"/>
      <c r="BN19" s="204">
        <f t="shared" si="15"/>
        <v>0</v>
      </c>
      <c r="BO19" s="216">
        <f t="shared" si="23"/>
        <v>0</v>
      </c>
      <c r="BP19" s="216">
        <f t="shared" si="23"/>
        <v>0</v>
      </c>
      <c r="BQ19" s="216">
        <f t="shared" si="24"/>
        <v>0</v>
      </c>
      <c r="BR19" s="205">
        <f t="shared" si="25"/>
        <v>53400000</v>
      </c>
      <c r="BS19" s="205">
        <f t="shared" si="16"/>
        <v>0</v>
      </c>
      <c r="BT19" s="205">
        <f t="shared" si="16"/>
        <v>53400000</v>
      </c>
      <c r="BU19" s="46">
        <f>+Y19-'UPDATE&gt;&gt;2023 May Revision'!Y19</f>
        <v>0</v>
      </c>
      <c r="BV19" s="46">
        <f>+Z19-'UPDATE&gt;&gt;2023 May Revision'!Z19</f>
        <v>0</v>
      </c>
      <c r="BW19" s="46">
        <f>+AA19-'UPDATE&gt;&gt;2023 May Revision'!AA19</f>
        <v>0</v>
      </c>
      <c r="BX19" s="46">
        <f>+AN19-'UPDATE&gt;&gt;2023 May Revision'!AN19</f>
        <v>0</v>
      </c>
      <c r="BY19" s="46">
        <f>+AO19-'UPDATE&gt;&gt;2023 May Revision'!AO19</f>
        <v>0</v>
      </c>
      <c r="BZ19" s="46">
        <f>+AP19-'UPDATE&gt;&gt;2023 May Revision'!AP19</f>
        <v>0</v>
      </c>
      <c r="CA19" s="46">
        <f>+BC19-'UPDATE&gt;&gt;2023 May Revision'!BC19</f>
        <v>0</v>
      </c>
      <c r="CB19" s="46">
        <f>+BD19-'UPDATE&gt;&gt;2023 May Revision'!BD19</f>
        <v>0</v>
      </c>
      <c r="CC19" s="46">
        <f>+BE19-'UPDATE&gt;&gt;2023 May Revision'!BE19</f>
        <v>0</v>
      </c>
      <c r="CD19" s="46">
        <f>+BO19-'UPDATE&gt;&gt;2023 May Revision'!BO19</f>
        <v>0</v>
      </c>
      <c r="CE19" s="46">
        <f>+BP19-'UPDATE&gt;&gt;2023 May Revision'!BP19</f>
        <v>0</v>
      </c>
      <c r="CF19" s="46">
        <f>+BQ19-'UPDATE&gt;&gt;2023 May Revision'!BQ19</f>
        <v>0</v>
      </c>
      <c r="CG19" s="46">
        <f t="shared" si="26"/>
        <v>0</v>
      </c>
      <c r="CH19" s="46">
        <f t="shared" si="27"/>
        <v>0</v>
      </c>
      <c r="CI19" s="46">
        <f t="shared" si="28"/>
        <v>0</v>
      </c>
    </row>
    <row r="20" spans="2:87" hidden="1" x14ac:dyDescent="0.25">
      <c r="B20" s="48" t="s">
        <v>156</v>
      </c>
      <c r="C20" s="48" t="s">
        <v>157</v>
      </c>
      <c r="D20" s="48" t="s">
        <v>121</v>
      </c>
      <c r="F20" s="48" t="s">
        <v>158</v>
      </c>
      <c r="H20" s="48" t="s">
        <v>159</v>
      </c>
      <c r="I20" s="48">
        <v>30</v>
      </c>
      <c r="J20" s="46">
        <v>7500000</v>
      </c>
      <c r="K20" s="46">
        <v>0</v>
      </c>
      <c r="L20" s="46">
        <v>7500000</v>
      </c>
      <c r="M20" s="201"/>
      <c r="N20" s="201"/>
      <c r="O20" s="204">
        <f t="shared" si="0"/>
        <v>0</v>
      </c>
      <c r="P20" s="201"/>
      <c r="Q20" s="201"/>
      <c r="R20" s="204">
        <f t="shared" si="1"/>
        <v>0</v>
      </c>
      <c r="S20" s="201"/>
      <c r="T20" s="201"/>
      <c r="U20" s="204">
        <f t="shared" si="2"/>
        <v>0</v>
      </c>
      <c r="V20" s="201"/>
      <c r="W20" s="201"/>
      <c r="X20" s="204">
        <f t="shared" si="3"/>
        <v>0</v>
      </c>
      <c r="Y20" s="43">
        <f t="shared" si="18"/>
        <v>0</v>
      </c>
      <c r="Z20" s="43">
        <f t="shared" si="18"/>
        <v>0</v>
      </c>
      <c r="AA20" s="43">
        <f t="shared" si="19"/>
        <v>0</v>
      </c>
      <c r="AB20" s="234">
        <v>0</v>
      </c>
      <c r="AC20" s="234"/>
      <c r="AD20" s="204">
        <f t="shared" si="4"/>
        <v>0</v>
      </c>
      <c r="AE20" s="234">
        <v>0</v>
      </c>
      <c r="AF20" s="234"/>
      <c r="AG20" s="204">
        <f t="shared" si="5"/>
        <v>0</v>
      </c>
      <c r="AH20" s="234">
        <v>0</v>
      </c>
      <c r="AI20" s="234"/>
      <c r="AJ20" s="204">
        <f t="shared" si="6"/>
        <v>0</v>
      </c>
      <c r="AK20" s="201">
        <f>MAX(0,'UPDATE&gt;&gt;2023 May Revision'!AN20-SUM(AB20,AE20,AH20))</f>
        <v>3000000</v>
      </c>
      <c r="AL20" s="201">
        <f>MAX(0,'UPDATE&gt;&gt;2023 May Revision'!AO20-SUM(AC20,AF20,AI20))</f>
        <v>0</v>
      </c>
      <c r="AM20" s="204">
        <f t="shared" si="7"/>
        <v>3000000</v>
      </c>
      <c r="AN20" s="43">
        <f t="shared" si="20"/>
        <v>3000000</v>
      </c>
      <c r="AO20" s="43">
        <f t="shared" si="20"/>
        <v>0</v>
      </c>
      <c r="AP20" s="204">
        <f t="shared" si="8"/>
        <v>3000000</v>
      </c>
      <c r="AQ20" s="201">
        <v>1125000</v>
      </c>
      <c r="AR20" s="201"/>
      <c r="AS20" s="204">
        <f t="shared" si="9"/>
        <v>1125000</v>
      </c>
      <c r="AT20" s="201">
        <v>1125000</v>
      </c>
      <c r="AU20" s="201"/>
      <c r="AV20" s="204">
        <f t="shared" si="10"/>
        <v>1125000</v>
      </c>
      <c r="AW20" s="201">
        <v>1125000</v>
      </c>
      <c r="AX20" s="201"/>
      <c r="AY20" s="204">
        <f t="shared" si="11"/>
        <v>1125000</v>
      </c>
      <c r="AZ20" s="201">
        <v>1125000</v>
      </c>
      <c r="BA20" s="201"/>
      <c r="BB20" s="204">
        <f t="shared" si="12"/>
        <v>1125000</v>
      </c>
      <c r="BC20" s="43">
        <f t="shared" si="21"/>
        <v>4500000</v>
      </c>
      <c r="BD20" s="43">
        <f t="shared" si="21"/>
        <v>0</v>
      </c>
      <c r="BE20" s="43">
        <f t="shared" si="22"/>
        <v>4500000</v>
      </c>
      <c r="BF20" s="201"/>
      <c r="BG20" s="201"/>
      <c r="BH20" s="204">
        <f t="shared" si="13"/>
        <v>0</v>
      </c>
      <c r="BI20" s="201"/>
      <c r="BJ20" s="201"/>
      <c r="BK20" s="204">
        <f t="shared" si="14"/>
        <v>0</v>
      </c>
      <c r="BL20" s="201"/>
      <c r="BM20" s="201"/>
      <c r="BN20" s="204">
        <f t="shared" si="15"/>
        <v>0</v>
      </c>
      <c r="BO20" s="216">
        <f t="shared" si="23"/>
        <v>0</v>
      </c>
      <c r="BP20" s="216">
        <f t="shared" si="23"/>
        <v>0</v>
      </c>
      <c r="BQ20" s="216">
        <f t="shared" si="24"/>
        <v>0</v>
      </c>
      <c r="BR20" s="205">
        <f t="shared" si="25"/>
        <v>7500000</v>
      </c>
      <c r="BS20" s="205">
        <f t="shared" si="25"/>
        <v>0</v>
      </c>
      <c r="BT20" s="205">
        <f t="shared" si="25"/>
        <v>7500000</v>
      </c>
      <c r="BU20" s="46">
        <f>+Y20-'UPDATE&gt;&gt;2023 May Revision'!Y20</f>
        <v>0</v>
      </c>
      <c r="BV20" s="46">
        <f>+Z20-'UPDATE&gt;&gt;2023 May Revision'!Z20</f>
        <v>0</v>
      </c>
      <c r="BW20" s="46">
        <f>+AA20-'UPDATE&gt;&gt;2023 May Revision'!AA20</f>
        <v>0</v>
      </c>
      <c r="BX20" s="46">
        <f>+AN20-'UPDATE&gt;&gt;2023 May Revision'!AN20</f>
        <v>0</v>
      </c>
      <c r="BY20" s="46">
        <f>+AO20-'UPDATE&gt;&gt;2023 May Revision'!AO20</f>
        <v>0</v>
      </c>
      <c r="BZ20" s="46">
        <f>+AP20-'UPDATE&gt;&gt;2023 May Revision'!AP20</f>
        <v>0</v>
      </c>
      <c r="CA20" s="46">
        <f>+BC20-'UPDATE&gt;&gt;2023 May Revision'!BC20</f>
        <v>0</v>
      </c>
      <c r="CB20" s="46">
        <f>+BD20-'UPDATE&gt;&gt;2023 May Revision'!BD20</f>
        <v>0</v>
      </c>
      <c r="CC20" s="46">
        <f>+BE20-'UPDATE&gt;&gt;2023 May Revision'!BE20</f>
        <v>0</v>
      </c>
      <c r="CD20" s="46">
        <f>+BO20-'UPDATE&gt;&gt;2023 May Revision'!BO20</f>
        <v>0</v>
      </c>
      <c r="CE20" s="46">
        <f>+BP20-'UPDATE&gt;&gt;2023 May Revision'!BP20</f>
        <v>0</v>
      </c>
      <c r="CF20" s="46">
        <f>+BQ20-'UPDATE&gt;&gt;2023 May Revision'!BQ20</f>
        <v>0</v>
      </c>
      <c r="CG20" s="46">
        <f t="shared" si="26"/>
        <v>0</v>
      </c>
      <c r="CH20" s="46">
        <f t="shared" si="27"/>
        <v>0</v>
      </c>
      <c r="CI20" s="46">
        <f t="shared" si="28"/>
        <v>0</v>
      </c>
    </row>
    <row r="21" spans="2:87" hidden="1" x14ac:dyDescent="0.25">
      <c r="B21" s="48" t="s">
        <v>156</v>
      </c>
      <c r="C21" s="48" t="s">
        <v>157</v>
      </c>
      <c r="D21" s="48" t="s">
        <v>117</v>
      </c>
      <c r="F21" s="48" t="s">
        <v>160</v>
      </c>
      <c r="H21" s="48" t="s">
        <v>159</v>
      </c>
      <c r="I21" s="48">
        <v>30</v>
      </c>
      <c r="J21" s="46">
        <v>142500000</v>
      </c>
      <c r="K21" s="46">
        <v>0</v>
      </c>
      <c r="L21" s="46">
        <v>142500000</v>
      </c>
      <c r="M21" s="201"/>
      <c r="N21" s="201"/>
      <c r="O21" s="204">
        <f t="shared" si="0"/>
        <v>0</v>
      </c>
      <c r="P21" s="201"/>
      <c r="Q21" s="201"/>
      <c r="R21" s="204">
        <f t="shared" si="1"/>
        <v>0</v>
      </c>
      <c r="S21" s="201"/>
      <c r="T21" s="201"/>
      <c r="U21" s="204">
        <f t="shared" si="2"/>
        <v>0</v>
      </c>
      <c r="V21" s="201"/>
      <c r="W21" s="201"/>
      <c r="X21" s="204">
        <f t="shared" si="3"/>
        <v>0</v>
      </c>
      <c r="Y21" s="43">
        <f t="shared" si="18"/>
        <v>0</v>
      </c>
      <c r="Z21" s="43">
        <f t="shared" si="18"/>
        <v>0</v>
      </c>
      <c r="AA21" s="43">
        <f t="shared" si="19"/>
        <v>0</v>
      </c>
      <c r="AB21" s="234">
        <v>1789000</v>
      </c>
      <c r="AC21" s="234"/>
      <c r="AD21" s="204">
        <f t="shared" si="4"/>
        <v>1789000</v>
      </c>
      <c r="AE21" s="234">
        <v>970000</v>
      </c>
      <c r="AF21" s="234"/>
      <c r="AG21" s="204">
        <f t="shared" si="5"/>
        <v>970000</v>
      </c>
      <c r="AH21" s="234">
        <v>2331000</v>
      </c>
      <c r="AI21" s="234"/>
      <c r="AJ21" s="204">
        <f t="shared" si="6"/>
        <v>2331000</v>
      </c>
      <c r="AK21" s="201">
        <f>MAX(0,'UPDATE&gt;&gt;2023 May Revision'!AN21-SUM(AB21,AE21,AH21))</f>
        <v>53565000</v>
      </c>
      <c r="AL21" s="201">
        <f>MAX(0,'UPDATE&gt;&gt;2023 May Revision'!AO21-SUM(AC21,AF21,AI21))</f>
        <v>0</v>
      </c>
      <c r="AM21" s="204">
        <f t="shared" si="7"/>
        <v>53565000</v>
      </c>
      <c r="AN21" s="43">
        <f t="shared" si="20"/>
        <v>58655000</v>
      </c>
      <c r="AO21" s="43">
        <f t="shared" si="20"/>
        <v>0</v>
      </c>
      <c r="AP21" s="204">
        <f t="shared" si="8"/>
        <v>58655000</v>
      </c>
      <c r="AQ21" s="201">
        <v>20961000</v>
      </c>
      <c r="AR21" s="201"/>
      <c r="AS21" s="204">
        <f t="shared" si="9"/>
        <v>20961000</v>
      </c>
      <c r="AT21" s="201">
        <v>20961000</v>
      </c>
      <c r="AU21" s="201"/>
      <c r="AV21" s="204">
        <f t="shared" si="10"/>
        <v>20961000</v>
      </c>
      <c r="AW21" s="201">
        <v>20961000</v>
      </c>
      <c r="AX21" s="201"/>
      <c r="AY21" s="204">
        <f t="shared" si="11"/>
        <v>20961000</v>
      </c>
      <c r="AZ21" s="201">
        <v>20962000</v>
      </c>
      <c r="BA21" s="201"/>
      <c r="BB21" s="204">
        <f t="shared" si="12"/>
        <v>20962000</v>
      </c>
      <c r="BC21" s="43">
        <f t="shared" si="21"/>
        <v>83845000</v>
      </c>
      <c r="BD21" s="43">
        <f t="shared" si="21"/>
        <v>0</v>
      </c>
      <c r="BE21" s="43">
        <f t="shared" si="22"/>
        <v>83845000</v>
      </c>
      <c r="BF21" s="201"/>
      <c r="BG21" s="201"/>
      <c r="BH21" s="204">
        <f t="shared" si="13"/>
        <v>0</v>
      </c>
      <c r="BI21" s="201"/>
      <c r="BJ21" s="201"/>
      <c r="BK21" s="204">
        <f t="shared" si="14"/>
        <v>0</v>
      </c>
      <c r="BL21" s="201"/>
      <c r="BM21" s="201"/>
      <c r="BN21" s="204">
        <f t="shared" si="15"/>
        <v>0</v>
      </c>
      <c r="BO21" s="216">
        <f t="shared" si="23"/>
        <v>0</v>
      </c>
      <c r="BP21" s="216">
        <f t="shared" si="23"/>
        <v>0</v>
      </c>
      <c r="BQ21" s="216">
        <f t="shared" si="24"/>
        <v>0</v>
      </c>
      <c r="BR21" s="205">
        <f t="shared" si="25"/>
        <v>142500000</v>
      </c>
      <c r="BS21" s="205">
        <f t="shared" si="25"/>
        <v>0</v>
      </c>
      <c r="BT21" s="205">
        <f t="shared" si="25"/>
        <v>142500000</v>
      </c>
      <c r="BU21" s="46">
        <f>+Y21-'UPDATE&gt;&gt;2023 May Revision'!Y21</f>
        <v>0</v>
      </c>
      <c r="BV21" s="46">
        <f>+Z21-'UPDATE&gt;&gt;2023 May Revision'!Z21</f>
        <v>0</v>
      </c>
      <c r="BW21" s="46">
        <f>+AA21-'UPDATE&gt;&gt;2023 May Revision'!AA21</f>
        <v>0</v>
      </c>
      <c r="BX21" s="46">
        <f>+AN21-'UPDATE&gt;&gt;2023 May Revision'!AN21</f>
        <v>0</v>
      </c>
      <c r="BY21" s="46">
        <f>+AO21-'UPDATE&gt;&gt;2023 May Revision'!AO21</f>
        <v>0</v>
      </c>
      <c r="BZ21" s="46">
        <f>+AP21-'UPDATE&gt;&gt;2023 May Revision'!AP21</f>
        <v>0</v>
      </c>
      <c r="CA21" s="46">
        <f>+BC21-'UPDATE&gt;&gt;2023 May Revision'!BC21</f>
        <v>0</v>
      </c>
      <c r="CB21" s="46">
        <f>+BD21-'UPDATE&gt;&gt;2023 May Revision'!BD21</f>
        <v>0</v>
      </c>
      <c r="CC21" s="46">
        <f>+BE21-'UPDATE&gt;&gt;2023 May Revision'!BE21</f>
        <v>0</v>
      </c>
      <c r="CD21" s="46">
        <f>+BO21-'UPDATE&gt;&gt;2023 May Revision'!BO21</f>
        <v>0</v>
      </c>
      <c r="CE21" s="46">
        <f>+BP21-'UPDATE&gt;&gt;2023 May Revision'!BP21</f>
        <v>0</v>
      </c>
      <c r="CF21" s="46">
        <f>+BQ21-'UPDATE&gt;&gt;2023 May Revision'!BQ21</f>
        <v>0</v>
      </c>
      <c r="CG21" s="46">
        <f t="shared" si="26"/>
        <v>0</v>
      </c>
      <c r="CH21" s="46">
        <f t="shared" si="27"/>
        <v>0</v>
      </c>
      <c r="CI21" s="46">
        <f t="shared" si="28"/>
        <v>0</v>
      </c>
    </row>
    <row r="22" spans="2:87" hidden="1" x14ac:dyDescent="0.25">
      <c r="B22" s="48" t="s">
        <v>156</v>
      </c>
      <c r="C22" s="48" t="s">
        <v>161</v>
      </c>
      <c r="D22" s="48" t="s">
        <v>121</v>
      </c>
      <c r="F22" s="48" t="s">
        <v>158</v>
      </c>
      <c r="H22" s="48" t="s">
        <v>159</v>
      </c>
      <c r="I22" s="48">
        <v>30</v>
      </c>
      <c r="J22" s="46">
        <v>5000000</v>
      </c>
      <c r="K22" s="46">
        <v>0</v>
      </c>
      <c r="L22" s="46">
        <v>5000000</v>
      </c>
      <c r="M22" s="201"/>
      <c r="N22" s="201"/>
      <c r="O22" s="204">
        <f t="shared" si="0"/>
        <v>0</v>
      </c>
      <c r="P22" s="201"/>
      <c r="Q22" s="201"/>
      <c r="R22" s="204">
        <f t="shared" si="1"/>
        <v>0</v>
      </c>
      <c r="S22" s="201"/>
      <c r="T22" s="201"/>
      <c r="U22" s="204">
        <f t="shared" si="2"/>
        <v>0</v>
      </c>
      <c r="V22" s="201"/>
      <c r="W22" s="201"/>
      <c r="X22" s="204">
        <f t="shared" si="3"/>
        <v>0</v>
      </c>
      <c r="Y22" s="43">
        <f t="shared" si="18"/>
        <v>0</v>
      </c>
      <c r="Z22" s="43">
        <f t="shared" si="18"/>
        <v>0</v>
      </c>
      <c r="AA22" s="43">
        <f t="shared" si="19"/>
        <v>0</v>
      </c>
      <c r="AB22" s="234">
        <v>0</v>
      </c>
      <c r="AC22" s="234"/>
      <c r="AD22" s="204">
        <f t="shared" si="4"/>
        <v>0</v>
      </c>
      <c r="AE22" s="234">
        <v>3000</v>
      </c>
      <c r="AF22" s="234"/>
      <c r="AG22" s="204">
        <f t="shared" si="5"/>
        <v>3000</v>
      </c>
      <c r="AH22" s="234">
        <v>60000</v>
      </c>
      <c r="AI22" s="234"/>
      <c r="AJ22" s="204">
        <f t="shared" si="6"/>
        <v>60000</v>
      </c>
      <c r="AK22" s="201">
        <f>MAX(0,'UPDATE&gt;&gt;2023 May Revision'!AN22-SUM(AB22,AE22,AH22))</f>
        <v>1938000</v>
      </c>
      <c r="AL22" s="201">
        <f>MAX(0,'UPDATE&gt;&gt;2023 May Revision'!AO22-SUM(AC22,AF22,AI22))</f>
        <v>0</v>
      </c>
      <c r="AM22" s="204">
        <f t="shared" si="7"/>
        <v>1938000</v>
      </c>
      <c r="AN22" s="43">
        <f t="shared" si="20"/>
        <v>2001000</v>
      </c>
      <c r="AO22" s="43">
        <f t="shared" si="20"/>
        <v>0</v>
      </c>
      <c r="AP22" s="204">
        <f t="shared" si="8"/>
        <v>2001000</v>
      </c>
      <c r="AQ22" s="201">
        <v>999000</v>
      </c>
      <c r="AR22" s="201"/>
      <c r="AS22" s="204">
        <f t="shared" si="9"/>
        <v>999000</v>
      </c>
      <c r="AT22" s="201">
        <v>1000000</v>
      </c>
      <c r="AU22" s="201"/>
      <c r="AV22" s="204">
        <f t="shared" si="10"/>
        <v>1000000</v>
      </c>
      <c r="AW22" s="201">
        <v>1000000</v>
      </c>
      <c r="AX22" s="201"/>
      <c r="AY22" s="204">
        <f t="shared" si="11"/>
        <v>1000000</v>
      </c>
      <c r="AZ22" s="201"/>
      <c r="BA22" s="201"/>
      <c r="BB22" s="204">
        <f t="shared" si="12"/>
        <v>0</v>
      </c>
      <c r="BC22" s="43">
        <f t="shared" si="21"/>
        <v>2999000</v>
      </c>
      <c r="BD22" s="43">
        <f t="shared" si="21"/>
        <v>0</v>
      </c>
      <c r="BE22" s="43">
        <f t="shared" si="22"/>
        <v>2999000</v>
      </c>
      <c r="BF22" s="201"/>
      <c r="BG22" s="201"/>
      <c r="BH22" s="204">
        <f t="shared" si="13"/>
        <v>0</v>
      </c>
      <c r="BI22" s="201"/>
      <c r="BJ22" s="201"/>
      <c r="BK22" s="204">
        <f t="shared" si="14"/>
        <v>0</v>
      </c>
      <c r="BL22" s="201"/>
      <c r="BM22" s="201"/>
      <c r="BN22" s="204">
        <f t="shared" si="15"/>
        <v>0</v>
      </c>
      <c r="BO22" s="216">
        <f t="shared" si="23"/>
        <v>0</v>
      </c>
      <c r="BP22" s="216">
        <f t="shared" si="23"/>
        <v>0</v>
      </c>
      <c r="BQ22" s="216">
        <f t="shared" si="24"/>
        <v>0</v>
      </c>
      <c r="BR22" s="205">
        <f t="shared" si="25"/>
        <v>5000000</v>
      </c>
      <c r="BS22" s="205">
        <f t="shared" si="25"/>
        <v>0</v>
      </c>
      <c r="BT22" s="205">
        <f t="shared" si="25"/>
        <v>5000000</v>
      </c>
      <c r="BU22" s="46">
        <f>+Y22-'UPDATE&gt;&gt;2023 May Revision'!Y22</f>
        <v>0</v>
      </c>
      <c r="BV22" s="46">
        <f>+Z22-'UPDATE&gt;&gt;2023 May Revision'!Z22</f>
        <v>0</v>
      </c>
      <c r="BW22" s="46">
        <f>+AA22-'UPDATE&gt;&gt;2023 May Revision'!AA22</f>
        <v>0</v>
      </c>
      <c r="BX22" s="46">
        <f>+AN22-'UPDATE&gt;&gt;2023 May Revision'!AN22</f>
        <v>0</v>
      </c>
      <c r="BY22" s="46">
        <f>+AO22-'UPDATE&gt;&gt;2023 May Revision'!AO22</f>
        <v>0</v>
      </c>
      <c r="BZ22" s="46">
        <f>+AP22-'UPDATE&gt;&gt;2023 May Revision'!AP22</f>
        <v>0</v>
      </c>
      <c r="CA22" s="46">
        <f>+BC22-'UPDATE&gt;&gt;2023 May Revision'!BC22</f>
        <v>0</v>
      </c>
      <c r="CB22" s="46">
        <f>+BD22-'UPDATE&gt;&gt;2023 May Revision'!BD22</f>
        <v>0</v>
      </c>
      <c r="CC22" s="46">
        <f>+BE22-'UPDATE&gt;&gt;2023 May Revision'!BE22</f>
        <v>0</v>
      </c>
      <c r="CD22" s="46">
        <f>+BO22-'UPDATE&gt;&gt;2023 May Revision'!BO22</f>
        <v>0</v>
      </c>
      <c r="CE22" s="46">
        <f>+BP22-'UPDATE&gt;&gt;2023 May Revision'!BP22</f>
        <v>0</v>
      </c>
      <c r="CF22" s="46">
        <f>+BQ22-'UPDATE&gt;&gt;2023 May Revision'!BQ22</f>
        <v>0</v>
      </c>
      <c r="CG22" s="46">
        <f t="shared" si="26"/>
        <v>0</v>
      </c>
      <c r="CH22" s="46">
        <f t="shared" si="27"/>
        <v>0</v>
      </c>
      <c r="CI22" s="46">
        <f t="shared" si="28"/>
        <v>0</v>
      </c>
    </row>
    <row r="23" spans="2:87" hidden="1" x14ac:dyDescent="0.25">
      <c r="B23" s="48" t="s">
        <v>156</v>
      </c>
      <c r="C23" s="48" t="s">
        <v>162</v>
      </c>
      <c r="D23" s="48" t="s">
        <v>121</v>
      </c>
      <c r="F23" s="48" t="s">
        <v>158</v>
      </c>
      <c r="H23" s="48" t="s">
        <v>163</v>
      </c>
      <c r="I23" s="48">
        <v>40</v>
      </c>
      <c r="J23" s="46">
        <v>500000</v>
      </c>
      <c r="K23" s="46">
        <v>0</v>
      </c>
      <c r="L23" s="46">
        <v>500000</v>
      </c>
      <c r="M23" s="201"/>
      <c r="N23" s="201"/>
      <c r="O23" s="204">
        <f t="shared" si="0"/>
        <v>0</v>
      </c>
      <c r="P23" s="201"/>
      <c r="Q23" s="201"/>
      <c r="R23" s="204">
        <f t="shared" si="1"/>
        <v>0</v>
      </c>
      <c r="S23" s="201"/>
      <c r="T23" s="201"/>
      <c r="U23" s="204">
        <f t="shared" si="2"/>
        <v>0</v>
      </c>
      <c r="V23" s="201"/>
      <c r="W23" s="201"/>
      <c r="X23" s="204">
        <f t="shared" si="3"/>
        <v>0</v>
      </c>
      <c r="Y23" s="43">
        <f t="shared" si="18"/>
        <v>0</v>
      </c>
      <c r="Z23" s="43">
        <f t="shared" si="18"/>
        <v>0</v>
      </c>
      <c r="AA23" s="43">
        <f t="shared" si="19"/>
        <v>0</v>
      </c>
      <c r="AB23" s="234">
        <v>0</v>
      </c>
      <c r="AC23" s="234"/>
      <c r="AD23" s="204">
        <f t="shared" si="4"/>
        <v>0</v>
      </c>
      <c r="AE23" s="234">
        <v>0</v>
      </c>
      <c r="AF23" s="234"/>
      <c r="AG23" s="204">
        <f t="shared" si="5"/>
        <v>0</v>
      </c>
      <c r="AH23" s="234">
        <v>0</v>
      </c>
      <c r="AI23" s="234"/>
      <c r="AJ23" s="204">
        <f t="shared" si="6"/>
        <v>0</v>
      </c>
      <c r="AK23" s="201">
        <f>MAX(0,'UPDATE&gt;&gt;2023 May Revision'!AN23-SUM(AB23,AE23,AH23))</f>
        <v>200000</v>
      </c>
      <c r="AL23" s="201">
        <f>MAX(0,'UPDATE&gt;&gt;2023 May Revision'!AO23-SUM(AC23,AF23,AI23))</f>
        <v>0</v>
      </c>
      <c r="AM23" s="204">
        <f t="shared" si="7"/>
        <v>200000</v>
      </c>
      <c r="AN23" s="43">
        <f t="shared" si="20"/>
        <v>200000</v>
      </c>
      <c r="AO23" s="43">
        <f t="shared" si="20"/>
        <v>0</v>
      </c>
      <c r="AP23" s="204">
        <f t="shared" si="8"/>
        <v>200000</v>
      </c>
      <c r="AQ23" s="201">
        <v>100000</v>
      </c>
      <c r="AR23" s="201"/>
      <c r="AS23" s="204">
        <f t="shared" si="9"/>
        <v>100000</v>
      </c>
      <c r="AT23" s="201">
        <v>100000</v>
      </c>
      <c r="AU23" s="201"/>
      <c r="AV23" s="204">
        <f t="shared" si="10"/>
        <v>100000</v>
      </c>
      <c r="AW23" s="201">
        <v>100000</v>
      </c>
      <c r="AX23" s="201"/>
      <c r="AY23" s="204">
        <f t="shared" si="11"/>
        <v>100000</v>
      </c>
      <c r="AZ23" s="201"/>
      <c r="BA23" s="201"/>
      <c r="BB23" s="204">
        <f t="shared" si="12"/>
        <v>0</v>
      </c>
      <c r="BC23" s="43">
        <f t="shared" si="21"/>
        <v>300000</v>
      </c>
      <c r="BD23" s="43">
        <f t="shared" si="21"/>
        <v>0</v>
      </c>
      <c r="BE23" s="43">
        <f t="shared" si="22"/>
        <v>300000</v>
      </c>
      <c r="BF23" s="201"/>
      <c r="BG23" s="201"/>
      <c r="BH23" s="204">
        <f t="shared" si="13"/>
        <v>0</v>
      </c>
      <c r="BI23" s="201"/>
      <c r="BJ23" s="201"/>
      <c r="BK23" s="204">
        <f t="shared" si="14"/>
        <v>0</v>
      </c>
      <c r="BL23" s="201"/>
      <c r="BM23" s="201"/>
      <c r="BN23" s="204">
        <f t="shared" si="15"/>
        <v>0</v>
      </c>
      <c r="BO23" s="216">
        <f t="shared" si="23"/>
        <v>0</v>
      </c>
      <c r="BP23" s="216">
        <f t="shared" si="23"/>
        <v>0</v>
      </c>
      <c r="BQ23" s="216">
        <f t="shared" si="24"/>
        <v>0</v>
      </c>
      <c r="BR23" s="205">
        <f t="shared" si="25"/>
        <v>500000</v>
      </c>
      <c r="BS23" s="205">
        <f t="shared" si="25"/>
        <v>0</v>
      </c>
      <c r="BT23" s="205">
        <f t="shared" si="25"/>
        <v>500000</v>
      </c>
      <c r="BU23" s="46">
        <f>+Y23-'UPDATE&gt;&gt;2023 May Revision'!Y23</f>
        <v>0</v>
      </c>
      <c r="BV23" s="46">
        <f>+Z23-'UPDATE&gt;&gt;2023 May Revision'!Z23</f>
        <v>0</v>
      </c>
      <c r="BW23" s="46">
        <f>+AA23-'UPDATE&gt;&gt;2023 May Revision'!AA23</f>
        <v>0</v>
      </c>
      <c r="BX23" s="46">
        <f>+AN23-'UPDATE&gt;&gt;2023 May Revision'!AN23</f>
        <v>0</v>
      </c>
      <c r="BY23" s="46">
        <f>+AO23-'UPDATE&gt;&gt;2023 May Revision'!AO23</f>
        <v>0</v>
      </c>
      <c r="BZ23" s="46">
        <f>+AP23-'UPDATE&gt;&gt;2023 May Revision'!AP23</f>
        <v>0</v>
      </c>
      <c r="CA23" s="46">
        <f>+BC23-'UPDATE&gt;&gt;2023 May Revision'!BC23</f>
        <v>0</v>
      </c>
      <c r="CB23" s="46">
        <f>+BD23-'UPDATE&gt;&gt;2023 May Revision'!BD23</f>
        <v>0</v>
      </c>
      <c r="CC23" s="46">
        <f>+BE23-'UPDATE&gt;&gt;2023 May Revision'!BE23</f>
        <v>0</v>
      </c>
      <c r="CD23" s="46">
        <f>+BO23-'UPDATE&gt;&gt;2023 May Revision'!BO23</f>
        <v>0</v>
      </c>
      <c r="CE23" s="46">
        <f>+BP23-'UPDATE&gt;&gt;2023 May Revision'!BP23</f>
        <v>0</v>
      </c>
      <c r="CF23" s="46">
        <f>+BQ23-'UPDATE&gt;&gt;2023 May Revision'!BQ23</f>
        <v>0</v>
      </c>
      <c r="CG23" s="46">
        <f t="shared" si="26"/>
        <v>0</v>
      </c>
      <c r="CH23" s="46">
        <f t="shared" si="27"/>
        <v>0</v>
      </c>
      <c r="CI23" s="46">
        <f t="shared" si="28"/>
        <v>0</v>
      </c>
    </row>
    <row r="24" spans="2:87" hidden="1" x14ac:dyDescent="0.25">
      <c r="B24" s="48" t="s">
        <v>156</v>
      </c>
      <c r="C24" s="48" t="s">
        <v>162</v>
      </c>
      <c r="D24" s="48" t="s">
        <v>117</v>
      </c>
      <c r="F24" s="48" t="s">
        <v>160</v>
      </c>
      <c r="H24" s="48" t="s">
        <v>163</v>
      </c>
      <c r="I24" s="48">
        <v>40</v>
      </c>
      <c r="J24" s="46">
        <v>4500000</v>
      </c>
      <c r="K24" s="46">
        <v>0</v>
      </c>
      <c r="L24" s="46">
        <v>4500000</v>
      </c>
      <c r="M24" s="201"/>
      <c r="N24" s="201"/>
      <c r="O24" s="204">
        <f t="shared" si="0"/>
        <v>0</v>
      </c>
      <c r="P24" s="201"/>
      <c r="Q24" s="201"/>
      <c r="R24" s="204">
        <f t="shared" si="1"/>
        <v>0</v>
      </c>
      <c r="S24" s="201"/>
      <c r="T24" s="201"/>
      <c r="U24" s="204">
        <f t="shared" si="2"/>
        <v>0</v>
      </c>
      <c r="V24" s="201"/>
      <c r="W24" s="201"/>
      <c r="X24" s="204">
        <f t="shared" si="3"/>
        <v>0</v>
      </c>
      <c r="Y24" s="43">
        <f t="shared" si="18"/>
        <v>0</v>
      </c>
      <c r="Z24" s="43">
        <f t="shared" si="18"/>
        <v>0</v>
      </c>
      <c r="AA24" s="43">
        <f t="shared" si="19"/>
        <v>0</v>
      </c>
      <c r="AB24" s="234">
        <v>173000</v>
      </c>
      <c r="AC24" s="234"/>
      <c r="AD24" s="204">
        <f t="shared" si="4"/>
        <v>173000</v>
      </c>
      <c r="AE24" s="234">
        <v>286000</v>
      </c>
      <c r="AF24" s="234"/>
      <c r="AG24" s="204">
        <f t="shared" si="5"/>
        <v>286000</v>
      </c>
      <c r="AH24" s="234">
        <v>486000</v>
      </c>
      <c r="AI24" s="234"/>
      <c r="AJ24" s="204">
        <f t="shared" si="6"/>
        <v>486000</v>
      </c>
      <c r="AK24" s="201">
        <f>MAX(0,'UPDATE&gt;&gt;2023 May Revision'!AN24-SUM(AB24,AE24,AH24))</f>
        <v>1130000</v>
      </c>
      <c r="AL24" s="201">
        <f>MAX(0,'UPDATE&gt;&gt;2023 May Revision'!AO24-SUM(AC24,AF24,AI24))</f>
        <v>0</v>
      </c>
      <c r="AM24" s="204">
        <f t="shared" si="7"/>
        <v>1130000</v>
      </c>
      <c r="AN24" s="43">
        <f t="shared" si="20"/>
        <v>2075000</v>
      </c>
      <c r="AO24" s="43">
        <f t="shared" si="20"/>
        <v>0</v>
      </c>
      <c r="AP24" s="204">
        <f t="shared" si="8"/>
        <v>2075000</v>
      </c>
      <c r="AQ24" s="201">
        <v>808000</v>
      </c>
      <c r="AR24" s="201"/>
      <c r="AS24" s="204">
        <f t="shared" si="9"/>
        <v>808000</v>
      </c>
      <c r="AT24" s="201">
        <v>808000</v>
      </c>
      <c r="AU24" s="201"/>
      <c r="AV24" s="204">
        <f t="shared" si="10"/>
        <v>808000</v>
      </c>
      <c r="AW24" s="201">
        <v>809000</v>
      </c>
      <c r="AX24" s="201"/>
      <c r="AY24" s="204">
        <f t="shared" si="11"/>
        <v>809000</v>
      </c>
      <c r="AZ24" s="201"/>
      <c r="BA24" s="201"/>
      <c r="BB24" s="204">
        <f t="shared" si="12"/>
        <v>0</v>
      </c>
      <c r="BC24" s="43">
        <f t="shared" si="21"/>
        <v>2425000</v>
      </c>
      <c r="BD24" s="43">
        <f t="shared" si="21"/>
        <v>0</v>
      </c>
      <c r="BE24" s="43">
        <f t="shared" si="22"/>
        <v>2425000</v>
      </c>
      <c r="BF24" s="201"/>
      <c r="BG24" s="201"/>
      <c r="BH24" s="204">
        <f t="shared" si="13"/>
        <v>0</v>
      </c>
      <c r="BI24" s="201"/>
      <c r="BJ24" s="201"/>
      <c r="BK24" s="204">
        <f t="shared" si="14"/>
        <v>0</v>
      </c>
      <c r="BL24" s="201"/>
      <c r="BM24" s="201"/>
      <c r="BN24" s="204">
        <f t="shared" si="15"/>
        <v>0</v>
      </c>
      <c r="BO24" s="216">
        <f t="shared" si="23"/>
        <v>0</v>
      </c>
      <c r="BP24" s="216">
        <f t="shared" si="23"/>
        <v>0</v>
      </c>
      <c r="BQ24" s="216">
        <f t="shared" si="24"/>
        <v>0</v>
      </c>
      <c r="BR24" s="205">
        <f t="shared" si="25"/>
        <v>4500000</v>
      </c>
      <c r="BS24" s="205">
        <f t="shared" si="25"/>
        <v>0</v>
      </c>
      <c r="BT24" s="205">
        <f t="shared" si="25"/>
        <v>4500000</v>
      </c>
      <c r="BU24" s="46">
        <f>+Y24-'UPDATE&gt;&gt;2023 May Revision'!Y24</f>
        <v>0</v>
      </c>
      <c r="BV24" s="46">
        <f>+Z24-'UPDATE&gt;&gt;2023 May Revision'!Z24</f>
        <v>0</v>
      </c>
      <c r="BW24" s="46">
        <f>+AA24-'UPDATE&gt;&gt;2023 May Revision'!AA24</f>
        <v>0</v>
      </c>
      <c r="BX24" s="46">
        <f>+AN24-'UPDATE&gt;&gt;2023 May Revision'!AN24</f>
        <v>0</v>
      </c>
      <c r="BY24" s="46">
        <f>+AO24-'UPDATE&gt;&gt;2023 May Revision'!AO24</f>
        <v>0</v>
      </c>
      <c r="BZ24" s="46">
        <f>+AP24-'UPDATE&gt;&gt;2023 May Revision'!AP24</f>
        <v>0</v>
      </c>
      <c r="CA24" s="46">
        <f>+BC24-'UPDATE&gt;&gt;2023 May Revision'!BC24</f>
        <v>0</v>
      </c>
      <c r="CB24" s="46">
        <f>+BD24-'UPDATE&gt;&gt;2023 May Revision'!BD24</f>
        <v>0</v>
      </c>
      <c r="CC24" s="46">
        <f>+BE24-'UPDATE&gt;&gt;2023 May Revision'!BE24</f>
        <v>0</v>
      </c>
      <c r="CD24" s="46">
        <f>+BO24-'UPDATE&gt;&gt;2023 May Revision'!BO24</f>
        <v>0</v>
      </c>
      <c r="CE24" s="46">
        <f>+BP24-'UPDATE&gt;&gt;2023 May Revision'!BP24</f>
        <v>0</v>
      </c>
      <c r="CF24" s="46">
        <f>+BQ24-'UPDATE&gt;&gt;2023 May Revision'!BQ24</f>
        <v>0</v>
      </c>
      <c r="CG24" s="46">
        <f t="shared" si="26"/>
        <v>0</v>
      </c>
      <c r="CH24" s="46">
        <f t="shared" si="27"/>
        <v>0</v>
      </c>
      <c r="CI24" s="46">
        <f t="shared" si="28"/>
        <v>0</v>
      </c>
    </row>
    <row r="25" spans="2:87" hidden="1" x14ac:dyDescent="0.25">
      <c r="B25" s="48" t="s">
        <v>156</v>
      </c>
      <c r="C25" s="48" t="s">
        <v>164</v>
      </c>
      <c r="D25" s="48" t="s">
        <v>121</v>
      </c>
      <c r="E25" s="48" t="s">
        <v>165</v>
      </c>
      <c r="F25" s="48" t="s">
        <v>158</v>
      </c>
      <c r="H25" s="48" t="s">
        <v>159</v>
      </c>
      <c r="I25" s="48">
        <v>30</v>
      </c>
      <c r="J25" s="46">
        <v>3700000</v>
      </c>
      <c r="K25" s="46">
        <v>0</v>
      </c>
      <c r="L25" s="46">
        <v>3700000</v>
      </c>
      <c r="M25" s="201"/>
      <c r="N25" s="201"/>
      <c r="O25" s="204">
        <f t="shared" si="0"/>
        <v>0</v>
      </c>
      <c r="P25" s="201"/>
      <c r="Q25" s="201"/>
      <c r="R25" s="204">
        <f t="shared" si="1"/>
        <v>0</v>
      </c>
      <c r="S25" s="201"/>
      <c r="T25" s="201"/>
      <c r="U25" s="204">
        <f t="shared" si="2"/>
        <v>0</v>
      </c>
      <c r="V25" s="201"/>
      <c r="W25" s="201"/>
      <c r="X25" s="204">
        <f t="shared" si="3"/>
        <v>0</v>
      </c>
      <c r="Y25" s="43">
        <f t="shared" si="18"/>
        <v>0</v>
      </c>
      <c r="Z25" s="43">
        <f t="shared" si="18"/>
        <v>0</v>
      </c>
      <c r="AA25" s="43">
        <f t="shared" si="19"/>
        <v>0</v>
      </c>
      <c r="AB25" s="234">
        <v>0</v>
      </c>
      <c r="AC25" s="234"/>
      <c r="AD25" s="204">
        <f t="shared" si="4"/>
        <v>0</v>
      </c>
      <c r="AE25" s="234">
        <v>1000</v>
      </c>
      <c r="AF25" s="234"/>
      <c r="AG25" s="204">
        <f t="shared" si="5"/>
        <v>1000</v>
      </c>
      <c r="AH25" s="234">
        <v>18000</v>
      </c>
      <c r="AI25" s="234"/>
      <c r="AJ25" s="204">
        <f t="shared" si="6"/>
        <v>18000</v>
      </c>
      <c r="AK25" s="201">
        <f>MAX(0,'UPDATE&gt;&gt;2023 May Revision'!AN25-SUM(AB25,AE25,AH25))</f>
        <v>1462000</v>
      </c>
      <c r="AL25" s="201">
        <f>MAX(0,'UPDATE&gt;&gt;2023 May Revision'!AO25-SUM(AC25,AF25,AI25))</f>
        <v>0</v>
      </c>
      <c r="AM25" s="204">
        <f t="shared" si="7"/>
        <v>1462000</v>
      </c>
      <c r="AN25" s="43">
        <f t="shared" si="20"/>
        <v>1481000</v>
      </c>
      <c r="AO25" s="43">
        <f t="shared" si="20"/>
        <v>0</v>
      </c>
      <c r="AP25" s="204">
        <f t="shared" si="8"/>
        <v>1481000</v>
      </c>
      <c r="AQ25" s="201">
        <v>555000</v>
      </c>
      <c r="AR25" s="201"/>
      <c r="AS25" s="204">
        <f t="shared" si="9"/>
        <v>555000</v>
      </c>
      <c r="AT25" s="201">
        <v>555000</v>
      </c>
      <c r="AU25" s="201"/>
      <c r="AV25" s="204">
        <f t="shared" si="10"/>
        <v>555000</v>
      </c>
      <c r="AW25" s="201">
        <v>555000</v>
      </c>
      <c r="AX25" s="201"/>
      <c r="AY25" s="204">
        <f t="shared" si="11"/>
        <v>555000</v>
      </c>
      <c r="AZ25" s="201">
        <v>554000</v>
      </c>
      <c r="BA25" s="201"/>
      <c r="BB25" s="204">
        <f t="shared" si="12"/>
        <v>554000</v>
      </c>
      <c r="BC25" s="43">
        <f t="shared" si="21"/>
        <v>2219000</v>
      </c>
      <c r="BD25" s="43">
        <f t="shared" si="21"/>
        <v>0</v>
      </c>
      <c r="BE25" s="43">
        <f t="shared" si="22"/>
        <v>2219000</v>
      </c>
      <c r="BF25" s="201"/>
      <c r="BG25" s="201"/>
      <c r="BH25" s="204">
        <f t="shared" si="13"/>
        <v>0</v>
      </c>
      <c r="BI25" s="201"/>
      <c r="BJ25" s="201"/>
      <c r="BK25" s="204">
        <f t="shared" si="14"/>
        <v>0</v>
      </c>
      <c r="BL25" s="201"/>
      <c r="BM25" s="201"/>
      <c r="BN25" s="204">
        <f t="shared" si="15"/>
        <v>0</v>
      </c>
      <c r="BO25" s="216">
        <f t="shared" si="23"/>
        <v>0</v>
      </c>
      <c r="BP25" s="216">
        <f t="shared" si="23"/>
        <v>0</v>
      </c>
      <c r="BQ25" s="216">
        <f t="shared" si="24"/>
        <v>0</v>
      </c>
      <c r="BR25" s="205">
        <f t="shared" si="25"/>
        <v>3700000</v>
      </c>
      <c r="BS25" s="205">
        <f t="shared" si="25"/>
        <v>0</v>
      </c>
      <c r="BT25" s="205">
        <f t="shared" si="25"/>
        <v>3700000</v>
      </c>
      <c r="BU25" s="46">
        <f>+Y25-'UPDATE&gt;&gt;2023 May Revision'!Y25</f>
        <v>0</v>
      </c>
      <c r="BV25" s="46">
        <f>+Z25-'UPDATE&gt;&gt;2023 May Revision'!Z25</f>
        <v>0</v>
      </c>
      <c r="BW25" s="46">
        <f>+AA25-'UPDATE&gt;&gt;2023 May Revision'!AA25</f>
        <v>0</v>
      </c>
      <c r="BX25" s="46">
        <f>+AN25-'UPDATE&gt;&gt;2023 May Revision'!AN25</f>
        <v>0</v>
      </c>
      <c r="BY25" s="46">
        <f>+AO25-'UPDATE&gt;&gt;2023 May Revision'!AO25</f>
        <v>0</v>
      </c>
      <c r="BZ25" s="46">
        <f>+AP25-'UPDATE&gt;&gt;2023 May Revision'!AP25</f>
        <v>0</v>
      </c>
      <c r="CA25" s="46">
        <f>+BC25-'UPDATE&gt;&gt;2023 May Revision'!BC25</f>
        <v>0</v>
      </c>
      <c r="CB25" s="46">
        <f>+BD25-'UPDATE&gt;&gt;2023 May Revision'!BD25</f>
        <v>0</v>
      </c>
      <c r="CC25" s="46">
        <f>+BE25-'UPDATE&gt;&gt;2023 May Revision'!BE25</f>
        <v>0</v>
      </c>
      <c r="CD25" s="46">
        <f>+BO25-'UPDATE&gt;&gt;2023 May Revision'!BO25</f>
        <v>0</v>
      </c>
      <c r="CE25" s="46">
        <f>+BP25-'UPDATE&gt;&gt;2023 May Revision'!BP25</f>
        <v>0</v>
      </c>
      <c r="CF25" s="46">
        <f>+BQ25-'UPDATE&gt;&gt;2023 May Revision'!BQ25</f>
        <v>0</v>
      </c>
      <c r="CG25" s="46">
        <f t="shared" si="26"/>
        <v>0</v>
      </c>
      <c r="CH25" s="46">
        <f t="shared" si="27"/>
        <v>0</v>
      </c>
      <c r="CI25" s="46">
        <f t="shared" si="28"/>
        <v>0</v>
      </c>
    </row>
    <row r="26" spans="2:87" hidden="1" x14ac:dyDescent="0.25">
      <c r="B26" s="48" t="s">
        <v>156</v>
      </c>
      <c r="C26" s="48" t="s">
        <v>164</v>
      </c>
      <c r="D26" s="48" t="s">
        <v>121</v>
      </c>
      <c r="E26" s="48" t="s">
        <v>165</v>
      </c>
      <c r="F26" s="48" t="s">
        <v>158</v>
      </c>
      <c r="H26" s="48" t="s">
        <v>166</v>
      </c>
      <c r="I26" s="48">
        <v>10</v>
      </c>
      <c r="J26" s="46">
        <v>1300000</v>
      </c>
      <c r="K26" s="46">
        <v>0</v>
      </c>
      <c r="L26" s="46">
        <v>1300000</v>
      </c>
      <c r="M26" s="201"/>
      <c r="N26" s="201"/>
      <c r="O26" s="204">
        <f t="shared" si="0"/>
        <v>0</v>
      </c>
      <c r="P26" s="201"/>
      <c r="Q26" s="201"/>
      <c r="R26" s="204">
        <f t="shared" si="1"/>
        <v>0</v>
      </c>
      <c r="S26" s="201"/>
      <c r="T26" s="201"/>
      <c r="U26" s="204">
        <f t="shared" si="2"/>
        <v>0</v>
      </c>
      <c r="V26" s="201"/>
      <c r="W26" s="201"/>
      <c r="X26" s="204">
        <f t="shared" si="3"/>
        <v>0</v>
      </c>
      <c r="Y26" s="43">
        <f t="shared" si="18"/>
        <v>0</v>
      </c>
      <c r="Z26" s="43">
        <f t="shared" si="18"/>
        <v>0</v>
      </c>
      <c r="AA26" s="43">
        <f t="shared" si="19"/>
        <v>0</v>
      </c>
      <c r="AB26" s="234">
        <v>73000</v>
      </c>
      <c r="AC26" s="234"/>
      <c r="AD26" s="204">
        <f t="shared" si="4"/>
        <v>73000</v>
      </c>
      <c r="AE26" s="234">
        <v>362000</v>
      </c>
      <c r="AF26" s="234"/>
      <c r="AG26" s="204">
        <f t="shared" si="5"/>
        <v>362000</v>
      </c>
      <c r="AH26" s="234">
        <v>757000</v>
      </c>
      <c r="AI26" s="234"/>
      <c r="AJ26" s="204">
        <f t="shared" si="6"/>
        <v>757000</v>
      </c>
      <c r="AK26" s="201">
        <f>MAX(0,'UPDATE&gt;&gt;2023 May Revision'!AN26-SUM(AB26,AE26,AH26))</f>
        <v>0</v>
      </c>
      <c r="AL26" s="201">
        <f>MAX(0,'UPDATE&gt;&gt;2023 May Revision'!AO26-SUM(AC26,AF26,AI26))</f>
        <v>0</v>
      </c>
      <c r="AM26" s="204">
        <f t="shared" si="7"/>
        <v>0</v>
      </c>
      <c r="AN26" s="43">
        <f t="shared" si="20"/>
        <v>1192000</v>
      </c>
      <c r="AO26" s="43">
        <f t="shared" si="20"/>
        <v>0</v>
      </c>
      <c r="AP26" s="204">
        <f t="shared" si="8"/>
        <v>1192000</v>
      </c>
      <c r="AQ26" s="201">
        <v>36000</v>
      </c>
      <c r="AR26" s="201"/>
      <c r="AS26" s="204">
        <f t="shared" si="9"/>
        <v>36000</v>
      </c>
      <c r="AT26" s="201">
        <v>36000</v>
      </c>
      <c r="AU26" s="201"/>
      <c r="AV26" s="204">
        <f t="shared" si="10"/>
        <v>36000</v>
      </c>
      <c r="AW26" s="201">
        <v>36000</v>
      </c>
      <c r="AX26" s="201"/>
      <c r="AY26" s="204">
        <f t="shared" si="11"/>
        <v>36000</v>
      </c>
      <c r="AZ26" s="201"/>
      <c r="BA26" s="201"/>
      <c r="BB26" s="204">
        <f t="shared" si="12"/>
        <v>0</v>
      </c>
      <c r="BC26" s="43">
        <f t="shared" si="21"/>
        <v>108000</v>
      </c>
      <c r="BD26" s="43">
        <f t="shared" si="21"/>
        <v>0</v>
      </c>
      <c r="BE26" s="43">
        <f t="shared" si="22"/>
        <v>108000</v>
      </c>
      <c r="BF26" s="201"/>
      <c r="BG26" s="201"/>
      <c r="BH26" s="204">
        <f t="shared" si="13"/>
        <v>0</v>
      </c>
      <c r="BI26" s="201"/>
      <c r="BJ26" s="201"/>
      <c r="BK26" s="204">
        <f t="shared" si="14"/>
        <v>0</v>
      </c>
      <c r="BL26" s="201"/>
      <c r="BM26" s="201"/>
      <c r="BN26" s="204">
        <f t="shared" si="15"/>
        <v>0</v>
      </c>
      <c r="BO26" s="216">
        <f t="shared" si="23"/>
        <v>0</v>
      </c>
      <c r="BP26" s="216">
        <f t="shared" si="23"/>
        <v>0</v>
      </c>
      <c r="BQ26" s="216">
        <f t="shared" si="24"/>
        <v>0</v>
      </c>
      <c r="BR26" s="205">
        <f t="shared" si="25"/>
        <v>1300000</v>
      </c>
      <c r="BS26" s="205">
        <f t="shared" si="25"/>
        <v>0</v>
      </c>
      <c r="BT26" s="205">
        <f t="shared" si="25"/>
        <v>1300000</v>
      </c>
      <c r="BU26" s="46">
        <f>+Y26-'UPDATE&gt;&gt;2023 May Revision'!Y26</f>
        <v>0</v>
      </c>
      <c r="BV26" s="46">
        <f>+Z26-'UPDATE&gt;&gt;2023 May Revision'!Z26</f>
        <v>0</v>
      </c>
      <c r="BW26" s="46">
        <f>+AA26-'UPDATE&gt;&gt;2023 May Revision'!AA26</f>
        <v>0</v>
      </c>
      <c r="BX26" s="46">
        <f>+AN26-'UPDATE&gt;&gt;2023 May Revision'!AN26</f>
        <v>414000</v>
      </c>
      <c r="BY26" s="46">
        <f>+AO26-'UPDATE&gt;&gt;2023 May Revision'!AO26</f>
        <v>0</v>
      </c>
      <c r="BZ26" s="46">
        <f>+AP26-'UPDATE&gt;&gt;2023 May Revision'!AP26</f>
        <v>414000</v>
      </c>
      <c r="CA26" s="46">
        <f>+BC26-'UPDATE&gt;&gt;2023 May Revision'!BC26</f>
        <v>-414000</v>
      </c>
      <c r="CB26" s="46">
        <f>+BD26-'UPDATE&gt;&gt;2023 May Revision'!BD26</f>
        <v>0</v>
      </c>
      <c r="CC26" s="46">
        <f>+BE26-'UPDATE&gt;&gt;2023 May Revision'!BE26</f>
        <v>-414000</v>
      </c>
      <c r="CD26" s="46">
        <f>+BO26-'UPDATE&gt;&gt;2023 May Revision'!BO26</f>
        <v>0</v>
      </c>
      <c r="CE26" s="46">
        <f>+BP26-'UPDATE&gt;&gt;2023 May Revision'!BP26</f>
        <v>0</v>
      </c>
      <c r="CF26" s="46">
        <f>+BQ26-'UPDATE&gt;&gt;2023 May Revision'!BQ26</f>
        <v>0</v>
      </c>
      <c r="CG26" s="46">
        <f t="shared" si="26"/>
        <v>0</v>
      </c>
      <c r="CH26" s="46">
        <f t="shared" si="27"/>
        <v>0</v>
      </c>
      <c r="CI26" s="46">
        <f t="shared" si="28"/>
        <v>0</v>
      </c>
    </row>
    <row r="27" spans="2:87" hidden="1" x14ac:dyDescent="0.25">
      <c r="B27" s="48" t="s">
        <v>156</v>
      </c>
      <c r="C27" s="48" t="s">
        <v>164</v>
      </c>
      <c r="D27" s="48" t="s">
        <v>121</v>
      </c>
      <c r="E27" s="48" t="s">
        <v>165</v>
      </c>
      <c r="F27" s="48" t="s">
        <v>158</v>
      </c>
      <c r="H27" s="48" t="s">
        <v>167</v>
      </c>
      <c r="I27" s="48">
        <v>20</v>
      </c>
      <c r="J27" s="46">
        <v>1000000</v>
      </c>
      <c r="K27" s="46">
        <v>0</v>
      </c>
      <c r="L27" s="46">
        <v>1000000</v>
      </c>
      <c r="M27" s="201"/>
      <c r="N27" s="201"/>
      <c r="O27" s="204">
        <f t="shared" si="0"/>
        <v>0</v>
      </c>
      <c r="P27" s="201"/>
      <c r="Q27" s="201"/>
      <c r="R27" s="204">
        <f t="shared" si="1"/>
        <v>0</v>
      </c>
      <c r="S27" s="201"/>
      <c r="T27" s="201"/>
      <c r="U27" s="204">
        <f t="shared" si="2"/>
        <v>0</v>
      </c>
      <c r="V27" s="201"/>
      <c r="W27" s="201"/>
      <c r="X27" s="204">
        <f t="shared" si="3"/>
        <v>0</v>
      </c>
      <c r="Y27" s="43">
        <f t="shared" si="18"/>
        <v>0</v>
      </c>
      <c r="Z27" s="43">
        <f t="shared" si="18"/>
        <v>0</v>
      </c>
      <c r="AA27" s="43">
        <f t="shared" si="19"/>
        <v>0</v>
      </c>
      <c r="AB27" s="234">
        <v>0</v>
      </c>
      <c r="AC27" s="234"/>
      <c r="AD27" s="204">
        <f t="shared" si="4"/>
        <v>0</v>
      </c>
      <c r="AE27" s="234">
        <v>0</v>
      </c>
      <c r="AF27" s="234"/>
      <c r="AG27" s="204">
        <f t="shared" si="5"/>
        <v>0</v>
      </c>
      <c r="AH27" s="234">
        <v>0</v>
      </c>
      <c r="AI27" s="234"/>
      <c r="AJ27" s="204">
        <f t="shared" si="6"/>
        <v>0</v>
      </c>
      <c r="AK27" s="201">
        <f>MAX(0,'UPDATE&gt;&gt;2023 May Revision'!AN27-SUM(AB27,AE27,AH27))</f>
        <v>400000</v>
      </c>
      <c r="AL27" s="201">
        <f>MAX(0,'UPDATE&gt;&gt;2023 May Revision'!AO27-SUM(AC27,AF27,AI27))</f>
        <v>0</v>
      </c>
      <c r="AM27" s="204">
        <f t="shared" si="7"/>
        <v>400000</v>
      </c>
      <c r="AN27" s="43">
        <f t="shared" si="20"/>
        <v>400000</v>
      </c>
      <c r="AO27" s="43">
        <f t="shared" si="20"/>
        <v>0</v>
      </c>
      <c r="AP27" s="204">
        <f t="shared" si="8"/>
        <v>400000</v>
      </c>
      <c r="AQ27" s="201">
        <v>200000</v>
      </c>
      <c r="AR27" s="201"/>
      <c r="AS27" s="204">
        <f t="shared" si="9"/>
        <v>200000</v>
      </c>
      <c r="AT27" s="201">
        <v>200000</v>
      </c>
      <c r="AU27" s="201"/>
      <c r="AV27" s="204">
        <f t="shared" si="10"/>
        <v>200000</v>
      </c>
      <c r="AW27" s="201">
        <v>200000</v>
      </c>
      <c r="AX27" s="201"/>
      <c r="AY27" s="204">
        <f t="shared" si="11"/>
        <v>200000</v>
      </c>
      <c r="AZ27" s="201"/>
      <c r="BA27" s="201"/>
      <c r="BB27" s="204">
        <f t="shared" si="12"/>
        <v>0</v>
      </c>
      <c r="BC27" s="43">
        <f t="shared" si="21"/>
        <v>600000</v>
      </c>
      <c r="BD27" s="43">
        <f t="shared" si="21"/>
        <v>0</v>
      </c>
      <c r="BE27" s="43">
        <f t="shared" si="22"/>
        <v>600000</v>
      </c>
      <c r="BF27" s="201"/>
      <c r="BG27" s="201"/>
      <c r="BH27" s="204">
        <f t="shared" si="13"/>
        <v>0</v>
      </c>
      <c r="BI27" s="201"/>
      <c r="BJ27" s="201"/>
      <c r="BK27" s="204">
        <f t="shared" si="14"/>
        <v>0</v>
      </c>
      <c r="BL27" s="201"/>
      <c r="BM27" s="201"/>
      <c r="BN27" s="204">
        <f t="shared" si="15"/>
        <v>0</v>
      </c>
      <c r="BO27" s="216">
        <f t="shared" si="23"/>
        <v>0</v>
      </c>
      <c r="BP27" s="216">
        <f t="shared" si="23"/>
        <v>0</v>
      </c>
      <c r="BQ27" s="216">
        <f t="shared" si="24"/>
        <v>0</v>
      </c>
      <c r="BR27" s="205">
        <f t="shared" si="25"/>
        <v>1000000</v>
      </c>
      <c r="BS27" s="205">
        <f t="shared" si="25"/>
        <v>0</v>
      </c>
      <c r="BT27" s="205">
        <f t="shared" si="25"/>
        <v>1000000</v>
      </c>
      <c r="BU27" s="46">
        <f>+Y27-'UPDATE&gt;&gt;2023 May Revision'!Y27</f>
        <v>0</v>
      </c>
      <c r="BV27" s="46">
        <f>+Z27-'UPDATE&gt;&gt;2023 May Revision'!Z27</f>
        <v>0</v>
      </c>
      <c r="BW27" s="46">
        <f>+AA27-'UPDATE&gt;&gt;2023 May Revision'!AA27</f>
        <v>0</v>
      </c>
      <c r="BX27" s="46">
        <f>+AN27-'UPDATE&gt;&gt;2023 May Revision'!AN27</f>
        <v>0</v>
      </c>
      <c r="BY27" s="46">
        <f>+AO27-'UPDATE&gt;&gt;2023 May Revision'!AO27</f>
        <v>0</v>
      </c>
      <c r="BZ27" s="46">
        <f>+AP27-'UPDATE&gt;&gt;2023 May Revision'!AP27</f>
        <v>0</v>
      </c>
      <c r="CA27" s="46">
        <f>+BC27-'UPDATE&gt;&gt;2023 May Revision'!BC27</f>
        <v>0</v>
      </c>
      <c r="CB27" s="46">
        <f>+BD27-'UPDATE&gt;&gt;2023 May Revision'!BD27</f>
        <v>0</v>
      </c>
      <c r="CC27" s="46">
        <f>+BE27-'UPDATE&gt;&gt;2023 May Revision'!BE27</f>
        <v>0</v>
      </c>
      <c r="CD27" s="46">
        <f>+BO27-'UPDATE&gt;&gt;2023 May Revision'!BO27</f>
        <v>0</v>
      </c>
      <c r="CE27" s="46">
        <f>+BP27-'UPDATE&gt;&gt;2023 May Revision'!BP27</f>
        <v>0</v>
      </c>
      <c r="CF27" s="46">
        <f>+BQ27-'UPDATE&gt;&gt;2023 May Revision'!BQ27</f>
        <v>0</v>
      </c>
      <c r="CG27" s="46">
        <f t="shared" si="26"/>
        <v>0</v>
      </c>
      <c r="CH27" s="46">
        <f t="shared" si="27"/>
        <v>0</v>
      </c>
      <c r="CI27" s="46">
        <f t="shared" si="28"/>
        <v>0</v>
      </c>
    </row>
    <row r="28" spans="2:87" hidden="1" x14ac:dyDescent="0.25">
      <c r="B28" s="48" t="s">
        <v>156</v>
      </c>
      <c r="C28" s="48" t="s">
        <v>164</v>
      </c>
      <c r="D28" s="48" t="s">
        <v>117</v>
      </c>
      <c r="E28" s="48" t="s">
        <v>165</v>
      </c>
      <c r="F28" s="48" t="s">
        <v>160</v>
      </c>
      <c r="H28" s="48" t="s">
        <v>159</v>
      </c>
      <c r="I28" s="48">
        <v>30</v>
      </c>
      <c r="J28" s="46">
        <v>62300000</v>
      </c>
      <c r="K28" s="46">
        <v>0</v>
      </c>
      <c r="L28" s="46">
        <v>62300000</v>
      </c>
      <c r="M28" s="201"/>
      <c r="N28" s="201"/>
      <c r="O28" s="204">
        <f t="shared" si="0"/>
        <v>0</v>
      </c>
      <c r="P28" s="201"/>
      <c r="Q28" s="201"/>
      <c r="R28" s="204">
        <f t="shared" si="1"/>
        <v>0</v>
      </c>
      <c r="S28" s="201">
        <v>474000</v>
      </c>
      <c r="T28" s="201"/>
      <c r="U28" s="204">
        <f t="shared" si="2"/>
        <v>474000</v>
      </c>
      <c r="V28" s="201"/>
      <c r="W28" s="201"/>
      <c r="X28" s="204">
        <f t="shared" si="3"/>
        <v>0</v>
      </c>
      <c r="Y28" s="43">
        <f t="shared" si="18"/>
        <v>474000</v>
      </c>
      <c r="Z28" s="43">
        <f t="shared" si="18"/>
        <v>0</v>
      </c>
      <c r="AA28" s="43">
        <f t="shared" si="19"/>
        <v>474000</v>
      </c>
      <c r="AB28" s="234">
        <v>0</v>
      </c>
      <c r="AC28" s="234"/>
      <c r="AD28" s="204">
        <f t="shared" si="4"/>
        <v>0</v>
      </c>
      <c r="AE28" s="234">
        <v>1404000</v>
      </c>
      <c r="AF28" s="234"/>
      <c r="AG28" s="204">
        <f t="shared" si="5"/>
        <v>1404000</v>
      </c>
      <c r="AH28" s="234">
        <v>1942000</v>
      </c>
      <c r="AI28" s="234"/>
      <c r="AJ28" s="204">
        <f t="shared" si="6"/>
        <v>1942000</v>
      </c>
      <c r="AK28" s="201">
        <f>MAX(0,'UPDATE&gt;&gt;2023 May Revision'!AN28-SUM(AB28,AE28,AH28))</f>
        <v>22226000</v>
      </c>
      <c r="AL28" s="201">
        <f>MAX(0,'UPDATE&gt;&gt;2023 May Revision'!AO28-SUM(AC28,AF28,AI28))</f>
        <v>0</v>
      </c>
      <c r="AM28" s="204">
        <f t="shared" si="7"/>
        <v>22226000</v>
      </c>
      <c r="AN28" s="43">
        <f t="shared" si="20"/>
        <v>25572000</v>
      </c>
      <c r="AO28" s="43">
        <f t="shared" si="20"/>
        <v>0</v>
      </c>
      <c r="AP28" s="204">
        <f t="shared" si="8"/>
        <v>25572000</v>
      </c>
      <c r="AQ28" s="201">
        <v>9063000</v>
      </c>
      <c r="AR28" s="201"/>
      <c r="AS28" s="204">
        <f t="shared" si="9"/>
        <v>9063000</v>
      </c>
      <c r="AT28" s="201">
        <v>9063000</v>
      </c>
      <c r="AU28" s="201"/>
      <c r="AV28" s="204">
        <f t="shared" si="10"/>
        <v>9063000</v>
      </c>
      <c r="AW28" s="201">
        <v>9063000</v>
      </c>
      <c r="AX28" s="201"/>
      <c r="AY28" s="204">
        <f t="shared" si="11"/>
        <v>9063000</v>
      </c>
      <c r="AZ28" s="201">
        <v>9065000</v>
      </c>
      <c r="BA28" s="201"/>
      <c r="BB28" s="204">
        <f t="shared" si="12"/>
        <v>9065000</v>
      </c>
      <c r="BC28" s="43">
        <f t="shared" si="21"/>
        <v>36254000</v>
      </c>
      <c r="BD28" s="43">
        <f t="shared" si="21"/>
        <v>0</v>
      </c>
      <c r="BE28" s="43">
        <f t="shared" si="22"/>
        <v>36254000</v>
      </c>
      <c r="BF28" s="201"/>
      <c r="BG28" s="201"/>
      <c r="BH28" s="204">
        <f t="shared" si="13"/>
        <v>0</v>
      </c>
      <c r="BI28" s="201"/>
      <c r="BJ28" s="201"/>
      <c r="BK28" s="204">
        <f t="shared" si="14"/>
        <v>0</v>
      </c>
      <c r="BL28" s="201"/>
      <c r="BM28" s="201"/>
      <c r="BN28" s="204">
        <f t="shared" si="15"/>
        <v>0</v>
      </c>
      <c r="BO28" s="216">
        <f t="shared" si="23"/>
        <v>0</v>
      </c>
      <c r="BP28" s="216">
        <f t="shared" si="23"/>
        <v>0</v>
      </c>
      <c r="BQ28" s="216">
        <f t="shared" si="24"/>
        <v>0</v>
      </c>
      <c r="BR28" s="205">
        <f t="shared" si="25"/>
        <v>62300000</v>
      </c>
      <c r="BS28" s="205">
        <f t="shared" si="25"/>
        <v>0</v>
      </c>
      <c r="BT28" s="205">
        <f t="shared" si="25"/>
        <v>62300000</v>
      </c>
      <c r="BU28" s="46">
        <f>+Y28-'UPDATE&gt;&gt;2023 May Revision'!Y28</f>
        <v>0</v>
      </c>
      <c r="BV28" s="46">
        <f>+Z28-'UPDATE&gt;&gt;2023 May Revision'!Z28</f>
        <v>0</v>
      </c>
      <c r="BW28" s="46">
        <f>+AA28-'UPDATE&gt;&gt;2023 May Revision'!AA28</f>
        <v>0</v>
      </c>
      <c r="BX28" s="46">
        <f>+AN28-'UPDATE&gt;&gt;2023 May Revision'!AN28</f>
        <v>0</v>
      </c>
      <c r="BY28" s="46">
        <f>+AO28-'UPDATE&gt;&gt;2023 May Revision'!AO28</f>
        <v>0</v>
      </c>
      <c r="BZ28" s="46">
        <f>+AP28-'UPDATE&gt;&gt;2023 May Revision'!AP28</f>
        <v>0</v>
      </c>
      <c r="CA28" s="46">
        <f>+BC28-'UPDATE&gt;&gt;2023 May Revision'!BC28</f>
        <v>0</v>
      </c>
      <c r="CB28" s="46">
        <f>+BD28-'UPDATE&gt;&gt;2023 May Revision'!BD28</f>
        <v>0</v>
      </c>
      <c r="CC28" s="46">
        <f>+BE28-'UPDATE&gt;&gt;2023 May Revision'!BE28</f>
        <v>0</v>
      </c>
      <c r="CD28" s="46">
        <f>+BO28-'UPDATE&gt;&gt;2023 May Revision'!BO28</f>
        <v>0</v>
      </c>
      <c r="CE28" s="46">
        <f>+BP28-'UPDATE&gt;&gt;2023 May Revision'!BP28</f>
        <v>0</v>
      </c>
      <c r="CF28" s="46">
        <f>+BQ28-'UPDATE&gt;&gt;2023 May Revision'!BQ28</f>
        <v>0</v>
      </c>
      <c r="CG28" s="46">
        <f t="shared" si="26"/>
        <v>0</v>
      </c>
      <c r="CH28" s="46">
        <f t="shared" si="27"/>
        <v>0</v>
      </c>
      <c r="CI28" s="46">
        <f t="shared" si="28"/>
        <v>0</v>
      </c>
    </row>
    <row r="29" spans="2:87" hidden="1" x14ac:dyDescent="0.25">
      <c r="B29" s="48" t="s">
        <v>156</v>
      </c>
      <c r="C29" s="48" t="s">
        <v>164</v>
      </c>
      <c r="D29" s="48" t="s">
        <v>117</v>
      </c>
      <c r="E29" s="48" t="s">
        <v>165</v>
      </c>
      <c r="F29" s="48" t="s">
        <v>160</v>
      </c>
      <c r="H29" s="48" t="s">
        <v>166</v>
      </c>
      <c r="I29" s="48">
        <v>10</v>
      </c>
      <c r="J29" s="46">
        <v>20700000</v>
      </c>
      <c r="K29" s="46">
        <v>0</v>
      </c>
      <c r="L29" s="46">
        <v>20700000</v>
      </c>
      <c r="M29" s="201"/>
      <c r="N29" s="201"/>
      <c r="O29" s="204">
        <f t="shared" si="0"/>
        <v>0</v>
      </c>
      <c r="P29" s="201"/>
      <c r="Q29" s="201"/>
      <c r="R29" s="204">
        <f t="shared" si="1"/>
        <v>0</v>
      </c>
      <c r="S29" s="201"/>
      <c r="T29" s="201"/>
      <c r="U29" s="204">
        <f t="shared" si="2"/>
        <v>0</v>
      </c>
      <c r="V29" s="201"/>
      <c r="W29" s="201"/>
      <c r="X29" s="204">
        <f t="shared" si="3"/>
        <v>0</v>
      </c>
      <c r="Y29" s="43">
        <f t="shared" si="18"/>
        <v>0</v>
      </c>
      <c r="Z29" s="43">
        <f t="shared" si="18"/>
        <v>0</v>
      </c>
      <c r="AA29" s="43">
        <f t="shared" si="19"/>
        <v>0</v>
      </c>
      <c r="AB29" s="234">
        <v>0</v>
      </c>
      <c r="AC29" s="234"/>
      <c r="AD29" s="204">
        <f t="shared" si="4"/>
        <v>0</v>
      </c>
      <c r="AE29" s="234">
        <v>877000</v>
      </c>
      <c r="AF29" s="234"/>
      <c r="AG29" s="204">
        <f t="shared" si="5"/>
        <v>877000</v>
      </c>
      <c r="AH29" s="234">
        <v>868000</v>
      </c>
      <c r="AI29" s="234"/>
      <c r="AJ29" s="204">
        <f t="shared" si="6"/>
        <v>868000</v>
      </c>
      <c r="AK29" s="201">
        <f>MAX(0,'UPDATE&gt;&gt;2023 May Revision'!AN29-SUM(AB29,AE29,AH29))</f>
        <v>7062000</v>
      </c>
      <c r="AL29" s="201">
        <f>MAX(0,'UPDATE&gt;&gt;2023 May Revision'!AO29-SUM(AC29,AF29,AI29))</f>
        <v>0</v>
      </c>
      <c r="AM29" s="204">
        <f t="shared" si="7"/>
        <v>7062000</v>
      </c>
      <c r="AN29" s="43">
        <f t="shared" si="20"/>
        <v>8807000</v>
      </c>
      <c r="AO29" s="43">
        <f t="shared" si="20"/>
        <v>0</v>
      </c>
      <c r="AP29" s="204">
        <f t="shared" si="8"/>
        <v>8807000</v>
      </c>
      <c r="AQ29" s="201">
        <v>3965000</v>
      </c>
      <c r="AR29" s="201"/>
      <c r="AS29" s="204">
        <f t="shared" si="9"/>
        <v>3965000</v>
      </c>
      <c r="AT29" s="201">
        <v>3965000</v>
      </c>
      <c r="AU29" s="201"/>
      <c r="AV29" s="204">
        <f t="shared" si="10"/>
        <v>3965000</v>
      </c>
      <c r="AW29" s="201">
        <v>3963000</v>
      </c>
      <c r="AX29" s="201"/>
      <c r="AY29" s="204">
        <f t="shared" si="11"/>
        <v>3963000</v>
      </c>
      <c r="AZ29" s="201"/>
      <c r="BA29" s="201"/>
      <c r="BB29" s="204">
        <f t="shared" si="12"/>
        <v>0</v>
      </c>
      <c r="BC29" s="43">
        <f t="shared" si="21"/>
        <v>11893000</v>
      </c>
      <c r="BD29" s="43">
        <f t="shared" si="21"/>
        <v>0</v>
      </c>
      <c r="BE29" s="43">
        <f t="shared" si="22"/>
        <v>11893000</v>
      </c>
      <c r="BF29" s="201"/>
      <c r="BG29" s="201"/>
      <c r="BH29" s="204">
        <f t="shared" si="13"/>
        <v>0</v>
      </c>
      <c r="BI29" s="201"/>
      <c r="BJ29" s="201"/>
      <c r="BK29" s="204">
        <f t="shared" si="14"/>
        <v>0</v>
      </c>
      <c r="BL29" s="201"/>
      <c r="BM29" s="201"/>
      <c r="BN29" s="204">
        <f t="shared" si="15"/>
        <v>0</v>
      </c>
      <c r="BO29" s="216">
        <f t="shared" si="23"/>
        <v>0</v>
      </c>
      <c r="BP29" s="216">
        <f t="shared" si="23"/>
        <v>0</v>
      </c>
      <c r="BQ29" s="216">
        <f t="shared" si="24"/>
        <v>0</v>
      </c>
      <c r="BR29" s="205">
        <f t="shared" si="25"/>
        <v>20700000</v>
      </c>
      <c r="BS29" s="205">
        <f t="shared" si="25"/>
        <v>0</v>
      </c>
      <c r="BT29" s="205">
        <f t="shared" si="25"/>
        <v>20700000</v>
      </c>
      <c r="BU29" s="46">
        <f>+Y29-'UPDATE&gt;&gt;2023 May Revision'!Y29</f>
        <v>0</v>
      </c>
      <c r="BV29" s="46">
        <f>+Z29-'UPDATE&gt;&gt;2023 May Revision'!Z29</f>
        <v>0</v>
      </c>
      <c r="BW29" s="46">
        <f>+AA29-'UPDATE&gt;&gt;2023 May Revision'!AA29</f>
        <v>0</v>
      </c>
      <c r="BX29" s="46">
        <f>+AN29-'UPDATE&gt;&gt;2023 May Revision'!AN29</f>
        <v>0</v>
      </c>
      <c r="BY29" s="46">
        <f>+AO29-'UPDATE&gt;&gt;2023 May Revision'!AO29</f>
        <v>0</v>
      </c>
      <c r="BZ29" s="46">
        <f>+AP29-'UPDATE&gt;&gt;2023 May Revision'!AP29</f>
        <v>0</v>
      </c>
      <c r="CA29" s="46">
        <f>+BC29-'UPDATE&gt;&gt;2023 May Revision'!BC29</f>
        <v>0</v>
      </c>
      <c r="CB29" s="46">
        <f>+BD29-'UPDATE&gt;&gt;2023 May Revision'!BD29</f>
        <v>0</v>
      </c>
      <c r="CC29" s="46">
        <f>+BE29-'UPDATE&gt;&gt;2023 May Revision'!BE29</f>
        <v>0</v>
      </c>
      <c r="CD29" s="46">
        <f>+BO29-'UPDATE&gt;&gt;2023 May Revision'!BO29</f>
        <v>0</v>
      </c>
      <c r="CE29" s="46">
        <f>+BP29-'UPDATE&gt;&gt;2023 May Revision'!BP29</f>
        <v>0</v>
      </c>
      <c r="CF29" s="46">
        <f>+BQ29-'UPDATE&gt;&gt;2023 May Revision'!BQ29</f>
        <v>0</v>
      </c>
      <c r="CG29" s="46">
        <f t="shared" si="26"/>
        <v>0</v>
      </c>
      <c r="CH29" s="46">
        <f t="shared" si="27"/>
        <v>0</v>
      </c>
      <c r="CI29" s="46">
        <f t="shared" si="28"/>
        <v>0</v>
      </c>
    </row>
    <row r="30" spans="2:87" hidden="1" x14ac:dyDescent="0.25">
      <c r="B30" s="48" t="s">
        <v>156</v>
      </c>
      <c r="C30" s="48" t="s">
        <v>164</v>
      </c>
      <c r="D30" s="48" t="s">
        <v>117</v>
      </c>
      <c r="E30" s="48" t="s">
        <v>165</v>
      </c>
      <c r="F30" s="48" t="s">
        <v>160</v>
      </c>
      <c r="H30" s="48" t="s">
        <v>167</v>
      </c>
      <c r="I30" s="48">
        <v>20</v>
      </c>
      <c r="J30" s="46">
        <v>17000000</v>
      </c>
      <c r="K30" s="46">
        <v>0</v>
      </c>
      <c r="L30" s="46">
        <v>17000000</v>
      </c>
      <c r="M30" s="201"/>
      <c r="N30" s="201"/>
      <c r="O30" s="204">
        <f t="shared" si="0"/>
        <v>0</v>
      </c>
      <c r="P30" s="201"/>
      <c r="Q30" s="201"/>
      <c r="R30" s="204">
        <f t="shared" si="1"/>
        <v>0</v>
      </c>
      <c r="S30" s="201"/>
      <c r="T30" s="201"/>
      <c r="U30" s="204">
        <f t="shared" si="2"/>
        <v>0</v>
      </c>
      <c r="V30" s="201"/>
      <c r="W30" s="201"/>
      <c r="X30" s="204">
        <f t="shared" si="3"/>
        <v>0</v>
      </c>
      <c r="Y30" s="43">
        <f t="shared" si="18"/>
        <v>0</v>
      </c>
      <c r="Z30" s="43">
        <f t="shared" si="18"/>
        <v>0</v>
      </c>
      <c r="AA30" s="43">
        <f t="shared" si="19"/>
        <v>0</v>
      </c>
      <c r="AB30" s="234">
        <v>326000</v>
      </c>
      <c r="AC30" s="234"/>
      <c r="AD30" s="204">
        <f t="shared" si="4"/>
        <v>326000</v>
      </c>
      <c r="AE30" s="234">
        <v>184000</v>
      </c>
      <c r="AF30" s="234"/>
      <c r="AG30" s="204">
        <f t="shared" si="5"/>
        <v>184000</v>
      </c>
      <c r="AH30" s="234">
        <v>341000</v>
      </c>
      <c r="AI30" s="234"/>
      <c r="AJ30" s="204">
        <f t="shared" si="6"/>
        <v>341000</v>
      </c>
      <c r="AK30" s="201">
        <f>MAX(0,'UPDATE&gt;&gt;2023 May Revision'!AN30-SUM(AB30,AE30,AH30))</f>
        <v>6255000</v>
      </c>
      <c r="AL30" s="201">
        <f>MAX(0,'UPDATE&gt;&gt;2023 May Revision'!AO30-SUM(AC30,AF30,AI30))</f>
        <v>0</v>
      </c>
      <c r="AM30" s="204">
        <f t="shared" si="7"/>
        <v>6255000</v>
      </c>
      <c r="AN30" s="43">
        <f t="shared" si="20"/>
        <v>7106000</v>
      </c>
      <c r="AO30" s="43">
        <f t="shared" si="20"/>
        <v>0</v>
      </c>
      <c r="AP30" s="204">
        <f t="shared" si="8"/>
        <v>7106000</v>
      </c>
      <c r="AQ30" s="201">
        <v>3298000</v>
      </c>
      <c r="AR30" s="201"/>
      <c r="AS30" s="204">
        <f t="shared" si="9"/>
        <v>3298000</v>
      </c>
      <c r="AT30" s="201">
        <v>3298000</v>
      </c>
      <c r="AU30" s="201"/>
      <c r="AV30" s="204">
        <f t="shared" si="10"/>
        <v>3298000</v>
      </c>
      <c r="AW30" s="201">
        <v>3298000</v>
      </c>
      <c r="AX30" s="201"/>
      <c r="AY30" s="204">
        <f t="shared" si="11"/>
        <v>3298000</v>
      </c>
      <c r="AZ30" s="201"/>
      <c r="BA30" s="201"/>
      <c r="BB30" s="204">
        <f t="shared" si="12"/>
        <v>0</v>
      </c>
      <c r="BC30" s="43">
        <f t="shared" si="21"/>
        <v>9894000</v>
      </c>
      <c r="BD30" s="43">
        <f t="shared" si="21"/>
        <v>0</v>
      </c>
      <c r="BE30" s="43">
        <f t="shared" si="22"/>
        <v>9894000</v>
      </c>
      <c r="BF30" s="201"/>
      <c r="BG30" s="201"/>
      <c r="BH30" s="204">
        <f t="shared" si="13"/>
        <v>0</v>
      </c>
      <c r="BI30" s="201"/>
      <c r="BJ30" s="201"/>
      <c r="BK30" s="204">
        <f t="shared" si="14"/>
        <v>0</v>
      </c>
      <c r="BL30" s="201"/>
      <c r="BM30" s="201"/>
      <c r="BN30" s="204">
        <f t="shared" si="15"/>
        <v>0</v>
      </c>
      <c r="BO30" s="216">
        <f t="shared" si="23"/>
        <v>0</v>
      </c>
      <c r="BP30" s="216">
        <f t="shared" si="23"/>
        <v>0</v>
      </c>
      <c r="BQ30" s="216">
        <f t="shared" si="24"/>
        <v>0</v>
      </c>
      <c r="BR30" s="205">
        <f t="shared" si="25"/>
        <v>17000000</v>
      </c>
      <c r="BS30" s="205">
        <f t="shared" si="25"/>
        <v>0</v>
      </c>
      <c r="BT30" s="205">
        <f t="shared" si="25"/>
        <v>17000000</v>
      </c>
      <c r="BU30" s="46">
        <f>+Y30-'UPDATE&gt;&gt;2023 May Revision'!Y30</f>
        <v>0</v>
      </c>
      <c r="BV30" s="46">
        <f>+Z30-'UPDATE&gt;&gt;2023 May Revision'!Z30</f>
        <v>0</v>
      </c>
      <c r="BW30" s="46">
        <f>+AA30-'UPDATE&gt;&gt;2023 May Revision'!AA30</f>
        <v>0</v>
      </c>
      <c r="BX30" s="46">
        <f>+AN30-'UPDATE&gt;&gt;2023 May Revision'!AN30</f>
        <v>0</v>
      </c>
      <c r="BY30" s="46">
        <f>+AO30-'UPDATE&gt;&gt;2023 May Revision'!AO30</f>
        <v>0</v>
      </c>
      <c r="BZ30" s="46">
        <f>+AP30-'UPDATE&gt;&gt;2023 May Revision'!AP30</f>
        <v>0</v>
      </c>
      <c r="CA30" s="46">
        <f>+BC30-'UPDATE&gt;&gt;2023 May Revision'!BC30</f>
        <v>0</v>
      </c>
      <c r="CB30" s="46">
        <f>+BD30-'UPDATE&gt;&gt;2023 May Revision'!BD30</f>
        <v>0</v>
      </c>
      <c r="CC30" s="46">
        <f>+BE30-'UPDATE&gt;&gt;2023 May Revision'!BE30</f>
        <v>0</v>
      </c>
      <c r="CD30" s="46">
        <f>+BO30-'UPDATE&gt;&gt;2023 May Revision'!BO30</f>
        <v>0</v>
      </c>
      <c r="CE30" s="46">
        <f>+BP30-'UPDATE&gt;&gt;2023 May Revision'!BP30</f>
        <v>0</v>
      </c>
      <c r="CF30" s="46">
        <f>+BQ30-'UPDATE&gt;&gt;2023 May Revision'!BQ30</f>
        <v>0</v>
      </c>
      <c r="CG30" s="46">
        <f t="shared" si="26"/>
        <v>0</v>
      </c>
      <c r="CH30" s="46">
        <f t="shared" si="27"/>
        <v>0</v>
      </c>
      <c r="CI30" s="46">
        <f t="shared" si="28"/>
        <v>0</v>
      </c>
    </row>
    <row r="31" spans="2:87" s="96" customFormat="1" hidden="1" x14ac:dyDescent="0.25">
      <c r="B31" s="96" t="s">
        <v>156</v>
      </c>
      <c r="C31" s="96" t="s">
        <v>168</v>
      </c>
      <c r="D31" s="96" t="s">
        <v>121</v>
      </c>
      <c r="F31" s="96" t="s">
        <v>158</v>
      </c>
      <c r="H31" s="96" t="s">
        <v>159</v>
      </c>
      <c r="I31" s="96">
        <v>30</v>
      </c>
      <c r="J31" s="182">
        <v>0</v>
      </c>
      <c r="K31" s="182">
        <v>0</v>
      </c>
      <c r="L31" s="182">
        <v>0</v>
      </c>
      <c r="M31" s="203"/>
      <c r="N31" s="203"/>
      <c r="O31" s="208">
        <f t="shared" si="0"/>
        <v>0</v>
      </c>
      <c r="P31" s="203"/>
      <c r="Q31" s="203"/>
      <c r="R31" s="208">
        <f t="shared" si="1"/>
        <v>0</v>
      </c>
      <c r="S31" s="203"/>
      <c r="T31" s="203"/>
      <c r="U31" s="208">
        <f t="shared" si="2"/>
        <v>0</v>
      </c>
      <c r="V31" s="203"/>
      <c r="W31" s="203"/>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01">
        <f>MAX(0,'UPDATE&gt;&gt;2023 May Revision'!AN31-SUM(AB31,AE31,AH31))</f>
        <v>0</v>
      </c>
      <c r="AL31" s="201">
        <f>MAX(0,'UPDATE&gt;&gt;2023 May Revision'!AO31-SUM(AC31,AF31,AI31))</f>
        <v>0</v>
      </c>
      <c r="AM31" s="208">
        <f t="shared" si="7"/>
        <v>0</v>
      </c>
      <c r="AN31" s="240">
        <f t="shared" si="20"/>
        <v>0</v>
      </c>
      <c r="AO31" s="240">
        <f t="shared" si="20"/>
        <v>0</v>
      </c>
      <c r="AP31" s="208">
        <f t="shared" si="8"/>
        <v>0</v>
      </c>
      <c r="AQ31" s="203">
        <v>0</v>
      </c>
      <c r="AR31" s="203"/>
      <c r="AS31" s="208">
        <f t="shared" si="9"/>
        <v>0</v>
      </c>
      <c r="AT31" s="203">
        <v>0</v>
      </c>
      <c r="AU31" s="203"/>
      <c r="AV31" s="208">
        <f t="shared" si="10"/>
        <v>0</v>
      </c>
      <c r="AW31" s="203">
        <v>0</v>
      </c>
      <c r="AX31" s="203"/>
      <c r="AY31" s="208">
        <f t="shared" si="11"/>
        <v>0</v>
      </c>
      <c r="AZ31" s="203"/>
      <c r="BA31" s="203"/>
      <c r="BB31" s="208">
        <f t="shared" si="12"/>
        <v>0</v>
      </c>
      <c r="BC31" s="240">
        <f t="shared" si="21"/>
        <v>0</v>
      </c>
      <c r="BD31" s="240">
        <f t="shared" si="21"/>
        <v>0</v>
      </c>
      <c r="BE31" s="240">
        <f t="shared" si="22"/>
        <v>0</v>
      </c>
      <c r="BF31" s="203"/>
      <c r="BG31" s="203"/>
      <c r="BH31" s="208">
        <f t="shared" si="13"/>
        <v>0</v>
      </c>
      <c r="BI31" s="203"/>
      <c r="BJ31" s="203"/>
      <c r="BK31" s="208">
        <f t="shared" si="14"/>
        <v>0</v>
      </c>
      <c r="BL31" s="203"/>
      <c r="BM31" s="203"/>
      <c r="BN31" s="208">
        <f t="shared" si="15"/>
        <v>0</v>
      </c>
      <c r="BO31" s="217">
        <f t="shared" si="23"/>
        <v>0</v>
      </c>
      <c r="BP31" s="217">
        <f t="shared" si="23"/>
        <v>0</v>
      </c>
      <c r="BQ31" s="217">
        <f t="shared" si="24"/>
        <v>0</v>
      </c>
      <c r="BR31" s="209">
        <f t="shared" si="25"/>
        <v>0</v>
      </c>
      <c r="BS31" s="209">
        <f t="shared" si="25"/>
        <v>0</v>
      </c>
      <c r="BT31" s="209">
        <f t="shared" si="25"/>
        <v>0</v>
      </c>
      <c r="BU31" s="46">
        <f>+Y31-'UPDATE&gt;&gt;2023 May Revision'!Y31</f>
        <v>0</v>
      </c>
      <c r="BV31" s="46">
        <f>+Z31-'UPDATE&gt;&gt;2023 May Revision'!Z31</f>
        <v>0</v>
      </c>
      <c r="BW31" s="46">
        <f>+AA31-'UPDATE&gt;&gt;2023 May Revision'!AA31</f>
        <v>0</v>
      </c>
      <c r="BX31" s="46">
        <f>+AN31-'UPDATE&gt;&gt;2023 May Revision'!AN31</f>
        <v>0</v>
      </c>
      <c r="BY31" s="46">
        <f>+AO31-'UPDATE&gt;&gt;2023 May Revision'!AO31</f>
        <v>0</v>
      </c>
      <c r="BZ31" s="46">
        <f>+AP31-'UPDATE&gt;&gt;2023 May Revision'!AP31</f>
        <v>0</v>
      </c>
      <c r="CA31" s="46">
        <f>+BC31-'UPDATE&gt;&gt;2023 May Revision'!BC31</f>
        <v>0</v>
      </c>
      <c r="CB31" s="46">
        <f>+BD31-'UPDATE&gt;&gt;2023 May Revision'!BD31</f>
        <v>0</v>
      </c>
      <c r="CC31" s="46">
        <f>+BE31-'UPDATE&gt;&gt;2023 May Revision'!BE31</f>
        <v>0</v>
      </c>
      <c r="CD31" s="46">
        <f>+BO31-'UPDATE&gt;&gt;2023 May Revision'!BO31</f>
        <v>0</v>
      </c>
      <c r="CE31" s="46">
        <f>+BP31-'UPDATE&gt;&gt;2023 May Revision'!BP31</f>
        <v>0</v>
      </c>
      <c r="CF31" s="46">
        <f>+BQ31-'UPDATE&gt;&gt;2023 May Revision'!BQ31</f>
        <v>0</v>
      </c>
      <c r="CG31" s="46">
        <f t="shared" si="26"/>
        <v>0</v>
      </c>
      <c r="CH31" s="46">
        <f t="shared" si="27"/>
        <v>0</v>
      </c>
      <c r="CI31" s="46">
        <f t="shared" si="28"/>
        <v>0</v>
      </c>
    </row>
    <row r="32" spans="2:87" s="96" customFormat="1" hidden="1" x14ac:dyDescent="0.25">
      <c r="B32" s="96" t="s">
        <v>156</v>
      </c>
      <c r="C32" s="96" t="s">
        <v>168</v>
      </c>
      <c r="D32" s="96" t="s">
        <v>117</v>
      </c>
      <c r="F32" s="96" t="s">
        <v>160</v>
      </c>
      <c r="H32" s="96" t="s">
        <v>159</v>
      </c>
      <c r="I32" s="96">
        <v>30</v>
      </c>
      <c r="J32" s="182">
        <v>0</v>
      </c>
      <c r="K32" s="182">
        <v>0</v>
      </c>
      <c r="L32" s="182">
        <v>0</v>
      </c>
      <c r="M32" s="203"/>
      <c r="N32" s="203"/>
      <c r="O32" s="208">
        <f t="shared" si="0"/>
        <v>0</v>
      </c>
      <c r="P32" s="203"/>
      <c r="Q32" s="203"/>
      <c r="R32" s="208">
        <f t="shared" si="1"/>
        <v>0</v>
      </c>
      <c r="S32" s="203"/>
      <c r="T32" s="203"/>
      <c r="U32" s="208">
        <f t="shared" si="2"/>
        <v>0</v>
      </c>
      <c r="V32" s="203"/>
      <c r="W32" s="203"/>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01">
        <f>MAX(0,'UPDATE&gt;&gt;2023 May Revision'!AN32-SUM(AB32,AE32,AH32))</f>
        <v>0</v>
      </c>
      <c r="AL32" s="201">
        <f>MAX(0,'UPDATE&gt;&gt;2023 May Revision'!AO32-SUM(AC32,AF32,AI32))</f>
        <v>0</v>
      </c>
      <c r="AM32" s="208">
        <f t="shared" si="7"/>
        <v>0</v>
      </c>
      <c r="AN32" s="240">
        <f t="shared" si="20"/>
        <v>0</v>
      </c>
      <c r="AO32" s="240">
        <f t="shared" si="20"/>
        <v>0</v>
      </c>
      <c r="AP32" s="208">
        <f t="shared" si="8"/>
        <v>0</v>
      </c>
      <c r="AQ32" s="203">
        <v>0</v>
      </c>
      <c r="AR32" s="203"/>
      <c r="AS32" s="208">
        <f t="shared" si="9"/>
        <v>0</v>
      </c>
      <c r="AT32" s="203">
        <v>0</v>
      </c>
      <c r="AU32" s="203"/>
      <c r="AV32" s="208">
        <f t="shared" si="10"/>
        <v>0</v>
      </c>
      <c r="AW32" s="203">
        <v>0</v>
      </c>
      <c r="AX32" s="203"/>
      <c r="AY32" s="208">
        <f t="shared" si="11"/>
        <v>0</v>
      </c>
      <c r="AZ32" s="203"/>
      <c r="BA32" s="203"/>
      <c r="BB32" s="208">
        <f t="shared" si="12"/>
        <v>0</v>
      </c>
      <c r="BC32" s="240">
        <f t="shared" si="21"/>
        <v>0</v>
      </c>
      <c r="BD32" s="240">
        <f t="shared" si="21"/>
        <v>0</v>
      </c>
      <c r="BE32" s="240">
        <f t="shared" si="22"/>
        <v>0</v>
      </c>
      <c r="BF32" s="203"/>
      <c r="BG32" s="203"/>
      <c r="BH32" s="208">
        <f t="shared" si="13"/>
        <v>0</v>
      </c>
      <c r="BI32" s="203"/>
      <c r="BJ32" s="203"/>
      <c r="BK32" s="208">
        <f t="shared" si="14"/>
        <v>0</v>
      </c>
      <c r="BL32" s="203"/>
      <c r="BM32" s="203"/>
      <c r="BN32" s="208">
        <f t="shared" si="15"/>
        <v>0</v>
      </c>
      <c r="BO32" s="217">
        <f t="shared" si="23"/>
        <v>0</v>
      </c>
      <c r="BP32" s="217">
        <f t="shared" si="23"/>
        <v>0</v>
      </c>
      <c r="BQ32" s="217">
        <f t="shared" si="24"/>
        <v>0</v>
      </c>
      <c r="BR32" s="209">
        <f t="shared" si="25"/>
        <v>0</v>
      </c>
      <c r="BS32" s="209">
        <f t="shared" si="25"/>
        <v>0</v>
      </c>
      <c r="BT32" s="209">
        <f t="shared" si="25"/>
        <v>0</v>
      </c>
      <c r="BU32" s="46">
        <f>+Y32-'UPDATE&gt;&gt;2023 May Revision'!Y32</f>
        <v>0</v>
      </c>
      <c r="BV32" s="46">
        <f>+Z32-'UPDATE&gt;&gt;2023 May Revision'!Z32</f>
        <v>0</v>
      </c>
      <c r="BW32" s="46">
        <f>+AA32-'UPDATE&gt;&gt;2023 May Revision'!AA32</f>
        <v>0</v>
      </c>
      <c r="BX32" s="46">
        <f>+AN32-'UPDATE&gt;&gt;2023 May Revision'!AN32</f>
        <v>0</v>
      </c>
      <c r="BY32" s="46">
        <f>+AO32-'UPDATE&gt;&gt;2023 May Revision'!AO32</f>
        <v>0</v>
      </c>
      <c r="BZ32" s="46">
        <f>+AP32-'UPDATE&gt;&gt;2023 May Revision'!AP32</f>
        <v>0</v>
      </c>
      <c r="CA32" s="46">
        <f>+BC32-'UPDATE&gt;&gt;2023 May Revision'!BC32</f>
        <v>0</v>
      </c>
      <c r="CB32" s="46">
        <f>+BD32-'UPDATE&gt;&gt;2023 May Revision'!BD32</f>
        <v>0</v>
      </c>
      <c r="CC32" s="46">
        <f>+BE32-'UPDATE&gt;&gt;2023 May Revision'!BE32</f>
        <v>0</v>
      </c>
      <c r="CD32" s="46">
        <f>+BO32-'UPDATE&gt;&gt;2023 May Revision'!BO32</f>
        <v>0</v>
      </c>
      <c r="CE32" s="46">
        <f>+BP32-'UPDATE&gt;&gt;2023 May Revision'!BP32</f>
        <v>0</v>
      </c>
      <c r="CF32" s="46">
        <f>+BQ32-'UPDATE&gt;&gt;2023 May Revision'!BQ32</f>
        <v>0</v>
      </c>
      <c r="CG32" s="46">
        <f t="shared" si="26"/>
        <v>0</v>
      </c>
      <c r="CH32" s="46">
        <f t="shared" si="27"/>
        <v>0</v>
      </c>
      <c r="CI32" s="46">
        <f t="shared" si="28"/>
        <v>0</v>
      </c>
    </row>
    <row r="33" spans="1:88" hidden="1" x14ac:dyDescent="0.25">
      <c r="B33" s="48" t="s">
        <v>156</v>
      </c>
      <c r="C33" s="48" t="s">
        <v>170</v>
      </c>
      <c r="D33" s="48" t="s">
        <v>121</v>
      </c>
      <c r="E33" s="48" t="s">
        <v>165</v>
      </c>
      <c r="F33" s="48" t="s">
        <v>158</v>
      </c>
      <c r="H33" s="48" t="s">
        <v>159</v>
      </c>
      <c r="I33" s="48">
        <v>30</v>
      </c>
      <c r="J33" s="46">
        <v>1500000</v>
      </c>
      <c r="K33" s="46">
        <v>0</v>
      </c>
      <c r="L33" s="46">
        <v>1500000</v>
      </c>
      <c r="M33" s="201"/>
      <c r="N33" s="201"/>
      <c r="O33" s="204">
        <f t="shared" si="0"/>
        <v>0</v>
      </c>
      <c r="P33" s="201"/>
      <c r="Q33" s="201"/>
      <c r="R33" s="204">
        <f t="shared" si="1"/>
        <v>0</v>
      </c>
      <c r="S33" s="201"/>
      <c r="T33" s="201"/>
      <c r="U33" s="204">
        <f t="shared" si="2"/>
        <v>0</v>
      </c>
      <c r="V33" s="201"/>
      <c r="W33" s="201"/>
      <c r="X33" s="204">
        <f t="shared" si="3"/>
        <v>0</v>
      </c>
      <c r="Y33" s="43">
        <f t="shared" si="18"/>
        <v>0</v>
      </c>
      <c r="Z33" s="43">
        <f t="shared" si="18"/>
        <v>0</v>
      </c>
      <c r="AA33" s="43">
        <f t="shared" si="19"/>
        <v>0</v>
      </c>
      <c r="AB33" s="234">
        <v>0</v>
      </c>
      <c r="AC33" s="234"/>
      <c r="AD33" s="204">
        <f t="shared" si="4"/>
        <v>0</v>
      </c>
      <c r="AE33" s="234">
        <v>0</v>
      </c>
      <c r="AF33" s="234"/>
      <c r="AG33" s="204">
        <f t="shared" si="5"/>
        <v>0</v>
      </c>
      <c r="AH33" s="234">
        <v>0</v>
      </c>
      <c r="AI33" s="234"/>
      <c r="AJ33" s="204">
        <f t="shared" si="6"/>
        <v>0</v>
      </c>
      <c r="AK33" s="201">
        <f>MAX(0,'UPDATE&gt;&gt;2023 May Revision'!AN33-SUM(AB33,AE33,AH33))</f>
        <v>600000</v>
      </c>
      <c r="AL33" s="201">
        <f>MAX(0,'UPDATE&gt;&gt;2023 May Revision'!AO33-SUM(AC33,AF33,AI33))</f>
        <v>0</v>
      </c>
      <c r="AM33" s="204">
        <f t="shared" si="7"/>
        <v>600000</v>
      </c>
      <c r="AN33" s="43">
        <f t="shared" si="20"/>
        <v>600000</v>
      </c>
      <c r="AO33" s="43">
        <f t="shared" si="20"/>
        <v>0</v>
      </c>
      <c r="AP33" s="204">
        <f t="shared" si="8"/>
        <v>600000</v>
      </c>
      <c r="AQ33" s="201">
        <v>225000</v>
      </c>
      <c r="AR33" s="201"/>
      <c r="AS33" s="204">
        <f t="shared" si="9"/>
        <v>225000</v>
      </c>
      <c r="AT33" s="201">
        <v>225000</v>
      </c>
      <c r="AU33" s="201"/>
      <c r="AV33" s="204">
        <f t="shared" si="10"/>
        <v>225000</v>
      </c>
      <c r="AW33" s="201">
        <v>225000</v>
      </c>
      <c r="AX33" s="201"/>
      <c r="AY33" s="204">
        <f t="shared" si="11"/>
        <v>225000</v>
      </c>
      <c r="AZ33" s="201">
        <v>225000</v>
      </c>
      <c r="BA33" s="201"/>
      <c r="BB33" s="204">
        <f t="shared" si="12"/>
        <v>225000</v>
      </c>
      <c r="BC33" s="43">
        <f t="shared" si="21"/>
        <v>900000</v>
      </c>
      <c r="BD33" s="43">
        <f t="shared" si="21"/>
        <v>0</v>
      </c>
      <c r="BE33" s="43">
        <f t="shared" si="22"/>
        <v>900000</v>
      </c>
      <c r="BF33" s="201"/>
      <c r="BG33" s="201"/>
      <c r="BH33" s="204">
        <f t="shared" si="13"/>
        <v>0</v>
      </c>
      <c r="BI33" s="201"/>
      <c r="BJ33" s="201"/>
      <c r="BK33" s="204">
        <f t="shared" si="14"/>
        <v>0</v>
      </c>
      <c r="BL33" s="201"/>
      <c r="BM33" s="201"/>
      <c r="BN33" s="204">
        <f t="shared" si="15"/>
        <v>0</v>
      </c>
      <c r="BO33" s="216">
        <f t="shared" si="23"/>
        <v>0</v>
      </c>
      <c r="BP33" s="216">
        <f t="shared" si="23"/>
        <v>0</v>
      </c>
      <c r="BQ33" s="216">
        <f t="shared" si="24"/>
        <v>0</v>
      </c>
      <c r="BR33" s="205">
        <f t="shared" si="25"/>
        <v>1500000</v>
      </c>
      <c r="BS33" s="205">
        <f t="shared" si="25"/>
        <v>0</v>
      </c>
      <c r="BT33" s="205">
        <f t="shared" si="25"/>
        <v>1500000</v>
      </c>
      <c r="BU33" s="46">
        <f>+Y33-'UPDATE&gt;&gt;2023 May Revision'!Y33</f>
        <v>0</v>
      </c>
      <c r="BV33" s="46">
        <f>+Z33-'UPDATE&gt;&gt;2023 May Revision'!Z33</f>
        <v>0</v>
      </c>
      <c r="BW33" s="46">
        <f>+AA33-'UPDATE&gt;&gt;2023 May Revision'!AA33</f>
        <v>0</v>
      </c>
      <c r="BX33" s="46">
        <f>+AN33-'UPDATE&gt;&gt;2023 May Revision'!AN33</f>
        <v>0</v>
      </c>
      <c r="BY33" s="46">
        <f>+AO33-'UPDATE&gt;&gt;2023 May Revision'!AO33</f>
        <v>0</v>
      </c>
      <c r="BZ33" s="46">
        <f>+AP33-'UPDATE&gt;&gt;2023 May Revision'!AP33</f>
        <v>0</v>
      </c>
      <c r="CA33" s="46">
        <f>+BC33-'UPDATE&gt;&gt;2023 May Revision'!BC33</f>
        <v>0</v>
      </c>
      <c r="CB33" s="46">
        <f>+BD33-'UPDATE&gt;&gt;2023 May Revision'!BD33</f>
        <v>0</v>
      </c>
      <c r="CC33" s="46">
        <f>+BE33-'UPDATE&gt;&gt;2023 May Revision'!BE33</f>
        <v>0</v>
      </c>
      <c r="CD33" s="46">
        <f>+BO33-'UPDATE&gt;&gt;2023 May Revision'!BO33</f>
        <v>0</v>
      </c>
      <c r="CE33" s="46">
        <f>+BP33-'UPDATE&gt;&gt;2023 May Revision'!BP33</f>
        <v>0</v>
      </c>
      <c r="CF33" s="46">
        <f>+BQ33-'UPDATE&gt;&gt;2023 May Revision'!BQ33</f>
        <v>0</v>
      </c>
      <c r="CG33" s="46">
        <f t="shared" si="26"/>
        <v>0</v>
      </c>
      <c r="CH33" s="46">
        <f t="shared" si="27"/>
        <v>0</v>
      </c>
      <c r="CI33" s="46">
        <f t="shared" si="28"/>
        <v>0</v>
      </c>
    </row>
    <row r="34" spans="1:88" hidden="1" x14ac:dyDescent="0.25">
      <c r="B34" s="48" t="s">
        <v>156</v>
      </c>
      <c r="C34" s="48" t="s">
        <v>170</v>
      </c>
      <c r="D34" s="48" t="s">
        <v>117</v>
      </c>
      <c r="E34" s="48" t="s">
        <v>165</v>
      </c>
      <c r="F34" s="48" t="s">
        <v>160</v>
      </c>
      <c r="H34" s="48" t="s">
        <v>159</v>
      </c>
      <c r="I34" s="48">
        <v>30</v>
      </c>
      <c r="J34" s="46">
        <v>48500000</v>
      </c>
      <c r="K34" s="46">
        <v>0</v>
      </c>
      <c r="L34" s="46">
        <v>48500000</v>
      </c>
      <c r="M34" s="201"/>
      <c r="N34" s="201"/>
      <c r="O34" s="204">
        <f t="shared" si="0"/>
        <v>0</v>
      </c>
      <c r="P34" s="201"/>
      <c r="Q34" s="201"/>
      <c r="R34" s="204">
        <f t="shared" si="1"/>
        <v>0</v>
      </c>
      <c r="S34" s="201"/>
      <c r="T34" s="201"/>
      <c r="U34" s="204">
        <f t="shared" si="2"/>
        <v>0</v>
      </c>
      <c r="V34" s="201"/>
      <c r="W34" s="201"/>
      <c r="X34" s="204">
        <f t="shared" si="3"/>
        <v>0</v>
      </c>
      <c r="Y34" s="43">
        <f t="shared" si="18"/>
        <v>0</v>
      </c>
      <c r="Z34" s="43">
        <f t="shared" si="18"/>
        <v>0</v>
      </c>
      <c r="AA34" s="43">
        <f t="shared" si="19"/>
        <v>0</v>
      </c>
      <c r="AB34" s="234">
        <v>0</v>
      </c>
      <c r="AC34" s="234"/>
      <c r="AD34" s="204">
        <f t="shared" si="4"/>
        <v>0</v>
      </c>
      <c r="AE34" s="234">
        <v>0</v>
      </c>
      <c r="AF34" s="234"/>
      <c r="AG34" s="204">
        <f t="shared" si="5"/>
        <v>0</v>
      </c>
      <c r="AH34" s="234">
        <v>0</v>
      </c>
      <c r="AI34" s="234"/>
      <c r="AJ34" s="204">
        <f t="shared" si="6"/>
        <v>0</v>
      </c>
      <c r="AK34" s="201">
        <f>MAX(0,'UPDATE&gt;&gt;2023 May Revision'!AN34-SUM(AB34,AE34,AH34))</f>
        <v>19400000</v>
      </c>
      <c r="AL34" s="201">
        <f>MAX(0,'UPDATE&gt;&gt;2023 May Revision'!AO34-SUM(AC34,AF34,AI34))</f>
        <v>0</v>
      </c>
      <c r="AM34" s="204">
        <f t="shared" si="7"/>
        <v>19400000</v>
      </c>
      <c r="AN34" s="43">
        <f t="shared" si="20"/>
        <v>19400000</v>
      </c>
      <c r="AO34" s="43">
        <f t="shared" si="20"/>
        <v>0</v>
      </c>
      <c r="AP34" s="204">
        <f t="shared" si="8"/>
        <v>19400000</v>
      </c>
      <c r="AQ34" s="201">
        <v>7275000</v>
      </c>
      <c r="AR34" s="201"/>
      <c r="AS34" s="204">
        <f t="shared" si="9"/>
        <v>7275000</v>
      </c>
      <c r="AT34" s="201">
        <v>7275000</v>
      </c>
      <c r="AU34" s="201"/>
      <c r="AV34" s="204">
        <f t="shared" si="10"/>
        <v>7275000</v>
      </c>
      <c r="AW34" s="201">
        <v>7275000</v>
      </c>
      <c r="AX34" s="201"/>
      <c r="AY34" s="204">
        <f t="shared" si="11"/>
        <v>7275000</v>
      </c>
      <c r="AZ34" s="201">
        <v>7275000</v>
      </c>
      <c r="BA34" s="201"/>
      <c r="BB34" s="204">
        <f t="shared" si="12"/>
        <v>7275000</v>
      </c>
      <c r="BC34" s="43">
        <f t="shared" si="21"/>
        <v>29100000</v>
      </c>
      <c r="BD34" s="43">
        <f t="shared" si="21"/>
        <v>0</v>
      </c>
      <c r="BE34" s="43">
        <f t="shared" si="22"/>
        <v>29100000</v>
      </c>
      <c r="BF34" s="201"/>
      <c r="BG34" s="201"/>
      <c r="BH34" s="204">
        <f t="shared" si="13"/>
        <v>0</v>
      </c>
      <c r="BI34" s="201"/>
      <c r="BJ34" s="201"/>
      <c r="BK34" s="204">
        <f t="shared" si="14"/>
        <v>0</v>
      </c>
      <c r="BL34" s="201"/>
      <c r="BM34" s="201"/>
      <c r="BN34" s="204">
        <f t="shared" si="15"/>
        <v>0</v>
      </c>
      <c r="BO34" s="216">
        <f t="shared" si="23"/>
        <v>0</v>
      </c>
      <c r="BP34" s="216">
        <f t="shared" si="23"/>
        <v>0</v>
      </c>
      <c r="BQ34" s="216">
        <f t="shared" si="24"/>
        <v>0</v>
      </c>
      <c r="BR34" s="205">
        <f t="shared" si="25"/>
        <v>48500000</v>
      </c>
      <c r="BS34" s="205">
        <f t="shared" si="25"/>
        <v>0</v>
      </c>
      <c r="BT34" s="205">
        <f t="shared" si="25"/>
        <v>48500000</v>
      </c>
      <c r="BU34" s="46">
        <f>+Y34-'UPDATE&gt;&gt;2023 May Revision'!Y34</f>
        <v>0</v>
      </c>
      <c r="BV34" s="46">
        <f>+Z34-'UPDATE&gt;&gt;2023 May Revision'!Z34</f>
        <v>0</v>
      </c>
      <c r="BW34" s="46">
        <f>+AA34-'UPDATE&gt;&gt;2023 May Revision'!AA34</f>
        <v>0</v>
      </c>
      <c r="BX34" s="46">
        <f>+AN34-'UPDATE&gt;&gt;2023 May Revision'!AN34</f>
        <v>0</v>
      </c>
      <c r="BY34" s="46">
        <f>+AO34-'UPDATE&gt;&gt;2023 May Revision'!AO34</f>
        <v>0</v>
      </c>
      <c r="BZ34" s="46">
        <f>+AP34-'UPDATE&gt;&gt;2023 May Revision'!AP34</f>
        <v>0</v>
      </c>
      <c r="CA34" s="46">
        <f>+BC34-'UPDATE&gt;&gt;2023 May Revision'!BC34</f>
        <v>0</v>
      </c>
      <c r="CB34" s="46">
        <f>+BD34-'UPDATE&gt;&gt;2023 May Revision'!BD34</f>
        <v>0</v>
      </c>
      <c r="CC34" s="46">
        <f>+BE34-'UPDATE&gt;&gt;2023 May Revision'!BE34</f>
        <v>0</v>
      </c>
      <c r="CD34" s="46">
        <f>+BO34-'UPDATE&gt;&gt;2023 May Revision'!BO34</f>
        <v>0</v>
      </c>
      <c r="CE34" s="46">
        <f>+BP34-'UPDATE&gt;&gt;2023 May Revision'!BP34</f>
        <v>0</v>
      </c>
      <c r="CF34" s="46">
        <f>+BQ34-'UPDATE&gt;&gt;2023 May Revision'!BQ34</f>
        <v>0</v>
      </c>
      <c r="CG34" s="46">
        <f t="shared" si="26"/>
        <v>0</v>
      </c>
      <c r="CH34" s="46">
        <f t="shared" si="27"/>
        <v>0</v>
      </c>
      <c r="CI34" s="46">
        <f t="shared" si="28"/>
        <v>0</v>
      </c>
    </row>
    <row r="35" spans="1:88" hidden="1" x14ac:dyDescent="0.25">
      <c r="B35" s="48" t="s">
        <v>156</v>
      </c>
      <c r="C35" s="48" t="s">
        <v>171</v>
      </c>
      <c r="D35" s="48" t="s">
        <v>121</v>
      </c>
      <c r="E35" s="48" t="s">
        <v>165</v>
      </c>
      <c r="F35" s="48" t="s">
        <v>158</v>
      </c>
      <c r="H35" s="48" t="s">
        <v>166</v>
      </c>
      <c r="I35" s="48">
        <v>10</v>
      </c>
      <c r="J35" s="46">
        <v>2000000</v>
      </c>
      <c r="K35" s="46">
        <v>0</v>
      </c>
      <c r="L35" s="46">
        <v>2000000</v>
      </c>
      <c r="M35" s="201"/>
      <c r="N35" s="201"/>
      <c r="O35" s="204">
        <f t="shared" si="0"/>
        <v>0</v>
      </c>
      <c r="P35" s="201"/>
      <c r="Q35" s="201"/>
      <c r="R35" s="204">
        <f t="shared" si="1"/>
        <v>0</v>
      </c>
      <c r="S35" s="201"/>
      <c r="T35" s="201"/>
      <c r="U35" s="204">
        <f t="shared" si="2"/>
        <v>0</v>
      </c>
      <c r="V35" s="201"/>
      <c r="W35" s="201"/>
      <c r="X35" s="204">
        <f t="shared" si="3"/>
        <v>0</v>
      </c>
      <c r="Y35" s="43">
        <f t="shared" si="18"/>
        <v>0</v>
      </c>
      <c r="Z35" s="43">
        <f t="shared" si="18"/>
        <v>0</v>
      </c>
      <c r="AA35" s="43">
        <f t="shared" si="19"/>
        <v>0</v>
      </c>
      <c r="AB35" s="234">
        <v>0</v>
      </c>
      <c r="AC35" s="234"/>
      <c r="AD35" s="204">
        <f t="shared" si="4"/>
        <v>0</v>
      </c>
      <c r="AE35" s="234">
        <v>0</v>
      </c>
      <c r="AF35" s="234"/>
      <c r="AG35" s="204">
        <f t="shared" si="5"/>
        <v>0</v>
      </c>
      <c r="AH35" s="234">
        <v>0</v>
      </c>
      <c r="AI35" s="234"/>
      <c r="AJ35" s="204">
        <f t="shared" si="6"/>
        <v>0</v>
      </c>
      <c r="AK35" s="201">
        <f>MAX(0,'UPDATE&gt;&gt;2023 May Revision'!AN35-SUM(AB35,AE35,AH35))</f>
        <v>800000</v>
      </c>
      <c r="AL35" s="201">
        <f>MAX(0,'UPDATE&gt;&gt;2023 May Revision'!AO35-SUM(AC35,AF35,AI35))</f>
        <v>0</v>
      </c>
      <c r="AM35" s="204">
        <f t="shared" si="7"/>
        <v>800000</v>
      </c>
      <c r="AN35" s="43">
        <f t="shared" si="20"/>
        <v>800000</v>
      </c>
      <c r="AO35" s="43">
        <f t="shared" si="20"/>
        <v>0</v>
      </c>
      <c r="AP35" s="204">
        <f t="shared" si="8"/>
        <v>800000</v>
      </c>
      <c r="AQ35" s="201">
        <v>300000</v>
      </c>
      <c r="AR35" s="201"/>
      <c r="AS35" s="204">
        <f t="shared" si="9"/>
        <v>300000</v>
      </c>
      <c r="AT35" s="201">
        <v>300000</v>
      </c>
      <c r="AU35" s="201"/>
      <c r="AV35" s="204">
        <f t="shared" si="10"/>
        <v>300000</v>
      </c>
      <c r="AW35" s="201">
        <v>300000</v>
      </c>
      <c r="AX35" s="201"/>
      <c r="AY35" s="204">
        <f t="shared" si="11"/>
        <v>300000</v>
      </c>
      <c r="AZ35" s="201">
        <v>300000</v>
      </c>
      <c r="BA35" s="201"/>
      <c r="BB35" s="204">
        <f t="shared" si="12"/>
        <v>300000</v>
      </c>
      <c r="BC35" s="43">
        <f t="shared" si="21"/>
        <v>1200000</v>
      </c>
      <c r="BD35" s="43">
        <f t="shared" si="21"/>
        <v>0</v>
      </c>
      <c r="BE35" s="43">
        <f t="shared" si="22"/>
        <v>1200000</v>
      </c>
      <c r="BF35" s="201"/>
      <c r="BG35" s="201"/>
      <c r="BH35" s="204">
        <f t="shared" si="13"/>
        <v>0</v>
      </c>
      <c r="BI35" s="201"/>
      <c r="BJ35" s="201"/>
      <c r="BK35" s="204">
        <f t="shared" si="14"/>
        <v>0</v>
      </c>
      <c r="BL35" s="201"/>
      <c r="BM35" s="201"/>
      <c r="BN35" s="204">
        <f t="shared" si="15"/>
        <v>0</v>
      </c>
      <c r="BO35" s="216">
        <f t="shared" si="23"/>
        <v>0</v>
      </c>
      <c r="BP35" s="216">
        <f t="shared" si="23"/>
        <v>0</v>
      </c>
      <c r="BQ35" s="216">
        <f t="shared" si="24"/>
        <v>0</v>
      </c>
      <c r="BR35" s="205">
        <f t="shared" si="25"/>
        <v>2000000</v>
      </c>
      <c r="BS35" s="205">
        <f t="shared" si="25"/>
        <v>0</v>
      </c>
      <c r="BT35" s="205">
        <f t="shared" si="25"/>
        <v>2000000</v>
      </c>
      <c r="BU35" s="46">
        <f>+Y35-'UPDATE&gt;&gt;2023 May Revision'!Y35</f>
        <v>0</v>
      </c>
      <c r="BV35" s="46">
        <f>+Z35-'UPDATE&gt;&gt;2023 May Revision'!Z35</f>
        <v>0</v>
      </c>
      <c r="BW35" s="46">
        <f>+AA35-'UPDATE&gt;&gt;2023 May Revision'!AA35</f>
        <v>0</v>
      </c>
      <c r="BX35" s="46">
        <f>+AN35-'UPDATE&gt;&gt;2023 May Revision'!AN35</f>
        <v>0</v>
      </c>
      <c r="BY35" s="46">
        <f>+AO35-'UPDATE&gt;&gt;2023 May Revision'!AO35</f>
        <v>0</v>
      </c>
      <c r="BZ35" s="46">
        <f>+AP35-'UPDATE&gt;&gt;2023 May Revision'!AP35</f>
        <v>0</v>
      </c>
      <c r="CA35" s="46">
        <f>+BC35-'UPDATE&gt;&gt;2023 May Revision'!BC35</f>
        <v>0</v>
      </c>
      <c r="CB35" s="46">
        <f>+BD35-'UPDATE&gt;&gt;2023 May Revision'!BD35</f>
        <v>0</v>
      </c>
      <c r="CC35" s="46">
        <f>+BE35-'UPDATE&gt;&gt;2023 May Revision'!BE35</f>
        <v>0</v>
      </c>
      <c r="CD35" s="46">
        <f>+BO35-'UPDATE&gt;&gt;2023 May Revision'!BO35</f>
        <v>0</v>
      </c>
      <c r="CE35" s="46">
        <f>+BP35-'UPDATE&gt;&gt;2023 May Revision'!BP35</f>
        <v>0</v>
      </c>
      <c r="CF35" s="46">
        <f>+BQ35-'UPDATE&gt;&gt;2023 May Revision'!BQ35</f>
        <v>0</v>
      </c>
      <c r="CG35" s="46">
        <f t="shared" si="26"/>
        <v>0</v>
      </c>
      <c r="CH35" s="46">
        <f t="shared" si="27"/>
        <v>0</v>
      </c>
      <c r="CI35" s="46">
        <f t="shared" si="28"/>
        <v>0</v>
      </c>
    </row>
    <row r="36" spans="1:88" hidden="1" x14ac:dyDescent="0.25">
      <c r="B36" s="48" t="s">
        <v>156</v>
      </c>
      <c r="C36" s="48" t="s">
        <v>171</v>
      </c>
      <c r="D36" s="48" t="s">
        <v>117</v>
      </c>
      <c r="E36" s="48" t="s">
        <v>165</v>
      </c>
      <c r="F36" s="48" t="s">
        <v>160</v>
      </c>
      <c r="H36" s="48" t="s">
        <v>166</v>
      </c>
      <c r="I36" s="48">
        <v>10</v>
      </c>
      <c r="J36" s="46">
        <v>38000000</v>
      </c>
      <c r="K36" s="46">
        <v>0</v>
      </c>
      <c r="L36" s="46">
        <v>38000000</v>
      </c>
      <c r="M36" s="201"/>
      <c r="N36" s="201"/>
      <c r="O36" s="204">
        <f t="shared" ref="O36:O55" si="29">ROUND(M36,-3)+ROUND(N36,-3)</f>
        <v>0</v>
      </c>
      <c r="P36" s="201"/>
      <c r="Q36" s="201"/>
      <c r="R36" s="204">
        <f t="shared" ref="R36:R55" si="30">ROUND(P36,-3)+ROUND(Q36,-3)</f>
        <v>0</v>
      </c>
      <c r="S36" s="201"/>
      <c r="T36" s="201"/>
      <c r="U36" s="204">
        <f t="shared" ref="U36:U55" si="31">ROUND(S36,-3)+ROUND(T36,-3)</f>
        <v>0</v>
      </c>
      <c r="V36" s="201"/>
      <c r="W36" s="201"/>
      <c r="X36" s="204">
        <f t="shared" ref="X36:X55" si="32">ROUND(V36,-3)+ROUND(W36,-3)</f>
        <v>0</v>
      </c>
      <c r="Y36" s="43">
        <f t="shared" si="18"/>
        <v>0</v>
      </c>
      <c r="Z36" s="43">
        <f t="shared" si="18"/>
        <v>0</v>
      </c>
      <c r="AA36" s="43">
        <f t="shared" si="19"/>
        <v>0</v>
      </c>
      <c r="AB36" s="234">
        <v>0</v>
      </c>
      <c r="AC36" s="234"/>
      <c r="AD36" s="204">
        <f t="shared" ref="AD36:AD55" si="33">ROUND(AB36,-3)+ROUND(AC36,-3)</f>
        <v>0</v>
      </c>
      <c r="AE36" s="234">
        <v>2866000</v>
      </c>
      <c r="AF36" s="234"/>
      <c r="AG36" s="204">
        <f t="shared" ref="AG36:AG55" si="34">ROUND(AE36,-3)+ROUND(AF36,-3)</f>
        <v>2866000</v>
      </c>
      <c r="AH36" s="234">
        <v>1906000</v>
      </c>
      <c r="AI36" s="234"/>
      <c r="AJ36" s="204">
        <f t="shared" ref="AJ36:AJ55" si="35">ROUND(AH36,-3)+ROUND(AI36,-3)</f>
        <v>1906000</v>
      </c>
      <c r="AK36" s="201">
        <f>MAX(0,'UPDATE&gt;&gt;2023 May Revision'!AN36-SUM(AB36,AE36,AH36))</f>
        <v>12148000</v>
      </c>
      <c r="AL36" s="201">
        <f>MAX(0,'UPDATE&gt;&gt;2023 May Revision'!AO36-SUM(AC36,AF36,AI36))</f>
        <v>0</v>
      </c>
      <c r="AM36" s="204">
        <f t="shared" ref="AM36:AM55" si="36">ROUND(AK36,-3)+ROUND(AL36,-3)</f>
        <v>12148000</v>
      </c>
      <c r="AN36" s="43">
        <f t="shared" si="20"/>
        <v>16920000</v>
      </c>
      <c r="AO36" s="43">
        <f t="shared" si="20"/>
        <v>0</v>
      </c>
      <c r="AP36" s="204">
        <f t="shared" ref="AP36:AP55" si="37">ROUND(AN36,-3)+ROUND(AO36,-3)</f>
        <v>16920000</v>
      </c>
      <c r="AQ36" s="201">
        <v>5270000</v>
      </c>
      <c r="AR36" s="201"/>
      <c r="AS36" s="204">
        <f t="shared" ref="AS36:AS55" si="38">ROUND(AQ36,-3)+ROUND(AR36,-3)</f>
        <v>5270000</v>
      </c>
      <c r="AT36" s="201">
        <v>5270000</v>
      </c>
      <c r="AU36" s="201"/>
      <c r="AV36" s="204">
        <f t="shared" ref="AV36:AV55" si="39">ROUND(AT36,-3)+ROUND(AU36,-3)</f>
        <v>5270000</v>
      </c>
      <c r="AW36" s="201">
        <v>5270000</v>
      </c>
      <c r="AX36" s="201"/>
      <c r="AY36" s="204">
        <f t="shared" ref="AY36:AY55" si="40">ROUND(AW36,-3)+ROUND(AX36,-3)</f>
        <v>5270000</v>
      </c>
      <c r="AZ36" s="201">
        <v>5270000</v>
      </c>
      <c r="BA36" s="201"/>
      <c r="BB36" s="204">
        <f t="shared" ref="BB36:BB55" si="41">ROUND(AZ36,-3)+ROUND(BA36,-3)</f>
        <v>5270000</v>
      </c>
      <c r="BC36" s="43">
        <f t="shared" si="21"/>
        <v>21080000</v>
      </c>
      <c r="BD36" s="43">
        <f t="shared" si="21"/>
        <v>0</v>
      </c>
      <c r="BE36" s="43">
        <f t="shared" si="22"/>
        <v>21080000</v>
      </c>
      <c r="BF36" s="201"/>
      <c r="BG36" s="201"/>
      <c r="BH36" s="204">
        <f t="shared" ref="BH36:BH55" si="42">ROUND(BF36,-3)+ROUND(BG36,-3)</f>
        <v>0</v>
      </c>
      <c r="BI36" s="201"/>
      <c r="BJ36" s="201"/>
      <c r="BK36" s="204">
        <f t="shared" ref="BK36:BK55" si="43">ROUND(BI36,-3)+ROUND(BJ36,-3)</f>
        <v>0</v>
      </c>
      <c r="BL36" s="201"/>
      <c r="BM36" s="201"/>
      <c r="BN36" s="204">
        <f t="shared" ref="BN36:BN55" si="44">ROUND(BL36,-3)+ROUND(BM36,-3)</f>
        <v>0</v>
      </c>
      <c r="BO36" s="216">
        <f t="shared" si="23"/>
        <v>0</v>
      </c>
      <c r="BP36" s="216">
        <f t="shared" si="23"/>
        <v>0</v>
      </c>
      <c r="BQ36" s="216">
        <f t="shared" si="24"/>
        <v>0</v>
      </c>
      <c r="BR36" s="205">
        <f t="shared" si="25"/>
        <v>38000000</v>
      </c>
      <c r="BS36" s="205">
        <f t="shared" si="25"/>
        <v>0</v>
      </c>
      <c r="BT36" s="205">
        <f t="shared" si="25"/>
        <v>38000000</v>
      </c>
      <c r="BU36" s="46">
        <f>+Y36-'UPDATE&gt;&gt;2023 May Revision'!Y36</f>
        <v>0</v>
      </c>
      <c r="BV36" s="46">
        <f>+Z36-'UPDATE&gt;&gt;2023 May Revision'!Z36</f>
        <v>0</v>
      </c>
      <c r="BW36" s="46">
        <f>+AA36-'UPDATE&gt;&gt;2023 May Revision'!AA36</f>
        <v>0</v>
      </c>
      <c r="BX36" s="46">
        <f>+AN36-'UPDATE&gt;&gt;2023 May Revision'!AN36</f>
        <v>0</v>
      </c>
      <c r="BY36" s="46">
        <f>+AO36-'UPDATE&gt;&gt;2023 May Revision'!AO36</f>
        <v>0</v>
      </c>
      <c r="BZ36" s="46">
        <f>+AP36-'UPDATE&gt;&gt;2023 May Revision'!AP36</f>
        <v>0</v>
      </c>
      <c r="CA36" s="46">
        <f>+BC36-'UPDATE&gt;&gt;2023 May Revision'!BC36</f>
        <v>0</v>
      </c>
      <c r="CB36" s="46">
        <f>+BD36-'UPDATE&gt;&gt;2023 May Revision'!BD36</f>
        <v>0</v>
      </c>
      <c r="CC36" s="46">
        <f>+BE36-'UPDATE&gt;&gt;2023 May Revision'!BE36</f>
        <v>0</v>
      </c>
      <c r="CD36" s="46">
        <f>+BO36-'UPDATE&gt;&gt;2023 May Revision'!BO36</f>
        <v>0</v>
      </c>
      <c r="CE36" s="46">
        <f>+BP36-'UPDATE&gt;&gt;2023 May Revision'!BP36</f>
        <v>0</v>
      </c>
      <c r="CF36" s="46">
        <f>+BQ36-'UPDATE&gt;&gt;2023 May Revision'!BQ36</f>
        <v>0</v>
      </c>
      <c r="CG36" s="46">
        <f t="shared" si="26"/>
        <v>0</v>
      </c>
      <c r="CH36" s="46">
        <f t="shared" si="27"/>
        <v>0</v>
      </c>
      <c r="CI36" s="46">
        <f t="shared" si="28"/>
        <v>0</v>
      </c>
    </row>
    <row r="37" spans="1:88" x14ac:dyDescent="0.25">
      <c r="A37" s="48" t="s">
        <v>172</v>
      </c>
      <c r="B37" s="48" t="s">
        <v>173</v>
      </c>
      <c r="C37" s="48" t="s">
        <v>174</v>
      </c>
      <c r="D37" s="48" t="s">
        <v>121</v>
      </c>
      <c r="F37" s="48" t="s">
        <v>175</v>
      </c>
      <c r="G37" s="48" t="s">
        <v>176</v>
      </c>
      <c r="H37" s="48" t="s">
        <v>177</v>
      </c>
      <c r="I37" s="48">
        <v>20</v>
      </c>
      <c r="J37" s="46">
        <v>92000</v>
      </c>
      <c r="K37" s="46">
        <v>92000</v>
      </c>
      <c r="L37" s="46">
        <v>184000</v>
      </c>
      <c r="M37" s="201"/>
      <c r="N37" s="201"/>
      <c r="O37" s="204">
        <f t="shared" si="29"/>
        <v>0</v>
      </c>
      <c r="P37" s="201"/>
      <c r="Q37" s="201"/>
      <c r="R37" s="204">
        <f t="shared" si="30"/>
        <v>0</v>
      </c>
      <c r="S37" s="201"/>
      <c r="T37" s="201"/>
      <c r="U37" s="204">
        <f t="shared" si="31"/>
        <v>0</v>
      </c>
      <c r="V37" s="201"/>
      <c r="W37" s="201"/>
      <c r="X37" s="204">
        <f t="shared" si="32"/>
        <v>0</v>
      </c>
      <c r="Y37" s="43">
        <f t="shared" si="18"/>
        <v>0</v>
      </c>
      <c r="Z37" s="43">
        <f t="shared" si="18"/>
        <v>0</v>
      </c>
      <c r="AA37" s="43">
        <f t="shared" si="19"/>
        <v>0</v>
      </c>
      <c r="AB37" s="234">
        <v>0</v>
      </c>
      <c r="AC37" s="234">
        <v>0</v>
      </c>
      <c r="AD37" s="204">
        <f t="shared" si="33"/>
        <v>0</v>
      </c>
      <c r="AE37" s="234">
        <v>0</v>
      </c>
      <c r="AF37" s="234">
        <v>0</v>
      </c>
      <c r="AG37" s="204">
        <f t="shared" si="34"/>
        <v>0</v>
      </c>
      <c r="AH37" s="234"/>
      <c r="AI37" s="234"/>
      <c r="AJ37" s="204">
        <f t="shared" si="35"/>
        <v>0</v>
      </c>
      <c r="AK37" s="201">
        <f>MAX(0,'UPDATE&gt;&gt;2023 May Revision'!AN37-SUM(AB37,AE37,AH37))</f>
        <v>50000</v>
      </c>
      <c r="AL37" s="201">
        <f>MAX(0,'UPDATE&gt;&gt;2023 May Revision'!AO37-SUM(AC37,AF37,AI37))</f>
        <v>50000</v>
      </c>
      <c r="AM37" s="204">
        <f t="shared" si="36"/>
        <v>100000</v>
      </c>
      <c r="AN37" s="43">
        <f t="shared" si="20"/>
        <v>50000</v>
      </c>
      <c r="AO37" s="43">
        <f t="shared" si="20"/>
        <v>50000</v>
      </c>
      <c r="AP37" s="204">
        <f t="shared" si="37"/>
        <v>100000</v>
      </c>
      <c r="AQ37" s="201">
        <v>21000</v>
      </c>
      <c r="AR37" s="201">
        <v>21000</v>
      </c>
      <c r="AS37" s="204">
        <f t="shared" si="38"/>
        <v>42000</v>
      </c>
      <c r="AT37" s="201">
        <v>21000</v>
      </c>
      <c r="AU37" s="201">
        <v>21000</v>
      </c>
      <c r="AV37" s="204">
        <f t="shared" si="39"/>
        <v>42000</v>
      </c>
      <c r="AW37" s="201"/>
      <c r="AX37" s="201"/>
      <c r="AY37" s="204">
        <f t="shared" si="40"/>
        <v>0</v>
      </c>
      <c r="AZ37" s="201"/>
      <c r="BA37" s="201"/>
      <c r="BB37" s="204">
        <f t="shared" si="41"/>
        <v>0</v>
      </c>
      <c r="BC37" s="43">
        <f t="shared" si="21"/>
        <v>42000</v>
      </c>
      <c r="BD37" s="43">
        <f t="shared" si="21"/>
        <v>42000</v>
      </c>
      <c r="BE37" s="43">
        <f t="shared" si="22"/>
        <v>84000</v>
      </c>
      <c r="BF37" s="201"/>
      <c r="BG37" s="201"/>
      <c r="BH37" s="204">
        <f t="shared" si="42"/>
        <v>0</v>
      </c>
      <c r="BI37" s="201"/>
      <c r="BJ37" s="201"/>
      <c r="BK37" s="204">
        <f t="shared" si="43"/>
        <v>0</v>
      </c>
      <c r="BL37" s="201"/>
      <c r="BM37" s="201"/>
      <c r="BN37" s="204">
        <f t="shared" si="44"/>
        <v>0</v>
      </c>
      <c r="BO37" s="216">
        <f t="shared" si="23"/>
        <v>0</v>
      </c>
      <c r="BP37" s="216">
        <f t="shared" si="23"/>
        <v>0</v>
      </c>
      <c r="BQ37" s="216">
        <f t="shared" si="24"/>
        <v>0</v>
      </c>
      <c r="BR37" s="205">
        <f t="shared" si="25"/>
        <v>92000</v>
      </c>
      <c r="BS37" s="205">
        <f t="shared" si="25"/>
        <v>92000</v>
      </c>
      <c r="BT37" s="205">
        <f t="shared" si="25"/>
        <v>184000</v>
      </c>
      <c r="BU37" s="46">
        <f>+Y37-'UPDATE&gt;&gt;2023 May Revision'!Y37</f>
        <v>0</v>
      </c>
      <c r="BV37" s="46">
        <f>+Z37-'UPDATE&gt;&gt;2023 May Revision'!Z37</f>
        <v>0</v>
      </c>
      <c r="BW37" s="46">
        <f>+AA37-'UPDATE&gt;&gt;2023 May Revision'!AA37</f>
        <v>0</v>
      </c>
      <c r="BX37" s="46">
        <f>+AN37-'UPDATE&gt;&gt;2023 May Revision'!AN37</f>
        <v>0</v>
      </c>
      <c r="BY37" s="46">
        <f>+AO37-'UPDATE&gt;&gt;2023 May Revision'!AO37</f>
        <v>0</v>
      </c>
      <c r="BZ37" s="46">
        <f>+AP37-'UPDATE&gt;&gt;2023 May Revision'!AP37</f>
        <v>0</v>
      </c>
      <c r="CA37" s="46">
        <f>+BC37-'UPDATE&gt;&gt;2023 May Revision'!BC37</f>
        <v>0</v>
      </c>
      <c r="CB37" s="46">
        <f>+BD37-'UPDATE&gt;&gt;2023 May Revision'!BD37</f>
        <v>0</v>
      </c>
      <c r="CC37" s="46">
        <f>+BE37-'UPDATE&gt;&gt;2023 May Revision'!BE37</f>
        <v>0</v>
      </c>
      <c r="CD37" s="46">
        <f>+BO37-'UPDATE&gt;&gt;2023 May Revision'!BO37</f>
        <v>0</v>
      </c>
      <c r="CE37" s="46">
        <f>+BP37-'UPDATE&gt;&gt;2023 May Revision'!BP37</f>
        <v>0</v>
      </c>
      <c r="CF37" s="46">
        <f>+BQ37-'UPDATE&gt;&gt;2023 May Revision'!BQ37</f>
        <v>0</v>
      </c>
      <c r="CG37" s="46">
        <f t="shared" si="26"/>
        <v>0</v>
      </c>
      <c r="CH37" s="46">
        <f t="shared" si="27"/>
        <v>0</v>
      </c>
      <c r="CI37" s="46">
        <f t="shared" si="28"/>
        <v>0</v>
      </c>
    </row>
    <row r="38" spans="1:88" x14ac:dyDescent="0.25">
      <c r="A38" s="48" t="s">
        <v>179</v>
      </c>
      <c r="B38" s="48" t="s">
        <v>173</v>
      </c>
      <c r="C38" s="48" t="s">
        <v>180</v>
      </c>
      <c r="D38" s="48" t="s">
        <v>121</v>
      </c>
      <c r="F38" s="48" t="s">
        <v>175</v>
      </c>
      <c r="G38" s="48" t="s">
        <v>176</v>
      </c>
      <c r="H38" s="48" t="s">
        <v>177</v>
      </c>
      <c r="I38" s="48">
        <v>20</v>
      </c>
      <c r="J38" s="46">
        <v>5765000</v>
      </c>
      <c r="K38" s="46">
        <v>5765000</v>
      </c>
      <c r="L38" s="46">
        <v>11530000</v>
      </c>
      <c r="M38" s="201">
        <v>0</v>
      </c>
      <c r="N38" s="201">
        <v>0</v>
      </c>
      <c r="O38" s="204">
        <f t="shared" si="29"/>
        <v>0</v>
      </c>
      <c r="P38" s="201">
        <v>0</v>
      </c>
      <c r="Q38" s="201">
        <v>0</v>
      </c>
      <c r="R38" s="204">
        <f t="shared" si="30"/>
        <v>0</v>
      </c>
      <c r="S38" s="201">
        <v>0</v>
      </c>
      <c r="T38" s="201">
        <v>0</v>
      </c>
      <c r="U38" s="204">
        <f t="shared" si="31"/>
        <v>0</v>
      </c>
      <c r="V38" s="201">
        <v>0</v>
      </c>
      <c r="W38" s="201">
        <v>0</v>
      </c>
      <c r="X38" s="204">
        <f t="shared" si="32"/>
        <v>0</v>
      </c>
      <c r="Y38" s="43">
        <f t="shared" si="18"/>
        <v>0</v>
      </c>
      <c r="Z38" s="43">
        <f t="shared" si="18"/>
        <v>0</v>
      </c>
      <c r="AA38" s="43">
        <f t="shared" si="19"/>
        <v>0</v>
      </c>
      <c r="AB38" s="234">
        <v>0</v>
      </c>
      <c r="AC38" s="234">
        <v>0</v>
      </c>
      <c r="AD38" s="204">
        <f t="shared" si="33"/>
        <v>0</v>
      </c>
      <c r="AE38" s="234">
        <v>0</v>
      </c>
      <c r="AF38" s="234">
        <v>0</v>
      </c>
      <c r="AG38" s="204">
        <f t="shared" si="34"/>
        <v>0</v>
      </c>
      <c r="AH38" s="234">
        <v>0</v>
      </c>
      <c r="AI38" s="234">
        <v>0</v>
      </c>
      <c r="AJ38" s="204">
        <f t="shared" si="35"/>
        <v>0</v>
      </c>
      <c r="AK38" s="201">
        <f>MAX(0,'UPDATE&gt;&gt;2023 May Revision'!AN38-SUM(AB38,AE38,AH38))</f>
        <v>5765000</v>
      </c>
      <c r="AL38" s="201">
        <f>MAX(0,'UPDATE&gt;&gt;2023 May Revision'!AO38-SUM(AC38,AF38,AI38))</f>
        <v>5765000</v>
      </c>
      <c r="AM38" s="204">
        <f t="shared" si="36"/>
        <v>11530000</v>
      </c>
      <c r="AN38" s="43">
        <f t="shared" si="20"/>
        <v>5765000</v>
      </c>
      <c r="AO38" s="43">
        <f t="shared" si="20"/>
        <v>5765000</v>
      </c>
      <c r="AP38" s="204">
        <f t="shared" si="37"/>
        <v>11530000</v>
      </c>
      <c r="AQ38" s="201"/>
      <c r="AR38" s="201"/>
      <c r="AS38" s="204">
        <f t="shared" si="38"/>
        <v>0</v>
      </c>
      <c r="AT38" s="201"/>
      <c r="AU38" s="201"/>
      <c r="AV38" s="204">
        <f t="shared" si="39"/>
        <v>0</v>
      </c>
      <c r="AW38" s="201"/>
      <c r="AX38" s="201"/>
      <c r="AY38" s="204">
        <f t="shared" si="40"/>
        <v>0</v>
      </c>
      <c r="AZ38" s="201"/>
      <c r="BA38" s="201"/>
      <c r="BB38" s="204">
        <f t="shared" si="41"/>
        <v>0</v>
      </c>
      <c r="BC38" s="43">
        <f t="shared" si="21"/>
        <v>0</v>
      </c>
      <c r="BD38" s="43">
        <f t="shared" si="21"/>
        <v>0</v>
      </c>
      <c r="BE38" s="43">
        <f t="shared" si="22"/>
        <v>0</v>
      </c>
      <c r="BF38" s="201"/>
      <c r="BG38" s="201"/>
      <c r="BH38" s="204">
        <f t="shared" si="42"/>
        <v>0</v>
      </c>
      <c r="BI38" s="201"/>
      <c r="BJ38" s="201"/>
      <c r="BK38" s="204">
        <f t="shared" si="43"/>
        <v>0</v>
      </c>
      <c r="BL38" s="201"/>
      <c r="BM38" s="201"/>
      <c r="BN38" s="204">
        <f t="shared" si="44"/>
        <v>0</v>
      </c>
      <c r="BO38" s="216">
        <f t="shared" si="23"/>
        <v>0</v>
      </c>
      <c r="BP38" s="216">
        <f t="shared" si="23"/>
        <v>0</v>
      </c>
      <c r="BQ38" s="216">
        <f t="shared" si="24"/>
        <v>0</v>
      </c>
      <c r="BR38" s="205">
        <f t="shared" si="25"/>
        <v>5765000</v>
      </c>
      <c r="BS38" s="205">
        <f t="shared" si="25"/>
        <v>5765000</v>
      </c>
      <c r="BT38" s="205">
        <f t="shared" si="25"/>
        <v>11530000</v>
      </c>
      <c r="BU38" s="46">
        <f>+Y38-'UPDATE&gt;&gt;2023 May Revision'!Y38</f>
        <v>0</v>
      </c>
      <c r="BV38" s="46">
        <f>+Z38-'UPDATE&gt;&gt;2023 May Revision'!Z38</f>
        <v>0</v>
      </c>
      <c r="BW38" s="46">
        <f>+AA38-'UPDATE&gt;&gt;2023 May Revision'!AA38</f>
        <v>0</v>
      </c>
      <c r="BX38" s="46">
        <f>+AN38-'UPDATE&gt;&gt;2023 May Revision'!AN38</f>
        <v>0</v>
      </c>
      <c r="BY38" s="46">
        <f>+AO38-'UPDATE&gt;&gt;2023 May Revision'!AO38</f>
        <v>0</v>
      </c>
      <c r="BZ38" s="46">
        <f>+AP38-'UPDATE&gt;&gt;2023 May Revision'!AP38</f>
        <v>0</v>
      </c>
      <c r="CA38" s="46">
        <f>+BC38-'UPDATE&gt;&gt;2023 May Revision'!BC38</f>
        <v>0</v>
      </c>
      <c r="CB38" s="46">
        <f>+BD38-'UPDATE&gt;&gt;2023 May Revision'!BD38</f>
        <v>0</v>
      </c>
      <c r="CC38" s="46">
        <f>+BE38-'UPDATE&gt;&gt;2023 May Revision'!BE38</f>
        <v>0</v>
      </c>
      <c r="CD38" s="46">
        <f>+BO38-'UPDATE&gt;&gt;2023 May Revision'!BO38</f>
        <v>0</v>
      </c>
      <c r="CE38" s="46">
        <f>+BP38-'UPDATE&gt;&gt;2023 May Revision'!BP38</f>
        <v>0</v>
      </c>
      <c r="CF38" s="46">
        <f>+BQ38-'UPDATE&gt;&gt;2023 May Revision'!BQ38</f>
        <v>0</v>
      </c>
      <c r="CG38" s="46">
        <f t="shared" si="26"/>
        <v>0</v>
      </c>
      <c r="CH38" s="46">
        <f t="shared" si="27"/>
        <v>0</v>
      </c>
      <c r="CI38" s="46">
        <f t="shared" si="28"/>
        <v>0</v>
      </c>
    </row>
    <row r="39" spans="1:88" x14ac:dyDescent="0.25">
      <c r="A39" s="48" t="s">
        <v>182</v>
      </c>
      <c r="B39" s="48" t="s">
        <v>173</v>
      </c>
      <c r="C39" s="48" t="s">
        <v>183</v>
      </c>
      <c r="D39" s="48" t="s">
        <v>121</v>
      </c>
      <c r="F39" s="48" t="s">
        <v>175</v>
      </c>
      <c r="G39" s="48" t="s">
        <v>176</v>
      </c>
      <c r="H39" s="48" t="s">
        <v>177</v>
      </c>
      <c r="I39" s="48">
        <v>20</v>
      </c>
      <c r="J39" s="46">
        <v>25000000</v>
      </c>
      <c r="K39" s="46">
        <v>0</v>
      </c>
      <c r="L39" s="46">
        <v>25000000</v>
      </c>
      <c r="M39" s="201"/>
      <c r="N39" s="201"/>
      <c r="O39" s="204">
        <f t="shared" si="29"/>
        <v>0</v>
      </c>
      <c r="P39" s="201"/>
      <c r="Q39" s="201"/>
      <c r="R39" s="204">
        <f t="shared" si="30"/>
        <v>0</v>
      </c>
      <c r="S39" s="201"/>
      <c r="T39" s="201"/>
      <c r="U39" s="204">
        <f t="shared" si="31"/>
        <v>0</v>
      </c>
      <c r="V39" s="201">
        <v>0</v>
      </c>
      <c r="W39" s="201"/>
      <c r="X39" s="204">
        <f t="shared" si="32"/>
        <v>0</v>
      </c>
      <c r="Y39" s="43">
        <f t="shared" si="18"/>
        <v>0</v>
      </c>
      <c r="Z39" s="43">
        <f t="shared" si="18"/>
        <v>0</v>
      </c>
      <c r="AA39" s="43">
        <f t="shared" si="19"/>
        <v>0</v>
      </c>
      <c r="AB39" s="234">
        <v>446000</v>
      </c>
      <c r="AC39" s="234"/>
      <c r="AD39" s="204">
        <f t="shared" si="33"/>
        <v>446000</v>
      </c>
      <c r="AE39" s="234">
        <v>478000</v>
      </c>
      <c r="AF39" s="234"/>
      <c r="AG39" s="204">
        <f t="shared" si="34"/>
        <v>478000</v>
      </c>
      <c r="AH39" s="234">
        <v>6338000</v>
      </c>
      <c r="AI39" s="234"/>
      <c r="AJ39" s="204">
        <f t="shared" si="35"/>
        <v>6338000</v>
      </c>
      <c r="AK39" s="201">
        <f>MAX(0,'UPDATE&gt;&gt;2023 May Revision'!AN39-SUM(AB39,AE39,AH39))</f>
        <v>5453000</v>
      </c>
      <c r="AL39" s="201">
        <f>MAX(0,'UPDATE&gt;&gt;2023 May Revision'!AO39-SUM(AC39,AF39,AI39))</f>
        <v>0</v>
      </c>
      <c r="AM39" s="204">
        <f t="shared" si="36"/>
        <v>5453000</v>
      </c>
      <c r="AN39" s="43">
        <f t="shared" si="20"/>
        <v>12715000</v>
      </c>
      <c r="AO39" s="43">
        <f t="shared" si="20"/>
        <v>0</v>
      </c>
      <c r="AP39" s="204">
        <f t="shared" si="37"/>
        <v>12715000</v>
      </c>
      <c r="AQ39" s="201">
        <v>4095000</v>
      </c>
      <c r="AR39" s="201"/>
      <c r="AS39" s="204">
        <f t="shared" si="38"/>
        <v>4095000</v>
      </c>
      <c r="AT39" s="201">
        <v>4095000</v>
      </c>
      <c r="AU39" s="201"/>
      <c r="AV39" s="204">
        <f t="shared" si="39"/>
        <v>4095000</v>
      </c>
      <c r="AW39" s="201">
        <v>4095000</v>
      </c>
      <c r="AX39" s="201"/>
      <c r="AY39" s="204">
        <f t="shared" si="40"/>
        <v>4095000</v>
      </c>
      <c r="AZ39" s="201"/>
      <c r="BA39" s="201"/>
      <c r="BB39" s="204">
        <f t="shared" si="41"/>
        <v>0</v>
      </c>
      <c r="BC39" s="43">
        <f t="shared" si="21"/>
        <v>12285000</v>
      </c>
      <c r="BD39" s="43">
        <f t="shared" si="21"/>
        <v>0</v>
      </c>
      <c r="BE39" s="43">
        <f t="shared" si="22"/>
        <v>12285000</v>
      </c>
      <c r="BF39" s="201"/>
      <c r="BG39" s="201"/>
      <c r="BH39" s="204">
        <f t="shared" si="42"/>
        <v>0</v>
      </c>
      <c r="BI39" s="201"/>
      <c r="BJ39" s="201"/>
      <c r="BK39" s="204">
        <f t="shared" si="43"/>
        <v>0</v>
      </c>
      <c r="BL39" s="201"/>
      <c r="BM39" s="201"/>
      <c r="BN39" s="204">
        <f t="shared" si="44"/>
        <v>0</v>
      </c>
      <c r="BO39" s="216">
        <f t="shared" si="23"/>
        <v>0</v>
      </c>
      <c r="BP39" s="216">
        <f t="shared" si="23"/>
        <v>0</v>
      </c>
      <c r="BQ39" s="216">
        <f t="shared" si="24"/>
        <v>0</v>
      </c>
      <c r="BR39" s="205">
        <f t="shared" si="25"/>
        <v>25000000</v>
      </c>
      <c r="BS39" s="205">
        <f t="shared" si="25"/>
        <v>0</v>
      </c>
      <c r="BT39" s="205">
        <f t="shared" si="25"/>
        <v>25000000</v>
      </c>
      <c r="BU39" s="46">
        <f>+Y39-'UPDATE&gt;&gt;2023 May Revision'!Y39</f>
        <v>0</v>
      </c>
      <c r="BV39" s="46">
        <f>+Z39-'UPDATE&gt;&gt;2023 May Revision'!Z39</f>
        <v>0</v>
      </c>
      <c r="BW39" s="46">
        <f>+AA39-'UPDATE&gt;&gt;2023 May Revision'!AA39</f>
        <v>0</v>
      </c>
      <c r="BX39" s="46">
        <f>+AN39-'UPDATE&gt;&gt;2023 May Revision'!AN39</f>
        <v>0</v>
      </c>
      <c r="BY39" s="46">
        <f>+AO39-'UPDATE&gt;&gt;2023 May Revision'!AO39</f>
        <v>0</v>
      </c>
      <c r="BZ39" s="46">
        <f>+AP39-'UPDATE&gt;&gt;2023 May Revision'!AP39</f>
        <v>0</v>
      </c>
      <c r="CA39" s="46">
        <f>+BC39-'UPDATE&gt;&gt;2023 May Revision'!BC39</f>
        <v>0</v>
      </c>
      <c r="CB39" s="46">
        <f>+BD39-'UPDATE&gt;&gt;2023 May Revision'!BD39</f>
        <v>0</v>
      </c>
      <c r="CC39" s="46">
        <f>+BE39-'UPDATE&gt;&gt;2023 May Revision'!BE39</f>
        <v>0</v>
      </c>
      <c r="CD39" s="46">
        <f>+BO39-'UPDATE&gt;&gt;2023 May Revision'!BO39</f>
        <v>0</v>
      </c>
      <c r="CE39" s="46">
        <f>+BP39-'UPDATE&gt;&gt;2023 May Revision'!BP39</f>
        <v>0</v>
      </c>
      <c r="CF39" s="46">
        <f>+BQ39-'UPDATE&gt;&gt;2023 May Revision'!BQ39</f>
        <v>0</v>
      </c>
      <c r="CG39" s="46">
        <f t="shared" si="26"/>
        <v>0</v>
      </c>
      <c r="CH39" s="46">
        <f t="shared" si="27"/>
        <v>0</v>
      </c>
      <c r="CI39" s="46">
        <f t="shared" si="28"/>
        <v>0</v>
      </c>
    </row>
    <row r="40" spans="1:88" s="95" customFormat="1" x14ac:dyDescent="0.25">
      <c r="A40" s="96" t="s">
        <v>184</v>
      </c>
      <c r="B40" s="96" t="s">
        <v>173</v>
      </c>
      <c r="C40" s="96" t="s">
        <v>185</v>
      </c>
      <c r="D40" s="96" t="s">
        <v>121</v>
      </c>
      <c r="E40" s="96"/>
      <c r="F40" s="96" t="s">
        <v>175</v>
      </c>
      <c r="G40" s="96" t="s">
        <v>176</v>
      </c>
      <c r="H40" s="96" t="s">
        <v>177</v>
      </c>
      <c r="I40" s="96">
        <v>20</v>
      </c>
      <c r="J40" s="182">
        <v>0</v>
      </c>
      <c r="K40" s="182">
        <v>0</v>
      </c>
      <c r="L40" s="182">
        <v>0</v>
      </c>
      <c r="M40" s="203"/>
      <c r="N40" s="203"/>
      <c r="O40" s="208">
        <f t="shared" si="29"/>
        <v>0</v>
      </c>
      <c r="P40" s="203"/>
      <c r="Q40" s="203"/>
      <c r="R40" s="208">
        <f t="shared" si="30"/>
        <v>0</v>
      </c>
      <c r="S40" s="203"/>
      <c r="T40" s="203"/>
      <c r="U40" s="208">
        <f t="shared" si="31"/>
        <v>0</v>
      </c>
      <c r="V40" s="203"/>
      <c r="W40" s="203"/>
      <c r="X40" s="208">
        <f t="shared" si="32"/>
        <v>0</v>
      </c>
      <c r="Y40" s="240">
        <f t="shared" si="18"/>
        <v>0</v>
      </c>
      <c r="Z40" s="240">
        <f t="shared" si="18"/>
        <v>0</v>
      </c>
      <c r="AA40" s="240">
        <f t="shared" si="19"/>
        <v>0</v>
      </c>
      <c r="AB40" s="236"/>
      <c r="AC40" s="236"/>
      <c r="AD40" s="208">
        <f t="shared" si="33"/>
        <v>0</v>
      </c>
      <c r="AE40" s="236"/>
      <c r="AF40" s="236"/>
      <c r="AG40" s="208">
        <f t="shared" si="34"/>
        <v>0</v>
      </c>
      <c r="AH40" s="236"/>
      <c r="AI40" s="236"/>
      <c r="AJ40" s="208">
        <f t="shared" si="35"/>
        <v>0</v>
      </c>
      <c r="AK40" s="201">
        <f>MAX(0,'UPDATE&gt;&gt;2023 May Revision'!AN40-SUM(AB40,AE40,AH40))</f>
        <v>0</v>
      </c>
      <c r="AL40" s="201">
        <f>MAX(0,'UPDATE&gt;&gt;2023 May Revision'!AO40-SUM(AC40,AF40,AI40))</f>
        <v>0</v>
      </c>
      <c r="AM40" s="208">
        <f t="shared" si="36"/>
        <v>0</v>
      </c>
      <c r="AN40" s="240">
        <f>+SUM(AB40,AE40,AH40,AK40)</f>
        <v>0</v>
      </c>
      <c r="AO40" s="240">
        <f>+SUM(AC40,AF40,AI40,AL40)</f>
        <v>0</v>
      </c>
      <c r="AP40" s="208">
        <f t="shared" si="37"/>
        <v>0</v>
      </c>
      <c r="AQ40" s="203"/>
      <c r="AR40" s="203"/>
      <c r="AS40" s="208">
        <f t="shared" si="38"/>
        <v>0</v>
      </c>
      <c r="AT40" s="203"/>
      <c r="AU40" s="203"/>
      <c r="AV40" s="208">
        <f t="shared" si="39"/>
        <v>0</v>
      </c>
      <c r="AW40" s="203"/>
      <c r="AX40" s="203"/>
      <c r="AY40" s="208">
        <f t="shared" si="40"/>
        <v>0</v>
      </c>
      <c r="AZ40" s="203"/>
      <c r="BA40" s="203"/>
      <c r="BB40" s="208">
        <f t="shared" si="41"/>
        <v>0</v>
      </c>
      <c r="BC40" s="240">
        <f t="shared" si="21"/>
        <v>0</v>
      </c>
      <c r="BD40" s="240">
        <f t="shared" si="21"/>
        <v>0</v>
      </c>
      <c r="BE40" s="240">
        <f t="shared" si="22"/>
        <v>0</v>
      </c>
      <c r="BF40" s="203"/>
      <c r="BG40" s="203"/>
      <c r="BH40" s="208">
        <f t="shared" si="42"/>
        <v>0</v>
      </c>
      <c r="BI40" s="203"/>
      <c r="BJ40" s="203"/>
      <c r="BK40" s="208">
        <f t="shared" si="43"/>
        <v>0</v>
      </c>
      <c r="BL40" s="203"/>
      <c r="BM40" s="203"/>
      <c r="BN40" s="208">
        <f t="shared" si="44"/>
        <v>0</v>
      </c>
      <c r="BO40" s="217">
        <f t="shared" si="23"/>
        <v>0</v>
      </c>
      <c r="BP40" s="217">
        <f t="shared" si="23"/>
        <v>0</v>
      </c>
      <c r="BQ40" s="217">
        <f t="shared" si="24"/>
        <v>0</v>
      </c>
      <c r="BR40" s="209">
        <f t="shared" si="25"/>
        <v>0</v>
      </c>
      <c r="BS40" s="209">
        <f t="shared" si="25"/>
        <v>0</v>
      </c>
      <c r="BT40" s="209">
        <f t="shared" si="25"/>
        <v>0</v>
      </c>
      <c r="BU40" s="46">
        <f>+Y40-'UPDATE&gt;&gt;2023 May Revision'!Y40</f>
        <v>0</v>
      </c>
      <c r="BV40" s="46">
        <f>+Z40-'UPDATE&gt;&gt;2023 May Revision'!Z40</f>
        <v>0</v>
      </c>
      <c r="BW40" s="46">
        <f>+AA40-'UPDATE&gt;&gt;2023 May Revision'!AA40</f>
        <v>0</v>
      </c>
      <c r="BX40" s="46">
        <f>+AN40-'UPDATE&gt;&gt;2023 May Revision'!AN40</f>
        <v>0</v>
      </c>
      <c r="BY40" s="46">
        <f>+AO40-'UPDATE&gt;&gt;2023 May Revision'!AO40</f>
        <v>0</v>
      </c>
      <c r="BZ40" s="46">
        <f>+AP40-'UPDATE&gt;&gt;2023 May Revision'!AP40</f>
        <v>0</v>
      </c>
      <c r="CA40" s="46">
        <f>+BC40-'UPDATE&gt;&gt;2023 May Revision'!BC40</f>
        <v>0</v>
      </c>
      <c r="CB40" s="46">
        <f>+BD40-'UPDATE&gt;&gt;2023 May Revision'!BD40</f>
        <v>0</v>
      </c>
      <c r="CC40" s="46">
        <f>+BE40-'UPDATE&gt;&gt;2023 May Revision'!BE40</f>
        <v>0</v>
      </c>
      <c r="CD40" s="46">
        <f>+BO40-'UPDATE&gt;&gt;2023 May Revision'!BO40</f>
        <v>0</v>
      </c>
      <c r="CE40" s="46">
        <f>+BP40-'UPDATE&gt;&gt;2023 May Revision'!BP40</f>
        <v>0</v>
      </c>
      <c r="CF40" s="46">
        <f>+BQ40-'UPDATE&gt;&gt;2023 May Revision'!BQ40</f>
        <v>0</v>
      </c>
      <c r="CG40" s="46">
        <f t="shared" si="26"/>
        <v>0</v>
      </c>
      <c r="CH40" s="46">
        <f t="shared" si="27"/>
        <v>0</v>
      </c>
      <c r="CI40" s="46">
        <f t="shared" si="28"/>
        <v>0</v>
      </c>
      <c r="CJ40" s="96"/>
    </row>
    <row r="41" spans="1:88" x14ac:dyDescent="0.25">
      <c r="A41" s="48" t="s">
        <v>172</v>
      </c>
      <c r="B41" s="48" t="s">
        <v>173</v>
      </c>
      <c r="C41" s="48" t="s">
        <v>186</v>
      </c>
      <c r="D41" s="48" t="s">
        <v>121</v>
      </c>
      <c r="F41" s="48" t="s">
        <v>175</v>
      </c>
      <c r="G41" s="48" t="s">
        <v>176</v>
      </c>
      <c r="H41" s="48" t="s">
        <v>177</v>
      </c>
      <c r="I41" s="48">
        <v>20</v>
      </c>
      <c r="J41" s="46">
        <v>603000</v>
      </c>
      <c r="K41" s="46">
        <v>1227000</v>
      </c>
      <c r="L41" s="46">
        <v>1830000</v>
      </c>
      <c r="M41" s="201"/>
      <c r="N41" s="201"/>
      <c r="O41" s="204">
        <f t="shared" si="29"/>
        <v>0</v>
      </c>
      <c r="P41" s="201"/>
      <c r="Q41" s="201"/>
      <c r="R41" s="204">
        <f t="shared" si="30"/>
        <v>0</v>
      </c>
      <c r="S41" s="201"/>
      <c r="T41" s="201"/>
      <c r="U41" s="204">
        <f t="shared" si="31"/>
        <v>0</v>
      </c>
      <c r="V41" s="201">
        <v>3000</v>
      </c>
      <c r="W41" s="201">
        <v>5000</v>
      </c>
      <c r="X41" s="204">
        <f t="shared" si="32"/>
        <v>8000</v>
      </c>
      <c r="Y41" s="43">
        <f t="shared" si="18"/>
        <v>3000</v>
      </c>
      <c r="Z41" s="43">
        <f t="shared" si="18"/>
        <v>5000</v>
      </c>
      <c r="AA41" s="43">
        <f t="shared" si="19"/>
        <v>8000</v>
      </c>
      <c r="AB41" s="234">
        <v>24000</v>
      </c>
      <c r="AC41" s="234">
        <v>49000</v>
      </c>
      <c r="AD41" s="204">
        <f t="shared" si="33"/>
        <v>73000</v>
      </c>
      <c r="AE41" s="234">
        <v>38000</v>
      </c>
      <c r="AF41" s="234">
        <v>78000</v>
      </c>
      <c r="AG41" s="204">
        <f t="shared" si="34"/>
        <v>116000</v>
      </c>
      <c r="AH41" s="234">
        <v>78000</v>
      </c>
      <c r="AI41" s="234">
        <v>159000</v>
      </c>
      <c r="AJ41" s="204">
        <f t="shared" si="35"/>
        <v>237000</v>
      </c>
      <c r="AK41" s="201">
        <f>MAX(0,'UPDATE&gt;&gt;2023 May Revision'!AN41-SUM(AB41,AE41,AH41))</f>
        <v>115000</v>
      </c>
      <c r="AL41" s="201">
        <f>MAX(0,'UPDATE&gt;&gt;2023 May Revision'!AO41-SUM(AC41,AF41,AI41))</f>
        <v>234000</v>
      </c>
      <c r="AM41" s="204">
        <f t="shared" si="36"/>
        <v>349000</v>
      </c>
      <c r="AN41" s="43">
        <f t="shared" si="20"/>
        <v>255000</v>
      </c>
      <c r="AO41" s="43">
        <f t="shared" si="20"/>
        <v>520000</v>
      </c>
      <c r="AP41" s="204">
        <f t="shared" si="37"/>
        <v>775000</v>
      </c>
      <c r="AQ41" s="201">
        <v>115000</v>
      </c>
      <c r="AR41" s="201">
        <v>234000</v>
      </c>
      <c r="AS41" s="204">
        <f t="shared" si="38"/>
        <v>349000</v>
      </c>
      <c r="AT41" s="201">
        <v>115000</v>
      </c>
      <c r="AU41" s="201">
        <v>234000</v>
      </c>
      <c r="AV41" s="204">
        <f t="shared" si="39"/>
        <v>349000</v>
      </c>
      <c r="AW41" s="201">
        <v>115000</v>
      </c>
      <c r="AX41" s="201">
        <v>234000</v>
      </c>
      <c r="AY41" s="204">
        <f t="shared" si="40"/>
        <v>349000</v>
      </c>
      <c r="AZ41" s="201"/>
      <c r="BA41" s="201"/>
      <c r="BB41" s="204">
        <f t="shared" si="41"/>
        <v>0</v>
      </c>
      <c r="BC41" s="43">
        <f t="shared" si="21"/>
        <v>345000</v>
      </c>
      <c r="BD41" s="43">
        <f t="shared" si="21"/>
        <v>702000</v>
      </c>
      <c r="BE41" s="43">
        <f t="shared" si="22"/>
        <v>1047000</v>
      </c>
      <c r="BF41" s="201"/>
      <c r="BG41" s="201"/>
      <c r="BH41" s="204">
        <f t="shared" si="42"/>
        <v>0</v>
      </c>
      <c r="BI41" s="201"/>
      <c r="BJ41" s="201"/>
      <c r="BK41" s="204">
        <f t="shared" si="43"/>
        <v>0</v>
      </c>
      <c r="BL41" s="201"/>
      <c r="BM41" s="201"/>
      <c r="BN41" s="204">
        <f t="shared" si="44"/>
        <v>0</v>
      </c>
      <c r="BO41" s="216">
        <f t="shared" si="23"/>
        <v>0</v>
      </c>
      <c r="BP41" s="216">
        <f t="shared" si="23"/>
        <v>0</v>
      </c>
      <c r="BQ41" s="216">
        <f t="shared" si="24"/>
        <v>0</v>
      </c>
      <c r="BR41" s="205">
        <f t="shared" si="25"/>
        <v>603000</v>
      </c>
      <c r="BS41" s="205">
        <f t="shared" si="25"/>
        <v>1227000</v>
      </c>
      <c r="BT41" s="205">
        <f t="shared" si="25"/>
        <v>1830000</v>
      </c>
      <c r="BU41" s="46">
        <f>+Y41-'UPDATE&gt;&gt;2023 May Revision'!Y41</f>
        <v>0</v>
      </c>
      <c r="BV41" s="46">
        <f>+Z41-'UPDATE&gt;&gt;2023 May Revision'!Z41</f>
        <v>0</v>
      </c>
      <c r="BW41" s="46">
        <f>+AA41-'UPDATE&gt;&gt;2023 May Revision'!AA41</f>
        <v>0</v>
      </c>
      <c r="BX41" s="46">
        <f>+AN41-'UPDATE&gt;&gt;2023 May Revision'!AN41</f>
        <v>0</v>
      </c>
      <c r="BY41" s="46">
        <f>+AO41-'UPDATE&gt;&gt;2023 May Revision'!AO41</f>
        <v>0</v>
      </c>
      <c r="BZ41" s="46">
        <f>+AP41-'UPDATE&gt;&gt;2023 May Revision'!AP41</f>
        <v>0</v>
      </c>
      <c r="CA41" s="46">
        <f>+BC41-'UPDATE&gt;&gt;2023 May Revision'!BC41</f>
        <v>0</v>
      </c>
      <c r="CB41" s="46">
        <f>+BD41-'UPDATE&gt;&gt;2023 May Revision'!BD41</f>
        <v>0</v>
      </c>
      <c r="CC41" s="46">
        <f>+BE41-'UPDATE&gt;&gt;2023 May Revision'!BE41</f>
        <v>0</v>
      </c>
      <c r="CD41" s="46">
        <f>+BO41-'UPDATE&gt;&gt;2023 May Revision'!BO41</f>
        <v>0</v>
      </c>
      <c r="CE41" s="46">
        <f>+BP41-'UPDATE&gt;&gt;2023 May Revision'!BP41</f>
        <v>0</v>
      </c>
      <c r="CF41" s="46">
        <f>+BQ41-'UPDATE&gt;&gt;2023 May Revision'!BQ41</f>
        <v>0</v>
      </c>
      <c r="CG41" s="46">
        <f t="shared" si="26"/>
        <v>0</v>
      </c>
      <c r="CH41" s="46">
        <f t="shared" si="27"/>
        <v>0</v>
      </c>
      <c r="CI41" s="46">
        <f t="shared" si="28"/>
        <v>0</v>
      </c>
    </row>
    <row r="42" spans="1:88" x14ac:dyDescent="0.25">
      <c r="A42" s="48" t="s">
        <v>187</v>
      </c>
      <c r="B42" s="48" t="s">
        <v>173</v>
      </c>
      <c r="C42" s="48" t="s">
        <v>188</v>
      </c>
      <c r="D42" s="48" t="s">
        <v>121</v>
      </c>
      <c r="F42" s="48" t="s">
        <v>175</v>
      </c>
      <c r="G42" s="48" t="s">
        <v>176</v>
      </c>
      <c r="H42" s="48" t="s">
        <v>177</v>
      </c>
      <c r="I42" s="48">
        <v>20</v>
      </c>
      <c r="J42" s="46">
        <v>4101000</v>
      </c>
      <c r="K42" s="46">
        <v>4101000</v>
      </c>
      <c r="L42" s="46">
        <v>8202000</v>
      </c>
      <c r="M42" s="201"/>
      <c r="N42" s="201"/>
      <c r="O42" s="204">
        <f t="shared" si="29"/>
        <v>0</v>
      </c>
      <c r="P42" s="201"/>
      <c r="Q42" s="201"/>
      <c r="R42" s="204">
        <f t="shared" si="30"/>
        <v>0</v>
      </c>
      <c r="S42" s="201"/>
      <c r="T42" s="201"/>
      <c r="U42" s="204">
        <f t="shared" si="31"/>
        <v>0</v>
      </c>
      <c r="V42" s="201">
        <v>214000</v>
      </c>
      <c r="W42" s="201">
        <v>214000</v>
      </c>
      <c r="X42" s="204">
        <f t="shared" si="32"/>
        <v>428000</v>
      </c>
      <c r="Y42" s="43">
        <f t="shared" si="18"/>
        <v>214000</v>
      </c>
      <c r="Z42" s="43">
        <f t="shared" si="18"/>
        <v>214000</v>
      </c>
      <c r="AA42" s="43">
        <f t="shared" si="19"/>
        <v>428000</v>
      </c>
      <c r="AB42" s="234">
        <v>186000</v>
      </c>
      <c r="AC42" s="234">
        <v>186000</v>
      </c>
      <c r="AD42" s="204">
        <f t="shared" si="33"/>
        <v>372000</v>
      </c>
      <c r="AE42" s="234">
        <v>202000</v>
      </c>
      <c r="AF42" s="234">
        <v>202000</v>
      </c>
      <c r="AG42" s="204">
        <f t="shared" si="34"/>
        <v>404000</v>
      </c>
      <c r="AH42" s="234">
        <v>209000</v>
      </c>
      <c r="AI42" s="234">
        <v>209000</v>
      </c>
      <c r="AJ42" s="204">
        <f t="shared" si="35"/>
        <v>418000</v>
      </c>
      <c r="AK42" s="201">
        <f>MAX(0,'UPDATE&gt;&gt;2023 May Revision'!AN42-SUM(AB42,AE42,AH42))</f>
        <v>1490000</v>
      </c>
      <c r="AL42" s="201">
        <f>MAX(0,'UPDATE&gt;&gt;2023 May Revision'!AO42-SUM(AC42,AF42,AI42))</f>
        <v>1490000</v>
      </c>
      <c r="AM42" s="204">
        <f t="shared" si="36"/>
        <v>2980000</v>
      </c>
      <c r="AN42" s="43">
        <f t="shared" si="20"/>
        <v>2087000</v>
      </c>
      <c r="AO42" s="43">
        <f t="shared" si="20"/>
        <v>2087000</v>
      </c>
      <c r="AP42" s="204">
        <f t="shared" si="37"/>
        <v>4174000</v>
      </c>
      <c r="AQ42" s="201">
        <v>600000</v>
      </c>
      <c r="AR42" s="201">
        <v>600000</v>
      </c>
      <c r="AS42" s="204">
        <f t="shared" si="38"/>
        <v>1200000</v>
      </c>
      <c r="AT42" s="201">
        <v>600000</v>
      </c>
      <c r="AU42" s="201">
        <v>600000</v>
      </c>
      <c r="AV42" s="204">
        <f t="shared" si="39"/>
        <v>1200000</v>
      </c>
      <c r="AW42" s="201">
        <v>600000</v>
      </c>
      <c r="AX42" s="201">
        <v>600000</v>
      </c>
      <c r="AY42" s="204">
        <f t="shared" si="40"/>
        <v>1200000</v>
      </c>
      <c r="AZ42" s="201"/>
      <c r="BA42" s="201"/>
      <c r="BB42" s="204">
        <f t="shared" si="41"/>
        <v>0</v>
      </c>
      <c r="BC42" s="43">
        <f t="shared" si="21"/>
        <v>1800000</v>
      </c>
      <c r="BD42" s="43">
        <f t="shared" si="21"/>
        <v>1800000</v>
      </c>
      <c r="BE42" s="43">
        <f t="shared" si="22"/>
        <v>3600000</v>
      </c>
      <c r="BF42" s="201"/>
      <c r="BG42" s="201"/>
      <c r="BH42" s="204">
        <f t="shared" si="42"/>
        <v>0</v>
      </c>
      <c r="BI42" s="201"/>
      <c r="BJ42" s="201"/>
      <c r="BK42" s="204">
        <f t="shared" si="43"/>
        <v>0</v>
      </c>
      <c r="BL42" s="201"/>
      <c r="BM42" s="201"/>
      <c r="BN42" s="204">
        <f t="shared" si="44"/>
        <v>0</v>
      </c>
      <c r="BO42" s="216">
        <f t="shared" si="23"/>
        <v>0</v>
      </c>
      <c r="BP42" s="216">
        <f t="shared" si="23"/>
        <v>0</v>
      </c>
      <c r="BQ42" s="216">
        <f t="shared" si="24"/>
        <v>0</v>
      </c>
      <c r="BR42" s="205">
        <f t="shared" si="25"/>
        <v>4101000</v>
      </c>
      <c r="BS42" s="205">
        <f t="shared" si="25"/>
        <v>4101000</v>
      </c>
      <c r="BT42" s="205">
        <f t="shared" si="25"/>
        <v>8202000</v>
      </c>
      <c r="BU42" s="46">
        <f>+Y42-'UPDATE&gt;&gt;2023 May Revision'!Y42</f>
        <v>0</v>
      </c>
      <c r="BV42" s="46">
        <f>+Z42-'UPDATE&gt;&gt;2023 May Revision'!Z42</f>
        <v>0</v>
      </c>
      <c r="BW42" s="46">
        <f>+AA42-'UPDATE&gt;&gt;2023 May Revision'!AA42</f>
        <v>0</v>
      </c>
      <c r="BX42" s="46">
        <f>+AN42-'UPDATE&gt;&gt;2023 May Revision'!AN42</f>
        <v>0</v>
      </c>
      <c r="BY42" s="46">
        <f>+AO42-'UPDATE&gt;&gt;2023 May Revision'!AO42</f>
        <v>0</v>
      </c>
      <c r="BZ42" s="46">
        <f>+AP42-'UPDATE&gt;&gt;2023 May Revision'!AP42</f>
        <v>0</v>
      </c>
      <c r="CA42" s="46">
        <f>+BC42-'UPDATE&gt;&gt;2023 May Revision'!BC42</f>
        <v>0</v>
      </c>
      <c r="CB42" s="46">
        <f>+BD42-'UPDATE&gt;&gt;2023 May Revision'!BD42</f>
        <v>0</v>
      </c>
      <c r="CC42" s="46">
        <f>+BE42-'UPDATE&gt;&gt;2023 May Revision'!BE42</f>
        <v>0</v>
      </c>
      <c r="CD42" s="46">
        <f>+BO42-'UPDATE&gt;&gt;2023 May Revision'!BO42</f>
        <v>0</v>
      </c>
      <c r="CE42" s="46">
        <f>+BP42-'UPDATE&gt;&gt;2023 May Revision'!BP42</f>
        <v>0</v>
      </c>
      <c r="CF42" s="46">
        <f>+BQ42-'UPDATE&gt;&gt;2023 May Revision'!BQ42</f>
        <v>0</v>
      </c>
      <c r="CG42" s="46">
        <f t="shared" si="26"/>
        <v>0</v>
      </c>
      <c r="CH42" s="46">
        <f t="shared" si="27"/>
        <v>0</v>
      </c>
      <c r="CI42" s="46">
        <f t="shared" si="28"/>
        <v>0</v>
      </c>
    </row>
    <row r="43" spans="1:88" x14ac:dyDescent="0.25">
      <c r="A43" s="48" t="s">
        <v>190</v>
      </c>
      <c r="B43" s="48" t="s">
        <v>173</v>
      </c>
      <c r="C43" s="48" t="s">
        <v>191</v>
      </c>
      <c r="D43" s="48" t="s">
        <v>121</v>
      </c>
      <c r="F43" s="48" t="s">
        <v>175</v>
      </c>
      <c r="G43" s="48" t="s">
        <v>176</v>
      </c>
      <c r="H43" s="48" t="s">
        <v>177</v>
      </c>
      <c r="I43" s="48">
        <v>20</v>
      </c>
      <c r="J43" s="46">
        <v>1500000</v>
      </c>
      <c r="K43" s="46">
        <v>1500000</v>
      </c>
      <c r="L43" s="46">
        <v>3000000</v>
      </c>
      <c r="M43" s="201"/>
      <c r="N43" s="201"/>
      <c r="O43" s="204">
        <f t="shared" si="29"/>
        <v>0</v>
      </c>
      <c r="P43" s="201"/>
      <c r="Q43" s="201"/>
      <c r="R43" s="204">
        <f t="shared" si="30"/>
        <v>0</v>
      </c>
      <c r="S43" s="201"/>
      <c r="T43" s="201"/>
      <c r="U43" s="204">
        <f t="shared" si="31"/>
        <v>0</v>
      </c>
      <c r="V43" s="201"/>
      <c r="W43" s="201"/>
      <c r="X43" s="204">
        <f t="shared" si="32"/>
        <v>0</v>
      </c>
      <c r="Y43" s="43">
        <f t="shared" ref="Y43:Z55" si="45">+SUM(M43,P43,S43,V43)</f>
        <v>0</v>
      </c>
      <c r="Z43" s="43">
        <f t="shared" si="45"/>
        <v>0</v>
      </c>
      <c r="AA43" s="43">
        <f t="shared" si="19"/>
        <v>0</v>
      </c>
      <c r="AB43" s="234"/>
      <c r="AC43" s="234"/>
      <c r="AD43" s="204">
        <f t="shared" si="33"/>
        <v>0</v>
      </c>
      <c r="AE43" s="234"/>
      <c r="AF43" s="234"/>
      <c r="AG43" s="204">
        <f t="shared" si="34"/>
        <v>0</v>
      </c>
      <c r="AH43" s="234">
        <v>1379000</v>
      </c>
      <c r="AI43" s="234">
        <v>1379000</v>
      </c>
      <c r="AJ43" s="204">
        <f t="shared" si="35"/>
        <v>2758000</v>
      </c>
      <c r="AK43" s="201">
        <f>MAX(0,'UPDATE&gt;&gt;2023 May Revision'!AN43-SUM(AB43,AE43,AH43))</f>
        <v>0</v>
      </c>
      <c r="AL43" s="201">
        <f>MAX(0,'UPDATE&gt;&gt;2023 May Revision'!AO43-SUM(AC43,AF43,AI43))</f>
        <v>0</v>
      </c>
      <c r="AM43" s="204">
        <f t="shared" si="36"/>
        <v>0</v>
      </c>
      <c r="AN43" s="43">
        <f t="shared" ref="AN43:AO55" si="46">+SUM(AB43,AE43,AH43,AK43)</f>
        <v>1379000</v>
      </c>
      <c r="AO43" s="43">
        <f t="shared" si="46"/>
        <v>1379000</v>
      </c>
      <c r="AP43" s="204">
        <f t="shared" si="37"/>
        <v>2758000</v>
      </c>
      <c r="AQ43" s="201">
        <v>121000</v>
      </c>
      <c r="AR43" s="201">
        <v>121000</v>
      </c>
      <c r="AS43" s="204">
        <f t="shared" si="38"/>
        <v>242000</v>
      </c>
      <c r="AT43" s="201"/>
      <c r="AU43" s="201"/>
      <c r="AV43" s="204">
        <f t="shared" si="39"/>
        <v>0</v>
      </c>
      <c r="AW43" s="201"/>
      <c r="AX43" s="201"/>
      <c r="AY43" s="204">
        <f t="shared" si="40"/>
        <v>0</v>
      </c>
      <c r="AZ43" s="201"/>
      <c r="BA43" s="201"/>
      <c r="BB43" s="204">
        <f t="shared" si="41"/>
        <v>0</v>
      </c>
      <c r="BC43" s="43">
        <f t="shared" ref="BC43:BD55" si="47">+SUM(AQ43,AT43,AW43,AZ43)</f>
        <v>121000</v>
      </c>
      <c r="BD43" s="43">
        <f t="shared" si="47"/>
        <v>121000</v>
      </c>
      <c r="BE43" s="43">
        <f t="shared" si="22"/>
        <v>242000</v>
      </c>
      <c r="BF43" s="201"/>
      <c r="BG43" s="201"/>
      <c r="BH43" s="204">
        <f t="shared" si="42"/>
        <v>0</v>
      </c>
      <c r="BI43" s="201"/>
      <c r="BJ43" s="201"/>
      <c r="BK43" s="204">
        <f t="shared" si="43"/>
        <v>0</v>
      </c>
      <c r="BL43" s="201"/>
      <c r="BM43" s="201"/>
      <c r="BN43" s="204">
        <f t="shared" si="44"/>
        <v>0</v>
      </c>
      <c r="BO43" s="216">
        <f t="shared" ref="BO43:BP55" si="48">+SUM(BF43,BI43,BL43)</f>
        <v>0</v>
      </c>
      <c r="BP43" s="216">
        <f t="shared" si="48"/>
        <v>0</v>
      </c>
      <c r="BQ43" s="216">
        <f t="shared" si="24"/>
        <v>0</v>
      </c>
      <c r="BR43" s="205">
        <f t="shared" ref="BR43:BT55" si="49">+SUM(BO43,BC43,AN43,Y43)</f>
        <v>1500000</v>
      </c>
      <c r="BS43" s="205">
        <f t="shared" si="49"/>
        <v>1500000</v>
      </c>
      <c r="BT43" s="205">
        <f t="shared" si="49"/>
        <v>3000000</v>
      </c>
      <c r="BU43" s="46">
        <f>+Y43-'UPDATE&gt;&gt;2023 May Revision'!Y43</f>
        <v>0</v>
      </c>
      <c r="BV43" s="46">
        <f>+Z43-'UPDATE&gt;&gt;2023 May Revision'!Z43</f>
        <v>0</v>
      </c>
      <c r="BW43" s="46">
        <f>+AA43-'UPDATE&gt;&gt;2023 May Revision'!AA43</f>
        <v>0</v>
      </c>
      <c r="BX43" s="46">
        <f>+AN43-'UPDATE&gt;&gt;2023 May Revision'!AN43</f>
        <v>81000</v>
      </c>
      <c r="BY43" s="46">
        <f>+AO43-'UPDATE&gt;&gt;2023 May Revision'!AO43</f>
        <v>81000</v>
      </c>
      <c r="BZ43" s="46">
        <f>+AP43-'UPDATE&gt;&gt;2023 May Revision'!AP43</f>
        <v>162000</v>
      </c>
      <c r="CA43" s="46">
        <f>+BC43-'UPDATE&gt;&gt;2023 May Revision'!BC43</f>
        <v>-81000</v>
      </c>
      <c r="CB43" s="46">
        <f>+BD43-'UPDATE&gt;&gt;2023 May Revision'!BD43</f>
        <v>-81000</v>
      </c>
      <c r="CC43" s="46">
        <f>+BE43-'UPDATE&gt;&gt;2023 May Revision'!BE43</f>
        <v>-162000</v>
      </c>
      <c r="CD43" s="46">
        <f>+BO43-'UPDATE&gt;&gt;2023 May Revision'!BO43</f>
        <v>0</v>
      </c>
      <c r="CE43" s="46">
        <f>+BP43-'UPDATE&gt;&gt;2023 May Revision'!BP43</f>
        <v>0</v>
      </c>
      <c r="CF43" s="46">
        <f>+BQ43-'UPDATE&gt;&gt;2023 May Revision'!BQ43</f>
        <v>0</v>
      </c>
      <c r="CG43" s="46">
        <f t="shared" si="26"/>
        <v>0</v>
      </c>
      <c r="CH43" s="46">
        <f t="shared" si="27"/>
        <v>0</v>
      </c>
      <c r="CI43" s="46">
        <f t="shared" si="28"/>
        <v>0</v>
      </c>
    </row>
    <row r="44" spans="1:88" x14ac:dyDescent="0.25">
      <c r="A44" s="48" t="s">
        <v>182</v>
      </c>
      <c r="B44" s="48" t="s">
        <v>173</v>
      </c>
      <c r="C44" s="48" t="s">
        <v>192</v>
      </c>
      <c r="D44" s="48" t="s">
        <v>121</v>
      </c>
      <c r="F44" s="48" t="s">
        <v>175</v>
      </c>
      <c r="G44" s="48" t="s">
        <v>176</v>
      </c>
      <c r="H44" s="48" t="s">
        <v>177</v>
      </c>
      <c r="I44" s="48">
        <v>20</v>
      </c>
      <c r="J44" s="46">
        <v>4000000</v>
      </c>
      <c r="K44" s="46">
        <v>0</v>
      </c>
      <c r="L44" s="46">
        <v>4000000</v>
      </c>
      <c r="M44" s="201"/>
      <c r="N44" s="201"/>
      <c r="O44" s="204">
        <f t="shared" si="29"/>
        <v>0</v>
      </c>
      <c r="P44" s="201"/>
      <c r="Q44" s="201"/>
      <c r="R44" s="204">
        <f t="shared" si="30"/>
        <v>0</v>
      </c>
      <c r="S44" s="201"/>
      <c r="T44" s="201"/>
      <c r="U44" s="204">
        <f t="shared" si="31"/>
        <v>0</v>
      </c>
      <c r="V44" s="201">
        <v>0</v>
      </c>
      <c r="W44" s="201"/>
      <c r="X44" s="204">
        <f t="shared" si="32"/>
        <v>0</v>
      </c>
      <c r="Y44" s="43">
        <f t="shared" si="45"/>
        <v>0</v>
      </c>
      <c r="Z44" s="43">
        <f t="shared" si="45"/>
        <v>0</v>
      </c>
      <c r="AA44" s="43">
        <f t="shared" si="19"/>
        <v>0</v>
      </c>
      <c r="AB44" s="234">
        <v>13000</v>
      </c>
      <c r="AC44" s="234"/>
      <c r="AD44" s="204">
        <f t="shared" si="33"/>
        <v>13000</v>
      </c>
      <c r="AE44" s="234">
        <v>78000</v>
      </c>
      <c r="AF44" s="234"/>
      <c r="AG44" s="204">
        <f t="shared" si="34"/>
        <v>78000</v>
      </c>
      <c r="AH44" s="234">
        <v>987000</v>
      </c>
      <c r="AI44" s="234"/>
      <c r="AJ44" s="204">
        <f t="shared" si="35"/>
        <v>987000</v>
      </c>
      <c r="AK44" s="201">
        <f>MAX(0,'UPDATE&gt;&gt;2023 May Revision'!AN44-SUM(AB44,AE44,AH44))</f>
        <v>1000000</v>
      </c>
      <c r="AL44" s="201">
        <f>MAX(0,'UPDATE&gt;&gt;2023 May Revision'!AO44-SUM(AC44,AF44,AI44))</f>
        <v>0</v>
      </c>
      <c r="AM44" s="204">
        <f t="shared" si="36"/>
        <v>1000000</v>
      </c>
      <c r="AN44" s="43">
        <f t="shared" si="46"/>
        <v>2078000</v>
      </c>
      <c r="AO44" s="43">
        <f t="shared" si="46"/>
        <v>0</v>
      </c>
      <c r="AP44" s="204">
        <f t="shared" si="37"/>
        <v>2078000</v>
      </c>
      <c r="AQ44" s="201">
        <v>641000</v>
      </c>
      <c r="AR44" s="201"/>
      <c r="AS44" s="204">
        <f t="shared" si="38"/>
        <v>641000</v>
      </c>
      <c r="AT44" s="201">
        <v>641000</v>
      </c>
      <c r="AU44" s="201"/>
      <c r="AV44" s="204">
        <f t="shared" si="39"/>
        <v>641000</v>
      </c>
      <c r="AW44" s="201">
        <v>640000</v>
      </c>
      <c r="AX44" s="201"/>
      <c r="AY44" s="204">
        <f t="shared" si="40"/>
        <v>640000</v>
      </c>
      <c r="AZ44" s="201"/>
      <c r="BA44" s="201"/>
      <c r="BB44" s="204">
        <f t="shared" si="41"/>
        <v>0</v>
      </c>
      <c r="BC44" s="43">
        <f t="shared" si="47"/>
        <v>1922000</v>
      </c>
      <c r="BD44" s="43">
        <f t="shared" si="47"/>
        <v>0</v>
      </c>
      <c r="BE44" s="43">
        <f t="shared" si="22"/>
        <v>1922000</v>
      </c>
      <c r="BF44" s="201"/>
      <c r="BG44" s="201"/>
      <c r="BH44" s="204">
        <f t="shared" si="42"/>
        <v>0</v>
      </c>
      <c r="BI44" s="201"/>
      <c r="BJ44" s="201"/>
      <c r="BK44" s="204">
        <f t="shared" si="43"/>
        <v>0</v>
      </c>
      <c r="BL44" s="201"/>
      <c r="BM44" s="201"/>
      <c r="BN44" s="204">
        <f t="shared" si="44"/>
        <v>0</v>
      </c>
      <c r="BO44" s="216">
        <f t="shared" si="48"/>
        <v>0</v>
      </c>
      <c r="BP44" s="216">
        <f t="shared" si="48"/>
        <v>0</v>
      </c>
      <c r="BQ44" s="216">
        <f t="shared" si="24"/>
        <v>0</v>
      </c>
      <c r="BR44" s="205">
        <f t="shared" si="49"/>
        <v>4000000</v>
      </c>
      <c r="BS44" s="205">
        <f t="shared" si="49"/>
        <v>0</v>
      </c>
      <c r="BT44" s="205">
        <f t="shared" si="49"/>
        <v>4000000</v>
      </c>
      <c r="BU44" s="46">
        <f>+Y44-'UPDATE&gt;&gt;2023 May Revision'!Y44</f>
        <v>0</v>
      </c>
      <c r="BV44" s="46">
        <f>+Z44-'UPDATE&gt;&gt;2023 May Revision'!Z44</f>
        <v>0</v>
      </c>
      <c r="BW44" s="46">
        <f>+AA44-'UPDATE&gt;&gt;2023 May Revision'!AA44</f>
        <v>0</v>
      </c>
      <c r="BX44" s="46">
        <f>+AN44-'UPDATE&gt;&gt;2023 May Revision'!AN44</f>
        <v>0</v>
      </c>
      <c r="BY44" s="46">
        <f>+AO44-'UPDATE&gt;&gt;2023 May Revision'!AO44</f>
        <v>0</v>
      </c>
      <c r="BZ44" s="46">
        <f>+AP44-'UPDATE&gt;&gt;2023 May Revision'!AP44</f>
        <v>0</v>
      </c>
      <c r="CA44" s="46">
        <f>+BC44-'UPDATE&gt;&gt;2023 May Revision'!BC44</f>
        <v>0</v>
      </c>
      <c r="CB44" s="46">
        <f>+BD44-'UPDATE&gt;&gt;2023 May Revision'!BD44</f>
        <v>0</v>
      </c>
      <c r="CC44" s="46">
        <f>+BE44-'UPDATE&gt;&gt;2023 May Revision'!BE44</f>
        <v>0</v>
      </c>
      <c r="CD44" s="46">
        <f>+BO44-'UPDATE&gt;&gt;2023 May Revision'!BO44</f>
        <v>0</v>
      </c>
      <c r="CE44" s="46">
        <f>+BP44-'UPDATE&gt;&gt;2023 May Revision'!BP44</f>
        <v>0</v>
      </c>
      <c r="CF44" s="46">
        <f>+BQ44-'UPDATE&gt;&gt;2023 May Revision'!BQ44</f>
        <v>0</v>
      </c>
      <c r="CG44" s="46">
        <f t="shared" si="26"/>
        <v>0</v>
      </c>
      <c r="CH44" s="46">
        <f t="shared" si="27"/>
        <v>0</v>
      </c>
      <c r="CI44" s="46">
        <f t="shared" si="28"/>
        <v>0</v>
      </c>
    </row>
    <row r="45" spans="1:88" x14ac:dyDescent="0.25">
      <c r="A45" s="48" t="s">
        <v>172</v>
      </c>
      <c r="B45" s="48" t="s">
        <v>173</v>
      </c>
      <c r="C45" s="48" t="s">
        <v>174</v>
      </c>
      <c r="D45" s="48" t="s">
        <v>117</v>
      </c>
      <c r="F45" s="48" t="s">
        <v>193</v>
      </c>
      <c r="G45" s="48" t="s">
        <v>194</v>
      </c>
      <c r="H45" s="48" t="s">
        <v>195</v>
      </c>
      <c r="I45" s="48" t="s">
        <v>196</v>
      </c>
      <c r="J45" s="46">
        <v>5880000</v>
      </c>
      <c r="K45" s="46">
        <v>6370000</v>
      </c>
      <c r="L45" s="46">
        <v>12250000</v>
      </c>
      <c r="M45" s="201"/>
      <c r="N45" s="201"/>
      <c r="O45" s="204">
        <f t="shared" si="29"/>
        <v>0</v>
      </c>
      <c r="P45" s="201"/>
      <c r="Q45" s="201"/>
      <c r="R45" s="204">
        <f t="shared" si="30"/>
        <v>0</v>
      </c>
      <c r="S45" s="201"/>
      <c r="T45" s="201"/>
      <c r="U45" s="204">
        <f t="shared" si="31"/>
        <v>0</v>
      </c>
      <c r="V45" s="201"/>
      <c r="W45" s="201"/>
      <c r="X45" s="204">
        <f t="shared" si="32"/>
        <v>0</v>
      </c>
      <c r="Y45" s="43">
        <f t="shared" si="45"/>
        <v>0</v>
      </c>
      <c r="Z45" s="43">
        <f t="shared" si="45"/>
        <v>0</v>
      </c>
      <c r="AA45" s="43">
        <f t="shared" si="19"/>
        <v>0</v>
      </c>
      <c r="AB45" s="234">
        <v>0</v>
      </c>
      <c r="AC45" s="234">
        <v>0</v>
      </c>
      <c r="AD45" s="204">
        <f t="shared" si="33"/>
        <v>0</v>
      </c>
      <c r="AE45" s="234">
        <v>0</v>
      </c>
      <c r="AF45" s="234">
        <v>0</v>
      </c>
      <c r="AG45" s="204">
        <f t="shared" si="34"/>
        <v>0</v>
      </c>
      <c r="AH45" s="234">
        <v>0</v>
      </c>
      <c r="AI45" s="234">
        <v>0</v>
      </c>
      <c r="AJ45" s="204">
        <f t="shared" si="35"/>
        <v>0</v>
      </c>
      <c r="AK45" s="201">
        <f>MAX(0,'UPDATE&gt;&gt;2023 May Revision'!AN45-SUM(AB45,AE45,AH45))</f>
        <v>0</v>
      </c>
      <c r="AL45" s="201">
        <f>MAX(0,'UPDATE&gt;&gt;2023 May Revision'!AO45-SUM(AC45,AF45,AI45))</f>
        <v>0</v>
      </c>
      <c r="AM45" s="204">
        <f t="shared" si="36"/>
        <v>0</v>
      </c>
      <c r="AN45" s="43">
        <f t="shared" si="46"/>
        <v>0</v>
      </c>
      <c r="AO45" s="43">
        <f t="shared" si="46"/>
        <v>0</v>
      </c>
      <c r="AP45" s="204">
        <f t="shared" si="37"/>
        <v>0</v>
      </c>
      <c r="AQ45" s="201">
        <f>6125000*0.475</f>
        <v>2909000</v>
      </c>
      <c r="AR45" s="201">
        <f>6125000*0.525</f>
        <v>3216000</v>
      </c>
      <c r="AS45" s="204">
        <f t="shared" si="38"/>
        <v>6125000</v>
      </c>
      <c r="AT45" s="201">
        <f>6125000*0.485</f>
        <v>2971000</v>
      </c>
      <c r="AU45" s="201">
        <f>6125000*0.515</f>
        <v>3154000</v>
      </c>
      <c r="AV45" s="204">
        <f t="shared" si="39"/>
        <v>6125000</v>
      </c>
      <c r="AW45" s="201">
        <v>0</v>
      </c>
      <c r="AX45" s="201">
        <v>0</v>
      </c>
      <c r="AY45" s="204">
        <f t="shared" si="40"/>
        <v>0</v>
      </c>
      <c r="AZ45" s="201"/>
      <c r="BA45" s="201"/>
      <c r="BB45" s="204">
        <f t="shared" si="41"/>
        <v>0</v>
      </c>
      <c r="BC45" s="43">
        <f t="shared" si="47"/>
        <v>5880000</v>
      </c>
      <c r="BD45" s="43">
        <f t="shared" si="47"/>
        <v>6370000</v>
      </c>
      <c r="BE45" s="43">
        <f t="shared" si="22"/>
        <v>12250000</v>
      </c>
      <c r="BF45" s="201"/>
      <c r="BG45" s="201"/>
      <c r="BH45" s="204">
        <f t="shared" si="42"/>
        <v>0</v>
      </c>
      <c r="BI45" s="201"/>
      <c r="BJ45" s="201"/>
      <c r="BK45" s="204">
        <f t="shared" si="43"/>
        <v>0</v>
      </c>
      <c r="BL45" s="201"/>
      <c r="BM45" s="201"/>
      <c r="BN45" s="204">
        <f t="shared" si="44"/>
        <v>0</v>
      </c>
      <c r="BO45" s="216">
        <f t="shared" si="48"/>
        <v>0</v>
      </c>
      <c r="BP45" s="216">
        <f t="shared" si="48"/>
        <v>0</v>
      </c>
      <c r="BQ45" s="216">
        <f t="shared" si="24"/>
        <v>0</v>
      </c>
      <c r="BR45" s="205">
        <f t="shared" si="49"/>
        <v>5880000</v>
      </c>
      <c r="BS45" s="205">
        <f t="shared" si="49"/>
        <v>6370000</v>
      </c>
      <c r="BT45" s="205">
        <f t="shared" si="49"/>
        <v>12250000</v>
      </c>
      <c r="BU45" s="46">
        <f>+Y45-'UPDATE&gt;&gt;2023 May Revision'!Y45</f>
        <v>0</v>
      </c>
      <c r="BV45" s="46">
        <f>+Z45-'UPDATE&gt;&gt;2023 May Revision'!Z45</f>
        <v>0</v>
      </c>
      <c r="BW45" s="46">
        <f>+AA45-'UPDATE&gt;&gt;2023 May Revision'!AA45</f>
        <v>0</v>
      </c>
      <c r="BX45" s="46">
        <f>+AN45-'UPDATE&gt;&gt;2023 May Revision'!AN45</f>
        <v>0</v>
      </c>
      <c r="BY45" s="46">
        <f>+AO45-'UPDATE&gt;&gt;2023 May Revision'!AO45</f>
        <v>0</v>
      </c>
      <c r="BZ45" s="46">
        <f>+AP45-'UPDATE&gt;&gt;2023 May Revision'!AP45</f>
        <v>0</v>
      </c>
      <c r="CA45" s="46">
        <f>+BC45-'UPDATE&gt;&gt;2023 May Revision'!BC45</f>
        <v>0</v>
      </c>
      <c r="CB45" s="46">
        <f>+BD45-'UPDATE&gt;&gt;2023 May Revision'!BD45</f>
        <v>0</v>
      </c>
      <c r="CC45" s="46">
        <f>+BE45-'UPDATE&gt;&gt;2023 May Revision'!BE45</f>
        <v>0</v>
      </c>
      <c r="CD45" s="46">
        <f>+BO45-'UPDATE&gt;&gt;2023 May Revision'!BO45</f>
        <v>0</v>
      </c>
      <c r="CE45" s="46">
        <f>+BP45-'UPDATE&gt;&gt;2023 May Revision'!BP45</f>
        <v>0</v>
      </c>
      <c r="CF45" s="46">
        <f>+BQ45-'UPDATE&gt;&gt;2023 May Revision'!BQ45</f>
        <v>0</v>
      </c>
      <c r="CG45" s="46">
        <f t="shared" si="26"/>
        <v>0</v>
      </c>
      <c r="CH45" s="46">
        <f t="shared" si="27"/>
        <v>0</v>
      </c>
      <c r="CI45" s="46">
        <f t="shared" si="28"/>
        <v>0</v>
      </c>
    </row>
    <row r="46" spans="1:88" x14ac:dyDescent="0.25">
      <c r="A46" s="48" t="s">
        <v>179</v>
      </c>
      <c r="B46" s="48" t="s">
        <v>173</v>
      </c>
      <c r="C46" s="48" t="s">
        <v>180</v>
      </c>
      <c r="D46" s="48" t="s">
        <v>117</v>
      </c>
      <c r="F46" s="48" t="s">
        <v>193</v>
      </c>
      <c r="G46" s="48" t="s">
        <v>194</v>
      </c>
      <c r="H46" s="48" t="s">
        <v>198</v>
      </c>
      <c r="I46" s="48" t="s">
        <v>204</v>
      </c>
      <c r="J46" s="46">
        <v>44235000</v>
      </c>
      <c r="K46" s="46">
        <v>44235000</v>
      </c>
      <c r="L46" s="46">
        <v>88470000</v>
      </c>
      <c r="M46" s="201">
        <v>0</v>
      </c>
      <c r="N46" s="201">
        <v>0</v>
      </c>
      <c r="O46" s="204">
        <f t="shared" si="29"/>
        <v>0</v>
      </c>
      <c r="P46" s="201">
        <v>0</v>
      </c>
      <c r="Q46" s="201">
        <v>0</v>
      </c>
      <c r="R46" s="204">
        <f t="shared" si="30"/>
        <v>0</v>
      </c>
      <c r="S46" s="201">
        <v>0</v>
      </c>
      <c r="T46" s="201">
        <v>0</v>
      </c>
      <c r="U46" s="204">
        <f t="shared" si="31"/>
        <v>0</v>
      </c>
      <c r="V46" s="201">
        <v>0</v>
      </c>
      <c r="W46" s="201">
        <v>0</v>
      </c>
      <c r="X46" s="204">
        <f t="shared" si="32"/>
        <v>0</v>
      </c>
      <c r="Y46" s="43">
        <f t="shared" si="45"/>
        <v>0</v>
      </c>
      <c r="Z46" s="43">
        <f t="shared" si="45"/>
        <v>0</v>
      </c>
      <c r="AA46" s="43">
        <f t="shared" si="19"/>
        <v>0</v>
      </c>
      <c r="AB46" s="234">
        <v>0</v>
      </c>
      <c r="AC46" s="234">
        <v>0</v>
      </c>
      <c r="AD46" s="204">
        <f t="shared" si="33"/>
        <v>0</v>
      </c>
      <c r="AE46" s="234">
        <v>0</v>
      </c>
      <c r="AF46" s="234">
        <v>0</v>
      </c>
      <c r="AG46" s="204">
        <f t="shared" si="34"/>
        <v>0</v>
      </c>
      <c r="AH46" s="234">
        <v>44235000</v>
      </c>
      <c r="AI46" s="234">
        <v>44235000</v>
      </c>
      <c r="AJ46" s="204">
        <f t="shared" si="35"/>
        <v>88470000</v>
      </c>
      <c r="AK46" s="201">
        <f>MAX(0,'UPDATE&gt;&gt;2023 May Revision'!AN46-SUM(AB46,AE46,AH46))</f>
        <v>0</v>
      </c>
      <c r="AL46" s="201">
        <f>MAX(0,'UPDATE&gt;&gt;2023 May Revision'!AO46-SUM(AC46,AF46,AI46))</f>
        <v>0</v>
      </c>
      <c r="AM46" s="204">
        <f t="shared" si="36"/>
        <v>0</v>
      </c>
      <c r="AN46" s="43">
        <f t="shared" si="46"/>
        <v>44235000</v>
      </c>
      <c r="AO46" s="43">
        <f t="shared" si="46"/>
        <v>44235000</v>
      </c>
      <c r="AP46" s="204">
        <f t="shared" si="37"/>
        <v>88470000</v>
      </c>
      <c r="AQ46" s="201">
        <v>0</v>
      </c>
      <c r="AR46" s="201">
        <v>0</v>
      </c>
      <c r="AS46" s="204">
        <f t="shared" si="38"/>
        <v>0</v>
      </c>
      <c r="AT46" s="201">
        <v>0</v>
      </c>
      <c r="AU46" s="201">
        <v>0</v>
      </c>
      <c r="AV46" s="204">
        <f t="shared" si="39"/>
        <v>0</v>
      </c>
      <c r="AW46" s="201">
        <v>0</v>
      </c>
      <c r="AX46" s="201">
        <v>0</v>
      </c>
      <c r="AY46" s="204">
        <f t="shared" si="40"/>
        <v>0</v>
      </c>
      <c r="AZ46" s="201"/>
      <c r="BA46" s="201"/>
      <c r="BB46" s="204">
        <f t="shared" si="41"/>
        <v>0</v>
      </c>
      <c r="BC46" s="43">
        <f t="shared" si="47"/>
        <v>0</v>
      </c>
      <c r="BD46" s="43">
        <f t="shared" si="47"/>
        <v>0</v>
      </c>
      <c r="BE46" s="43">
        <f t="shared" si="22"/>
        <v>0</v>
      </c>
      <c r="BF46" s="201"/>
      <c r="BG46" s="201"/>
      <c r="BH46" s="204">
        <f t="shared" si="42"/>
        <v>0</v>
      </c>
      <c r="BI46" s="201"/>
      <c r="BJ46" s="201"/>
      <c r="BK46" s="204">
        <f t="shared" si="43"/>
        <v>0</v>
      </c>
      <c r="BL46" s="201"/>
      <c r="BM46" s="201"/>
      <c r="BN46" s="204">
        <f t="shared" si="44"/>
        <v>0</v>
      </c>
      <c r="BO46" s="216">
        <f t="shared" si="48"/>
        <v>0</v>
      </c>
      <c r="BP46" s="216">
        <f t="shared" si="48"/>
        <v>0</v>
      </c>
      <c r="BQ46" s="216">
        <f t="shared" si="24"/>
        <v>0</v>
      </c>
      <c r="BR46" s="205">
        <f t="shared" si="49"/>
        <v>44235000</v>
      </c>
      <c r="BS46" s="205">
        <f t="shared" si="49"/>
        <v>44235000</v>
      </c>
      <c r="BT46" s="205">
        <f t="shared" si="49"/>
        <v>88470000</v>
      </c>
      <c r="BU46" s="46">
        <f>+Y46-'UPDATE&gt;&gt;2023 May Revision'!Y46</f>
        <v>0</v>
      </c>
      <c r="BV46" s="46">
        <f>+Z46-'UPDATE&gt;&gt;2023 May Revision'!Z46</f>
        <v>0</v>
      </c>
      <c r="BW46" s="46">
        <f>+AA46-'UPDATE&gt;&gt;2023 May Revision'!AA46</f>
        <v>0</v>
      </c>
      <c r="BX46" s="46">
        <f>+AN46-'UPDATE&gt;&gt;2023 May Revision'!AN46</f>
        <v>0</v>
      </c>
      <c r="BY46" s="46">
        <f>+AO46-'UPDATE&gt;&gt;2023 May Revision'!AO46</f>
        <v>0</v>
      </c>
      <c r="BZ46" s="46">
        <f>+AP46-'UPDATE&gt;&gt;2023 May Revision'!AP46</f>
        <v>0</v>
      </c>
      <c r="CA46" s="46">
        <f>+BC46-'UPDATE&gt;&gt;2023 May Revision'!BC46</f>
        <v>0</v>
      </c>
      <c r="CB46" s="46">
        <f>+BD46-'UPDATE&gt;&gt;2023 May Revision'!BD46</f>
        <v>0</v>
      </c>
      <c r="CC46" s="46">
        <f>+BE46-'UPDATE&gt;&gt;2023 May Revision'!BE46</f>
        <v>0</v>
      </c>
      <c r="CD46" s="46">
        <f>+BO46-'UPDATE&gt;&gt;2023 May Revision'!BO46</f>
        <v>0</v>
      </c>
      <c r="CE46" s="46">
        <f>+BP46-'UPDATE&gt;&gt;2023 May Revision'!BP46</f>
        <v>0</v>
      </c>
      <c r="CF46" s="46">
        <f>+BQ46-'UPDATE&gt;&gt;2023 May Revision'!BQ46</f>
        <v>0</v>
      </c>
      <c r="CG46" s="46">
        <f t="shared" si="26"/>
        <v>0</v>
      </c>
      <c r="CH46" s="46">
        <f t="shared" si="27"/>
        <v>0</v>
      </c>
      <c r="CI46" s="46">
        <f t="shared" si="28"/>
        <v>0</v>
      </c>
    </row>
    <row r="47" spans="1:88" x14ac:dyDescent="0.25">
      <c r="A47" s="48" t="s">
        <v>199</v>
      </c>
      <c r="B47" s="48" t="s">
        <v>173</v>
      </c>
      <c r="C47" s="48" t="s">
        <v>200</v>
      </c>
      <c r="D47" s="48" t="s">
        <v>117</v>
      </c>
      <c r="F47" s="48" t="s">
        <v>193</v>
      </c>
      <c r="G47" s="48" t="s">
        <v>194</v>
      </c>
      <c r="H47" s="48" t="s">
        <v>195</v>
      </c>
      <c r="I47" s="48" t="s">
        <v>196</v>
      </c>
      <c r="J47" s="46">
        <v>40000000</v>
      </c>
      <c r="K47" s="46">
        <v>0</v>
      </c>
      <c r="L47" s="46">
        <v>40000000</v>
      </c>
      <c r="M47" s="201"/>
      <c r="N47" s="201"/>
      <c r="O47" s="204">
        <f t="shared" si="29"/>
        <v>0</v>
      </c>
      <c r="P47" s="201"/>
      <c r="Q47" s="201"/>
      <c r="R47" s="204">
        <f t="shared" si="30"/>
        <v>0</v>
      </c>
      <c r="S47" s="201"/>
      <c r="T47" s="201"/>
      <c r="U47" s="204">
        <f t="shared" si="31"/>
        <v>0</v>
      </c>
      <c r="V47" s="201">
        <f>ROUND(9052769,-3)</f>
        <v>9053000</v>
      </c>
      <c r="W47" s="201"/>
      <c r="X47" s="204">
        <f t="shared" si="32"/>
        <v>9053000</v>
      </c>
      <c r="Y47" s="43">
        <f t="shared" si="45"/>
        <v>9053000</v>
      </c>
      <c r="Z47" s="43">
        <f t="shared" si="45"/>
        <v>0</v>
      </c>
      <c r="AA47" s="43">
        <f t="shared" si="19"/>
        <v>9053000</v>
      </c>
      <c r="AB47" s="234"/>
      <c r="AC47" s="234"/>
      <c r="AD47" s="204">
        <f t="shared" si="33"/>
        <v>0</v>
      </c>
      <c r="AE47" s="234">
        <v>19411000</v>
      </c>
      <c r="AF47" s="234"/>
      <c r="AG47" s="204">
        <f t="shared" si="34"/>
        <v>19411000</v>
      </c>
      <c r="AH47" s="234">
        <v>0</v>
      </c>
      <c r="AI47" s="234"/>
      <c r="AJ47" s="204">
        <f t="shared" si="35"/>
        <v>0</v>
      </c>
      <c r="AK47" s="201">
        <f>MAX(0,'UPDATE&gt;&gt;2023 May Revision'!AN47-SUM(AB47,AE47,AH47))</f>
        <v>10391000</v>
      </c>
      <c r="AL47" s="201">
        <f>MAX(0,'UPDATE&gt;&gt;2023 May Revision'!AO47-SUM(AC47,AF47,AI47))</f>
        <v>0</v>
      </c>
      <c r="AM47" s="204">
        <f t="shared" si="36"/>
        <v>10391000</v>
      </c>
      <c r="AN47" s="43">
        <f t="shared" si="46"/>
        <v>29802000</v>
      </c>
      <c r="AO47" s="43">
        <f t="shared" si="46"/>
        <v>0</v>
      </c>
      <c r="AP47" s="204">
        <f t="shared" si="37"/>
        <v>29802000</v>
      </c>
      <c r="AQ47" s="201">
        <v>324000</v>
      </c>
      <c r="AR47" s="201"/>
      <c r="AS47" s="204">
        <f t="shared" si="38"/>
        <v>324000</v>
      </c>
      <c r="AT47" s="201">
        <f>ROUNDUP(219433,-3)</f>
        <v>220000</v>
      </c>
      <c r="AU47" s="201"/>
      <c r="AV47" s="204">
        <f t="shared" si="39"/>
        <v>220000</v>
      </c>
      <c r="AW47" s="201">
        <f>ROUND(601109,-3)</f>
        <v>601000</v>
      </c>
      <c r="AX47" s="201"/>
      <c r="AY47" s="204">
        <f t="shared" si="40"/>
        <v>601000</v>
      </c>
      <c r="AZ47" s="201"/>
      <c r="BA47" s="201"/>
      <c r="BB47" s="204">
        <f t="shared" si="41"/>
        <v>0</v>
      </c>
      <c r="BC47" s="43">
        <f t="shared" si="47"/>
        <v>1145000</v>
      </c>
      <c r="BD47" s="43">
        <f t="shared" si="47"/>
        <v>0</v>
      </c>
      <c r="BE47" s="43">
        <f t="shared" si="22"/>
        <v>1145000</v>
      </c>
      <c r="BF47" s="201"/>
      <c r="BG47" s="201"/>
      <c r="BH47" s="204">
        <f t="shared" si="42"/>
        <v>0</v>
      </c>
      <c r="BI47" s="201"/>
      <c r="BJ47" s="201"/>
      <c r="BK47" s="204">
        <f t="shared" si="43"/>
        <v>0</v>
      </c>
      <c r="BL47" s="201"/>
      <c r="BM47" s="201"/>
      <c r="BN47" s="204">
        <f t="shared" si="44"/>
        <v>0</v>
      </c>
      <c r="BO47" s="216">
        <f t="shared" si="48"/>
        <v>0</v>
      </c>
      <c r="BP47" s="216">
        <f t="shared" si="48"/>
        <v>0</v>
      </c>
      <c r="BQ47" s="216">
        <f t="shared" si="24"/>
        <v>0</v>
      </c>
      <c r="BR47" s="205">
        <f t="shared" si="49"/>
        <v>40000000</v>
      </c>
      <c r="BS47" s="205">
        <f t="shared" si="49"/>
        <v>0</v>
      </c>
      <c r="BT47" s="205">
        <f t="shared" si="49"/>
        <v>40000000</v>
      </c>
      <c r="BU47" s="46">
        <f>+Y47-'UPDATE&gt;&gt;2023 May Revision'!Y47</f>
        <v>0</v>
      </c>
      <c r="BV47" s="46">
        <f>+Z47-'UPDATE&gt;&gt;2023 May Revision'!Z47</f>
        <v>0</v>
      </c>
      <c r="BW47" s="46">
        <f>+AA47-'UPDATE&gt;&gt;2023 May Revision'!AA47</f>
        <v>0</v>
      </c>
      <c r="BX47" s="46">
        <f>+AN47-'UPDATE&gt;&gt;2023 May Revision'!AN47</f>
        <v>0</v>
      </c>
      <c r="BY47" s="46">
        <f>+AO47-'UPDATE&gt;&gt;2023 May Revision'!AO47</f>
        <v>0</v>
      </c>
      <c r="BZ47" s="46">
        <f>+AP47-'UPDATE&gt;&gt;2023 May Revision'!AP47</f>
        <v>0</v>
      </c>
      <c r="CA47" s="46">
        <f>+BC47-'UPDATE&gt;&gt;2023 May Revision'!BC47</f>
        <v>0</v>
      </c>
      <c r="CB47" s="46">
        <f>+BD47-'UPDATE&gt;&gt;2023 May Revision'!BD47</f>
        <v>0</v>
      </c>
      <c r="CC47" s="46">
        <f>+BE47-'UPDATE&gt;&gt;2023 May Revision'!BE47</f>
        <v>0</v>
      </c>
      <c r="CD47" s="46">
        <f>+BO47-'UPDATE&gt;&gt;2023 May Revision'!BO47</f>
        <v>0</v>
      </c>
      <c r="CE47" s="46">
        <f>+BP47-'UPDATE&gt;&gt;2023 May Revision'!BP47</f>
        <v>0</v>
      </c>
      <c r="CF47" s="46">
        <f>+BQ47-'UPDATE&gt;&gt;2023 May Revision'!BQ47</f>
        <v>0</v>
      </c>
      <c r="CG47" s="46">
        <f t="shared" si="26"/>
        <v>0</v>
      </c>
      <c r="CH47" s="46">
        <f t="shared" si="27"/>
        <v>0</v>
      </c>
      <c r="CI47" s="46">
        <f t="shared" si="28"/>
        <v>0</v>
      </c>
    </row>
    <row r="48" spans="1:88" s="95" customFormat="1" x14ac:dyDescent="0.25">
      <c r="A48" s="96" t="s">
        <v>184</v>
      </c>
      <c r="B48" s="96" t="s">
        <v>173</v>
      </c>
      <c r="C48" s="96" t="s">
        <v>185</v>
      </c>
      <c r="D48" s="96" t="s">
        <v>117</v>
      </c>
      <c r="E48" s="96"/>
      <c r="F48" s="96" t="s">
        <v>193</v>
      </c>
      <c r="G48" s="96" t="s">
        <v>194</v>
      </c>
      <c r="H48" s="96" t="s">
        <v>195</v>
      </c>
      <c r="I48" s="96" t="s">
        <v>196</v>
      </c>
      <c r="J48" s="182">
        <v>0</v>
      </c>
      <c r="K48" s="182">
        <v>0</v>
      </c>
      <c r="L48" s="182">
        <v>0</v>
      </c>
      <c r="M48" s="203"/>
      <c r="N48" s="203"/>
      <c r="O48" s="208">
        <f t="shared" si="29"/>
        <v>0</v>
      </c>
      <c r="P48" s="203"/>
      <c r="Q48" s="203"/>
      <c r="R48" s="208">
        <f t="shared" si="30"/>
        <v>0</v>
      </c>
      <c r="S48" s="203"/>
      <c r="T48" s="203"/>
      <c r="U48" s="208">
        <f t="shared" si="31"/>
        <v>0</v>
      </c>
      <c r="V48" s="203"/>
      <c r="W48" s="203"/>
      <c r="X48" s="208">
        <f t="shared" si="32"/>
        <v>0</v>
      </c>
      <c r="Y48" s="240">
        <f t="shared" si="45"/>
        <v>0</v>
      </c>
      <c r="Z48" s="240">
        <f t="shared" si="45"/>
        <v>0</v>
      </c>
      <c r="AA48" s="240">
        <f t="shared" si="19"/>
        <v>0</v>
      </c>
      <c r="AB48" s="236"/>
      <c r="AC48" s="236"/>
      <c r="AD48" s="208">
        <f t="shared" si="33"/>
        <v>0</v>
      </c>
      <c r="AE48" s="236"/>
      <c r="AF48" s="236"/>
      <c r="AG48" s="208">
        <f t="shared" si="34"/>
        <v>0</v>
      </c>
      <c r="AH48" s="236"/>
      <c r="AI48" s="236"/>
      <c r="AJ48" s="208">
        <f t="shared" si="35"/>
        <v>0</v>
      </c>
      <c r="AK48" s="201">
        <f>MAX(0,'UPDATE&gt;&gt;2023 May Revision'!AN48-SUM(AB48,AE48,AH48))</f>
        <v>0</v>
      </c>
      <c r="AL48" s="201">
        <f>MAX(0,'UPDATE&gt;&gt;2023 May Revision'!AO48-SUM(AC48,AF48,AI48))</f>
        <v>0</v>
      </c>
      <c r="AM48" s="208">
        <f t="shared" si="36"/>
        <v>0</v>
      </c>
      <c r="AN48" s="240">
        <f t="shared" si="46"/>
        <v>0</v>
      </c>
      <c r="AO48" s="240">
        <f t="shared" si="46"/>
        <v>0</v>
      </c>
      <c r="AP48" s="208">
        <f t="shared" si="37"/>
        <v>0</v>
      </c>
      <c r="AQ48" s="203"/>
      <c r="AR48" s="203"/>
      <c r="AS48" s="208">
        <f t="shared" si="38"/>
        <v>0</v>
      </c>
      <c r="AT48" s="203"/>
      <c r="AU48" s="203"/>
      <c r="AV48" s="208">
        <f t="shared" si="39"/>
        <v>0</v>
      </c>
      <c r="AW48" s="203"/>
      <c r="AX48" s="203"/>
      <c r="AY48" s="208">
        <f t="shared" si="40"/>
        <v>0</v>
      </c>
      <c r="AZ48" s="203"/>
      <c r="BA48" s="203"/>
      <c r="BB48" s="208">
        <f t="shared" si="41"/>
        <v>0</v>
      </c>
      <c r="BC48" s="240">
        <f t="shared" si="47"/>
        <v>0</v>
      </c>
      <c r="BD48" s="240">
        <f t="shared" si="47"/>
        <v>0</v>
      </c>
      <c r="BE48" s="240">
        <f t="shared" si="22"/>
        <v>0</v>
      </c>
      <c r="BF48" s="203"/>
      <c r="BG48" s="203"/>
      <c r="BH48" s="208">
        <f t="shared" si="42"/>
        <v>0</v>
      </c>
      <c r="BI48" s="203"/>
      <c r="BJ48" s="203"/>
      <c r="BK48" s="208">
        <f t="shared" si="43"/>
        <v>0</v>
      </c>
      <c r="BL48" s="203"/>
      <c r="BM48" s="203"/>
      <c r="BN48" s="208">
        <f t="shared" si="44"/>
        <v>0</v>
      </c>
      <c r="BO48" s="217">
        <f t="shared" si="48"/>
        <v>0</v>
      </c>
      <c r="BP48" s="217">
        <f t="shared" si="48"/>
        <v>0</v>
      </c>
      <c r="BQ48" s="217">
        <f t="shared" si="24"/>
        <v>0</v>
      </c>
      <c r="BR48" s="209">
        <f t="shared" si="49"/>
        <v>0</v>
      </c>
      <c r="BS48" s="209">
        <f t="shared" si="49"/>
        <v>0</v>
      </c>
      <c r="BT48" s="209">
        <f t="shared" si="49"/>
        <v>0</v>
      </c>
      <c r="BU48" s="46">
        <f>+Y48-'UPDATE&gt;&gt;2023 May Revision'!Y48</f>
        <v>0</v>
      </c>
      <c r="BV48" s="46">
        <f>+Z48-'UPDATE&gt;&gt;2023 May Revision'!Z48</f>
        <v>0</v>
      </c>
      <c r="BW48" s="46">
        <f>+AA48-'UPDATE&gt;&gt;2023 May Revision'!AA48</f>
        <v>0</v>
      </c>
      <c r="BX48" s="46">
        <f>+AN48-'UPDATE&gt;&gt;2023 May Revision'!AN48</f>
        <v>0</v>
      </c>
      <c r="BY48" s="46">
        <f>+AO48-'UPDATE&gt;&gt;2023 May Revision'!AO48</f>
        <v>0</v>
      </c>
      <c r="BZ48" s="46">
        <f>+AP48-'UPDATE&gt;&gt;2023 May Revision'!AP48</f>
        <v>0</v>
      </c>
      <c r="CA48" s="46">
        <f>+BC48-'UPDATE&gt;&gt;2023 May Revision'!BC48</f>
        <v>0</v>
      </c>
      <c r="CB48" s="46">
        <f>+BD48-'UPDATE&gt;&gt;2023 May Revision'!BD48</f>
        <v>0</v>
      </c>
      <c r="CC48" s="46">
        <f>+BE48-'UPDATE&gt;&gt;2023 May Revision'!BE48</f>
        <v>0</v>
      </c>
      <c r="CD48" s="46">
        <f>+BO48-'UPDATE&gt;&gt;2023 May Revision'!BO48</f>
        <v>0</v>
      </c>
      <c r="CE48" s="46">
        <f>+BP48-'UPDATE&gt;&gt;2023 May Revision'!BP48</f>
        <v>0</v>
      </c>
      <c r="CF48" s="46">
        <f>+BQ48-'UPDATE&gt;&gt;2023 May Revision'!BQ48</f>
        <v>0</v>
      </c>
      <c r="CG48" s="46">
        <f t="shared" si="26"/>
        <v>0</v>
      </c>
      <c r="CH48" s="46">
        <f t="shared" si="27"/>
        <v>0</v>
      </c>
      <c r="CI48" s="46">
        <f t="shared" si="28"/>
        <v>0</v>
      </c>
      <c r="CJ48" s="96"/>
    </row>
    <row r="49" spans="1:88" x14ac:dyDescent="0.25">
      <c r="A49" s="48" t="s">
        <v>172</v>
      </c>
      <c r="B49" s="48" t="s">
        <v>173</v>
      </c>
      <c r="C49" s="48" t="s">
        <v>186</v>
      </c>
      <c r="D49" s="48" t="s">
        <v>117</v>
      </c>
      <c r="F49" s="48" t="s">
        <v>193</v>
      </c>
      <c r="G49" s="48" t="s">
        <v>194</v>
      </c>
      <c r="H49" s="48" t="s">
        <v>195</v>
      </c>
      <c r="I49" s="48" t="s">
        <v>196</v>
      </c>
      <c r="J49" s="46">
        <v>83063000</v>
      </c>
      <c r="K49" s="46">
        <v>86100000</v>
      </c>
      <c r="L49" s="46">
        <v>169163000</v>
      </c>
      <c r="M49" s="201">
        <v>1869000</v>
      </c>
      <c r="N49" s="201">
        <v>1869000</v>
      </c>
      <c r="O49" s="204">
        <f t="shared" si="29"/>
        <v>3738000</v>
      </c>
      <c r="P49" s="201">
        <v>3284000</v>
      </c>
      <c r="Q49" s="201">
        <v>3284000</v>
      </c>
      <c r="R49" s="204">
        <f t="shared" si="30"/>
        <v>6568000</v>
      </c>
      <c r="S49" s="201">
        <v>6225000</v>
      </c>
      <c r="T49" s="201">
        <v>6225000</v>
      </c>
      <c r="U49" s="204">
        <f t="shared" si="31"/>
        <v>12450000</v>
      </c>
      <c r="V49" s="201">
        <v>6830000</v>
      </c>
      <c r="W49" s="201">
        <v>6830000</v>
      </c>
      <c r="X49" s="204">
        <f t="shared" si="32"/>
        <v>13660000</v>
      </c>
      <c r="Y49" s="43">
        <f t="shared" si="45"/>
        <v>18208000</v>
      </c>
      <c r="Z49" s="43">
        <f t="shared" si="45"/>
        <v>18208000</v>
      </c>
      <c r="AA49" s="43">
        <f t="shared" si="19"/>
        <v>36416000</v>
      </c>
      <c r="AB49" s="256">
        <v>2356000</v>
      </c>
      <c r="AC49" s="256">
        <v>2732000</v>
      </c>
      <c r="AD49" s="204">
        <f t="shared" si="33"/>
        <v>5088000</v>
      </c>
      <c r="AE49" s="256">
        <v>4565000</v>
      </c>
      <c r="AF49" s="256">
        <v>5295000</v>
      </c>
      <c r="AG49" s="204">
        <f t="shared" si="34"/>
        <v>9860000</v>
      </c>
      <c r="AH49" s="256">
        <v>5985000</v>
      </c>
      <c r="AI49" s="256">
        <v>6942000</v>
      </c>
      <c r="AJ49" s="204">
        <f t="shared" si="35"/>
        <v>12927000</v>
      </c>
      <c r="AK49" s="201">
        <f>MAX(0,'UPDATE&gt;&gt;2023 May Revision'!AN49-SUM(AB49,AE49,AH49))</f>
        <v>6991000</v>
      </c>
      <c r="AL49" s="201">
        <f>MAX(0,'UPDATE&gt;&gt;2023 May Revision'!AO49-SUM(AC49,AF49,AI49))</f>
        <v>8108000</v>
      </c>
      <c r="AM49" s="204">
        <f t="shared" si="36"/>
        <v>15099000</v>
      </c>
      <c r="AN49" s="43">
        <f t="shared" si="46"/>
        <v>19897000</v>
      </c>
      <c r="AO49" s="43">
        <f t="shared" si="46"/>
        <v>23077000</v>
      </c>
      <c r="AP49" s="204">
        <f t="shared" si="37"/>
        <v>42974000</v>
      </c>
      <c r="AQ49" s="283">
        <v>9536000</v>
      </c>
      <c r="AR49" s="283">
        <v>9496000</v>
      </c>
      <c r="AS49" s="204">
        <f t="shared" si="38"/>
        <v>19032000</v>
      </c>
      <c r="AT49" s="283">
        <v>10735000</v>
      </c>
      <c r="AU49" s="283">
        <v>10690000</v>
      </c>
      <c r="AV49" s="204">
        <f t="shared" si="39"/>
        <v>21425000</v>
      </c>
      <c r="AW49" s="283">
        <v>13375000</v>
      </c>
      <c r="AX49" s="283">
        <v>13317000</v>
      </c>
      <c r="AY49" s="204">
        <f t="shared" si="40"/>
        <v>26692000</v>
      </c>
      <c r="AZ49" s="201">
        <v>11312000</v>
      </c>
      <c r="BA49" s="201">
        <v>11312000</v>
      </c>
      <c r="BB49" s="204">
        <f t="shared" si="41"/>
        <v>22624000</v>
      </c>
      <c r="BC49" s="43">
        <f t="shared" si="47"/>
        <v>44958000</v>
      </c>
      <c r="BD49" s="43">
        <f t="shared" si="47"/>
        <v>44815000</v>
      </c>
      <c r="BE49" s="43">
        <f t="shared" si="22"/>
        <v>89773000</v>
      </c>
      <c r="BF49" s="201"/>
      <c r="BG49" s="201"/>
      <c r="BH49" s="204">
        <f t="shared" si="42"/>
        <v>0</v>
      </c>
      <c r="BI49" s="201"/>
      <c r="BJ49" s="201"/>
      <c r="BK49" s="204">
        <f t="shared" si="43"/>
        <v>0</v>
      </c>
      <c r="BL49" s="201"/>
      <c r="BM49" s="201"/>
      <c r="BN49" s="204">
        <f t="shared" si="44"/>
        <v>0</v>
      </c>
      <c r="BO49" s="216">
        <f t="shared" si="48"/>
        <v>0</v>
      </c>
      <c r="BP49" s="216">
        <f t="shared" si="48"/>
        <v>0</v>
      </c>
      <c r="BQ49" s="216">
        <f t="shared" si="24"/>
        <v>0</v>
      </c>
      <c r="BR49" s="205">
        <f t="shared" si="49"/>
        <v>83063000</v>
      </c>
      <c r="BS49" s="205">
        <f t="shared" si="49"/>
        <v>86100000</v>
      </c>
      <c r="BT49" s="205">
        <f t="shared" si="49"/>
        <v>169163000</v>
      </c>
      <c r="BU49" s="46">
        <f>+Y49-'UPDATE&gt;&gt;2023 May Revision'!Y49</f>
        <v>0</v>
      </c>
      <c r="BV49" s="46">
        <f>+Z49-'UPDATE&gt;&gt;2023 May Revision'!Z49</f>
        <v>0</v>
      </c>
      <c r="BW49" s="46">
        <f>+AA49-'UPDATE&gt;&gt;2023 May Revision'!AA49</f>
        <v>0</v>
      </c>
      <c r="BX49" s="46">
        <f>+AN49-'UPDATE&gt;&gt;2023 May Revision'!AN49</f>
        <v>0</v>
      </c>
      <c r="BY49" s="46">
        <f>+AO49-'UPDATE&gt;&gt;2023 May Revision'!AO49</f>
        <v>0</v>
      </c>
      <c r="BZ49" s="46">
        <f>+AP49-'UPDATE&gt;&gt;2023 May Revision'!AP49</f>
        <v>0</v>
      </c>
      <c r="CA49" s="46">
        <f>+BC49-'UPDATE&gt;&gt;2023 May Revision'!BC49</f>
        <v>0</v>
      </c>
      <c r="CB49" s="46">
        <f>+BD49-'UPDATE&gt;&gt;2023 May Revision'!BD49</f>
        <v>0</v>
      </c>
      <c r="CC49" s="46">
        <f>+BE49-'UPDATE&gt;&gt;2023 May Revision'!BE49</f>
        <v>0</v>
      </c>
      <c r="CD49" s="46">
        <f>+BO49-'UPDATE&gt;&gt;2023 May Revision'!BO49</f>
        <v>0</v>
      </c>
      <c r="CE49" s="46">
        <f>+BP49-'UPDATE&gt;&gt;2023 May Revision'!BP49</f>
        <v>0</v>
      </c>
      <c r="CF49" s="46">
        <f>+BQ49-'UPDATE&gt;&gt;2023 May Revision'!BQ49</f>
        <v>0</v>
      </c>
      <c r="CG49" s="46">
        <f t="shared" si="26"/>
        <v>0</v>
      </c>
      <c r="CH49" s="46">
        <f t="shared" si="27"/>
        <v>0</v>
      </c>
      <c r="CI49" s="46">
        <f t="shared" si="28"/>
        <v>0</v>
      </c>
      <c r="CJ49" s="45"/>
    </row>
    <row r="50" spans="1:88" x14ac:dyDescent="0.25">
      <c r="A50" s="48" t="s">
        <v>187</v>
      </c>
      <c r="B50" s="48" t="s">
        <v>173</v>
      </c>
      <c r="C50" s="48" t="s">
        <v>188</v>
      </c>
      <c r="D50" s="48" t="s">
        <v>117</v>
      </c>
      <c r="F50" s="48" t="s">
        <v>193</v>
      </c>
      <c r="G50" s="48" t="s">
        <v>194</v>
      </c>
      <c r="H50" s="48" t="s">
        <v>195</v>
      </c>
      <c r="I50" s="48" t="s">
        <v>196</v>
      </c>
      <c r="J50" s="46">
        <v>579664000</v>
      </c>
      <c r="K50" s="46">
        <v>708336000</v>
      </c>
      <c r="L50" s="46">
        <v>1288000000</v>
      </c>
      <c r="M50" s="201">
        <v>0</v>
      </c>
      <c r="N50" s="201">
        <v>0</v>
      </c>
      <c r="O50" s="204">
        <f t="shared" si="29"/>
        <v>0</v>
      </c>
      <c r="P50" s="201">
        <v>0</v>
      </c>
      <c r="Q50" s="201">
        <v>0</v>
      </c>
      <c r="R50" s="204">
        <f t="shared" si="30"/>
        <v>0</v>
      </c>
      <c r="S50" s="201">
        <v>0</v>
      </c>
      <c r="T50" s="201">
        <v>0</v>
      </c>
      <c r="U50" s="204">
        <f t="shared" si="31"/>
        <v>0</v>
      </c>
      <c r="V50" s="201">
        <v>0</v>
      </c>
      <c r="W50" s="201">
        <v>0</v>
      </c>
      <c r="X50" s="204">
        <f t="shared" si="32"/>
        <v>0</v>
      </c>
      <c r="Y50" s="43">
        <f t="shared" si="45"/>
        <v>0</v>
      </c>
      <c r="Z50" s="43">
        <f t="shared" si="45"/>
        <v>0</v>
      </c>
      <c r="AA50" s="43">
        <f t="shared" si="19"/>
        <v>0</v>
      </c>
      <c r="AB50" s="234">
        <v>0</v>
      </c>
      <c r="AC50" s="234">
        <v>0</v>
      </c>
      <c r="AD50" s="204">
        <f t="shared" si="33"/>
        <v>0</v>
      </c>
      <c r="AE50" s="234">
        <v>84622000</v>
      </c>
      <c r="AF50" s="234">
        <v>108578000</v>
      </c>
      <c r="AG50" s="204">
        <f t="shared" si="34"/>
        <v>193200000</v>
      </c>
      <c r="AH50" s="234">
        <v>0</v>
      </c>
      <c r="AI50" s="234">
        <v>0</v>
      </c>
      <c r="AJ50" s="204">
        <f t="shared" si="35"/>
        <v>0</v>
      </c>
      <c r="AK50" s="201">
        <f>MAX(0,'UPDATE&gt;&gt;2023 May Revision'!AN50-SUM(AB50,AE50,AH50))</f>
        <v>197450000</v>
      </c>
      <c r="AL50" s="201">
        <f>MAX(0,'UPDATE&gt;&gt;2023 May Revision'!AO50-SUM(AC50,AF50,AI50))</f>
        <v>253350000</v>
      </c>
      <c r="AM50" s="204">
        <f t="shared" si="36"/>
        <v>450800000</v>
      </c>
      <c r="AN50" s="43">
        <f t="shared" si="46"/>
        <v>282072000</v>
      </c>
      <c r="AO50" s="43">
        <f t="shared" si="46"/>
        <v>361928000</v>
      </c>
      <c r="AP50" s="204">
        <f t="shared" si="37"/>
        <v>644000000</v>
      </c>
      <c r="AQ50" s="201">
        <v>0</v>
      </c>
      <c r="AR50" s="201">
        <v>0</v>
      </c>
      <c r="AS50" s="204">
        <f t="shared" si="38"/>
        <v>0</v>
      </c>
      <c r="AT50" s="201">
        <v>0</v>
      </c>
      <c r="AU50" s="201">
        <v>0</v>
      </c>
      <c r="AV50" s="204">
        <f t="shared" si="39"/>
        <v>0</v>
      </c>
      <c r="AW50" s="201">
        <v>297592000</v>
      </c>
      <c r="AX50" s="201">
        <v>346408000</v>
      </c>
      <c r="AY50" s="204">
        <f t="shared" si="40"/>
        <v>644000000</v>
      </c>
      <c r="AZ50" s="201"/>
      <c r="BA50" s="201"/>
      <c r="BB50" s="204">
        <f t="shared" si="41"/>
        <v>0</v>
      </c>
      <c r="BC50" s="43">
        <f t="shared" si="47"/>
        <v>297592000</v>
      </c>
      <c r="BD50" s="43">
        <f t="shared" si="47"/>
        <v>346408000</v>
      </c>
      <c r="BE50" s="43">
        <f t="shared" si="22"/>
        <v>644000000</v>
      </c>
      <c r="BF50" s="201"/>
      <c r="BG50" s="201"/>
      <c r="BH50" s="204">
        <f t="shared" si="42"/>
        <v>0</v>
      </c>
      <c r="BI50" s="201"/>
      <c r="BJ50" s="201"/>
      <c r="BK50" s="204">
        <f t="shared" si="43"/>
        <v>0</v>
      </c>
      <c r="BL50" s="201"/>
      <c r="BM50" s="201"/>
      <c r="BN50" s="204">
        <f t="shared" si="44"/>
        <v>0</v>
      </c>
      <c r="BO50" s="216">
        <f t="shared" si="48"/>
        <v>0</v>
      </c>
      <c r="BP50" s="216">
        <f t="shared" si="48"/>
        <v>0</v>
      </c>
      <c r="BQ50" s="216">
        <f t="shared" si="24"/>
        <v>0</v>
      </c>
      <c r="BR50" s="205">
        <f t="shared" si="49"/>
        <v>579664000</v>
      </c>
      <c r="BS50" s="205">
        <f t="shared" si="49"/>
        <v>708336000</v>
      </c>
      <c r="BT50" s="205">
        <f t="shared" si="49"/>
        <v>1288000000</v>
      </c>
      <c r="BU50" s="46">
        <f>+Y50-'UPDATE&gt;&gt;2023 May Revision'!Y50</f>
        <v>0</v>
      </c>
      <c r="BV50" s="46">
        <f>+Z50-'UPDATE&gt;&gt;2023 May Revision'!Z50</f>
        <v>0</v>
      </c>
      <c r="BW50" s="46">
        <f>+AA50-'UPDATE&gt;&gt;2023 May Revision'!AA50</f>
        <v>0</v>
      </c>
      <c r="BX50" s="46">
        <f>+AN50-'UPDATE&gt;&gt;2023 May Revision'!AN50</f>
        <v>0</v>
      </c>
      <c r="BY50" s="46">
        <f>+AO50-'UPDATE&gt;&gt;2023 May Revision'!AO50</f>
        <v>0</v>
      </c>
      <c r="BZ50" s="46">
        <f>+AP50-'UPDATE&gt;&gt;2023 May Revision'!AP50</f>
        <v>0</v>
      </c>
      <c r="CA50" s="46">
        <f>+BC50-'UPDATE&gt;&gt;2023 May Revision'!BC50</f>
        <v>0</v>
      </c>
      <c r="CB50" s="46">
        <f>+BD50-'UPDATE&gt;&gt;2023 May Revision'!BD50</f>
        <v>0</v>
      </c>
      <c r="CC50" s="46">
        <f>+BE50-'UPDATE&gt;&gt;2023 May Revision'!BE50</f>
        <v>0</v>
      </c>
      <c r="CD50" s="46">
        <f>+BO50-'UPDATE&gt;&gt;2023 May Revision'!BO50</f>
        <v>0</v>
      </c>
      <c r="CE50" s="46">
        <f>+BP50-'UPDATE&gt;&gt;2023 May Revision'!BP50</f>
        <v>0</v>
      </c>
      <c r="CF50" s="46">
        <f>+BQ50-'UPDATE&gt;&gt;2023 May Revision'!BQ50</f>
        <v>0</v>
      </c>
      <c r="CG50" s="46">
        <f t="shared" si="26"/>
        <v>0</v>
      </c>
      <c r="CH50" s="46">
        <f t="shared" si="27"/>
        <v>0</v>
      </c>
      <c r="CI50" s="46">
        <f t="shared" si="28"/>
        <v>0</v>
      </c>
      <c r="CJ50" s="45"/>
    </row>
    <row r="51" spans="1:88" ht="14.1" customHeight="1" x14ac:dyDescent="0.25">
      <c r="A51" s="48" t="s">
        <v>190</v>
      </c>
      <c r="B51" s="48" t="s">
        <v>173</v>
      </c>
      <c r="C51" s="48" t="s">
        <v>191</v>
      </c>
      <c r="D51" s="48" t="s">
        <v>117</v>
      </c>
      <c r="F51" s="48" t="s">
        <v>193</v>
      </c>
      <c r="G51" s="48" t="s">
        <v>194</v>
      </c>
      <c r="H51" s="48" t="s">
        <v>195</v>
      </c>
      <c r="I51" s="48" t="s">
        <v>196</v>
      </c>
      <c r="J51" s="46">
        <v>13699000</v>
      </c>
      <c r="K51" s="46">
        <v>25118000</v>
      </c>
      <c r="L51" s="46">
        <v>38817000</v>
      </c>
      <c r="M51" s="201">
        <v>0</v>
      </c>
      <c r="N51" s="201"/>
      <c r="O51" s="204">
        <f t="shared" si="29"/>
        <v>0</v>
      </c>
      <c r="P51" s="201"/>
      <c r="Q51" s="201"/>
      <c r="R51" s="204">
        <f t="shared" si="30"/>
        <v>0</v>
      </c>
      <c r="S51" s="201"/>
      <c r="T51" s="201"/>
      <c r="U51" s="204">
        <f t="shared" si="31"/>
        <v>0</v>
      </c>
      <c r="V51" s="201">
        <v>3535000</v>
      </c>
      <c r="W51" s="201"/>
      <c r="X51" s="204">
        <f t="shared" si="32"/>
        <v>3535000</v>
      </c>
      <c r="Y51" s="43">
        <f t="shared" si="45"/>
        <v>3535000</v>
      </c>
      <c r="Z51" s="43">
        <f t="shared" si="45"/>
        <v>0</v>
      </c>
      <c r="AA51" s="43">
        <f t="shared" si="19"/>
        <v>3535000</v>
      </c>
      <c r="AB51" s="234">
        <v>0</v>
      </c>
      <c r="AC51" s="234">
        <v>0</v>
      </c>
      <c r="AD51" s="204">
        <f t="shared" si="33"/>
        <v>0</v>
      </c>
      <c r="AE51" s="234">
        <v>0</v>
      </c>
      <c r="AF51" s="234">
        <v>0</v>
      </c>
      <c r="AG51" s="204">
        <f t="shared" si="34"/>
        <v>0</v>
      </c>
      <c r="AH51" s="234">
        <v>0</v>
      </c>
      <c r="AI51" s="234">
        <v>0</v>
      </c>
      <c r="AJ51" s="204">
        <f t="shared" si="35"/>
        <v>0</v>
      </c>
      <c r="AK51" s="201">
        <f>MAX(0,'UPDATE&gt;&gt;2023 May Revision'!AN51-SUM(AB51,AE51,AH51))</f>
        <v>4066000</v>
      </c>
      <c r="AL51" s="201">
        <f>MAX(0,'UPDATE&gt;&gt;2023 May Revision'!AO51-SUM(AC51,AF51,AI51))</f>
        <v>4001000</v>
      </c>
      <c r="AM51" s="204">
        <f t="shared" si="36"/>
        <v>8067000</v>
      </c>
      <c r="AN51" s="43">
        <f t="shared" si="46"/>
        <v>4066000</v>
      </c>
      <c r="AO51" s="43">
        <f t="shared" si="46"/>
        <v>4001000</v>
      </c>
      <c r="AP51" s="204">
        <f t="shared" si="37"/>
        <v>8067000</v>
      </c>
      <c r="AQ51" s="201">
        <v>2033000</v>
      </c>
      <c r="AR51" s="201">
        <v>7039000</v>
      </c>
      <c r="AS51" s="204">
        <f t="shared" si="38"/>
        <v>9072000</v>
      </c>
      <c r="AT51" s="201">
        <v>2033000</v>
      </c>
      <c r="AU51" s="201">
        <v>7039000</v>
      </c>
      <c r="AV51" s="204">
        <f t="shared" si="39"/>
        <v>9072000</v>
      </c>
      <c r="AW51" s="201">
        <v>2032000</v>
      </c>
      <c r="AX51" s="201">
        <v>7039000</v>
      </c>
      <c r="AY51" s="204">
        <f t="shared" si="40"/>
        <v>9071000</v>
      </c>
      <c r="AZ51" s="201"/>
      <c r="BA51" s="201"/>
      <c r="BB51" s="204">
        <f t="shared" si="41"/>
        <v>0</v>
      </c>
      <c r="BC51" s="43">
        <f t="shared" si="47"/>
        <v>6098000</v>
      </c>
      <c r="BD51" s="43">
        <f t="shared" si="47"/>
        <v>21117000</v>
      </c>
      <c r="BE51" s="43">
        <f t="shared" si="22"/>
        <v>27215000</v>
      </c>
      <c r="BF51" s="201"/>
      <c r="BG51" s="201"/>
      <c r="BH51" s="204">
        <f t="shared" si="42"/>
        <v>0</v>
      </c>
      <c r="BI51" s="201"/>
      <c r="BJ51" s="201"/>
      <c r="BK51" s="204">
        <f t="shared" si="43"/>
        <v>0</v>
      </c>
      <c r="BL51" s="201"/>
      <c r="BM51" s="201"/>
      <c r="BN51" s="204">
        <f t="shared" si="44"/>
        <v>0</v>
      </c>
      <c r="BO51" s="216">
        <f t="shared" si="48"/>
        <v>0</v>
      </c>
      <c r="BP51" s="216">
        <f t="shared" si="48"/>
        <v>0</v>
      </c>
      <c r="BQ51" s="216">
        <f t="shared" si="24"/>
        <v>0</v>
      </c>
      <c r="BR51" s="205">
        <f t="shared" si="49"/>
        <v>13699000</v>
      </c>
      <c r="BS51" s="205">
        <f t="shared" si="49"/>
        <v>25118000</v>
      </c>
      <c r="BT51" s="205">
        <f t="shared" si="49"/>
        <v>38817000</v>
      </c>
      <c r="BU51" s="46">
        <f>+Y51-'UPDATE&gt;&gt;2023 May Revision'!Y51</f>
        <v>0</v>
      </c>
      <c r="BV51" s="46">
        <f>+Z51-'UPDATE&gt;&gt;2023 May Revision'!Z51</f>
        <v>0</v>
      </c>
      <c r="BW51" s="46">
        <f>+AA51-'UPDATE&gt;&gt;2023 May Revision'!AA51</f>
        <v>0</v>
      </c>
      <c r="BX51" s="46">
        <f>+AN51-'UPDATE&gt;&gt;2023 May Revision'!AN51</f>
        <v>0</v>
      </c>
      <c r="BY51" s="46">
        <f>+AO51-'UPDATE&gt;&gt;2023 May Revision'!AO51</f>
        <v>0</v>
      </c>
      <c r="BZ51" s="46">
        <f>+AP51-'UPDATE&gt;&gt;2023 May Revision'!AP51</f>
        <v>0</v>
      </c>
      <c r="CA51" s="46">
        <f>+BC51-'UPDATE&gt;&gt;2023 May Revision'!BC51</f>
        <v>0</v>
      </c>
      <c r="CB51" s="46">
        <f>+BD51-'UPDATE&gt;&gt;2023 May Revision'!BD51</f>
        <v>0</v>
      </c>
      <c r="CC51" s="46">
        <f>+BE51-'UPDATE&gt;&gt;2023 May Revision'!BE51</f>
        <v>0</v>
      </c>
      <c r="CD51" s="46">
        <f>+BO51-'UPDATE&gt;&gt;2023 May Revision'!BO51</f>
        <v>0</v>
      </c>
      <c r="CE51" s="46">
        <f>+BP51-'UPDATE&gt;&gt;2023 May Revision'!BP51</f>
        <v>0</v>
      </c>
      <c r="CF51" s="46">
        <f>+BQ51-'UPDATE&gt;&gt;2023 May Revision'!BQ51</f>
        <v>0</v>
      </c>
      <c r="CG51" s="46">
        <f t="shared" si="26"/>
        <v>0</v>
      </c>
      <c r="CH51" s="46">
        <f t="shared" si="27"/>
        <v>0</v>
      </c>
      <c r="CI51" s="46">
        <f t="shared" si="28"/>
        <v>0</v>
      </c>
    </row>
    <row r="52" spans="1:88" s="95" customFormat="1" x14ac:dyDescent="0.25">
      <c r="A52" s="96" t="s">
        <v>202</v>
      </c>
      <c r="B52" s="96" t="s">
        <v>173</v>
      </c>
      <c r="C52" s="96" t="s">
        <v>203</v>
      </c>
      <c r="D52" s="96" t="s">
        <v>117</v>
      </c>
      <c r="E52" s="96"/>
      <c r="F52" s="96" t="s">
        <v>193</v>
      </c>
      <c r="G52" s="96" t="s">
        <v>194</v>
      </c>
      <c r="H52" s="96" t="s">
        <v>195</v>
      </c>
      <c r="I52" s="96" t="s">
        <v>196</v>
      </c>
      <c r="J52" s="182">
        <v>0</v>
      </c>
      <c r="K52" s="182">
        <v>0</v>
      </c>
      <c r="L52" s="182">
        <v>0</v>
      </c>
      <c r="M52" s="203"/>
      <c r="N52" s="203"/>
      <c r="O52" s="208">
        <f t="shared" si="29"/>
        <v>0</v>
      </c>
      <c r="P52" s="203"/>
      <c r="Q52" s="203"/>
      <c r="R52" s="208">
        <f t="shared" si="30"/>
        <v>0</v>
      </c>
      <c r="S52" s="203"/>
      <c r="T52" s="203"/>
      <c r="U52" s="208">
        <f t="shared" si="31"/>
        <v>0</v>
      </c>
      <c r="V52" s="203"/>
      <c r="W52" s="203"/>
      <c r="X52" s="208">
        <f t="shared" si="32"/>
        <v>0</v>
      </c>
      <c r="Y52" s="240">
        <f t="shared" si="45"/>
        <v>0</v>
      </c>
      <c r="Z52" s="240">
        <f t="shared" si="45"/>
        <v>0</v>
      </c>
      <c r="AA52" s="240">
        <f t="shared" si="19"/>
        <v>0</v>
      </c>
      <c r="AB52" s="236"/>
      <c r="AC52" s="236"/>
      <c r="AD52" s="208">
        <f t="shared" si="33"/>
        <v>0</v>
      </c>
      <c r="AE52" s="236"/>
      <c r="AF52" s="236"/>
      <c r="AG52" s="208">
        <f t="shared" si="34"/>
        <v>0</v>
      </c>
      <c r="AH52" s="236"/>
      <c r="AI52" s="236"/>
      <c r="AJ52" s="208">
        <f t="shared" si="35"/>
        <v>0</v>
      </c>
      <c r="AK52" s="201">
        <f>MAX(0,'UPDATE&gt;&gt;2023 May Revision'!AN52-SUM(AB52,AE52,AH52))</f>
        <v>0</v>
      </c>
      <c r="AL52" s="201">
        <f>MAX(0,'UPDATE&gt;&gt;2023 May Revision'!AO52-SUM(AC52,AF52,AI52))</f>
        <v>0</v>
      </c>
      <c r="AM52" s="208">
        <f t="shared" si="36"/>
        <v>0</v>
      </c>
      <c r="AN52" s="240">
        <f t="shared" si="46"/>
        <v>0</v>
      </c>
      <c r="AO52" s="240">
        <f t="shared" si="46"/>
        <v>0</v>
      </c>
      <c r="AP52" s="208">
        <f t="shared" si="37"/>
        <v>0</v>
      </c>
      <c r="AQ52" s="203"/>
      <c r="AR52" s="203"/>
      <c r="AS52" s="208">
        <f t="shared" si="38"/>
        <v>0</v>
      </c>
      <c r="AT52" s="203"/>
      <c r="AU52" s="203"/>
      <c r="AV52" s="208">
        <f t="shared" si="39"/>
        <v>0</v>
      </c>
      <c r="AW52" s="203"/>
      <c r="AX52" s="203"/>
      <c r="AY52" s="208">
        <f t="shared" si="40"/>
        <v>0</v>
      </c>
      <c r="AZ52" s="203"/>
      <c r="BA52" s="203"/>
      <c r="BB52" s="208">
        <f t="shared" si="41"/>
        <v>0</v>
      </c>
      <c r="BC52" s="240">
        <f t="shared" si="47"/>
        <v>0</v>
      </c>
      <c r="BD52" s="240">
        <f t="shared" si="47"/>
        <v>0</v>
      </c>
      <c r="BE52" s="240">
        <f t="shared" si="22"/>
        <v>0</v>
      </c>
      <c r="BF52" s="203"/>
      <c r="BG52" s="203"/>
      <c r="BH52" s="208">
        <f t="shared" si="42"/>
        <v>0</v>
      </c>
      <c r="BI52" s="203"/>
      <c r="BJ52" s="203"/>
      <c r="BK52" s="208">
        <f t="shared" si="43"/>
        <v>0</v>
      </c>
      <c r="BL52" s="203"/>
      <c r="BM52" s="203"/>
      <c r="BN52" s="208">
        <f t="shared" si="44"/>
        <v>0</v>
      </c>
      <c r="BO52" s="217">
        <f t="shared" si="48"/>
        <v>0</v>
      </c>
      <c r="BP52" s="217">
        <f t="shared" si="48"/>
        <v>0</v>
      </c>
      <c r="BQ52" s="217">
        <f t="shared" si="24"/>
        <v>0</v>
      </c>
      <c r="BR52" s="209">
        <f t="shared" si="49"/>
        <v>0</v>
      </c>
      <c r="BS52" s="209">
        <f t="shared" si="49"/>
        <v>0</v>
      </c>
      <c r="BT52" s="209">
        <f t="shared" si="49"/>
        <v>0</v>
      </c>
      <c r="BU52" s="46">
        <f>+Y52-'UPDATE&gt;&gt;2023 May Revision'!Y52</f>
        <v>0</v>
      </c>
      <c r="BV52" s="46">
        <f>+Z52-'UPDATE&gt;&gt;2023 May Revision'!Z52</f>
        <v>0</v>
      </c>
      <c r="BW52" s="46">
        <f>+AA52-'UPDATE&gt;&gt;2023 May Revision'!AA52</f>
        <v>0</v>
      </c>
      <c r="BX52" s="46">
        <f>+AN52-'UPDATE&gt;&gt;2023 May Revision'!AN52</f>
        <v>0</v>
      </c>
      <c r="BY52" s="46">
        <f>+AO52-'UPDATE&gt;&gt;2023 May Revision'!AO52</f>
        <v>0</v>
      </c>
      <c r="BZ52" s="46">
        <f>+AP52-'UPDATE&gt;&gt;2023 May Revision'!AP52</f>
        <v>0</v>
      </c>
      <c r="CA52" s="46">
        <f>+BC52-'UPDATE&gt;&gt;2023 May Revision'!BC52</f>
        <v>0</v>
      </c>
      <c r="CB52" s="46">
        <f>+BD52-'UPDATE&gt;&gt;2023 May Revision'!BD52</f>
        <v>0</v>
      </c>
      <c r="CC52" s="46">
        <f>+BE52-'UPDATE&gt;&gt;2023 May Revision'!BE52</f>
        <v>0</v>
      </c>
      <c r="CD52" s="46">
        <f>+BO52-'UPDATE&gt;&gt;2023 May Revision'!BO52</f>
        <v>0</v>
      </c>
      <c r="CE52" s="46">
        <f>+BP52-'UPDATE&gt;&gt;2023 May Revision'!BP52</f>
        <v>0</v>
      </c>
      <c r="CF52" s="46">
        <f>+BQ52-'UPDATE&gt;&gt;2023 May Revision'!BQ52</f>
        <v>0</v>
      </c>
      <c r="CG52" s="46">
        <f t="shared" si="26"/>
        <v>0</v>
      </c>
      <c r="CH52" s="46">
        <f t="shared" si="27"/>
        <v>0</v>
      </c>
      <c r="CI52" s="46">
        <f t="shared" si="28"/>
        <v>0</v>
      </c>
      <c r="CJ52" s="96"/>
    </row>
    <row r="53" spans="1:88" s="95" customFormat="1" x14ac:dyDescent="0.25">
      <c r="A53" s="96" t="s">
        <v>202</v>
      </c>
      <c r="B53" s="96" t="s">
        <v>173</v>
      </c>
      <c r="C53" s="96" t="s">
        <v>203</v>
      </c>
      <c r="D53" s="96" t="s">
        <v>121</v>
      </c>
      <c r="E53" s="96"/>
      <c r="F53" s="96" t="s">
        <v>175</v>
      </c>
      <c r="G53" s="96" t="s">
        <v>176</v>
      </c>
      <c r="H53" s="96" t="s">
        <v>177</v>
      </c>
      <c r="I53" s="96">
        <v>20</v>
      </c>
      <c r="J53" s="182">
        <v>0</v>
      </c>
      <c r="K53" s="182">
        <v>0</v>
      </c>
      <c r="L53" s="182">
        <v>0</v>
      </c>
      <c r="M53" s="203"/>
      <c r="N53" s="203"/>
      <c r="O53" s="208">
        <f t="shared" si="29"/>
        <v>0</v>
      </c>
      <c r="P53" s="203"/>
      <c r="Q53" s="203"/>
      <c r="R53" s="208">
        <f t="shared" si="30"/>
        <v>0</v>
      </c>
      <c r="S53" s="203"/>
      <c r="T53" s="203"/>
      <c r="U53" s="208">
        <f t="shared" si="31"/>
        <v>0</v>
      </c>
      <c r="V53" s="203"/>
      <c r="W53" s="203"/>
      <c r="X53" s="208">
        <f t="shared" si="32"/>
        <v>0</v>
      </c>
      <c r="Y53" s="240">
        <f t="shared" si="45"/>
        <v>0</v>
      </c>
      <c r="Z53" s="240">
        <f t="shared" si="45"/>
        <v>0</v>
      </c>
      <c r="AA53" s="240">
        <f t="shared" si="19"/>
        <v>0</v>
      </c>
      <c r="AB53" s="236"/>
      <c r="AC53" s="236"/>
      <c r="AD53" s="208">
        <f t="shared" si="33"/>
        <v>0</v>
      </c>
      <c r="AE53" s="236"/>
      <c r="AF53" s="236"/>
      <c r="AG53" s="208">
        <f t="shared" si="34"/>
        <v>0</v>
      </c>
      <c r="AH53" s="236"/>
      <c r="AI53" s="236"/>
      <c r="AJ53" s="208">
        <f t="shared" si="35"/>
        <v>0</v>
      </c>
      <c r="AK53" s="201">
        <f>MAX(0,'UPDATE&gt;&gt;2023 May Revision'!AN53-SUM(AB53,AE53,AH53))</f>
        <v>0</v>
      </c>
      <c r="AL53" s="201">
        <f>MAX(0,'UPDATE&gt;&gt;2023 May Revision'!AO53-SUM(AC53,AF53,AI53))</f>
        <v>0</v>
      </c>
      <c r="AM53" s="208">
        <f t="shared" si="36"/>
        <v>0</v>
      </c>
      <c r="AN53" s="240">
        <f t="shared" si="46"/>
        <v>0</v>
      </c>
      <c r="AO53" s="240">
        <f t="shared" si="46"/>
        <v>0</v>
      </c>
      <c r="AP53" s="208">
        <f t="shared" si="37"/>
        <v>0</v>
      </c>
      <c r="AQ53" s="203"/>
      <c r="AR53" s="203"/>
      <c r="AS53" s="208">
        <f t="shared" si="38"/>
        <v>0</v>
      </c>
      <c r="AT53" s="203"/>
      <c r="AU53" s="203"/>
      <c r="AV53" s="208">
        <f t="shared" si="39"/>
        <v>0</v>
      </c>
      <c r="AW53" s="203"/>
      <c r="AX53" s="203"/>
      <c r="AY53" s="208">
        <f t="shared" si="40"/>
        <v>0</v>
      </c>
      <c r="AZ53" s="203"/>
      <c r="BA53" s="203"/>
      <c r="BB53" s="208">
        <f t="shared" si="41"/>
        <v>0</v>
      </c>
      <c r="BC53" s="240">
        <f t="shared" si="47"/>
        <v>0</v>
      </c>
      <c r="BD53" s="240">
        <f t="shared" si="47"/>
        <v>0</v>
      </c>
      <c r="BE53" s="240">
        <f t="shared" si="22"/>
        <v>0</v>
      </c>
      <c r="BF53" s="203"/>
      <c r="BG53" s="203"/>
      <c r="BH53" s="208">
        <f t="shared" si="42"/>
        <v>0</v>
      </c>
      <c r="BI53" s="203"/>
      <c r="BJ53" s="203"/>
      <c r="BK53" s="208">
        <f t="shared" si="43"/>
        <v>0</v>
      </c>
      <c r="BL53" s="203"/>
      <c r="BM53" s="203"/>
      <c r="BN53" s="208">
        <f t="shared" si="44"/>
        <v>0</v>
      </c>
      <c r="BO53" s="217">
        <f t="shared" si="48"/>
        <v>0</v>
      </c>
      <c r="BP53" s="217">
        <f t="shared" si="48"/>
        <v>0</v>
      </c>
      <c r="BQ53" s="217">
        <f t="shared" si="24"/>
        <v>0</v>
      </c>
      <c r="BR53" s="209">
        <f t="shared" si="49"/>
        <v>0</v>
      </c>
      <c r="BS53" s="209">
        <f t="shared" si="49"/>
        <v>0</v>
      </c>
      <c r="BT53" s="209">
        <f t="shared" si="49"/>
        <v>0</v>
      </c>
      <c r="BU53" s="46">
        <f>+Y53-'UPDATE&gt;&gt;2023 May Revision'!Y53</f>
        <v>0</v>
      </c>
      <c r="BV53" s="46">
        <f>+Z53-'UPDATE&gt;&gt;2023 May Revision'!Z53</f>
        <v>0</v>
      </c>
      <c r="BW53" s="46">
        <f>+AA53-'UPDATE&gt;&gt;2023 May Revision'!AA53</f>
        <v>0</v>
      </c>
      <c r="BX53" s="46">
        <f>+AN53-'UPDATE&gt;&gt;2023 May Revision'!AN53</f>
        <v>0</v>
      </c>
      <c r="BY53" s="46">
        <f>+AO53-'UPDATE&gt;&gt;2023 May Revision'!AO53</f>
        <v>0</v>
      </c>
      <c r="BZ53" s="46">
        <f>+AP53-'UPDATE&gt;&gt;2023 May Revision'!AP53</f>
        <v>0</v>
      </c>
      <c r="CA53" s="46">
        <f>+BC53-'UPDATE&gt;&gt;2023 May Revision'!BC53</f>
        <v>0</v>
      </c>
      <c r="CB53" s="46">
        <f>+BD53-'UPDATE&gt;&gt;2023 May Revision'!BD53</f>
        <v>0</v>
      </c>
      <c r="CC53" s="46">
        <f>+BE53-'UPDATE&gt;&gt;2023 May Revision'!BE53</f>
        <v>0</v>
      </c>
      <c r="CD53" s="46">
        <f>+BO53-'UPDATE&gt;&gt;2023 May Revision'!BO53</f>
        <v>0</v>
      </c>
      <c r="CE53" s="46">
        <f>+BP53-'UPDATE&gt;&gt;2023 May Revision'!BP53</f>
        <v>0</v>
      </c>
      <c r="CF53" s="46">
        <f>+BQ53-'UPDATE&gt;&gt;2023 May Revision'!BQ53</f>
        <v>0</v>
      </c>
      <c r="CG53" s="46">
        <f t="shared" si="26"/>
        <v>0</v>
      </c>
      <c r="CH53" s="46">
        <f t="shared" si="27"/>
        <v>0</v>
      </c>
      <c r="CI53" s="46">
        <f t="shared" si="28"/>
        <v>0</v>
      </c>
      <c r="CJ53" s="96"/>
    </row>
    <row r="54" spans="1:88" x14ac:dyDescent="0.25">
      <c r="A54" s="48" t="s">
        <v>190</v>
      </c>
      <c r="B54" s="48" t="s">
        <v>173</v>
      </c>
      <c r="C54" s="48" t="s">
        <v>191</v>
      </c>
      <c r="D54" s="48" t="s">
        <v>117</v>
      </c>
      <c r="F54" s="48" t="s">
        <v>193</v>
      </c>
      <c r="G54" s="48" t="s">
        <v>194</v>
      </c>
      <c r="H54" s="48" t="s">
        <v>198</v>
      </c>
      <c r="I54" s="48" t="s">
        <v>204</v>
      </c>
      <c r="J54" s="46">
        <v>2084000</v>
      </c>
      <c r="K54" s="46">
        <v>2084000</v>
      </c>
      <c r="L54" s="46">
        <v>4168000</v>
      </c>
      <c r="M54" s="201"/>
      <c r="N54" s="201"/>
      <c r="O54" s="204">
        <f t="shared" si="29"/>
        <v>0</v>
      </c>
      <c r="P54" s="201"/>
      <c r="Q54" s="201"/>
      <c r="R54" s="204">
        <f t="shared" si="30"/>
        <v>0</v>
      </c>
      <c r="S54" s="201"/>
      <c r="T54" s="201"/>
      <c r="U54" s="204">
        <f t="shared" si="31"/>
        <v>0</v>
      </c>
      <c r="V54" s="201"/>
      <c r="W54" s="201"/>
      <c r="X54" s="204">
        <f t="shared" si="32"/>
        <v>0</v>
      </c>
      <c r="Y54" s="43">
        <f t="shared" si="45"/>
        <v>0</v>
      </c>
      <c r="Z54" s="43">
        <f t="shared" si="45"/>
        <v>0</v>
      </c>
      <c r="AA54" s="43">
        <f t="shared" si="19"/>
        <v>0</v>
      </c>
      <c r="AB54" s="234">
        <v>0</v>
      </c>
      <c r="AC54" s="234">
        <v>0</v>
      </c>
      <c r="AD54" s="204">
        <f t="shared" si="33"/>
        <v>0</v>
      </c>
      <c r="AE54" s="234">
        <v>0</v>
      </c>
      <c r="AF54" s="234">
        <v>0</v>
      </c>
      <c r="AG54" s="204">
        <f t="shared" si="34"/>
        <v>0</v>
      </c>
      <c r="AH54" s="234">
        <v>0</v>
      </c>
      <c r="AI54" s="234">
        <v>0</v>
      </c>
      <c r="AJ54" s="204">
        <f t="shared" si="35"/>
        <v>0</v>
      </c>
      <c r="AK54" s="201">
        <f>MAX(0,'UPDATE&gt;&gt;2023 May Revision'!AN54-SUM(AB54,AE54,AH54))</f>
        <v>209000</v>
      </c>
      <c r="AL54" s="201">
        <f>MAX(0,'UPDATE&gt;&gt;2023 May Revision'!AO54-SUM(AC54,AF54,AI54))</f>
        <v>209000</v>
      </c>
      <c r="AM54" s="204">
        <f t="shared" si="36"/>
        <v>418000</v>
      </c>
      <c r="AN54" s="43">
        <f t="shared" si="46"/>
        <v>209000</v>
      </c>
      <c r="AO54" s="43">
        <f t="shared" si="46"/>
        <v>209000</v>
      </c>
      <c r="AP54" s="204">
        <f t="shared" si="37"/>
        <v>418000</v>
      </c>
      <c r="AQ54" s="201">
        <v>625000</v>
      </c>
      <c r="AR54" s="201">
        <v>625000</v>
      </c>
      <c r="AS54" s="204">
        <f t="shared" si="38"/>
        <v>1250000</v>
      </c>
      <c r="AT54" s="201">
        <v>625000</v>
      </c>
      <c r="AU54" s="201">
        <v>625000</v>
      </c>
      <c r="AV54" s="204">
        <f t="shared" si="39"/>
        <v>1250000</v>
      </c>
      <c r="AW54" s="201">
        <v>625000</v>
      </c>
      <c r="AX54" s="201">
        <v>625000</v>
      </c>
      <c r="AY54" s="204">
        <f t="shared" si="40"/>
        <v>1250000</v>
      </c>
      <c r="AZ54" s="201"/>
      <c r="BA54" s="201"/>
      <c r="BB54" s="204">
        <f t="shared" si="41"/>
        <v>0</v>
      </c>
      <c r="BC54" s="43">
        <f t="shared" si="47"/>
        <v>1875000</v>
      </c>
      <c r="BD54" s="43">
        <f t="shared" si="47"/>
        <v>1875000</v>
      </c>
      <c r="BE54" s="43">
        <f t="shared" si="22"/>
        <v>3750000</v>
      </c>
      <c r="BF54" s="201"/>
      <c r="BG54" s="201"/>
      <c r="BH54" s="204">
        <f t="shared" si="42"/>
        <v>0</v>
      </c>
      <c r="BI54" s="201"/>
      <c r="BJ54" s="201"/>
      <c r="BK54" s="204">
        <f t="shared" si="43"/>
        <v>0</v>
      </c>
      <c r="BL54" s="201"/>
      <c r="BM54" s="201"/>
      <c r="BN54" s="204">
        <f t="shared" si="44"/>
        <v>0</v>
      </c>
      <c r="BO54" s="216">
        <f t="shared" si="48"/>
        <v>0</v>
      </c>
      <c r="BP54" s="216">
        <f t="shared" si="48"/>
        <v>0</v>
      </c>
      <c r="BQ54" s="216">
        <f t="shared" si="24"/>
        <v>0</v>
      </c>
      <c r="BR54" s="205">
        <f t="shared" si="49"/>
        <v>2084000</v>
      </c>
      <c r="BS54" s="205">
        <f t="shared" si="49"/>
        <v>2084000</v>
      </c>
      <c r="BT54" s="205">
        <f t="shared" si="49"/>
        <v>4168000</v>
      </c>
      <c r="BU54" s="46">
        <f>+Y54-'UPDATE&gt;&gt;2023 May Revision'!Y54</f>
        <v>0</v>
      </c>
      <c r="BV54" s="46">
        <f>+Z54-'UPDATE&gt;&gt;2023 May Revision'!Z54</f>
        <v>0</v>
      </c>
      <c r="BW54" s="46">
        <f>+AA54-'UPDATE&gt;&gt;2023 May Revision'!AA54</f>
        <v>0</v>
      </c>
      <c r="BX54" s="46">
        <f>+AN54-'UPDATE&gt;&gt;2023 May Revision'!AN54</f>
        <v>0</v>
      </c>
      <c r="BY54" s="46">
        <f>+AO54-'UPDATE&gt;&gt;2023 May Revision'!AO54</f>
        <v>0</v>
      </c>
      <c r="BZ54" s="46">
        <f>+AP54-'UPDATE&gt;&gt;2023 May Revision'!AP54</f>
        <v>0</v>
      </c>
      <c r="CA54" s="46">
        <f>+BC54-'UPDATE&gt;&gt;2023 May Revision'!BC54</f>
        <v>0</v>
      </c>
      <c r="CB54" s="46">
        <f>+BD54-'UPDATE&gt;&gt;2023 May Revision'!BD54</f>
        <v>0</v>
      </c>
      <c r="CC54" s="46">
        <f>+BE54-'UPDATE&gt;&gt;2023 May Revision'!BE54</f>
        <v>0</v>
      </c>
      <c r="CD54" s="46">
        <f>+BO54-'UPDATE&gt;&gt;2023 May Revision'!BO54</f>
        <v>0</v>
      </c>
      <c r="CE54" s="46">
        <f>+BP54-'UPDATE&gt;&gt;2023 May Revision'!BP54</f>
        <v>0</v>
      </c>
      <c r="CF54" s="46">
        <f>+BQ54-'UPDATE&gt;&gt;2023 May Revision'!BQ54</f>
        <v>0</v>
      </c>
      <c r="CG54" s="46">
        <f t="shared" si="26"/>
        <v>0</v>
      </c>
      <c r="CH54" s="46">
        <f t="shared" si="27"/>
        <v>0</v>
      </c>
      <c r="CI54" s="46">
        <f t="shared" si="28"/>
        <v>0</v>
      </c>
    </row>
    <row r="55" spans="1:88" x14ac:dyDescent="0.25">
      <c r="A55" s="48" t="s">
        <v>172</v>
      </c>
      <c r="B55" s="48" t="s">
        <v>173</v>
      </c>
      <c r="C55" s="48" t="s">
        <v>205</v>
      </c>
      <c r="D55" s="48" t="s">
        <v>117</v>
      </c>
      <c r="F55" s="48" t="s">
        <v>193</v>
      </c>
      <c r="H55" s="48" t="s">
        <v>195</v>
      </c>
      <c r="I55" s="48" t="s">
        <v>196</v>
      </c>
      <c r="J55" s="46">
        <v>600000</v>
      </c>
      <c r="K55" s="46">
        <v>0</v>
      </c>
      <c r="L55" s="46">
        <v>600000</v>
      </c>
      <c r="M55" s="201"/>
      <c r="N55" s="201"/>
      <c r="O55" s="204">
        <f t="shared" si="29"/>
        <v>0</v>
      </c>
      <c r="P55" s="201"/>
      <c r="Q55" s="201"/>
      <c r="R55" s="204">
        <f t="shared" si="30"/>
        <v>0</v>
      </c>
      <c r="S55" s="201"/>
      <c r="T55" s="201"/>
      <c r="U55" s="204">
        <f t="shared" si="31"/>
        <v>0</v>
      </c>
      <c r="V55" s="201"/>
      <c r="W55" s="201"/>
      <c r="X55" s="204">
        <f t="shared" si="32"/>
        <v>0</v>
      </c>
      <c r="Y55" s="43">
        <f t="shared" si="45"/>
        <v>0</v>
      </c>
      <c r="Z55" s="43">
        <f t="shared" si="45"/>
        <v>0</v>
      </c>
      <c r="AA55" s="43">
        <f t="shared" si="19"/>
        <v>0</v>
      </c>
      <c r="AB55" s="234">
        <v>0</v>
      </c>
      <c r="AC55" s="234">
        <v>0</v>
      </c>
      <c r="AD55" s="204">
        <f t="shared" si="33"/>
        <v>0</v>
      </c>
      <c r="AE55" s="234">
        <v>0</v>
      </c>
      <c r="AF55" s="234">
        <v>0</v>
      </c>
      <c r="AG55" s="204">
        <f t="shared" si="34"/>
        <v>0</v>
      </c>
      <c r="AH55" s="234">
        <v>0</v>
      </c>
      <c r="AI55" s="234">
        <v>0</v>
      </c>
      <c r="AJ55" s="204">
        <f t="shared" si="35"/>
        <v>0</v>
      </c>
      <c r="AK55" s="201">
        <f>MAX(0,'UPDATE&gt;&gt;2023 May Revision'!AN55-SUM(AB55,AE55,AH55))</f>
        <v>50000</v>
      </c>
      <c r="AL55" s="201">
        <f>MAX(0,'UPDATE&gt;&gt;2023 May Revision'!AO55-SUM(AC55,AF55,AI55))</f>
        <v>0</v>
      </c>
      <c r="AM55" s="204">
        <f t="shared" si="36"/>
        <v>50000</v>
      </c>
      <c r="AN55" s="43">
        <f t="shared" si="46"/>
        <v>50000</v>
      </c>
      <c r="AO55" s="43">
        <f t="shared" si="46"/>
        <v>0</v>
      </c>
      <c r="AP55" s="204">
        <f t="shared" si="37"/>
        <v>50000</v>
      </c>
      <c r="AQ55" s="201">
        <v>275000</v>
      </c>
      <c r="AR55" s="201">
        <v>0</v>
      </c>
      <c r="AS55" s="204">
        <f t="shared" si="38"/>
        <v>275000</v>
      </c>
      <c r="AT55" s="201">
        <v>275000</v>
      </c>
      <c r="AU55" s="201">
        <v>0</v>
      </c>
      <c r="AV55" s="204">
        <f t="shared" si="39"/>
        <v>275000</v>
      </c>
      <c r="AW55" s="201">
        <v>0</v>
      </c>
      <c r="AX55" s="201">
        <v>0</v>
      </c>
      <c r="AY55" s="204">
        <f t="shared" si="40"/>
        <v>0</v>
      </c>
      <c r="AZ55" s="201"/>
      <c r="BA55" s="201"/>
      <c r="BB55" s="204">
        <f t="shared" si="41"/>
        <v>0</v>
      </c>
      <c r="BC55" s="43">
        <f t="shared" si="47"/>
        <v>550000</v>
      </c>
      <c r="BD55" s="43">
        <f t="shared" si="47"/>
        <v>0</v>
      </c>
      <c r="BE55" s="43">
        <f t="shared" si="22"/>
        <v>550000</v>
      </c>
      <c r="BF55" s="201"/>
      <c r="BG55" s="201"/>
      <c r="BH55" s="204">
        <f t="shared" si="42"/>
        <v>0</v>
      </c>
      <c r="BI55" s="201"/>
      <c r="BJ55" s="201"/>
      <c r="BK55" s="204">
        <f t="shared" si="43"/>
        <v>0</v>
      </c>
      <c r="BL55" s="201"/>
      <c r="BM55" s="201"/>
      <c r="BN55" s="204">
        <f t="shared" si="44"/>
        <v>0</v>
      </c>
      <c r="BO55" s="216">
        <f t="shared" si="48"/>
        <v>0</v>
      </c>
      <c r="BP55" s="216">
        <f t="shared" si="48"/>
        <v>0</v>
      </c>
      <c r="BQ55" s="216">
        <f t="shared" si="24"/>
        <v>0</v>
      </c>
      <c r="BR55" s="205">
        <f t="shared" si="49"/>
        <v>600000</v>
      </c>
      <c r="BS55" s="205">
        <f t="shared" si="49"/>
        <v>0</v>
      </c>
      <c r="BT55" s="205">
        <f t="shared" si="49"/>
        <v>600000</v>
      </c>
      <c r="BU55" s="46">
        <f>+Y55-'UPDATE&gt;&gt;2023 May Revision'!Y55</f>
        <v>0</v>
      </c>
      <c r="BV55" s="46">
        <f>+Z55-'UPDATE&gt;&gt;2023 May Revision'!Z55</f>
        <v>0</v>
      </c>
      <c r="BW55" s="46">
        <f>+AA55-'UPDATE&gt;&gt;2023 May Revision'!AA55</f>
        <v>0</v>
      </c>
      <c r="BX55" s="46">
        <f>+AN55-'UPDATE&gt;&gt;2023 May Revision'!AN55</f>
        <v>0</v>
      </c>
      <c r="BY55" s="46">
        <f>+AO55-'UPDATE&gt;&gt;2023 May Revision'!AO55</f>
        <v>0</v>
      </c>
      <c r="BZ55" s="46">
        <f>+AP55-'UPDATE&gt;&gt;2023 May Revision'!AP55</f>
        <v>0</v>
      </c>
      <c r="CA55" s="46">
        <f>+BC55-'UPDATE&gt;&gt;2023 May Revision'!BC55</f>
        <v>0</v>
      </c>
      <c r="CB55" s="46">
        <f>+BD55-'UPDATE&gt;&gt;2023 May Revision'!BD55</f>
        <v>0</v>
      </c>
      <c r="CC55" s="46">
        <f>+BE55-'UPDATE&gt;&gt;2023 May Revision'!BE55</f>
        <v>0</v>
      </c>
      <c r="CD55" s="46">
        <f>+BO55-'UPDATE&gt;&gt;2023 May Revision'!BO55</f>
        <v>0</v>
      </c>
      <c r="CE55" s="46">
        <f>+BP55-'UPDATE&gt;&gt;2023 May Revision'!BP55</f>
        <v>0</v>
      </c>
      <c r="CF55" s="46">
        <f>+BQ55-'UPDATE&gt;&gt;2023 May Revision'!BQ55</f>
        <v>0</v>
      </c>
      <c r="CG55" s="46">
        <f t="shared" si="26"/>
        <v>0</v>
      </c>
      <c r="CH55" s="46">
        <f t="shared" si="27"/>
        <v>0</v>
      </c>
      <c r="CI55" s="46">
        <f t="shared" si="28"/>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54"/>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80"/>
      <c r="AM93" s="183"/>
      <c r="AN93" s="183"/>
      <c r="AO93" s="183"/>
      <c r="AP93" s="183"/>
    </row>
    <row r="94" spans="20:88" x14ac:dyDescent="0.25">
      <c r="AJ94" s="183"/>
      <c r="AK94" s="183"/>
      <c r="AL94" s="183"/>
      <c r="AM94" s="183"/>
      <c r="AN94" s="183"/>
      <c r="AO94" s="183"/>
      <c r="AP94" s="183"/>
    </row>
    <row r="95" spans="20:88" x14ac:dyDescent="0.25">
      <c r="AJ95" s="183"/>
      <c r="AK95" s="183"/>
      <c r="AL95" s="281"/>
      <c r="AM95" s="280"/>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I4:BJ55 BF4:BG55 AZ4:BA54 AH17:AH18 AT50:AU54 AE4:AF15 AB4:AC15 V4:W15 M4:N55 P4:Q55 S4:T15 BL4:BM55 AT4:AT18 AH8:AH15 S17:T55 V17:W55 AQ50:AR54 AW50:AX54 AH20:AI48 AI4:AI15 AH4:AH6 AB50:AC54 AI17:AI19 AE50:AF54 AQ20:AR48 AT20:AU48 AH50:AI54 AQ4:AQ18 AW4:AX48 AR4:AR19 AU4:AU19 AB17:AC48 AE17:AF48 AK4:AL55" xr:uid="{A2106ABB-A90A-4E22-9FEB-F412FFBD5F9F}">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9492-B748-4826-B9F8-FF5B846D2F61}">
  <sheetPr>
    <tabColor rgb="FFFFFF00"/>
  </sheetPr>
  <dimension ref="A1:CK96"/>
  <sheetViews>
    <sheetView workbookViewId="0"/>
  </sheetViews>
  <sheetFormatPr defaultColWidth="9.140625" defaultRowHeight="15" x14ac:dyDescent="0.25"/>
  <cols>
    <col min="1" max="1" width="13" style="109" bestFit="1" customWidth="1"/>
    <col min="2" max="2" width="9.85546875" style="109" bestFit="1" customWidth="1"/>
    <col min="3" max="3" width="42" style="109" customWidth="1"/>
    <col min="4" max="5" width="8.7109375" style="109" customWidth="1"/>
    <col min="6" max="6" width="14.5703125" style="109" customWidth="1"/>
    <col min="7" max="7" width="13.140625" style="109" customWidth="1"/>
    <col min="8" max="8" width="40.42578125" style="109" customWidth="1"/>
    <col min="9" max="9" width="18.28515625" style="109" customWidth="1"/>
    <col min="10" max="12" width="13.42578125" style="109" customWidth="1"/>
    <col min="13" max="18" width="10.85546875" style="109" customWidth="1"/>
    <col min="19" max="20" width="14.5703125" style="109" customWidth="1"/>
    <col min="21" max="24" width="12.28515625" style="109" customWidth="1"/>
    <col min="25" max="27" width="15.5703125" style="109" customWidth="1"/>
    <col min="28" max="28" width="13.140625" style="109" customWidth="1"/>
    <col min="29" max="30" width="13" style="109" customWidth="1"/>
    <col min="31" max="33" width="12.85546875" style="109" customWidth="1"/>
    <col min="34" max="34" width="14" style="109" bestFit="1" customWidth="1"/>
    <col min="35" max="35" width="13.5703125" style="109" bestFit="1" customWidth="1"/>
    <col min="36" max="36" width="14" style="109" bestFit="1" customWidth="1"/>
    <col min="37" max="42" width="12.85546875" style="109" customWidth="1"/>
    <col min="43" max="43" width="14.42578125" style="109" customWidth="1"/>
    <col min="44" max="45" width="12.5703125" style="109" customWidth="1"/>
    <col min="46" max="46" width="14.42578125" style="109" customWidth="1"/>
    <col min="47" max="71" width="12.5703125" style="109" customWidth="1"/>
    <col min="72" max="84" width="14.42578125" style="109" customWidth="1"/>
    <col min="85" max="88" width="12.5703125" style="109" customWidth="1"/>
    <col min="89" max="16384" width="9.140625" style="10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f>'GB 2023'!AE4-(AB4-'GB 2023'!AB4)/3</f>
        <v>10852258</v>
      </c>
      <c r="AF4" s="112">
        <f>'GB 2023'!AF4-(AC4-'GB 2023'!AC4)/3</f>
        <v>0</v>
      </c>
      <c r="AG4" s="110">
        <f>+SUM(AE4:AF4)</f>
        <v>10852258</v>
      </c>
      <c r="AH4" s="112">
        <f>'GB 2023'!AH4-(AB4-'GB 2023'!AB4)/3</f>
        <v>10851257</v>
      </c>
      <c r="AI4" s="112">
        <f>'GB 2023'!AI4-(AC4-'GB 2023'!AC4)/3</f>
        <v>0</v>
      </c>
      <c r="AJ4" s="110">
        <f>+SUM(AH4:AI4)</f>
        <v>10851257</v>
      </c>
      <c r="AK4" s="112">
        <f>'GB 2023'!AN4-SUM('CMS Q3 Update'!AB4,'CMS Q3 Update'!AE4,'CMS Q3 Update'!AH4)</f>
        <v>10851257</v>
      </c>
      <c r="AL4" s="112">
        <f>'GB 2023'!AO4-SUM('CMS Q3 Update'!AC4,'CMS Q3 Update'!AF4,'CMS Q3 Update'!AI4)</f>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f>'GB 2023'!AE5-(AB5-'GB 2023'!AB5)/3</f>
        <v>750000</v>
      </c>
      <c r="AF5" s="112">
        <f>'GB 2023'!AF5-(AC5-'GB 2023'!AC5)/3</f>
        <v>0</v>
      </c>
      <c r="AG5" s="110">
        <f t="shared" ref="AG5:AG55" si="9">+SUM(AE5:AF5)</f>
        <v>750000</v>
      </c>
      <c r="AH5" s="112">
        <f>'GB 2023'!AH5-(AB5-'GB 2023'!AB5)/3</f>
        <v>500000</v>
      </c>
      <c r="AI5" s="112">
        <f>'GB 2023'!AI5-(AC5-'GB 2023'!AC5)/3</f>
        <v>0</v>
      </c>
      <c r="AJ5" s="110">
        <f t="shared" ref="AJ5:AJ55" si="10">+SUM(AH5:AI5)</f>
        <v>500000</v>
      </c>
      <c r="AK5" s="112">
        <f>'GB 2023'!AN5-SUM('CMS Q3 Update'!AB5,'CMS Q3 Update'!AE5,'CMS Q3 Update'!AH5)</f>
        <v>500000</v>
      </c>
      <c r="AL5" s="112">
        <f>'GB 2023'!AO5-SUM('CMS Q3 Update'!AC5,'CMS Q3 Update'!AF5,'CMS Q3 Update'!AI5)</f>
        <v>0</v>
      </c>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5" si="19">+SUM(BC5:BD5)</f>
        <v>1103000</v>
      </c>
      <c r="BF5" s="89"/>
      <c r="BG5" s="89"/>
      <c r="BH5" s="90">
        <f t="shared" ref="BH5:BH55" si="20">+SUM(BF5:BG5)</f>
        <v>0</v>
      </c>
      <c r="BI5" s="89"/>
      <c r="BJ5" s="89"/>
      <c r="BK5" s="90">
        <f t="shared" ref="BK5:BK55" si="21">+SUM(BI5:BJ5)</f>
        <v>0</v>
      </c>
      <c r="BL5" s="89"/>
      <c r="BM5" s="89"/>
      <c r="BN5" s="90">
        <f t="shared" ref="BN5:BN55" si="22">+SUM(BL5:BM5)</f>
        <v>0</v>
      </c>
      <c r="BO5" s="91">
        <f t="shared" ref="BO5:BP42" si="23">+SUM(BF5,BI5,BL5)</f>
        <v>0</v>
      </c>
      <c r="BP5" s="91">
        <f t="shared" si="23"/>
        <v>0</v>
      </c>
      <c r="BQ5" s="91">
        <f t="shared" ref="BQ5:BQ55"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f>'GB 2023'!AE6-(AB6-'GB 2023'!AB6)/3</f>
        <v>3057723</v>
      </c>
      <c r="AF6" s="112">
        <f>'GB 2023'!AF6-(AC6-'GB 2023'!AC6)/3</f>
        <v>2498277</v>
      </c>
      <c r="AG6" s="110">
        <f t="shared" si="9"/>
        <v>5556000</v>
      </c>
      <c r="AH6" s="112">
        <f>'GB 2023'!AH6-(AB6-'GB 2023'!AB6)/3</f>
        <v>3057723</v>
      </c>
      <c r="AI6" s="112">
        <f>'GB 2023'!AI6-(AC6-'GB 2023'!AC6)/3</f>
        <v>2498277</v>
      </c>
      <c r="AJ6" s="110">
        <f t="shared" si="10"/>
        <v>5556000</v>
      </c>
      <c r="AK6" s="112">
        <f>'GB 2023'!AN6-SUM('CMS Q3 Update'!AB6,'CMS Q3 Update'!AE6,'CMS Q3 Update'!AH6)</f>
        <v>3057722</v>
      </c>
      <c r="AL6" s="112">
        <f>'GB 2023'!AO6-SUM('CMS Q3 Update'!AC6,'CMS Q3 Update'!AF6,'CMS Q3 Update'!AI6)</f>
        <v>2498278</v>
      </c>
      <c r="AM6" s="110">
        <f t="shared" si="11"/>
        <v>5556000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f>'GB 2023'!AE7-(AB7-'GB 2023'!AB7)/3</f>
        <v>0</v>
      </c>
      <c r="AF7" s="112">
        <f>'GB 2023'!AF7-(AC7-'GB 2023'!AC7)/3</f>
        <v>0</v>
      </c>
      <c r="AG7" s="110">
        <f t="shared" si="9"/>
        <v>0</v>
      </c>
      <c r="AH7" s="112">
        <f>'GB 2023'!AH7-(AB7-'GB 2023'!AB7)/3</f>
        <v>4586708</v>
      </c>
      <c r="AI7" s="112">
        <f>'GB 2023'!AI7-(AC7-'GB 2023'!AC7)/3</f>
        <v>3746292</v>
      </c>
      <c r="AJ7" s="110">
        <f t="shared" si="10"/>
        <v>8333000</v>
      </c>
      <c r="AK7" s="112">
        <f>'GB 2023'!AN7-SUM('CMS Q3 Update'!AB7,'CMS Q3 Update'!AE7,'CMS Q3 Update'!AH7)</f>
        <v>4586708</v>
      </c>
      <c r="AL7" s="112">
        <f>'GB 2023'!AO7-SUM('CMS Q3 Update'!AC7,'CMS Q3 Update'!AF7,'CMS Q3 Update'!AI7)</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f>'GB 2023'!AE8-(AB8-'GB 2023'!AB8)/3</f>
        <v>0</v>
      </c>
      <c r="AF8" s="112">
        <f>'GB 2023'!AF8-(AC8-'GB 2023'!AC8)/3</f>
        <v>0</v>
      </c>
      <c r="AG8" s="110">
        <f t="shared" si="9"/>
        <v>0</v>
      </c>
      <c r="AH8" s="112">
        <f>'GB 2023'!AH8-(AB8-'GB 2023'!AB8)/3</f>
        <v>0</v>
      </c>
      <c r="AI8" s="112">
        <f>'GB 2023'!AI8-(AC8-'GB 2023'!AC8)/3</f>
        <v>0</v>
      </c>
      <c r="AJ8" s="110">
        <f t="shared" si="10"/>
        <v>0</v>
      </c>
      <c r="AK8" s="112">
        <f>'GB 2023'!AN8-SUM('CMS Q3 Update'!AB8,'CMS Q3 Update'!AE8,'CMS Q3 Update'!AH8)</f>
        <v>0</v>
      </c>
      <c r="AL8" s="112">
        <f>'GB 2023'!AO8-SUM('CMS Q3 Update'!AC8,'CMS Q3 Update'!AF8,'CMS Q3 Update'!AI8)</f>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f>'GB 2023'!AE9-(AB9-'GB 2023'!AB9)/3</f>
        <v>0</v>
      </c>
      <c r="AF9" s="112">
        <f>'GB 2023'!AF9-(AC9-'GB 2023'!AC9)/3</f>
        <v>0</v>
      </c>
      <c r="AG9" s="110">
        <f t="shared" si="9"/>
        <v>0</v>
      </c>
      <c r="AH9" s="112">
        <f>'GB 2023'!AH9-(AB9-'GB 2023'!AB9)/3</f>
        <v>0</v>
      </c>
      <c r="AI9" s="112">
        <f>'GB 2023'!AI9-(AC9-'GB 2023'!AC9)/3</f>
        <v>0</v>
      </c>
      <c r="AJ9" s="110">
        <f t="shared" si="10"/>
        <v>0</v>
      </c>
      <c r="AK9" s="112">
        <f>'GB 2023'!AN9-SUM('CMS Q3 Update'!AB9,'CMS Q3 Update'!AE9,'CMS Q3 Update'!AH9)</f>
        <v>3125000</v>
      </c>
      <c r="AL9" s="112">
        <f>'GB 2023'!AO9-SUM('CMS Q3 Update'!AC9,'CMS Q3 Update'!AF9,'CMS Q3 Update'!AI9)</f>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f>'GB 2023'!AE10-(AB10-'GB 2023'!AB10)/3</f>
        <v>10396965</v>
      </c>
      <c r="AF10" s="112">
        <f>'GB 2023'!AF10-(AC10-'GB 2023'!AC10)/3</f>
        <v>6892368</v>
      </c>
      <c r="AG10" s="110">
        <f t="shared" si="9"/>
        <v>17289333</v>
      </c>
      <c r="AH10" s="112">
        <f>'GB 2023'!AH10-(AB10-'GB 2023'!AB10)/3</f>
        <v>10396965</v>
      </c>
      <c r="AI10" s="112">
        <f>'GB 2023'!AI10-(AC10-'GB 2023'!AC10)/3</f>
        <v>6892368</v>
      </c>
      <c r="AJ10" s="110">
        <f t="shared" si="10"/>
        <v>17289333</v>
      </c>
      <c r="AK10" s="112">
        <f>'GB 2023'!AN10-SUM('CMS Q3 Update'!AB10,'CMS Q3 Update'!AE10,'CMS Q3 Update'!AH10)</f>
        <v>10396966</v>
      </c>
      <c r="AL10" s="112">
        <f>'GB 2023'!AO10-SUM('CMS Q3 Update'!AC10,'CMS Q3 Update'!AF10,'CMS Q3 Update'!AI10)</f>
        <v>6892368</v>
      </c>
      <c r="AM10" s="110">
        <f t="shared" si="11"/>
        <v>17289334</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f>'GB 2023'!AE11-(AB11-'GB 2023'!AB11)/3</f>
        <v>101671097</v>
      </c>
      <c r="AF11" s="112">
        <f>'GB 2023'!AF11-(AC11-'GB 2023'!AC11)/3</f>
        <v>83051236</v>
      </c>
      <c r="AG11" s="110">
        <f t="shared" si="9"/>
        <v>184722333</v>
      </c>
      <c r="AH11" s="112">
        <f>'GB 2023'!AH11-(AB11-'GB 2023'!AB11)/3</f>
        <v>156813249</v>
      </c>
      <c r="AI11" s="112">
        <f>'GB 2023'!AI11-(AC11-'GB 2023'!AC11)/3</f>
        <v>128094841</v>
      </c>
      <c r="AJ11" s="110">
        <f t="shared" si="10"/>
        <v>284908090</v>
      </c>
      <c r="AK11" s="112">
        <f>'GB 2023'!AN11-SUM('CMS Q3 Update'!AB11,'CMS Q3 Update'!AE11,'CMS Q3 Update'!AH11)</f>
        <v>156813249</v>
      </c>
      <c r="AL11" s="112">
        <f>'GB 2023'!AO11-SUM('CMS Q3 Update'!AC11,'CMS Q3 Update'!AF11,'CMS Q3 Update'!AI11)</f>
        <v>128094840</v>
      </c>
      <c r="AM11" s="110">
        <f t="shared" si="11"/>
        <v>284908089</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f>'GB 2023'!AE12-(AB12-'GB 2023'!AB12)/3</f>
        <v>2699391</v>
      </c>
      <c r="AF12" s="112">
        <f>'GB 2023'!AF12-(AC12-'GB 2023'!AC12)/3</f>
        <v>1516276</v>
      </c>
      <c r="AG12" s="110">
        <f t="shared" si="9"/>
        <v>4215667</v>
      </c>
      <c r="AH12" s="112">
        <f>'GB 2023'!AH12-(AB12-'GB 2023'!AB12)/3</f>
        <v>5420891</v>
      </c>
      <c r="AI12" s="112">
        <f>'GB 2023'!AI12-(AC12-'GB 2023'!AC12)/3</f>
        <v>3044776</v>
      </c>
      <c r="AJ12" s="110">
        <f t="shared" si="10"/>
        <v>8465667</v>
      </c>
      <c r="AK12" s="112">
        <f>'GB 2023'!AN12-SUM('CMS Q3 Update'!AB12,'CMS Q3 Update'!AE12,'CMS Q3 Update'!AH12)</f>
        <v>5420890</v>
      </c>
      <c r="AL12" s="112">
        <f>'GB 2023'!AO12-SUM('CMS Q3 Update'!AC12,'CMS Q3 Update'!AF12,'CMS Q3 Update'!AI12)</f>
        <v>3044776</v>
      </c>
      <c r="AM12" s="110">
        <f t="shared" si="11"/>
        <v>8465666</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f>'GB 2023'!AE13-(AB13-'GB 2023'!AB13)/3</f>
        <v>1426362</v>
      </c>
      <c r="AF13" s="112">
        <f>'GB 2023'!AF13-(AC13-'GB 2023'!AC13)/3</f>
        <v>356590</v>
      </c>
      <c r="AG13" s="110">
        <f t="shared" si="9"/>
        <v>1782952</v>
      </c>
      <c r="AH13" s="112">
        <f>'GB 2023'!AH13-(AB13-'GB 2023'!AB13)/3</f>
        <v>1826362</v>
      </c>
      <c r="AI13" s="112">
        <f>'GB 2023'!AI13-(AC13-'GB 2023'!AC13)/3</f>
        <v>456590</v>
      </c>
      <c r="AJ13" s="110">
        <f t="shared" si="10"/>
        <v>2282952</v>
      </c>
      <c r="AK13" s="112">
        <f>'GB 2023'!AN13-SUM('CMS Q3 Update'!AB13,'CMS Q3 Update'!AE13,'CMS Q3 Update'!AH13)</f>
        <v>1826362</v>
      </c>
      <c r="AL13" s="112">
        <f>'GB 2023'!AO13-SUM('CMS Q3 Update'!AC13,'CMS Q3 Update'!AF13,'CMS Q3 Update'!AI13)</f>
        <v>456591</v>
      </c>
      <c r="AM13" s="110">
        <f t="shared" si="11"/>
        <v>2282953</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f>'GB 2023'!AE14-(AB14-'GB 2023'!AB14)/3</f>
        <v>1736565</v>
      </c>
      <c r="AF14" s="112">
        <f>'GB 2023'!AF14-(AC14-'GB 2023'!AC14)/3</f>
        <v>434141</v>
      </c>
      <c r="AG14" s="110">
        <f t="shared" si="9"/>
        <v>2170706</v>
      </c>
      <c r="AH14" s="112">
        <f>'GB 2023'!AH14-(AB14-'GB 2023'!AB14)/3</f>
        <v>1736565</v>
      </c>
      <c r="AI14" s="112">
        <f>'GB 2023'!AI14-(AC14-'GB 2023'!AC14)/3</f>
        <v>434141</v>
      </c>
      <c r="AJ14" s="110">
        <f t="shared" si="10"/>
        <v>2170706</v>
      </c>
      <c r="AK14" s="112">
        <f>'GB 2023'!AN14-SUM('CMS Q3 Update'!AB14,'CMS Q3 Update'!AE14,'CMS Q3 Update'!AH14)</f>
        <v>1736566</v>
      </c>
      <c r="AL14" s="112">
        <f>'GB 2023'!AO14-SUM('CMS Q3 Update'!AC14,'CMS Q3 Update'!AF14,'CMS Q3 Update'!AI14)</f>
        <v>434142</v>
      </c>
      <c r="AM14" s="110">
        <f t="shared" si="11"/>
        <v>2170708</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f>'GB 2023'!AE15-(AB15-'GB 2023'!AB15)/3</f>
        <v>827329</v>
      </c>
      <c r="AF15" s="112">
        <f>'GB 2023'!AF15-(AC15-'GB 2023'!AC15)/3</f>
        <v>0</v>
      </c>
      <c r="AG15" s="110">
        <f t="shared" si="9"/>
        <v>827329</v>
      </c>
      <c r="AH15" s="112">
        <f>'GB 2023'!AH15-(AB15-'GB 2023'!AB15)/3</f>
        <v>827329</v>
      </c>
      <c r="AI15" s="112">
        <f>'GB 2023'!AI15-(AC15-'GB 2023'!AC15)/3</f>
        <v>0</v>
      </c>
      <c r="AJ15" s="110">
        <f t="shared" si="10"/>
        <v>827329</v>
      </c>
      <c r="AK15" s="112">
        <f>'GB 2023'!AN15-SUM('CMS Q3 Update'!AB15,'CMS Q3 Update'!AE15,'CMS Q3 Update'!AH15)</f>
        <v>826330</v>
      </c>
      <c r="AL15" s="112">
        <f>'GB 2023'!AO15-SUM('CMS Q3 Update'!AC15,'CMS Q3 Update'!AF15,'CMS Q3 Update'!AI15)</f>
        <v>0</v>
      </c>
      <c r="AM15" s="110">
        <f t="shared" si="11"/>
        <v>826330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168">
        <v>816</v>
      </c>
      <c r="AC16" s="168">
        <v>1184</v>
      </c>
      <c r="AD16" s="110">
        <f t="shared" si="8"/>
        <v>2000</v>
      </c>
      <c r="AE16" s="112">
        <f>'GB 2023'!AE16-(AB16-'GB 2023'!AB16)/3</f>
        <v>1047923</v>
      </c>
      <c r="AF16" s="112">
        <f>'GB 2023'!AF16-(AC16-'GB 2023'!AC16)/3</f>
        <v>1489411</v>
      </c>
      <c r="AG16" s="110">
        <f t="shared" si="9"/>
        <v>2537334</v>
      </c>
      <c r="AH16" s="112">
        <f>'GB 2023'!AH16-(AB16-'GB 2023'!AB16)/3</f>
        <v>1047923</v>
      </c>
      <c r="AI16" s="112">
        <f>'GB 2023'!AI16-(AC16-'GB 2023'!AC16)/3</f>
        <v>1489411</v>
      </c>
      <c r="AJ16" s="110">
        <f t="shared" si="10"/>
        <v>2537334</v>
      </c>
      <c r="AK16" s="112">
        <f>'GB 2023'!AN16-SUM('CMS Q3 Update'!AB16,'CMS Q3 Update'!AE16,'CMS Q3 Update'!AH16)</f>
        <v>1047922</v>
      </c>
      <c r="AL16" s="112">
        <f>'GB 2023'!AO16-SUM('CMS Q3 Update'!AC16,'CMS Q3 Update'!AF16,'CMS Q3 Update'!AI16)</f>
        <v>1489410</v>
      </c>
      <c r="AM16" s="110">
        <f t="shared" si="11"/>
        <v>2537332</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9"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f>'GB 2023'!AE17-(AB17-'GB 2023'!AB17)/3</f>
        <v>29132312</v>
      </c>
      <c r="AF17" s="112">
        <f>'GB 2023'!AF17-(AC17-'GB 2023'!AC17)/3</f>
        <v>0</v>
      </c>
      <c r="AG17" s="110">
        <f t="shared" si="9"/>
        <v>29132312</v>
      </c>
      <c r="AH17" s="112">
        <f>'GB 2023'!AH17-(AB17-'GB 2023'!AB17)/3</f>
        <v>42755550</v>
      </c>
      <c r="AI17" s="112">
        <f>'GB 2023'!AI17-(AC17-'GB 2023'!AC17)/3</f>
        <v>0</v>
      </c>
      <c r="AJ17" s="110">
        <f t="shared" si="10"/>
        <v>42755550</v>
      </c>
      <c r="AK17" s="112">
        <f>'GB 2023'!AN17-SUM('CMS Q3 Update'!AB17,'CMS Q3 Update'!AE17,'CMS Q3 Update'!AH17)</f>
        <v>61005578</v>
      </c>
      <c r="AL17" s="112">
        <f>'GB 2023'!AO17-SUM('CMS Q3 Update'!AC17,'CMS Q3 Update'!AF17,'CMS Q3 Update'!AI17)</f>
        <v>0</v>
      </c>
      <c r="AM17" s="110">
        <f t="shared" si="11"/>
        <v>61005578</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c r="CK17" s="169"/>
    </row>
    <row r="18" spans="2:89"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f>'GB 2023'!AE18-(AB18-'GB 2023'!AB18)/3</f>
        <v>962999</v>
      </c>
      <c r="AF18" s="112">
        <f>'GB 2023'!AF18-(AC18-'GB 2023'!AC18)/3</f>
        <v>0</v>
      </c>
      <c r="AG18" s="110">
        <f t="shared" si="9"/>
        <v>962999</v>
      </c>
      <c r="AH18" s="112">
        <f>'GB 2023'!AH18-(AB18-'GB 2023'!AB18)/3</f>
        <v>962999</v>
      </c>
      <c r="AI18" s="112">
        <f>'GB 2023'!AI18-(AC18-'GB 2023'!AC18)/3</f>
        <v>0</v>
      </c>
      <c r="AJ18" s="110">
        <f t="shared" si="10"/>
        <v>962999</v>
      </c>
      <c r="AK18" s="112">
        <f>'GB 2023'!AN18-SUM('CMS Q3 Update'!AB18,'CMS Q3 Update'!AE18,'CMS Q3 Update'!AH18)</f>
        <v>962998</v>
      </c>
      <c r="AL18" s="112">
        <f>'GB 2023'!AO18-SUM('CMS Q3 Update'!AC18,'CMS Q3 Update'!AF18,'CMS Q3 Update'!AI18)</f>
        <v>0</v>
      </c>
      <c r="AM18" s="110">
        <f t="shared" si="11"/>
        <v>962998</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c r="CK18" s="169"/>
    </row>
    <row r="19" spans="2:89"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f>'GB 2023'!AE19-(AB19-'GB 2023'!AB19)/3</f>
        <v>4726000</v>
      </c>
      <c r="AF19" s="112">
        <f>'GB 2023'!AF19-(AC19-'GB 2023'!AC19)/3</f>
        <v>0</v>
      </c>
      <c r="AG19" s="110">
        <f t="shared" si="9"/>
        <v>4726000</v>
      </c>
      <c r="AH19" s="112">
        <f>'GB 2023'!AH19-(AB19-'GB 2023'!AB19)/3</f>
        <v>9492000</v>
      </c>
      <c r="AI19" s="112">
        <f>'GB 2023'!AI19-(AC19-'GB 2023'!AC19)/3</f>
        <v>0</v>
      </c>
      <c r="AJ19" s="110">
        <f t="shared" si="10"/>
        <v>9492000</v>
      </c>
      <c r="AK19" s="112">
        <f>'GB 2023'!AN19-SUM('CMS Q3 Update'!AB19,'CMS Q3 Update'!AE19,'CMS Q3 Update'!AH19)</f>
        <v>12615000</v>
      </c>
      <c r="AL19" s="112">
        <f>'GB 2023'!AO19-SUM('CMS Q3 Update'!AC19,'CMS Q3 Update'!AF19,'CMS Q3 Update'!AI19)</f>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c r="CK19" s="169"/>
    </row>
    <row r="20" spans="2:89"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f>'GB 2023'!AE20-(AB20-'GB 2023'!AB20)/3</f>
        <v>1250000</v>
      </c>
      <c r="AF20" s="112">
        <f>'GB 2023'!AF20-(AC20-'GB 2023'!AC20)/3</f>
        <v>0</v>
      </c>
      <c r="AG20" s="110">
        <f t="shared" si="9"/>
        <v>1250000</v>
      </c>
      <c r="AH20" s="112">
        <f>'GB 2023'!AH20-(AB20-'GB 2023'!AB20)/3</f>
        <v>1250000</v>
      </c>
      <c r="AI20" s="112">
        <f>'GB 2023'!AI20-(AC20-'GB 2023'!AC20)/3</f>
        <v>0</v>
      </c>
      <c r="AJ20" s="110">
        <f t="shared" si="10"/>
        <v>1250000</v>
      </c>
      <c r="AK20" s="112">
        <f>'GB 2023'!AN20-SUM('CMS Q3 Update'!AB20,'CMS Q3 Update'!AE20,'CMS Q3 Update'!AH20)</f>
        <v>1250000</v>
      </c>
      <c r="AL20" s="112">
        <f>'GB 2023'!AO20-SUM('CMS Q3 Update'!AC20,'CMS Q3 Update'!AF20,'CMS Q3 Update'!AI20)</f>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c r="CK20" s="169"/>
    </row>
    <row r="21" spans="2:89"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f>'GB 2023'!AE21-(AB21-'GB 2023'!AB21)/3</f>
        <v>23750000</v>
      </c>
      <c r="AF21" s="112">
        <f>'GB 2023'!AF21-(AC21-'GB 2023'!AC21)/3</f>
        <v>0</v>
      </c>
      <c r="AG21" s="110">
        <f t="shared" si="9"/>
        <v>23750000</v>
      </c>
      <c r="AH21" s="112">
        <f>'GB 2023'!AH21-(AB21-'GB 2023'!AB21)/3</f>
        <v>23750000</v>
      </c>
      <c r="AI21" s="112">
        <f>'GB 2023'!AI21-(AC21-'GB 2023'!AC21)/3</f>
        <v>0</v>
      </c>
      <c r="AJ21" s="110">
        <f t="shared" si="10"/>
        <v>23750000</v>
      </c>
      <c r="AK21" s="112">
        <f>'GB 2023'!AN21-SUM('CMS Q3 Update'!AB21,'CMS Q3 Update'!AE21,'CMS Q3 Update'!AH21)</f>
        <v>23750000</v>
      </c>
      <c r="AL21" s="112">
        <f>'GB 2023'!AO21-SUM('CMS Q3 Update'!AC21,'CMS Q3 Update'!AF21,'CMS Q3 Update'!AI21)</f>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c r="CK21" s="169"/>
    </row>
    <row r="22" spans="2:89"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f>'GB 2023'!AE22-(AB22-'GB 2023'!AB22)/3</f>
        <v>635136</v>
      </c>
      <c r="AF22" s="112">
        <f>'GB 2023'!AF22-(AC22-'GB 2023'!AC22)/3</f>
        <v>0</v>
      </c>
      <c r="AG22" s="110">
        <f t="shared" si="9"/>
        <v>635136</v>
      </c>
      <c r="AH22" s="112">
        <f>'GB 2023'!AH22-(AB22-'GB 2023'!AB22)/3</f>
        <v>635136</v>
      </c>
      <c r="AI22" s="112">
        <f>'GB 2023'!AI22-(AC22-'GB 2023'!AC22)/3</f>
        <v>0</v>
      </c>
      <c r="AJ22" s="110">
        <f t="shared" si="10"/>
        <v>635136</v>
      </c>
      <c r="AK22" s="112">
        <f>'GB 2023'!AN22-SUM('CMS Q3 Update'!AB22,'CMS Q3 Update'!AE22,'CMS Q3 Update'!AH22)</f>
        <v>635138</v>
      </c>
      <c r="AL22" s="112">
        <f>'GB 2023'!AO22-SUM('CMS Q3 Update'!AC22,'CMS Q3 Update'!AF22,'CMS Q3 Update'!AI22)</f>
        <v>0</v>
      </c>
      <c r="AM22" s="110">
        <f t="shared" si="11"/>
        <v>635138</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c r="CK22" s="169"/>
    </row>
    <row r="23" spans="2:89"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f>'GB 2023'!AE23-(AB23-'GB 2023'!AB23)/3</f>
        <v>83000</v>
      </c>
      <c r="AF23" s="112">
        <f>'GB 2023'!AF23-(AC23-'GB 2023'!AC23)/3</f>
        <v>0</v>
      </c>
      <c r="AG23" s="110">
        <f t="shared" si="9"/>
        <v>83000</v>
      </c>
      <c r="AH23" s="112">
        <f>'GB 2023'!AH23-(AB23-'GB 2023'!AB23)/3</f>
        <v>83000</v>
      </c>
      <c r="AI23" s="112">
        <f>'GB 2023'!AI23-(AC23-'GB 2023'!AC23)/3</f>
        <v>0</v>
      </c>
      <c r="AJ23" s="110">
        <f t="shared" si="10"/>
        <v>83000</v>
      </c>
      <c r="AK23" s="112">
        <f>'GB 2023'!AN23-SUM('CMS Q3 Update'!AB23,'CMS Q3 Update'!AE23,'CMS Q3 Update'!AH23)</f>
        <v>83000</v>
      </c>
      <c r="AL23" s="112">
        <f>'GB 2023'!AO23-SUM('CMS Q3 Update'!AC23,'CMS Q3 Update'!AF23,'CMS Q3 Update'!AI23)</f>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c r="CK23" s="169"/>
    </row>
    <row r="24" spans="2:89"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f>'GB 2023'!AE24-(AB24-'GB 2023'!AB24)/3</f>
        <v>900000</v>
      </c>
      <c r="AF24" s="112">
        <f>'GB 2023'!AF24-(AC24-'GB 2023'!AC24)/3</f>
        <v>0</v>
      </c>
      <c r="AG24" s="110">
        <f t="shared" si="9"/>
        <v>900000</v>
      </c>
      <c r="AH24" s="112">
        <f>'GB 2023'!AH24-(AB24-'GB 2023'!AB24)/3</f>
        <v>900000</v>
      </c>
      <c r="AI24" s="112">
        <f>'GB 2023'!AI24-(AC24-'GB 2023'!AC24)/3</f>
        <v>0</v>
      </c>
      <c r="AJ24" s="110">
        <f t="shared" si="10"/>
        <v>900000</v>
      </c>
      <c r="AK24" s="112">
        <f>'GB 2023'!AN24-SUM('CMS Q3 Update'!AB24,'CMS Q3 Update'!AE24,'CMS Q3 Update'!AH24)</f>
        <v>900000</v>
      </c>
      <c r="AL24" s="112">
        <f>'GB 2023'!AO24-SUM('CMS Q3 Update'!AC24,'CMS Q3 Update'!AF24,'CMS Q3 Update'!AI24)</f>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c r="CK24" s="169"/>
    </row>
    <row r="25" spans="2:89"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f>'GB 2023'!AE25-(AB25-'GB 2023'!AB25)/3</f>
        <v>616667</v>
      </c>
      <c r="AF25" s="112">
        <f>'GB 2023'!AF25-(AC25-'GB 2023'!AC25)/3</f>
        <v>0</v>
      </c>
      <c r="AG25" s="110">
        <f t="shared" si="9"/>
        <v>616667</v>
      </c>
      <c r="AH25" s="112">
        <f>'GB 2023'!AH25-(AB25-'GB 2023'!AB25)/3</f>
        <v>616667</v>
      </c>
      <c r="AI25" s="112">
        <f>'GB 2023'!AI25-(AC25-'GB 2023'!AC25)/3</f>
        <v>0</v>
      </c>
      <c r="AJ25" s="110">
        <f t="shared" si="10"/>
        <v>616667</v>
      </c>
      <c r="AK25" s="112">
        <f>'GB 2023'!AN25-SUM('CMS Q3 Update'!AB25,'CMS Q3 Update'!AE25,'CMS Q3 Update'!AH25)</f>
        <v>616666</v>
      </c>
      <c r="AL25" s="112">
        <f>'GB 2023'!AO25-SUM('CMS Q3 Update'!AC25,'CMS Q3 Update'!AF25,'CMS Q3 Update'!AI25)</f>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c r="CK25" s="169"/>
    </row>
    <row r="26" spans="2:89"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f>'GB 2023'!AE26-(AB26-'GB 2023'!AB26)/3</f>
        <v>216667</v>
      </c>
      <c r="AF26" s="112">
        <f>'GB 2023'!AF26-(AC26-'GB 2023'!AC26)/3</f>
        <v>0</v>
      </c>
      <c r="AG26" s="110">
        <f t="shared" si="9"/>
        <v>216667</v>
      </c>
      <c r="AH26" s="112">
        <f>'GB 2023'!AH26-(AB26-'GB 2023'!AB26)/3</f>
        <v>216667</v>
      </c>
      <c r="AI26" s="112">
        <f>'GB 2023'!AI26-(AC26-'GB 2023'!AC26)/3</f>
        <v>0</v>
      </c>
      <c r="AJ26" s="110">
        <f t="shared" si="10"/>
        <v>216667</v>
      </c>
      <c r="AK26" s="112">
        <f>'GB 2023'!AN26-SUM('CMS Q3 Update'!AB26,'CMS Q3 Update'!AE26,'CMS Q3 Update'!AH26)</f>
        <v>216666</v>
      </c>
      <c r="AL26" s="112">
        <f>'GB 2023'!AO26-SUM('CMS Q3 Update'!AC26,'CMS Q3 Update'!AF26,'CMS Q3 Update'!AI26)</f>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c r="CK26" s="169"/>
    </row>
    <row r="27" spans="2:89"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f>'GB 2023'!AE27-(AB27-'GB 2023'!AB27)/3</f>
        <v>166667</v>
      </c>
      <c r="AF27" s="112">
        <f>'GB 2023'!AF27-(AC27-'GB 2023'!AC27)/3</f>
        <v>0</v>
      </c>
      <c r="AG27" s="110">
        <f t="shared" si="9"/>
        <v>166667</v>
      </c>
      <c r="AH27" s="112">
        <f>'GB 2023'!AH27-(AB27-'GB 2023'!AB27)/3</f>
        <v>166667</v>
      </c>
      <c r="AI27" s="112">
        <f>'GB 2023'!AI27-(AC27-'GB 2023'!AC27)/3</f>
        <v>0</v>
      </c>
      <c r="AJ27" s="110">
        <f t="shared" si="10"/>
        <v>166667</v>
      </c>
      <c r="AK27" s="112">
        <f>'GB 2023'!AN27-SUM('CMS Q3 Update'!AB27,'CMS Q3 Update'!AE27,'CMS Q3 Update'!AH27)</f>
        <v>166666</v>
      </c>
      <c r="AL27" s="112">
        <f>'GB 2023'!AO27-SUM('CMS Q3 Update'!AC27,'CMS Q3 Update'!AF27,'CMS Q3 Update'!AI27)</f>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c r="CK27" s="169"/>
    </row>
    <row r="28" spans="2:89"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f>'GB 2023'!AE28-(AB28-'GB 2023'!AB28)/3</f>
        <v>10304286</v>
      </c>
      <c r="AF28" s="112">
        <f>'GB 2023'!AF28-(AC28-'GB 2023'!AC28)/3</f>
        <v>0</v>
      </c>
      <c r="AG28" s="110">
        <f t="shared" si="9"/>
        <v>10304286</v>
      </c>
      <c r="AH28" s="112">
        <f>'GB 2023'!AH28-(AB28-'GB 2023'!AB28)/3</f>
        <v>10304286</v>
      </c>
      <c r="AI28" s="112">
        <f>'GB 2023'!AI28-(AC28-'GB 2023'!AC28)/3</f>
        <v>0</v>
      </c>
      <c r="AJ28" s="110">
        <f t="shared" si="10"/>
        <v>10304286</v>
      </c>
      <c r="AK28" s="112">
        <f>'GB 2023'!AN28-SUM('CMS Q3 Update'!AB28,'CMS Q3 Update'!AE28,'CMS Q3 Update'!AH28)</f>
        <v>10304286</v>
      </c>
      <c r="AL28" s="112">
        <f>'GB 2023'!AO28-SUM('CMS Q3 Update'!AC28,'CMS Q3 Update'!AF28,'CMS Q3 Update'!AI28)</f>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c r="CK28" s="169"/>
    </row>
    <row r="29" spans="2:89"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f>'GB 2023'!AE29-(AB29-'GB 2023'!AB29)/3</f>
        <v>3450000</v>
      </c>
      <c r="AF29" s="112">
        <f>'GB 2023'!AF29-(AC29-'GB 2023'!AC29)/3</f>
        <v>0</v>
      </c>
      <c r="AG29" s="110">
        <f t="shared" si="9"/>
        <v>3450000</v>
      </c>
      <c r="AH29" s="112">
        <f>'GB 2023'!AH29-(AB29-'GB 2023'!AB29)/3</f>
        <v>3450000</v>
      </c>
      <c r="AI29" s="112">
        <f>'GB 2023'!AI29-(AC29-'GB 2023'!AC29)/3</f>
        <v>0</v>
      </c>
      <c r="AJ29" s="110">
        <f t="shared" si="10"/>
        <v>3450000</v>
      </c>
      <c r="AK29" s="112">
        <f>'GB 2023'!AN29-SUM('CMS Q3 Update'!AB29,'CMS Q3 Update'!AE29,'CMS Q3 Update'!AH29)</f>
        <v>3450000</v>
      </c>
      <c r="AL29" s="112">
        <f>'GB 2023'!AO29-SUM('CMS Q3 Update'!AC29,'CMS Q3 Update'!AF29,'CMS Q3 Update'!AI29)</f>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c r="CK29" s="169"/>
    </row>
    <row r="30" spans="2:89"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f>'GB 2023'!AE30-(AB30-'GB 2023'!AB30)/3</f>
        <v>2833333</v>
      </c>
      <c r="AF30" s="112">
        <f>'GB 2023'!AF30-(AC30-'GB 2023'!AC30)/3</f>
        <v>0</v>
      </c>
      <c r="AG30" s="110">
        <f t="shared" si="9"/>
        <v>2833333</v>
      </c>
      <c r="AH30" s="112">
        <f>'GB 2023'!AH30-(AB30-'GB 2023'!AB30)/3</f>
        <v>2833333</v>
      </c>
      <c r="AI30" s="112">
        <f>'GB 2023'!AI30-(AC30-'GB 2023'!AC30)/3</f>
        <v>0</v>
      </c>
      <c r="AJ30" s="110">
        <f t="shared" si="10"/>
        <v>2833333</v>
      </c>
      <c r="AK30" s="112">
        <f>'GB 2023'!AN30-SUM('CMS Q3 Update'!AB30,'CMS Q3 Update'!AE30,'CMS Q3 Update'!AH30)</f>
        <v>2833334</v>
      </c>
      <c r="AL30" s="112">
        <f>'GB 2023'!AO30-SUM('CMS Q3 Update'!AC30,'CMS Q3 Update'!AF30,'CMS Q3 Update'!AI30)</f>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c r="CK30" s="169"/>
    </row>
    <row r="31" spans="2:89"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f>'GB 2023'!AE31-(AB31-'GB 2023'!AB31)/3</f>
        <v>0</v>
      </c>
      <c r="AF31" s="112">
        <f>'GB 2023'!AF31-(AC31-'GB 2023'!AC31)/3</f>
        <v>0</v>
      </c>
      <c r="AG31" s="110">
        <f t="shared" si="9"/>
        <v>0</v>
      </c>
      <c r="AH31" s="112">
        <f>'GB 2023'!AH31-(AB31-'GB 2023'!AB31)/3</f>
        <v>0</v>
      </c>
      <c r="AI31" s="112">
        <f>'GB 2023'!AI31-(AC31-'GB 2023'!AC31)/3</f>
        <v>0</v>
      </c>
      <c r="AJ31" s="110">
        <f t="shared" si="10"/>
        <v>0</v>
      </c>
      <c r="AK31" s="112">
        <f>'GB 2023'!AN31-SUM('CMS Q3 Update'!AB31,'CMS Q3 Update'!AE31,'CMS Q3 Update'!AH31)</f>
        <v>0</v>
      </c>
      <c r="AL31" s="112">
        <f>'GB 2023'!AO31-SUM('CMS Q3 Update'!AC31,'CMS Q3 Update'!AF31,'CMS Q3 Update'!AI31)</f>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c r="CK31" s="169" t="s">
        <v>169</v>
      </c>
    </row>
    <row r="32" spans="2:89"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f>'GB 2023'!AE32-(AB32-'GB 2023'!AB32)/3</f>
        <v>0</v>
      </c>
      <c r="AF32" s="112">
        <f>'GB 2023'!AF32-(AC32-'GB 2023'!AC32)/3</f>
        <v>0</v>
      </c>
      <c r="AG32" s="110">
        <f t="shared" si="9"/>
        <v>0</v>
      </c>
      <c r="AH32" s="112">
        <f>'GB 2023'!AH32-(AB32-'GB 2023'!AB32)/3</f>
        <v>0</v>
      </c>
      <c r="AI32" s="112">
        <f>'GB 2023'!AI32-(AC32-'GB 2023'!AC32)/3</f>
        <v>0</v>
      </c>
      <c r="AJ32" s="110">
        <f t="shared" si="10"/>
        <v>0</v>
      </c>
      <c r="AK32" s="112">
        <f>'GB 2023'!AN32-SUM('CMS Q3 Update'!AB32,'CMS Q3 Update'!AE32,'CMS Q3 Update'!AH32)</f>
        <v>0</v>
      </c>
      <c r="AL32" s="112">
        <f>'GB 2023'!AO32-SUM('CMS Q3 Update'!AC32,'CMS Q3 Update'!AF32,'CMS Q3 Update'!AI32)</f>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c r="CK32" s="169" t="s">
        <v>169</v>
      </c>
    </row>
    <row r="33" spans="1:88"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f>'GB 2023'!AE33-(AB33-'GB 2023'!AB33)/3</f>
        <v>243957</v>
      </c>
      <c r="AF33" s="112">
        <f>'GB 2023'!AF33-(AC33-'GB 2023'!AC33)/3</f>
        <v>0</v>
      </c>
      <c r="AG33" s="110">
        <f t="shared" si="9"/>
        <v>243957</v>
      </c>
      <c r="AH33" s="112">
        <f>'GB 2023'!AH33-(AB33-'GB 2023'!AB33)/3</f>
        <v>243957</v>
      </c>
      <c r="AI33" s="112">
        <f>'GB 2023'!AI33-(AC33-'GB 2023'!AC33)/3</f>
        <v>0</v>
      </c>
      <c r="AJ33" s="110">
        <f t="shared" si="10"/>
        <v>243957</v>
      </c>
      <c r="AK33" s="112">
        <f>'GB 2023'!AN33-SUM('CMS Q3 Update'!AB33,'CMS Q3 Update'!AE33,'CMS Q3 Update'!AH33)</f>
        <v>243958</v>
      </c>
      <c r="AL33" s="112">
        <f>'GB 2023'!AO33-SUM('CMS Q3 Update'!AC33,'CMS Q3 Update'!AF33,'CMS Q3 Update'!AI33)</f>
        <v>0</v>
      </c>
      <c r="AM33" s="110">
        <f t="shared" si="11"/>
        <v>243958</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f>'GB 2023'!AE34-(AB34-'GB 2023'!AB34)/3</f>
        <v>9700000</v>
      </c>
      <c r="AF34" s="112">
        <f>'GB 2023'!AF34-(AC34-'GB 2023'!AC34)/3</f>
        <v>0</v>
      </c>
      <c r="AG34" s="110">
        <f t="shared" si="9"/>
        <v>9700000</v>
      </c>
      <c r="AH34" s="112">
        <f>'GB 2023'!AH34-(AB34-'GB 2023'!AB34)/3</f>
        <v>9700000</v>
      </c>
      <c r="AI34" s="112">
        <f>'GB 2023'!AI34-(AC34-'GB 2023'!AC34)/3</f>
        <v>0</v>
      </c>
      <c r="AJ34" s="110">
        <f t="shared" si="10"/>
        <v>9700000</v>
      </c>
      <c r="AK34" s="112">
        <f>'GB 2023'!AN34-SUM('CMS Q3 Update'!AB34,'CMS Q3 Update'!AE34,'CMS Q3 Update'!AH34)</f>
        <v>9700000</v>
      </c>
      <c r="AL34" s="112">
        <f>'GB 2023'!AO34-SUM('CMS Q3 Update'!AC34,'CMS Q3 Update'!AF34,'CMS Q3 Update'!AI34)</f>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f>'GB 2023'!AE35-(AB35-'GB 2023'!AB35)/3</f>
        <v>333333</v>
      </c>
      <c r="AF35" s="112">
        <f>'GB 2023'!AF35-(AC35-'GB 2023'!AC35)/3</f>
        <v>0</v>
      </c>
      <c r="AG35" s="110">
        <f t="shared" si="9"/>
        <v>333333</v>
      </c>
      <c r="AH35" s="112">
        <f>'GB 2023'!AH35-(AB35-'GB 2023'!AB35)/3</f>
        <v>333333</v>
      </c>
      <c r="AI35" s="112">
        <f>'GB 2023'!AI35-(AC35-'GB 2023'!AC35)/3</f>
        <v>0</v>
      </c>
      <c r="AJ35" s="110">
        <f t="shared" si="10"/>
        <v>333333</v>
      </c>
      <c r="AK35" s="112">
        <f>'GB 2023'!AN35-SUM('CMS Q3 Update'!AB35,'CMS Q3 Update'!AE35,'CMS Q3 Update'!AH35)</f>
        <v>333334</v>
      </c>
      <c r="AL35" s="112">
        <f>'GB 2023'!AO35-SUM('CMS Q3 Update'!AC35,'CMS Q3 Update'!AF35,'CMS Q3 Update'!AI35)</f>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f>'GB 2023'!AE36-(AB36-'GB 2023'!AB36)/3</f>
        <v>7600000</v>
      </c>
      <c r="AF36" s="112">
        <f>'GB 2023'!AF36-(AC36-'GB 2023'!AC36)/3</f>
        <v>0</v>
      </c>
      <c r="AG36" s="110">
        <f t="shared" si="9"/>
        <v>7600000</v>
      </c>
      <c r="AH36" s="112">
        <f>'GB 2023'!AH36-(AB36-'GB 2023'!AB36)/3</f>
        <v>7600000</v>
      </c>
      <c r="AI36" s="112">
        <f>'GB 2023'!AI36-(AC36-'GB 2023'!AC36)/3</f>
        <v>0</v>
      </c>
      <c r="AJ36" s="110">
        <f t="shared" si="10"/>
        <v>7600000</v>
      </c>
      <c r="AK36" s="112">
        <f>'GB 2023'!AN36-SUM('CMS Q3 Update'!AB36,'CMS Q3 Update'!AE36,'CMS Q3 Update'!AH36)</f>
        <v>7600000</v>
      </c>
      <c r="AL36" s="112">
        <f>'GB 2023'!AO36-SUM('CMS Q3 Update'!AC36,'CMS Q3 Update'!AF36,'CMS Q3 Update'!AI36)</f>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f>'GB 2023'!AE37-(AB37-'GB 2023'!AB37)/3</f>
        <v>83333</v>
      </c>
      <c r="AF37" s="112">
        <f>'GB 2023'!AF37-(AC37-'GB 2023'!AC37)/3</f>
        <v>83333</v>
      </c>
      <c r="AG37" s="110">
        <f t="shared" si="9"/>
        <v>166666</v>
      </c>
      <c r="AH37" s="112">
        <f>'GB 2023'!AH37-(AB37-'GB 2023'!AB37)/3</f>
        <v>20833</v>
      </c>
      <c r="AI37" s="112">
        <f>'GB 2023'!AI37-(AC37-'GB 2023'!AC37)/3</f>
        <v>20833</v>
      </c>
      <c r="AJ37" s="110">
        <f t="shared" si="10"/>
        <v>41666</v>
      </c>
      <c r="AK37" s="112">
        <f>'GB 2023'!AN37-SUM('CMS Q3 Update'!AB37,'CMS Q3 Update'!AE37,'CMS Q3 Update'!AH37)</f>
        <v>20834</v>
      </c>
      <c r="AL37" s="112">
        <f>'GB 2023'!AO37-SUM('CMS Q3 Update'!AC37,'CMS Q3 Update'!AF37,'CMS Q3 Update'!AI37)</f>
        <v>20834</v>
      </c>
      <c r="AM37" s="110">
        <f t="shared" si="11"/>
        <v>41668</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f>'GB 2023'!AE38-(AB38-'GB 2023'!AB38)/3</f>
        <v>1922000</v>
      </c>
      <c r="AF38" s="112">
        <f>'GB 2023'!AF38-(AC38-'GB 2023'!AC38)/3</f>
        <v>1922000</v>
      </c>
      <c r="AG38" s="110">
        <f t="shared" si="9"/>
        <v>3844000</v>
      </c>
      <c r="AH38" s="112">
        <f>'GB 2023'!AH38-(AB38-'GB 2023'!AB38)/3</f>
        <v>1922000</v>
      </c>
      <c r="AI38" s="112">
        <f>'GB 2023'!AI38-(AC38-'GB 2023'!AC38)/3</f>
        <v>1922000</v>
      </c>
      <c r="AJ38" s="110">
        <f t="shared" si="10"/>
        <v>3844000</v>
      </c>
      <c r="AK38" s="112">
        <f>'GB 2023'!AN38-SUM('CMS Q3 Update'!AB38,'CMS Q3 Update'!AE38,'CMS Q3 Update'!AH38)</f>
        <v>1921000</v>
      </c>
      <c r="AL38" s="112">
        <f>'GB 2023'!AO38-SUM('CMS Q3 Update'!AC38,'CMS Q3 Update'!AF38,'CMS Q3 Update'!AI38)</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f>'GB 2023'!AE39-(AB39-'GB 2023'!AB39)/3</f>
        <v>3989402</v>
      </c>
      <c r="AF39" s="112">
        <f>'GB 2023'!AF39-(AC39-'GB 2023'!AC39)/3</f>
        <v>0</v>
      </c>
      <c r="AG39" s="110">
        <f t="shared" si="9"/>
        <v>3989402</v>
      </c>
      <c r="AH39" s="112">
        <f>'GB 2023'!AH39-(AB39-'GB 2023'!AB39)/3</f>
        <v>3989402</v>
      </c>
      <c r="AI39" s="112">
        <f>'GB 2023'!AI39-(AC39-'GB 2023'!AC39)/3</f>
        <v>0</v>
      </c>
      <c r="AJ39" s="110">
        <f t="shared" si="10"/>
        <v>3989402</v>
      </c>
      <c r="AK39" s="112">
        <f>'GB 2023'!AN39-SUM('CMS Q3 Update'!AB39,'CMS Q3 Update'!AE39,'CMS Q3 Update'!AH39)</f>
        <v>3989402</v>
      </c>
      <c r="AL39" s="112">
        <f>'GB 2023'!AO39-SUM('CMS Q3 Update'!AC39,'CMS Q3 Update'!AF39,'CMS Q3 Update'!AI39)</f>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f>'GB 2023'!AE40-(AB40-'GB 2023'!AB40)/3</f>
        <v>0</v>
      </c>
      <c r="AF40" s="112">
        <f>'GB 2023'!AF40-(AC40-'GB 2023'!AC40)/3</f>
        <v>0</v>
      </c>
      <c r="AG40" s="110">
        <f t="shared" si="9"/>
        <v>0</v>
      </c>
      <c r="AH40" s="112">
        <f>'GB 2023'!AH40-(AB40-'GB 2023'!AB40)/3</f>
        <v>0</v>
      </c>
      <c r="AI40" s="112">
        <f>'GB 2023'!AI40-(AC40-'GB 2023'!AC40)/3</f>
        <v>0</v>
      </c>
      <c r="AJ40" s="110">
        <f t="shared" si="10"/>
        <v>0</v>
      </c>
      <c r="AK40" s="112">
        <f>'GB 2023'!AN40-SUM('CMS Q3 Update'!AB40,'CMS Q3 Update'!AE40,'CMS Q3 Update'!AH40)</f>
        <v>0</v>
      </c>
      <c r="AL40" s="112">
        <f>'GB 2023'!AO40-SUM('CMS Q3 Update'!AC40,'CMS Q3 Update'!AF40,'CMS Q3 Update'!AI40)</f>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f>'GB 2023'!AE41-(AB41-'GB 2023'!AB41)/3</f>
        <v>337000</v>
      </c>
      <c r="AF41" s="112">
        <f>'GB 2023'!AF41-(AC41-'GB 2023'!AC41)/3</f>
        <v>685000</v>
      </c>
      <c r="AG41" s="110">
        <f t="shared" si="9"/>
        <v>1022000</v>
      </c>
      <c r="AH41" s="112">
        <f>'GB 2023'!AH41-(AB41-'GB 2023'!AB41)/3</f>
        <v>337000</v>
      </c>
      <c r="AI41" s="112">
        <f>'GB 2023'!AI41-(AC41-'GB 2023'!AC41)/3</f>
        <v>685000</v>
      </c>
      <c r="AJ41" s="110">
        <f t="shared" si="10"/>
        <v>1022000</v>
      </c>
      <c r="AK41" s="112">
        <f>'GB 2023'!AN41-SUM('CMS Q3 Update'!AB41,'CMS Q3 Update'!AE41,'CMS Q3 Update'!AH41)</f>
        <v>337000</v>
      </c>
      <c r="AL41" s="112">
        <f>'GB 2023'!AO41-SUM('CMS Q3 Update'!AC41,'CMS Q3 Update'!AF41,'CMS Q3 Update'!AI41)</f>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f>'GB 2023'!AE42-(AB42-'GB 2023'!AB42)/3</f>
        <v>956474</v>
      </c>
      <c r="AF42" s="112">
        <f>'GB 2023'!AF42-(AC42-'GB 2023'!AC42)/3</f>
        <v>956474</v>
      </c>
      <c r="AG42" s="110">
        <f t="shared" si="9"/>
        <v>1912948</v>
      </c>
      <c r="AH42" s="112">
        <f>'GB 2023'!AH42-(AB42-'GB 2023'!AB42)/3</f>
        <v>956474</v>
      </c>
      <c r="AI42" s="112">
        <f>'GB 2023'!AI42-(AC42-'GB 2023'!AC42)/3</f>
        <v>956474</v>
      </c>
      <c r="AJ42" s="110">
        <f t="shared" si="10"/>
        <v>1912948</v>
      </c>
      <c r="AK42" s="112">
        <f>'GB 2023'!AN42-SUM('CMS Q3 Update'!AB42,'CMS Q3 Update'!AE42,'CMS Q3 Update'!AH42)</f>
        <v>956474</v>
      </c>
      <c r="AL42" s="112">
        <f>'GB 2023'!AO42-SUM('CMS Q3 Update'!AC42,'CMS Q3 Update'!AF42,'CMS Q3 Update'!AI42)</f>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f>'GB 2023'!AE43-(AB43-'GB 2023'!AB43)/3</f>
        <v>0</v>
      </c>
      <c r="AF43" s="112">
        <f>'GB 2023'!AF43-(AC43-'GB 2023'!AC43)/3</f>
        <v>0</v>
      </c>
      <c r="AG43" s="110">
        <f t="shared" si="9"/>
        <v>0</v>
      </c>
      <c r="AH43" s="112">
        <f>'GB 2023'!AH43-(AB43-'GB 2023'!AB43)/3</f>
        <v>1500000</v>
      </c>
      <c r="AI43" s="112">
        <f>'GB 2023'!AI43-(AC43-'GB 2023'!AC43)/3</f>
        <v>1500000</v>
      </c>
      <c r="AJ43" s="110">
        <f t="shared" si="10"/>
        <v>3000000</v>
      </c>
      <c r="AK43" s="112">
        <f>'GB 2023'!AN43-SUM('CMS Q3 Update'!AB43,'CMS Q3 Update'!AE43,'CMS Q3 Update'!AH43)</f>
        <v>0</v>
      </c>
      <c r="AL43" s="112">
        <f>'GB 2023'!AO43-SUM('CMS Q3 Update'!AC43,'CMS Q3 Update'!AF43,'CMS Q3 Update'!AI43)</f>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5"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5" si="30">+SUM(BF43,BI43,BL43)</f>
        <v>0</v>
      </c>
      <c r="BP43" s="91">
        <f t="shared" si="30"/>
        <v>0</v>
      </c>
      <c r="BQ43" s="91">
        <f t="shared" si="24"/>
        <v>0</v>
      </c>
      <c r="BR43" s="5">
        <f t="shared" ref="BR43:BT55"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f>'GB 2023'!AE44-(AB44-'GB 2023'!AB44)/3</f>
        <v>662354</v>
      </c>
      <c r="AF44" s="112">
        <f>'GB 2023'!AF44-(AC44-'GB 2023'!AC44)/3</f>
        <v>0</v>
      </c>
      <c r="AG44" s="110">
        <f t="shared" si="9"/>
        <v>662354</v>
      </c>
      <c r="AH44" s="112">
        <f>'GB 2023'!AH44-(AB44-'GB 2023'!AB44)/3</f>
        <v>662354</v>
      </c>
      <c r="AI44" s="112">
        <f>'GB 2023'!AI44-(AC44-'GB 2023'!AC44)/3</f>
        <v>0</v>
      </c>
      <c r="AJ44" s="110">
        <f t="shared" si="10"/>
        <v>662354</v>
      </c>
      <c r="AK44" s="112">
        <f>'GB 2023'!AN44-SUM('CMS Q3 Update'!AB44,'CMS Q3 Update'!AE44,'CMS Q3 Update'!AH44)</f>
        <v>662353</v>
      </c>
      <c r="AL44" s="112">
        <f>'GB 2023'!AO44-SUM('CMS Q3 Update'!AC44,'CMS Q3 Update'!AF44,'CMS Q3 Update'!AI44)</f>
        <v>0</v>
      </c>
      <c r="AM44" s="110">
        <f t="shared" si="11"/>
        <v>662353</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f>'GB 2023'!AE45-(AB45-'GB 2023'!AB45)/3</f>
        <v>0</v>
      </c>
      <c r="AF45" s="112">
        <f>'GB 2023'!AF45-(AC45-'GB 2023'!AC45)/3</f>
        <v>0</v>
      </c>
      <c r="AG45" s="110">
        <f t="shared" si="9"/>
        <v>0</v>
      </c>
      <c r="AH45" s="112">
        <f>'GB 2023'!AH45-(AB45-'GB 2023'!AB45)/3</f>
        <v>5365000</v>
      </c>
      <c r="AI45" s="112">
        <f>'GB 2023'!AI45-(AC45-'GB 2023'!AC45)/3</f>
        <v>6885000</v>
      </c>
      <c r="AJ45" s="110">
        <f t="shared" si="10"/>
        <v>12250000</v>
      </c>
      <c r="AK45" s="112">
        <f>'GB 2023'!AN45-SUM('CMS Q3 Update'!AB45,'CMS Q3 Update'!AE45,'CMS Q3 Update'!AH45)</f>
        <v>0</v>
      </c>
      <c r="AL45" s="112">
        <f>'GB 2023'!AO45-SUM('CMS Q3 Update'!AC45,'CMS Q3 Update'!AF45,'CMS Q3 Update'!AI45)</f>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f>'GB 2023'!AE46-(AB46-'GB 2023'!AB46)/3</f>
        <v>14745000</v>
      </c>
      <c r="AF46" s="112">
        <f>'GB 2023'!AF46-(AC46-'GB 2023'!AC46)/3</f>
        <v>14745000</v>
      </c>
      <c r="AG46" s="110">
        <f t="shared" si="9"/>
        <v>29490000</v>
      </c>
      <c r="AH46" s="112">
        <f>'GB 2023'!AH46-(AB46-'GB 2023'!AB46)/3</f>
        <v>14745000</v>
      </c>
      <c r="AI46" s="112">
        <f>'GB 2023'!AI46-(AC46-'GB 2023'!AC46)/3</f>
        <v>14745000</v>
      </c>
      <c r="AJ46" s="110">
        <f t="shared" si="10"/>
        <v>29490000</v>
      </c>
      <c r="AK46" s="112">
        <f>'GB 2023'!AN46-SUM('CMS Q3 Update'!AB46,'CMS Q3 Update'!AE46,'CMS Q3 Update'!AH46)</f>
        <v>14745000</v>
      </c>
      <c r="AL46" s="112">
        <f>'GB 2023'!AO46-SUM('CMS Q3 Update'!AC46,'CMS Q3 Update'!AF46,'CMS Q3 Update'!AI46)</f>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f>'GB 2023'!AE47-(AB47-'GB 2023'!AB47)/3</f>
        <v>16634500</v>
      </c>
      <c r="AF47" s="112">
        <f>'GB 2023'!AF47-(AC47-'GB 2023'!AC47)/3</f>
        <v>0</v>
      </c>
      <c r="AG47" s="110">
        <f t="shared" si="9"/>
        <v>16634500</v>
      </c>
      <c r="AH47" s="112">
        <f>'GB 2023'!AH47-(AB47-'GB 2023'!AB47)/3</f>
        <v>-1801500</v>
      </c>
      <c r="AI47" s="112">
        <f>'GB 2023'!AI47-(AC47-'GB 2023'!AC47)/3</f>
        <v>0</v>
      </c>
      <c r="AJ47" s="110">
        <f t="shared" si="10"/>
        <v>-1801500</v>
      </c>
      <c r="AK47" s="112">
        <f>'GB 2023'!AN47-SUM('CMS Q3 Update'!AB47,'CMS Q3 Update'!AE47,'CMS Q3 Update'!AH47)</f>
        <v>7367500</v>
      </c>
      <c r="AL47" s="112">
        <f>'GB 2023'!AO47-SUM('CMS Q3 Update'!AC47,'CMS Q3 Update'!AF47,'CMS Q3 Update'!AI47)</f>
        <v>0</v>
      </c>
      <c r="AM47" s="110">
        <f t="shared" si="11"/>
        <v>7367500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f>'GB 2023'!AE48-(AB48-'GB 2023'!AB48)/3</f>
        <v>0</v>
      </c>
      <c r="AF48" s="112">
        <f>'GB 2023'!AF48-(AC48-'GB 2023'!AC48)/3</f>
        <v>0</v>
      </c>
      <c r="AG48" s="110">
        <f t="shared" si="9"/>
        <v>0</v>
      </c>
      <c r="AH48" s="112">
        <f>'GB 2023'!AH48-(AB48-'GB 2023'!AB48)/3</f>
        <v>0</v>
      </c>
      <c r="AI48" s="112">
        <f>'GB 2023'!AI48-(AC48-'GB 2023'!AC48)/3</f>
        <v>0</v>
      </c>
      <c r="AJ48" s="110">
        <f t="shared" si="10"/>
        <v>0</v>
      </c>
      <c r="AK48" s="112">
        <f>'GB 2023'!AN48-SUM('CMS Q3 Update'!AB48,'CMS Q3 Update'!AE48,'CMS Q3 Update'!AH48)</f>
        <v>0</v>
      </c>
      <c r="AL48" s="112">
        <f>'GB 2023'!AO48-SUM('CMS Q3 Update'!AC48,'CMS Q3 Update'!AF48,'CMS Q3 Update'!AI48)</f>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f>'GB 2023'!AE49-(AB49-'GB 2023'!AB49)/3</f>
        <v>4027399</v>
      </c>
      <c r="AF49" s="112">
        <f>'GB 2023'!AF49-(AC49-'GB 2023'!AC49)/3</f>
        <v>5248066</v>
      </c>
      <c r="AG49" s="110">
        <f t="shared" si="9"/>
        <v>9275465</v>
      </c>
      <c r="AH49" s="112">
        <f>'GB 2023'!AH49-(AB49-'GB 2023'!AB49)/3</f>
        <v>4783399</v>
      </c>
      <c r="AI49" s="112">
        <f>'GB 2023'!AI49-(AC49-'GB 2023'!AC49)/3</f>
        <v>6219066</v>
      </c>
      <c r="AJ49" s="110">
        <f t="shared" si="10"/>
        <v>11002465</v>
      </c>
      <c r="AK49" s="112">
        <f>'GB 2023'!AN49-SUM('CMS Q3 Update'!AB49,'CMS Q3 Update'!AE49,'CMS Q3 Update'!AH49)</f>
        <v>6238399</v>
      </c>
      <c r="AL49" s="112">
        <f>'GB 2023'!AO49-SUM('CMS Q3 Update'!AC49,'CMS Q3 Update'!AF49,'CMS Q3 Update'!AI49)</f>
        <v>6490065</v>
      </c>
      <c r="AM49" s="110">
        <f t="shared" si="11"/>
        <v>12728464</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f>'GB 2023'!AE50-(AB50-'GB 2023'!AB50)/3</f>
        <v>84534000</v>
      </c>
      <c r="AF50" s="112">
        <f>'GB 2023'!AF50-(AC50-'GB 2023'!AC50)/3</f>
        <v>108466000</v>
      </c>
      <c r="AG50" s="110">
        <f t="shared" si="9"/>
        <v>193000000</v>
      </c>
      <c r="AH50" s="112">
        <f>'GB 2023'!AH50-(AB50-'GB 2023'!AB50)/3</f>
        <v>0</v>
      </c>
      <c r="AI50" s="112">
        <f>'GB 2023'!AI50-(AC50-'GB 2023'!AC50)/3</f>
        <v>0</v>
      </c>
      <c r="AJ50" s="110">
        <f t="shared" si="10"/>
        <v>0</v>
      </c>
      <c r="AK50" s="112">
        <f>'GB 2023'!AN50-SUM('CMS Q3 Update'!AB50,'CMS Q3 Update'!AE50,'CMS Q3 Update'!AH50)</f>
        <v>197538000</v>
      </c>
      <c r="AL50" s="112">
        <f>'GB 2023'!AO50-SUM('CMS Q3 Update'!AC50,'CMS Q3 Update'!AF50,'CMS Q3 Update'!AI50)</f>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f>'GB 2023'!AE51-(AB51-'GB 2023'!AB51)/3</f>
        <v>990000</v>
      </c>
      <c r="AF51" s="112">
        <f>'GB 2023'!AF51-(AC51-'GB 2023'!AC51)/3</f>
        <v>858000</v>
      </c>
      <c r="AG51" s="110">
        <f t="shared" si="9"/>
        <v>1848000</v>
      </c>
      <c r="AH51" s="112">
        <f>'GB 2023'!AH51-(AB51-'GB 2023'!AB51)/3</f>
        <v>1751000</v>
      </c>
      <c r="AI51" s="112">
        <f>'GB 2023'!AI51-(AC51-'GB 2023'!AC51)/3</f>
        <v>2248000</v>
      </c>
      <c r="AJ51" s="110">
        <f t="shared" si="10"/>
        <v>3999000</v>
      </c>
      <c r="AK51" s="112">
        <f>'GB 2023'!AN51-SUM('CMS Q3 Update'!AB51,'CMS Q3 Update'!AE51,'CMS Q3 Update'!AH51)</f>
        <v>1751000</v>
      </c>
      <c r="AL51" s="112">
        <f>'GB 2023'!AO51-SUM('CMS Q3 Update'!AC51,'CMS Q3 Update'!AF51,'CMS Q3 Update'!AI51)</f>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f>'GB 2023'!AE52-(AB52-'GB 2023'!AB52)/3</f>
        <v>0</v>
      </c>
      <c r="AF52" s="112">
        <f>'GB 2023'!AF52-(AC52-'GB 2023'!AC52)/3</f>
        <v>0</v>
      </c>
      <c r="AG52" s="97">
        <f t="shared" si="9"/>
        <v>0</v>
      </c>
      <c r="AH52" s="112">
        <f>'GB 2023'!AH52-(AB52-'GB 2023'!AB52)/3</f>
        <v>0</v>
      </c>
      <c r="AI52" s="112">
        <f>'GB 2023'!AI52-(AC52-'GB 2023'!AC52)/3</f>
        <v>0</v>
      </c>
      <c r="AJ52" s="97">
        <f t="shared" si="10"/>
        <v>0</v>
      </c>
      <c r="AK52" s="112">
        <f>'GB 2023'!AN52-SUM('CMS Q3 Update'!AB52,'CMS Q3 Update'!AE52,'CMS Q3 Update'!AH52)</f>
        <v>0</v>
      </c>
      <c r="AL52" s="112">
        <f>'GB 2023'!AO52-SUM('CMS Q3 Update'!AC52,'CMS Q3 Update'!AF52,'CMS Q3 Update'!AI52)</f>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f>'GB 2023'!AE53-(AB53-'GB 2023'!AB53)/3</f>
        <v>0</v>
      </c>
      <c r="AF53" s="112">
        <f>'GB 2023'!AF53-(AC53-'GB 2023'!AC53)/3</f>
        <v>0</v>
      </c>
      <c r="AG53" s="97">
        <f t="shared" si="9"/>
        <v>0</v>
      </c>
      <c r="AH53" s="112">
        <f>'GB 2023'!AH53-(AB53-'GB 2023'!AB53)/3</f>
        <v>0</v>
      </c>
      <c r="AI53" s="112">
        <f>'GB 2023'!AI53-(AC53-'GB 2023'!AC53)/3</f>
        <v>0</v>
      </c>
      <c r="AJ53" s="97">
        <f t="shared" si="10"/>
        <v>0</v>
      </c>
      <c r="AK53" s="112">
        <f>'GB 2023'!AN53-SUM('CMS Q3 Update'!AB53,'CMS Q3 Update'!AE53,'CMS Q3 Update'!AH53)</f>
        <v>0</v>
      </c>
      <c r="AL53" s="112">
        <f>'GB 2023'!AO53-SUM('CMS Q3 Update'!AC53,'CMS Q3 Update'!AF53,'CMS Q3 Update'!AI53)</f>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f>'GB 2023'!AE54-(AB54-'GB 2023'!AB54)/3</f>
        <v>0</v>
      </c>
      <c r="AF54" s="112">
        <f>'GB 2023'!AF54-(AC54-'GB 2023'!AC54)/3</f>
        <v>0</v>
      </c>
      <c r="AG54" s="110">
        <f t="shared" si="9"/>
        <v>0</v>
      </c>
      <c r="AH54" s="112">
        <f>'GB 2023'!AH54-(AB54-'GB 2023'!AB54)/3</f>
        <v>417000</v>
      </c>
      <c r="AI54" s="112">
        <f>'GB 2023'!AI54-(AC54-'GB 2023'!AC54)/3</f>
        <v>417000</v>
      </c>
      <c r="AJ54" s="110">
        <f t="shared" si="10"/>
        <v>834000</v>
      </c>
      <c r="AK54" s="112">
        <f>'GB 2023'!AN54-SUM('CMS Q3 Update'!AB54,'CMS Q3 Update'!AE54,'CMS Q3 Update'!AH54)</f>
        <v>625000</v>
      </c>
      <c r="AL54" s="112">
        <f>'GB 2023'!AO54-SUM('CMS Q3 Update'!AC54,'CMS Q3 Update'!AF54,'CMS Q3 Update'!AI54)</f>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f>'GB 2023'!AE55-(AB55-'GB 2023'!AB55)/3</f>
        <v>200000</v>
      </c>
      <c r="AF55" s="112">
        <f>'GB 2023'!AF55-(AC55-'GB 2023'!AC55)/3</f>
        <v>0</v>
      </c>
      <c r="AG55" s="110">
        <f t="shared" si="9"/>
        <v>200000</v>
      </c>
      <c r="AH55" s="112">
        <f>'GB 2023'!AH55-(AB55-'GB 2023'!AB55)/3</f>
        <v>200000</v>
      </c>
      <c r="AI55" s="112">
        <f>'GB 2023'!AI55-(AC55-'GB 2023'!AC55)/3</f>
        <v>0</v>
      </c>
      <c r="AJ55" s="110">
        <f t="shared" si="10"/>
        <v>200000</v>
      </c>
      <c r="AK55" s="112">
        <f>'GB 2023'!AN55-SUM('CMS Q3 Update'!AB55,'CMS Q3 Update'!AE55,'CMS Q3 Update'!AH55)</f>
        <v>200000</v>
      </c>
      <c r="AL55" s="112">
        <f>'GB 2023'!AO55-SUM('CMS Q3 Update'!AC55,'CMS Q3 Update'!AF55,'CMS Q3 Update'!AI55)</f>
        <v>0</v>
      </c>
      <c r="AM55" s="110">
        <f t="shared" ref="AM55" si="32">+SUM(AK55:AL55)</f>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33">+SUM(AZ55:BA55)</f>
        <v>0</v>
      </c>
      <c r="BC55" s="110">
        <f t="shared" si="29"/>
        <v>0</v>
      </c>
      <c r="BD55" s="110">
        <f t="shared" si="29"/>
        <v>0</v>
      </c>
      <c r="BE55" s="110">
        <f t="shared" si="19"/>
        <v>0</v>
      </c>
      <c r="BF55" s="89"/>
      <c r="BG55" s="89"/>
      <c r="BH55" s="90">
        <f t="shared" si="20"/>
        <v>0</v>
      </c>
      <c r="BI55" s="89"/>
      <c r="BJ55" s="89"/>
      <c r="BK55" s="90">
        <f t="shared" si="21"/>
        <v>0</v>
      </c>
      <c r="BL55" s="89"/>
      <c r="BM55" s="89"/>
      <c r="BN55" s="90">
        <f t="shared" si="22"/>
        <v>0</v>
      </c>
      <c r="BO55" s="91">
        <f t="shared" si="30"/>
        <v>0</v>
      </c>
      <c r="BP55" s="91">
        <f t="shared" si="30"/>
        <v>0</v>
      </c>
      <c r="BQ55" s="91">
        <f t="shared" si="24"/>
        <v>0</v>
      </c>
      <c r="BR55" s="5">
        <f t="shared" si="31"/>
        <v>600000</v>
      </c>
      <c r="BS55" s="5">
        <f t="shared" si="31"/>
        <v>0</v>
      </c>
      <c r="BT55" s="5">
        <f t="shared" si="31"/>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CI55" si="34">+BR55-J55</f>
        <v>600000</v>
      </c>
      <c r="CH55" s="5">
        <f t="shared" si="34"/>
        <v>0</v>
      </c>
      <c r="CI55" s="5">
        <f t="shared" si="34"/>
        <v>600000</v>
      </c>
      <c r="CJ55" s="169" t="s">
        <v>197</v>
      </c>
    </row>
    <row r="56" spans="1:88" x14ac:dyDescent="0.25">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10"/>
      <c r="AC56" s="110"/>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43">SUBTOTAL(9,AB71:AB79)</f>
        <v>62694500</v>
      </c>
      <c r="AC80" s="137">
        <f t="shared" si="43"/>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2" t="s">
        <v>224</v>
      </c>
      <c r="AC85" s="362"/>
      <c r="AD85" s="362"/>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44">SUM(AB87:AB89)</f>
        <v>159080</v>
      </c>
      <c r="AC90" s="151">
        <f t="shared" si="44"/>
        <v>104587</v>
      </c>
      <c r="AD90" s="151">
        <f t="shared" si="44"/>
        <v>263667</v>
      </c>
      <c r="AE90" s="169"/>
      <c r="AF90" s="169"/>
      <c r="AG90" s="169"/>
      <c r="AH90" s="137">
        <f>SUBTOTAL(9,AH87:AH89)</f>
        <v>41435</v>
      </c>
      <c r="AI90" s="137">
        <f t="shared" ref="AI90:AM90" si="45">SUBTOTAL(9,AI87:AI89)</f>
        <v>5138</v>
      </c>
      <c r="AJ90" s="137">
        <f t="shared" si="45"/>
        <v>46573</v>
      </c>
      <c r="AK90" s="138">
        <f t="shared" si="45"/>
        <v>41435</v>
      </c>
      <c r="AL90" s="138">
        <f t="shared" si="45"/>
        <v>5138</v>
      </c>
      <c r="AM90" s="138">
        <f t="shared" si="45"/>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xr:uid="{E2842C93-419B-4F7E-A9F5-98D647CAFA10}">
      <formula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sheetPr>
  <dimension ref="A1:CJ96"/>
  <sheetViews>
    <sheetView workbookViewId="0"/>
  </sheetViews>
  <sheetFormatPr defaultRowHeight="15" x14ac:dyDescent="0.25"/>
  <cols>
    <col min="1" max="1" width="13" bestFit="1" customWidth="1"/>
    <col min="2" max="2" width="9.85546875" bestFit="1" customWidth="1"/>
    <col min="3" max="3" width="42"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0" width="14.5703125" customWidth="1"/>
    <col min="21" max="24" width="12.28515625" customWidth="1"/>
    <col min="25" max="27" width="15.5703125" customWidth="1"/>
    <col min="28" max="28" width="13.140625" customWidth="1"/>
    <col min="29" max="30" width="13" customWidth="1"/>
    <col min="31" max="33" width="12.85546875" customWidth="1"/>
    <col min="34" max="34" width="14" bestFit="1" customWidth="1"/>
    <col min="35" max="35" width="13.5703125" bestFit="1" customWidth="1"/>
    <col min="36" max="36" width="14" bestFit="1" customWidth="1"/>
    <col min="37" max="42" width="12.85546875" customWidth="1"/>
    <col min="43" max="43" width="14.42578125" customWidth="1"/>
    <col min="44" max="45" width="12.5703125" customWidth="1"/>
    <col min="46" max="46" width="14.42578125" customWidth="1"/>
    <col min="47" max="71" width="12.5703125" customWidth="1"/>
    <col min="72" max="84" width="14.42578125" customWidth="1"/>
    <col min="85" max="88" width="12.5703125" customWidth="1"/>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hidden="1"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8"/>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hidden="1"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4" si="2">+SUM(M5:N5)</f>
        <v>0</v>
      </c>
      <c r="P5" s="39" t="s">
        <v>123</v>
      </c>
      <c r="Q5" s="39"/>
      <c r="R5" s="110">
        <f t="shared" ref="R5:R54" si="3">+SUM(P5:Q5)</f>
        <v>0</v>
      </c>
      <c r="S5" s="112">
        <v>145000</v>
      </c>
      <c r="T5" s="39"/>
      <c r="U5" s="110">
        <f t="shared" ref="U5:U54" si="4">+SUM(S5:T5)</f>
        <v>145000</v>
      </c>
      <c r="V5" s="112">
        <v>386000</v>
      </c>
      <c r="W5" s="39"/>
      <c r="X5" s="110">
        <f t="shared" ref="X5:X54" si="5">+SUM(V5:W5)</f>
        <v>386000</v>
      </c>
      <c r="Y5" s="110">
        <f t="shared" ref="Y5:Z42" si="6">+SUM(M5,P5,S5,V5)</f>
        <v>531000</v>
      </c>
      <c r="Z5" s="110">
        <f t="shared" si="6"/>
        <v>0</v>
      </c>
      <c r="AA5" s="110">
        <f t="shared" ref="AA5:AA54"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8"/>
      <c r="AM5" s="110">
        <f t="shared" ref="AM5:AM54" si="11">+SUM(AK5:AL5)</f>
        <v>500000</v>
      </c>
      <c r="AN5" s="110">
        <f t="shared" ref="AN5:AO42" si="12">+SUM(AB5,AE5,AH5,AK5)</f>
        <v>2116000</v>
      </c>
      <c r="AO5" s="110">
        <f t="shared" si="12"/>
        <v>0</v>
      </c>
      <c r="AP5" s="110">
        <f t="shared" ref="AP5:AP54"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4" si="19">+SUM(BC5:BD5)</f>
        <v>1103000</v>
      </c>
      <c r="BF5" s="89"/>
      <c r="BG5" s="89"/>
      <c r="BH5" s="90">
        <f t="shared" ref="BH5:BH54" si="20">+SUM(BF5:BG5)</f>
        <v>0</v>
      </c>
      <c r="BI5" s="89"/>
      <c r="BJ5" s="89"/>
      <c r="BK5" s="90">
        <f t="shared" ref="BK5:BK54" si="21">+SUM(BI5:BJ5)</f>
        <v>0</v>
      </c>
      <c r="BL5" s="89"/>
      <c r="BM5" s="89"/>
      <c r="BN5" s="90">
        <f t="shared" ref="BN5:BN54" si="22">+SUM(BL5:BM5)</f>
        <v>0</v>
      </c>
      <c r="BO5" s="91">
        <f t="shared" ref="BO5:BP42" si="23">+SUM(BF5,BI5,BL5)</f>
        <v>0</v>
      </c>
      <c r="BP5" s="91">
        <f t="shared" si="23"/>
        <v>0</v>
      </c>
      <c r="BQ5" s="91">
        <f t="shared" ref="BQ5:BQ54"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hidden="1"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hidden="1"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20"/>
      <c r="AC7" s="120"/>
      <c r="AD7" s="110">
        <f t="shared" si="8"/>
        <v>0</v>
      </c>
      <c r="AE7" s="120"/>
      <c r="AF7" s="120"/>
      <c r="AG7" s="110">
        <f t="shared" si="9"/>
        <v>0</v>
      </c>
      <c r="AH7" s="141">
        <f>-413292+5000000</f>
        <v>4586708</v>
      </c>
      <c r="AI7" s="118">
        <f>413292+3333000</f>
        <v>3746292</v>
      </c>
      <c r="AJ7" s="110">
        <f t="shared" si="10"/>
        <v>8333000</v>
      </c>
      <c r="AK7" s="141">
        <f>-413292+5000000</f>
        <v>4586708</v>
      </c>
      <c r="AL7" s="118">
        <f>413292+3333000</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hidden="1"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c r="AC8" s="126"/>
      <c r="AD8" s="110">
        <f t="shared" si="8"/>
        <v>0</v>
      </c>
      <c r="AE8" s="126"/>
      <c r="AF8" s="126"/>
      <c r="AG8" s="110">
        <f t="shared" si="9"/>
        <v>0</v>
      </c>
      <c r="AH8" s="126"/>
      <c r="AI8" s="126"/>
      <c r="AJ8" s="110">
        <f t="shared" si="10"/>
        <v>0</v>
      </c>
      <c r="AK8" s="38" t="s">
        <v>123</v>
      </c>
      <c r="AL8" s="38"/>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hidden="1"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20"/>
      <c r="AC9" s="126"/>
      <c r="AD9" s="110">
        <f t="shared" si="8"/>
        <v>0</v>
      </c>
      <c r="AE9" s="120"/>
      <c r="AF9" s="126"/>
      <c r="AG9" s="110">
        <f t="shared" si="9"/>
        <v>0</v>
      </c>
      <c r="AH9" s="126"/>
      <c r="AI9" s="126"/>
      <c r="AJ9" s="110">
        <f t="shared" si="10"/>
        <v>0</v>
      </c>
      <c r="AK9" s="112">
        <v>3125000</v>
      </c>
      <c r="AL9" s="38"/>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hidden="1"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hidden="1"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hidden="1"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hidden="1"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hidden="1"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hidden="1"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c r="AD15" s="110">
        <f t="shared" si="8"/>
        <v>644000</v>
      </c>
      <c r="AE15" s="112">
        <v>644000</v>
      </c>
      <c r="AF15" s="39"/>
      <c r="AG15" s="110">
        <f t="shared" si="9"/>
        <v>644000</v>
      </c>
      <c r="AH15" s="112">
        <v>644000</v>
      </c>
      <c r="AI15" s="39"/>
      <c r="AJ15" s="110">
        <f t="shared" si="10"/>
        <v>644000</v>
      </c>
      <c r="AK15" s="112">
        <v>643000</v>
      </c>
      <c r="AL15" s="38"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99">
        <v>786146</v>
      </c>
      <c r="AC16" s="99">
        <v>1117354</v>
      </c>
      <c r="AD16" s="110">
        <f t="shared" si="8"/>
        <v>1903500</v>
      </c>
      <c r="AE16" s="99">
        <v>786146</v>
      </c>
      <c r="AF16" s="99">
        <v>1117354</v>
      </c>
      <c r="AG16" s="110">
        <f t="shared" si="9"/>
        <v>1903500</v>
      </c>
      <c r="AH16" s="99">
        <v>786146</v>
      </c>
      <c r="AI16" s="99">
        <v>1117354</v>
      </c>
      <c r="AJ16" s="110">
        <f t="shared" si="10"/>
        <v>1903500</v>
      </c>
      <c r="AK16" s="99">
        <v>786146</v>
      </c>
      <c r="AL16" s="99">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8"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8"/>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row>
    <row r="18" spans="2:88"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8"/>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row>
    <row r="19" spans="2:88"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c r="AD19" s="110">
        <f t="shared" si="8"/>
        <v>0</v>
      </c>
      <c r="AE19" s="112">
        <v>4726000</v>
      </c>
      <c r="AF19" s="39"/>
      <c r="AG19" s="110">
        <f t="shared" si="9"/>
        <v>4726000</v>
      </c>
      <c r="AH19" s="112">
        <v>9492000</v>
      </c>
      <c r="AI19" s="39"/>
      <c r="AJ19" s="110">
        <f t="shared" si="10"/>
        <v>9492000</v>
      </c>
      <c r="AK19" s="112">
        <v>12615000</v>
      </c>
      <c r="AL19" s="38"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row>
    <row r="20" spans="2:88" hidden="1"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8"/>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row>
    <row r="21" spans="2:88" hidden="1"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8"/>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row>
    <row r="22" spans="2:88" hidden="1"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8"/>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row>
    <row r="23" spans="2:88" hidden="1"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8"/>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row>
    <row r="24" spans="2:88" hidden="1"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8"/>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row>
    <row r="25" spans="2:88" hidden="1"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8"/>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row>
    <row r="26" spans="2:88" hidden="1"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8"/>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row>
    <row r="27" spans="2:88" hidden="1"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8"/>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row>
    <row r="28" spans="2:88" hidden="1"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8"/>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row>
    <row r="29" spans="2:88" hidden="1"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8"/>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row>
    <row r="30" spans="2:88" hidden="1"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8"/>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row>
    <row r="31" spans="2:88" hidden="1"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8"/>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row>
    <row r="32" spans="2:88" hidden="1"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8"/>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row>
    <row r="33" spans="1:88" hidden="1"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8"/>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hidden="1"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8"/>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hidden="1"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8"/>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hidden="1"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8"/>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hidden="1"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c r="AI37" s="39"/>
      <c r="AJ37" s="110">
        <f t="shared" si="10"/>
        <v>0</v>
      </c>
      <c r="AK37" s="38" t="s">
        <v>123</v>
      </c>
      <c r="AL37" s="38"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hidden="1"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hidden="1"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c r="AD39" s="110">
        <f t="shared" si="8"/>
        <v>3205000</v>
      </c>
      <c r="AE39" s="112">
        <v>3205000</v>
      </c>
      <c r="AF39" s="39"/>
      <c r="AG39" s="110">
        <f t="shared" si="9"/>
        <v>3205000</v>
      </c>
      <c r="AH39" s="112">
        <v>3205000</v>
      </c>
      <c r="AI39" s="39"/>
      <c r="AJ39" s="110">
        <f t="shared" si="10"/>
        <v>3205000</v>
      </c>
      <c r="AK39" s="112">
        <v>3205000</v>
      </c>
      <c r="AL39" s="38"/>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hidden="1"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c r="AC40" s="39"/>
      <c r="AD40" s="110">
        <f t="shared" si="8"/>
        <v>0</v>
      </c>
      <c r="AE40" s="39"/>
      <c r="AF40" s="39"/>
      <c r="AG40" s="110">
        <f t="shared" si="9"/>
        <v>0</v>
      </c>
      <c r="AH40" s="39"/>
      <c r="AI40" s="39"/>
      <c r="AJ40" s="110">
        <f t="shared" si="10"/>
        <v>0</v>
      </c>
      <c r="AK40" s="38"/>
      <c r="AL40" s="38"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hidden="1"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hidden="1"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hidden="1"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43"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38"/>
      <c r="AL43" s="38"/>
      <c r="AM43" s="110">
        <f t="shared" si="11"/>
        <v>0</v>
      </c>
      <c r="AN43" s="110">
        <f t="shared" ref="AN43:AO43"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4"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4" si="30">+SUM(BF43,BI43,BL43)</f>
        <v>0</v>
      </c>
      <c r="BP43" s="91">
        <f t="shared" si="30"/>
        <v>0</v>
      </c>
      <c r="BQ43" s="91">
        <f t="shared" si="24"/>
        <v>0</v>
      </c>
      <c r="BR43" s="5">
        <f t="shared" ref="BR43:BT54"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hidden="1"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ref="Y44:Z54" si="32">+SUM(M44,P44,S44,V44)</f>
        <v>500000</v>
      </c>
      <c r="Z44" s="110">
        <f t="shared" si="32"/>
        <v>0</v>
      </c>
      <c r="AA44" s="110">
        <f t="shared" si="7"/>
        <v>500000</v>
      </c>
      <c r="AB44" s="112">
        <v>500000</v>
      </c>
      <c r="AC44" s="39"/>
      <c r="AD44" s="110">
        <f t="shared" si="8"/>
        <v>500000</v>
      </c>
      <c r="AE44" s="112">
        <v>500000</v>
      </c>
      <c r="AF44" s="39"/>
      <c r="AG44" s="110">
        <f t="shared" si="9"/>
        <v>500000</v>
      </c>
      <c r="AH44" s="112">
        <v>500000</v>
      </c>
      <c r="AI44" s="39"/>
      <c r="AJ44" s="110">
        <f t="shared" si="10"/>
        <v>500000</v>
      </c>
      <c r="AK44" s="112">
        <v>500000</v>
      </c>
      <c r="AL44" s="38" t="s">
        <v>123</v>
      </c>
      <c r="AM44" s="110">
        <f t="shared" si="11"/>
        <v>500000</v>
      </c>
      <c r="AN44" s="110">
        <f t="shared" ref="AN44:AO54" si="33">+SUM(AB44,AE44,AH44,AK44)</f>
        <v>2000000</v>
      </c>
      <c r="AO44" s="110">
        <f t="shared" si="33"/>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hidden="1"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32"/>
        <v>0</v>
      </c>
      <c r="Z45" s="110">
        <f t="shared" si="32"/>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33"/>
        <v>5365000</v>
      </c>
      <c r="AO45" s="110">
        <f t="shared" si="33"/>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hidden="1"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32"/>
        <v>0</v>
      </c>
      <c r="Z46" s="110">
        <f t="shared" si="32"/>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33"/>
        <v>44235000</v>
      </c>
      <c r="AO46" s="110">
        <f t="shared" si="33"/>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hidden="1"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32"/>
        <v>9053000</v>
      </c>
      <c r="Z47" s="110">
        <f t="shared" si="32"/>
        <v>0</v>
      </c>
      <c r="AA47" s="110">
        <f t="shared" si="7"/>
        <v>9053000</v>
      </c>
      <c r="AB47" s="112"/>
      <c r="AC47" s="39"/>
      <c r="AD47" s="110">
        <f t="shared" si="8"/>
        <v>0</v>
      </c>
      <c r="AE47" s="112">
        <v>19118000</v>
      </c>
      <c r="AF47" s="39"/>
      <c r="AG47" s="110">
        <f t="shared" si="9"/>
        <v>19118000</v>
      </c>
      <c r="AH47" s="112">
        <v>682000</v>
      </c>
      <c r="AI47" s="39"/>
      <c r="AJ47" s="110">
        <f t="shared" si="10"/>
        <v>682000</v>
      </c>
      <c r="AK47" s="112">
        <v>9851000</v>
      </c>
      <c r="AL47" s="38" t="s">
        <v>123</v>
      </c>
      <c r="AM47" s="110">
        <f t="shared" si="11"/>
        <v>9851000</v>
      </c>
      <c r="AN47" s="110">
        <f t="shared" si="33"/>
        <v>29651000</v>
      </c>
      <c r="AO47" s="110">
        <f t="shared" si="33"/>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hidden="1"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32"/>
        <v>0</v>
      </c>
      <c r="Z48" s="110">
        <f t="shared" si="32"/>
        <v>0</v>
      </c>
      <c r="AA48" s="110">
        <f t="shared" si="7"/>
        <v>0</v>
      </c>
      <c r="AB48" s="39"/>
      <c r="AC48" s="39"/>
      <c r="AD48" s="110">
        <f t="shared" si="8"/>
        <v>0</v>
      </c>
      <c r="AE48" s="39"/>
      <c r="AF48" s="39"/>
      <c r="AG48" s="110">
        <f t="shared" si="9"/>
        <v>0</v>
      </c>
      <c r="AH48" s="39"/>
      <c r="AI48" s="39"/>
      <c r="AJ48" s="110">
        <f t="shared" si="10"/>
        <v>0</v>
      </c>
      <c r="AK48" s="38" t="s">
        <v>123</v>
      </c>
      <c r="AL48" s="38" t="s">
        <v>123</v>
      </c>
      <c r="AM48" s="110">
        <f t="shared" si="11"/>
        <v>0</v>
      </c>
      <c r="AN48" s="97">
        <f t="shared" si="33"/>
        <v>0</v>
      </c>
      <c r="AO48" s="97">
        <f t="shared" si="33"/>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hidden="1"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32"/>
        <v>12253000</v>
      </c>
      <c r="Z49" s="110">
        <f t="shared" si="32"/>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33"/>
        <v>15915000</v>
      </c>
      <c r="AO49" s="110">
        <f t="shared" si="33"/>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hidden="1"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32"/>
        <v>0</v>
      </c>
      <c r="Z50" s="110">
        <f t="shared" si="32"/>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33"/>
        <v>282072000</v>
      </c>
      <c r="AO50" s="110">
        <f t="shared" si="33"/>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hidden="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32"/>
        <v>3535000</v>
      </c>
      <c r="Z51" s="110">
        <f t="shared" si="32"/>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33"/>
        <v>4492000</v>
      </c>
      <c r="AO51" s="110">
        <f t="shared" si="33"/>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hidden="1"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32"/>
        <v>0</v>
      </c>
      <c r="Z52" s="97">
        <f t="shared" si="32"/>
        <v>0</v>
      </c>
      <c r="AA52" s="97">
        <f t="shared" si="7"/>
        <v>0</v>
      </c>
      <c r="AB52" s="105"/>
      <c r="AC52" s="105"/>
      <c r="AD52" s="97">
        <f t="shared" si="8"/>
        <v>0</v>
      </c>
      <c r="AE52" s="105"/>
      <c r="AF52" s="105"/>
      <c r="AG52" s="97">
        <f t="shared" si="9"/>
        <v>0</v>
      </c>
      <c r="AH52" s="105"/>
      <c r="AI52" s="105"/>
      <c r="AJ52" s="97">
        <f t="shared" si="10"/>
        <v>0</v>
      </c>
      <c r="AK52" s="104" t="s">
        <v>123</v>
      </c>
      <c r="AL52" s="104" t="s">
        <v>123</v>
      </c>
      <c r="AM52" s="97">
        <f t="shared" si="11"/>
        <v>0</v>
      </c>
      <c r="AN52" s="97">
        <f t="shared" si="33"/>
        <v>0</v>
      </c>
      <c r="AO52" s="97">
        <f t="shared" si="33"/>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hidden="1"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32"/>
        <v>0</v>
      </c>
      <c r="Z53" s="97">
        <f t="shared" si="32"/>
        <v>0</v>
      </c>
      <c r="AA53" s="97">
        <f t="shared" si="7"/>
        <v>0</v>
      </c>
      <c r="AB53" s="105"/>
      <c r="AC53" s="105"/>
      <c r="AD53" s="97">
        <f t="shared" si="8"/>
        <v>0</v>
      </c>
      <c r="AE53" s="105"/>
      <c r="AF53" s="105"/>
      <c r="AG53" s="97">
        <f t="shared" si="9"/>
        <v>0</v>
      </c>
      <c r="AH53" s="105"/>
      <c r="AI53" s="105"/>
      <c r="AJ53" s="97">
        <f t="shared" si="10"/>
        <v>0</v>
      </c>
      <c r="AK53" s="104"/>
      <c r="AL53" s="104"/>
      <c r="AM53" s="97">
        <f t="shared" si="11"/>
        <v>0</v>
      </c>
      <c r="AN53" s="97">
        <f t="shared" si="33"/>
        <v>0</v>
      </c>
      <c r="AO53" s="97">
        <f t="shared" si="33"/>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hidden="1"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32"/>
        <v>0</v>
      </c>
      <c r="Z54" s="110">
        <f t="shared" si="32"/>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33"/>
        <v>1042000</v>
      </c>
      <c r="AO54" s="110">
        <f t="shared" si="33"/>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hidden="1"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ref="O55" si="34">+SUM(M55:N55)</f>
        <v>0</v>
      </c>
      <c r="P55" s="39" t="s">
        <v>123</v>
      </c>
      <c r="Q55" s="39" t="s">
        <v>123</v>
      </c>
      <c r="R55" s="110">
        <f t="shared" ref="R55" si="35">+SUM(P55:Q55)</f>
        <v>0</v>
      </c>
      <c r="S55" s="39" t="s">
        <v>123</v>
      </c>
      <c r="T55" s="39" t="s">
        <v>123</v>
      </c>
      <c r="U55" s="110">
        <f t="shared" ref="U55" si="36">+SUM(S55:T55)</f>
        <v>0</v>
      </c>
      <c r="V55" s="39" t="s">
        <v>123</v>
      </c>
      <c r="W55" s="39" t="s">
        <v>123</v>
      </c>
      <c r="X55" s="110">
        <f t="shared" ref="X55" si="37">+SUM(V55:W55)</f>
        <v>0</v>
      </c>
      <c r="Y55" s="110">
        <f t="shared" ref="Y55" si="38">+SUM(M55,P55,S55,V55)</f>
        <v>0</v>
      </c>
      <c r="Z55" s="110">
        <f t="shared" ref="Z55" si="39">+SUM(N55,Q55,T55,W55)</f>
        <v>0</v>
      </c>
      <c r="AA55" s="110">
        <f t="shared" ref="AA55" si="40">+SUM(Y55:Z55)</f>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41">+SUM(AK55:AL55)</f>
        <v>180000</v>
      </c>
      <c r="AN55" s="110">
        <f t="shared" ref="AN55" si="42">+SUM(AB55,AE55,AH55,AK55)</f>
        <v>600000</v>
      </c>
      <c r="AO55" s="110">
        <f t="shared" ref="AO55" si="43">+SUM(AC55,AF55,AI55,AL55)</f>
        <v>0</v>
      </c>
      <c r="AP55" s="110">
        <f t="shared" ref="AP55" si="44">+SUM(AN55:AO55)</f>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45">+SUM(AZ55:BA55)</f>
        <v>0</v>
      </c>
      <c r="BC55" s="110">
        <f t="shared" ref="BC55" si="46">+SUM(AQ55,AT55,AW55,AZ55)</f>
        <v>0</v>
      </c>
      <c r="BD55" s="110">
        <f t="shared" ref="BD55" si="47">+SUM(AR55,AU55,AX55,BA55)</f>
        <v>0</v>
      </c>
      <c r="BE55" s="110">
        <f t="shared" ref="BE55" si="48">+SUM(BC55:BD55)</f>
        <v>0</v>
      </c>
      <c r="BF55" s="89"/>
      <c r="BG55" s="89"/>
      <c r="BH55" s="90">
        <f t="shared" ref="BH55" si="49">+SUM(BF55:BG55)</f>
        <v>0</v>
      </c>
      <c r="BI55" s="89"/>
      <c r="BJ55" s="89"/>
      <c r="BK55" s="90">
        <f t="shared" ref="BK55" si="50">+SUM(BI55:BJ55)</f>
        <v>0</v>
      </c>
      <c r="BL55" s="89"/>
      <c r="BM55" s="89"/>
      <c r="BN55" s="90">
        <f t="shared" ref="BN55" si="51">+SUM(BL55:BM55)</f>
        <v>0</v>
      </c>
      <c r="BO55" s="91">
        <f t="shared" ref="BO55" si="52">+SUM(BF55,BI55,BL55)</f>
        <v>0</v>
      </c>
      <c r="BP55" s="91">
        <f t="shared" ref="BP55" si="53">+SUM(BG55,BJ55,BM55)</f>
        <v>0</v>
      </c>
      <c r="BQ55" s="91">
        <f t="shared" ref="BQ55" si="54">+SUM(BO55:BP55)</f>
        <v>0</v>
      </c>
      <c r="BR55" s="5">
        <f t="shared" ref="BR55" si="55">+SUM(BO55,BC55,AN55,Y55)</f>
        <v>600000</v>
      </c>
      <c r="BS55" s="5">
        <f t="shared" ref="BS55" si="56">+SUM(BP55,BD55,AO55,Z55)</f>
        <v>0</v>
      </c>
      <c r="BT55" s="5">
        <f t="shared" ref="BT55" si="57">+SUM(BQ55,BE55,AP55,AA55)</f>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 si="58">+BR55-J55</f>
        <v>600000</v>
      </c>
      <c r="CH55" s="5">
        <f t="shared" ref="CH55" si="59">+BS55-K55</f>
        <v>0</v>
      </c>
      <c r="CI55" s="5">
        <f t="shared" ref="CI55" si="60">+BT55-L55</f>
        <v>600000</v>
      </c>
      <c r="CJ55" s="169" t="s">
        <v>197</v>
      </c>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s="109" customFormat="1"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s="109" customFormat="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s="109" customFormat="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s="109" customFormat="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s="109" customFormat="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s="109" customFormat="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s="109" customFormat="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61">(AB74*2)*6.2%</f>
        <v>0</v>
      </c>
      <c r="AD74" s="142">
        <f t="shared" ref="AD74:AD77" si="62">AB74+AC74</f>
        <v>0</v>
      </c>
      <c r="AE74" s="143">
        <v>0</v>
      </c>
      <c r="AF74" s="143">
        <f t="shared" ref="AF74:AF77" si="63">(AE74*2)*6.2%</f>
        <v>0</v>
      </c>
      <c r="AG74" s="143">
        <f t="shared" ref="AG74:AG77" si="64">AE74+AF74</f>
        <v>0</v>
      </c>
      <c r="AH74" s="142">
        <v>0</v>
      </c>
      <c r="AI74" s="142">
        <f t="shared" ref="AI74:AI77" si="65">(AH74*2)*6.2%</f>
        <v>0</v>
      </c>
      <c r="AJ74" s="142">
        <f t="shared" ref="AJ74:AJ77" si="66">AH74+AI74</f>
        <v>0</v>
      </c>
      <c r="AK74" s="143">
        <v>0</v>
      </c>
      <c r="AL74" s="143">
        <f t="shared" ref="AL74:AL77" si="67">(AK74*2)*6.2%</f>
        <v>0</v>
      </c>
      <c r="AM74" s="143">
        <f t="shared" ref="AM74:AM77" si="68">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62"/>
        <v>5169276</v>
      </c>
      <c r="AE75" s="143">
        <v>4599000</v>
      </c>
      <c r="AF75" s="143">
        <f>(AE75*2)*6.2%</f>
        <v>570276</v>
      </c>
      <c r="AG75" s="143">
        <f t="shared" si="64"/>
        <v>5169276</v>
      </c>
      <c r="AH75" s="142">
        <v>4599000</v>
      </c>
      <c r="AI75" s="142">
        <f>(AH75*2)*6.2%</f>
        <v>570276</v>
      </c>
      <c r="AJ75" s="142">
        <f t="shared" si="66"/>
        <v>5169276</v>
      </c>
      <c r="AK75" s="143">
        <v>4599000</v>
      </c>
      <c r="AL75" s="143">
        <f>(AK75*2)*6.2%</f>
        <v>570276</v>
      </c>
      <c r="AM75" s="143">
        <f t="shared" si="68"/>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61"/>
        <v>6871677</v>
      </c>
      <c r="AD76" s="142">
        <f t="shared" si="62"/>
        <v>62288427</v>
      </c>
      <c r="AE76" s="143">
        <v>55416750</v>
      </c>
      <c r="AF76" s="143">
        <f t="shared" si="63"/>
        <v>6871677</v>
      </c>
      <c r="AG76" s="143">
        <f t="shared" si="64"/>
        <v>62288427</v>
      </c>
      <c r="AH76" s="142">
        <v>55416750</v>
      </c>
      <c r="AI76" s="142">
        <f t="shared" si="65"/>
        <v>6871677</v>
      </c>
      <c r="AJ76" s="142">
        <f t="shared" si="66"/>
        <v>62288427</v>
      </c>
      <c r="AK76" s="143">
        <v>55416750</v>
      </c>
      <c r="AL76" s="143">
        <f t="shared" si="67"/>
        <v>6871677</v>
      </c>
      <c r="AM76" s="143">
        <f t="shared" si="68"/>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61"/>
        <v>125457</v>
      </c>
      <c r="AD77" s="142">
        <f t="shared" si="62"/>
        <v>1137207</v>
      </c>
      <c r="AE77" s="143">
        <v>1011750</v>
      </c>
      <c r="AF77" s="143">
        <f t="shared" si="63"/>
        <v>125457</v>
      </c>
      <c r="AG77" s="143">
        <f t="shared" si="64"/>
        <v>1137207</v>
      </c>
      <c r="AH77" s="142">
        <v>1011750</v>
      </c>
      <c r="AI77" s="142">
        <f t="shared" si="65"/>
        <v>125457</v>
      </c>
      <c r="AJ77" s="142">
        <f t="shared" si="66"/>
        <v>1137207</v>
      </c>
      <c r="AK77" s="143">
        <v>1011750</v>
      </c>
      <c r="AL77" s="143">
        <f t="shared" si="67"/>
        <v>125457</v>
      </c>
      <c r="AM77" s="143">
        <f t="shared" si="68"/>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69">SUBTOTAL(9,AB71:AB79)</f>
        <v>62694500</v>
      </c>
      <c r="AC80" s="137">
        <f t="shared" si="69"/>
        <v>7774118</v>
      </c>
      <c r="AD80" s="137">
        <f t="shared" si="69"/>
        <v>70468618</v>
      </c>
      <c r="AE80" s="138">
        <f t="shared" si="69"/>
        <v>62694500</v>
      </c>
      <c r="AF80" s="138">
        <f t="shared" si="69"/>
        <v>7774118</v>
      </c>
      <c r="AG80" s="138">
        <f t="shared" si="69"/>
        <v>70468618</v>
      </c>
      <c r="AH80" s="137">
        <f t="shared" si="69"/>
        <v>66027500</v>
      </c>
      <c r="AI80" s="137">
        <f t="shared" si="69"/>
        <v>8187410</v>
      </c>
      <c r="AJ80" s="137">
        <f t="shared" si="69"/>
        <v>74214910</v>
      </c>
      <c r="AK80" s="138">
        <f t="shared" si="69"/>
        <v>66027500</v>
      </c>
      <c r="AL80" s="138">
        <f t="shared" si="69"/>
        <v>8187410</v>
      </c>
      <c r="AM80" s="138">
        <f t="shared" si="69"/>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2" t="s">
        <v>224</v>
      </c>
      <c r="AC85" s="362"/>
      <c r="AD85" s="362"/>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70">SUM(AB87:AB89)</f>
        <v>159080</v>
      </c>
      <c r="AC90" s="151">
        <f t="shared" si="70"/>
        <v>104587</v>
      </c>
      <c r="AD90" s="151">
        <f t="shared" si="70"/>
        <v>263667</v>
      </c>
      <c r="AE90" s="169"/>
      <c r="AF90" s="169"/>
      <c r="AG90" s="169"/>
      <c r="AH90" s="137">
        <f>SUBTOTAL(9,AH87:AH89)</f>
        <v>41435</v>
      </c>
      <c r="AI90" s="137">
        <f t="shared" ref="AI90:AM90" si="71">SUBTOTAL(9,AI87:AI89)</f>
        <v>5138</v>
      </c>
      <c r="AJ90" s="137">
        <f t="shared" si="71"/>
        <v>46573</v>
      </c>
      <c r="AK90" s="138">
        <f t="shared" si="71"/>
        <v>41435</v>
      </c>
      <c r="AL90" s="138">
        <f t="shared" si="71"/>
        <v>5138</v>
      </c>
      <c r="AM90" s="138">
        <f t="shared" si="71"/>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filterColumn colId="1">
      <filters>
        <filter val="5180 DSS"/>
      </filters>
    </filterColumn>
  </autoFilter>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00000000-0002-0000-0100-000000000000}">
      <formula1>0</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I55"/>
  <sheetViews>
    <sheetView workbookViewId="0"/>
  </sheetViews>
  <sheetFormatPr defaultRowHeight="15" x14ac:dyDescent="0.25"/>
  <cols>
    <col min="1" max="1" width="13" bestFit="1" customWidth="1"/>
    <col min="2" max="2" width="9.85546875" bestFit="1" customWidth="1"/>
    <col min="3" max="3" width="81.42578125" bestFit="1"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4" width="12.28515625" customWidth="1"/>
    <col min="25" max="27" width="15.5703125" customWidth="1"/>
    <col min="28" max="30" width="13.140625" customWidth="1"/>
    <col min="31" max="33" width="12.85546875" customWidth="1"/>
    <col min="34" max="36" width="12.140625" customWidth="1"/>
    <col min="37" max="42" width="12.85546875" customWidth="1"/>
    <col min="43" max="51" width="12.5703125" customWidth="1"/>
    <col min="52" max="54" width="12.5703125" hidden="1" customWidth="1"/>
    <col min="55" max="57" width="12.5703125" customWidth="1"/>
    <col min="58" max="69" width="12.5703125" hidden="1" customWidth="1"/>
    <col min="70" max="71" width="12.5703125" customWidth="1"/>
    <col min="72" max="81" width="14.42578125" customWidth="1"/>
    <col min="82" max="84" width="14.42578125" hidden="1" customWidth="1"/>
    <col min="85" max="88" width="12.5703125" customWidth="1"/>
  </cols>
  <sheetData>
    <row r="1" spans="2:87"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9"/>
      <c r="BG1" s="9"/>
      <c r="BH1" s="9"/>
      <c r="BI1" s="9"/>
      <c r="BJ1" s="9"/>
      <c r="BK1" s="9"/>
      <c r="BL1" s="9"/>
      <c r="BM1" s="9"/>
      <c r="BN1" s="9"/>
      <c r="BO1" s="9"/>
      <c r="BP1" s="9"/>
      <c r="BQ1" s="9"/>
      <c r="BR1" s="10" t="s">
        <v>4</v>
      </c>
      <c r="BS1" s="10"/>
      <c r="BT1" s="10"/>
      <c r="BU1" s="11" t="s">
        <v>5</v>
      </c>
      <c r="BV1" s="11"/>
      <c r="BW1" s="11"/>
      <c r="BX1" s="11"/>
      <c r="BY1" s="11"/>
      <c r="BZ1" s="11"/>
      <c r="CA1" s="11"/>
      <c r="CB1" s="11"/>
      <c r="CC1" s="11"/>
      <c r="CD1" s="11"/>
      <c r="CE1" s="11"/>
      <c r="CF1" s="11"/>
      <c r="CG1" s="11"/>
      <c r="CH1" s="11"/>
      <c r="CI1" s="11"/>
    </row>
    <row r="2" spans="2:87" s="2" customFormat="1" x14ac:dyDescent="0.25">
      <c r="J2" s="6"/>
      <c r="K2" s="6"/>
      <c r="L2" s="6"/>
      <c r="M2" s="12" t="s">
        <v>261</v>
      </c>
      <c r="N2" s="12"/>
      <c r="O2" s="12"/>
      <c r="P2" s="13" t="s">
        <v>262</v>
      </c>
      <c r="Q2" s="13"/>
      <c r="R2" s="13"/>
      <c r="S2" s="14" t="s">
        <v>263</v>
      </c>
      <c r="T2" s="14"/>
      <c r="U2" s="14"/>
      <c r="V2" s="15" t="s">
        <v>264</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28" t="s">
        <v>19</v>
      </c>
      <c r="BA2" s="29"/>
      <c r="BB2" s="29"/>
      <c r="BC2" s="30" t="s">
        <v>20</v>
      </c>
      <c r="BD2" s="31"/>
      <c r="BE2" s="31"/>
      <c r="BF2" s="32" t="s">
        <v>21</v>
      </c>
      <c r="BG2" s="32"/>
      <c r="BH2" s="32"/>
      <c r="BI2" s="33" t="s">
        <v>22</v>
      </c>
      <c r="BJ2" s="33"/>
      <c r="BK2" s="33"/>
      <c r="BL2" s="34" t="s">
        <v>23</v>
      </c>
      <c r="BM2" s="34"/>
      <c r="BN2" s="34"/>
      <c r="BO2" s="35" t="s">
        <v>24</v>
      </c>
      <c r="BP2" s="36"/>
      <c r="BQ2" s="36"/>
      <c r="BR2" s="10"/>
      <c r="BS2" s="10"/>
      <c r="BT2" s="10"/>
      <c r="BU2" s="11" t="s">
        <v>25</v>
      </c>
      <c r="BV2" s="11"/>
      <c r="BW2" s="11"/>
      <c r="BX2" s="11" t="s">
        <v>26</v>
      </c>
      <c r="BY2" s="11"/>
      <c r="BZ2" s="11"/>
      <c r="CA2" s="11" t="s">
        <v>27</v>
      </c>
      <c r="CB2" s="11"/>
      <c r="CC2" s="11"/>
      <c r="CD2" s="11" t="s">
        <v>28</v>
      </c>
      <c r="CE2" s="11"/>
      <c r="CF2" s="11"/>
      <c r="CG2" s="11" t="s">
        <v>29</v>
      </c>
      <c r="CH2" s="11"/>
      <c r="CI2" s="11"/>
    </row>
    <row r="3" spans="2:87" s="4" customFormat="1" ht="90" x14ac:dyDescent="0.25">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0" t="s">
        <v>53</v>
      </c>
      <c r="Y3" s="40" t="s">
        <v>54</v>
      </c>
      <c r="Z3" s="40" t="s">
        <v>55</v>
      </c>
      <c r="AA3" s="40" t="s">
        <v>56</v>
      </c>
      <c r="AB3" s="41" t="s">
        <v>57</v>
      </c>
      <c r="AC3" s="41" t="s">
        <v>58</v>
      </c>
      <c r="AD3" s="41" t="s">
        <v>59</v>
      </c>
      <c r="AE3" s="41" t="s">
        <v>60</v>
      </c>
      <c r="AF3" s="41" t="s">
        <v>61</v>
      </c>
      <c r="AG3" s="41" t="s">
        <v>62</v>
      </c>
      <c r="AH3" s="41" t="s">
        <v>63</v>
      </c>
      <c r="AI3" s="41" t="s">
        <v>64</v>
      </c>
      <c r="AJ3" s="41" t="s">
        <v>65</v>
      </c>
      <c r="AK3" s="41" t="s">
        <v>66</v>
      </c>
      <c r="AL3" s="41" t="s">
        <v>67</v>
      </c>
      <c r="AM3" s="40" t="s">
        <v>68</v>
      </c>
      <c r="AN3" s="40" t="s">
        <v>69</v>
      </c>
      <c r="AO3" s="40" t="s">
        <v>70</v>
      </c>
      <c r="AP3" s="40" t="s">
        <v>71</v>
      </c>
      <c r="AQ3" s="41" t="s">
        <v>72</v>
      </c>
      <c r="AR3" s="41" t="s">
        <v>73</v>
      </c>
      <c r="AS3" s="41" t="s">
        <v>74</v>
      </c>
      <c r="AT3" s="41" t="s">
        <v>75</v>
      </c>
      <c r="AU3" s="41" t="s">
        <v>76</v>
      </c>
      <c r="AV3" s="41" t="s">
        <v>77</v>
      </c>
      <c r="AW3" s="41" t="s">
        <v>78</v>
      </c>
      <c r="AX3" s="41" t="s">
        <v>79</v>
      </c>
      <c r="AY3" s="40" t="s">
        <v>77</v>
      </c>
      <c r="AZ3" s="42" t="s">
        <v>80</v>
      </c>
      <c r="BA3" s="42" t="s">
        <v>81</v>
      </c>
      <c r="BB3" s="40" t="s">
        <v>82</v>
      </c>
      <c r="BC3" s="40" t="s">
        <v>83</v>
      </c>
      <c r="BD3" s="40" t="s">
        <v>84</v>
      </c>
      <c r="BE3" s="40" t="s">
        <v>85</v>
      </c>
      <c r="BF3" s="42" t="s">
        <v>86</v>
      </c>
      <c r="BG3" s="42" t="s">
        <v>87</v>
      </c>
      <c r="BH3" s="40" t="s">
        <v>88</v>
      </c>
      <c r="BI3" s="42" t="s">
        <v>89</v>
      </c>
      <c r="BJ3" s="42" t="s">
        <v>90</v>
      </c>
      <c r="BK3" s="40" t="s">
        <v>91</v>
      </c>
      <c r="BL3" s="42" t="s">
        <v>92</v>
      </c>
      <c r="BM3" s="42" t="s">
        <v>93</v>
      </c>
      <c r="BN3" s="40" t="s">
        <v>91</v>
      </c>
      <c r="BO3" s="40" t="s">
        <v>94</v>
      </c>
      <c r="BP3" s="40" t="s">
        <v>95</v>
      </c>
      <c r="BQ3" s="40"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row>
    <row r="4" spans="2:87" x14ac:dyDescent="0.25">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43">
        <f>+SUM(V4:W4)</f>
        <v>0</v>
      </c>
      <c r="Y4" s="43">
        <f>+SUM(M4,P4,S4,V4)</f>
        <v>0</v>
      </c>
      <c r="Z4" s="43">
        <f>+SUM(N4,Q4,T4,W4)</f>
        <v>0</v>
      </c>
      <c r="AA4" s="43">
        <f>+SUM(Y4:Z4)</f>
        <v>0</v>
      </c>
      <c r="AB4" s="44">
        <v>10179000</v>
      </c>
      <c r="AC4" s="45"/>
      <c r="AD4" s="46">
        <f>+SUM(AB4:AC4)</f>
        <v>10179000</v>
      </c>
      <c r="AE4" s="44">
        <v>10179000</v>
      </c>
      <c r="AF4" s="45"/>
      <c r="AG4" s="46">
        <f>+SUM(AE4:AF4)</f>
        <v>10179000</v>
      </c>
      <c r="AH4" s="44">
        <v>10178000</v>
      </c>
      <c r="AI4" s="45"/>
      <c r="AJ4" s="46">
        <f>+SUM(AH4:AI4)</f>
        <v>10178000</v>
      </c>
      <c r="AK4" s="44">
        <v>10178000</v>
      </c>
      <c r="AL4" s="45"/>
      <c r="AM4" s="43">
        <f>+SUM(AK4:AL4)</f>
        <v>10178000</v>
      </c>
      <c r="AN4" s="43">
        <f>+SUM(AB4,AE4,AH4,AK4)</f>
        <v>40714000</v>
      </c>
      <c r="AO4" s="43">
        <f>+SUM(AC4,AF4,AI4,AL4)</f>
        <v>0</v>
      </c>
      <c r="AP4" s="43">
        <f>+SUM(AN4:AO4)</f>
        <v>40714000</v>
      </c>
      <c r="AQ4" s="44" t="e">
        <f>+#REF!+ROUND((#REF!-$Y4)/3,0)</f>
        <v>#REF!</v>
      </c>
      <c r="AR4" s="44" t="e">
        <f>+#REF!+ROUND((#REF!-$Z4)/3,0)</f>
        <v>#REF!</v>
      </c>
      <c r="AS4" s="46" t="e">
        <f>+SUM(AQ4:AR4)</f>
        <v>#REF!</v>
      </c>
      <c r="AT4" s="44" t="e">
        <f>+#REF!+ROUND((#REF!-$Y4)/3,0)</f>
        <v>#REF!</v>
      </c>
      <c r="AU4" s="44" t="e">
        <f>+#REF!+ROUND((#REF!-$Z4)/3,0)</f>
        <v>#REF!</v>
      </c>
      <c r="AV4" s="46" t="e">
        <f>+SUM(AT4:AU4)</f>
        <v>#REF!</v>
      </c>
      <c r="AW4" s="44" t="e">
        <f>+#REF!+ROUND((#REF!-$Y4)/3,0)</f>
        <v>#REF!</v>
      </c>
      <c r="AX4" s="44" t="e">
        <f>+#REF!+ROUND((#REF!-$Z4)/3,0)</f>
        <v>#REF!</v>
      </c>
      <c r="AY4" s="43" t="e">
        <f>+SUM(AW4:AX4)</f>
        <v>#REF!</v>
      </c>
      <c r="AZ4" s="47"/>
      <c r="BA4" s="47"/>
      <c r="BB4" s="43">
        <f>+SUM(AZ4:BA4)</f>
        <v>0</v>
      </c>
      <c r="BC4" s="43" t="e">
        <f>+SUM(AQ4,AT4,AW4,AZ4)</f>
        <v>#REF!</v>
      </c>
      <c r="BD4" s="43" t="e">
        <f>+SUM(AR4,AU4,AX4,BA4)</f>
        <v>#REF!</v>
      </c>
      <c r="BE4" s="43" t="e">
        <f>+SUM(BC4:BD4)</f>
        <v>#REF!</v>
      </c>
      <c r="BF4" s="47"/>
      <c r="BG4" s="47"/>
      <c r="BH4" s="43">
        <f>+SUM(BF4:BG4)</f>
        <v>0</v>
      </c>
      <c r="BI4" s="47"/>
      <c r="BJ4" s="47"/>
      <c r="BK4" s="43">
        <f>+SUM(BI4:BJ4)</f>
        <v>0</v>
      </c>
      <c r="BL4" s="47"/>
      <c r="BM4" s="47"/>
      <c r="BN4" s="43">
        <f>+SUM(BL4:BM4)</f>
        <v>0</v>
      </c>
      <c r="BO4" s="43">
        <f>+SUM(BF4,BI4,BL4)</f>
        <v>0</v>
      </c>
      <c r="BP4" s="43">
        <f>+SUM(BG4,BJ4,BM4)</f>
        <v>0</v>
      </c>
      <c r="BQ4" s="43">
        <f>+SUM(BO4:BP4)</f>
        <v>0</v>
      </c>
      <c r="BR4" s="46" t="e">
        <f>+SUM(BO4,BC4,AN4,Y4)</f>
        <v>#REF!</v>
      </c>
      <c r="BS4" s="46" t="e">
        <f t="shared" ref="BS4:BT19" si="0">+SUM(BP4,BD4,AO4,Z4)</f>
        <v>#REF!</v>
      </c>
      <c r="BT4" s="46" t="e">
        <f t="shared" si="0"/>
        <v>#REF!</v>
      </c>
      <c r="BU4" s="46" t="e">
        <f>+Y4-#REF!</f>
        <v>#REF!</v>
      </c>
      <c r="BV4" s="46" t="e">
        <f>+Z4-#REF!</f>
        <v>#REF!</v>
      </c>
      <c r="BW4" s="46" t="e">
        <f>+AA4-#REF!</f>
        <v>#REF!</v>
      </c>
      <c r="BX4" s="46" t="e">
        <f>+AN4-#REF!</f>
        <v>#REF!</v>
      </c>
      <c r="BY4" s="46" t="e">
        <f>+AO4-#REF!</f>
        <v>#REF!</v>
      </c>
      <c r="BZ4" s="46" t="e">
        <f>+AP4-#REF!</f>
        <v>#REF!</v>
      </c>
      <c r="CA4" s="46" t="e">
        <f>+BC4-#REF!</f>
        <v>#REF!</v>
      </c>
      <c r="CB4" s="46" t="e">
        <f>+BD4-#REF!</f>
        <v>#REF!</v>
      </c>
      <c r="CC4" s="46" t="e">
        <f>+BE4-#REF!</f>
        <v>#REF!</v>
      </c>
      <c r="CD4" s="46" t="e">
        <f>+BO4-#REF!</f>
        <v>#REF!</v>
      </c>
      <c r="CE4" s="46" t="e">
        <f>+BP4-#REF!</f>
        <v>#REF!</v>
      </c>
      <c r="CF4" s="46" t="e">
        <f>+BQ4-#REF!</f>
        <v>#REF!</v>
      </c>
      <c r="CG4" s="46" t="e">
        <f>+BR4-J4</f>
        <v>#REF!</v>
      </c>
      <c r="CH4" s="46" t="e">
        <f t="shared" ref="CH4:CI19" si="1">+BS4-K4</f>
        <v>#REF!</v>
      </c>
      <c r="CI4" s="46" t="e">
        <f t="shared" si="1"/>
        <v>#REF!</v>
      </c>
    </row>
    <row r="5" spans="2:87" x14ac:dyDescent="0.25">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c r="Q5" s="39"/>
      <c r="R5" s="110">
        <f t="shared" ref="R5:R55" si="3">+SUM(P5:Q5)</f>
        <v>0</v>
      </c>
      <c r="S5" s="112">
        <v>145000</v>
      </c>
      <c r="T5" s="39"/>
      <c r="U5" s="110">
        <f t="shared" ref="U5:U55" si="4">+SUM(S5:T5)</f>
        <v>145000</v>
      </c>
      <c r="V5" s="112">
        <v>386000</v>
      </c>
      <c r="W5" s="39"/>
      <c r="X5" s="43">
        <f t="shared" ref="X5:X55" si="5">+SUM(V5:W5)</f>
        <v>386000</v>
      </c>
      <c r="Y5" s="43">
        <f t="shared" ref="Y5:Z42" si="6">+SUM(M5,P5,S5,V5)</f>
        <v>531000</v>
      </c>
      <c r="Z5" s="43">
        <f t="shared" si="6"/>
        <v>0</v>
      </c>
      <c r="AA5" s="43">
        <f t="shared" ref="AA5:AA55" si="7">+SUM(Y5:Z5)</f>
        <v>531000</v>
      </c>
      <c r="AB5" s="44">
        <v>366000</v>
      </c>
      <c r="AC5" s="45"/>
      <c r="AD5" s="46">
        <f t="shared" ref="AD5:AD55" si="8">+SUM(AB5:AC5)</f>
        <v>366000</v>
      </c>
      <c r="AE5" s="44">
        <v>750000</v>
      </c>
      <c r="AF5" s="45"/>
      <c r="AG5" s="46">
        <f t="shared" ref="AG5:AG55" si="9">+SUM(AE5:AF5)</f>
        <v>750000</v>
      </c>
      <c r="AH5" s="44">
        <v>500000</v>
      </c>
      <c r="AI5" s="45"/>
      <c r="AJ5" s="46">
        <f t="shared" ref="AJ5:AJ55" si="10">+SUM(AH5:AI5)</f>
        <v>500000</v>
      </c>
      <c r="AK5" s="44">
        <v>500000</v>
      </c>
      <c r="AL5" s="45"/>
      <c r="AM5" s="43">
        <f t="shared" ref="AM5:AM55" si="11">+SUM(AK5:AL5)</f>
        <v>500000</v>
      </c>
      <c r="AN5" s="43">
        <f t="shared" ref="AN5:AO42" si="12">+SUM(AB5,AE5,AH5,AK5)</f>
        <v>2116000</v>
      </c>
      <c r="AO5" s="43">
        <f t="shared" si="12"/>
        <v>0</v>
      </c>
      <c r="AP5" s="43">
        <f t="shared" ref="AP5:AP55" si="13">+SUM(AN5:AO5)</f>
        <v>2116000</v>
      </c>
      <c r="AQ5" s="44" t="e">
        <f>+#REF!+ROUND((#REF!-$Y5)/3,0)</f>
        <v>#REF!</v>
      </c>
      <c r="AR5" s="44" t="e">
        <f>+#REF!+ROUND((#REF!-$Z5)/3,0)</f>
        <v>#REF!</v>
      </c>
      <c r="AS5" s="46" t="e">
        <f t="shared" ref="AS5:AS54" si="14">+SUM(AQ5:AR5)</f>
        <v>#REF!</v>
      </c>
      <c r="AT5" s="44" t="e">
        <f>+#REF!+ROUND((#REF!-$Y5)/3,0)</f>
        <v>#REF!</v>
      </c>
      <c r="AU5" s="44" t="e">
        <f>+#REF!+ROUND((#REF!-$Z5)/3,0)</f>
        <v>#REF!</v>
      </c>
      <c r="AV5" s="46" t="e">
        <f t="shared" ref="AV5:AV55" si="15">+SUM(AT5:AU5)</f>
        <v>#REF!</v>
      </c>
      <c r="AW5" s="44" t="e">
        <f>+#REF!+ROUND((#REF!-$Y5)/3,0)</f>
        <v>#REF!</v>
      </c>
      <c r="AX5" s="44" t="e">
        <f>+#REF!+ROUND((#REF!-$Z5)/3,0)</f>
        <v>#REF!</v>
      </c>
      <c r="AY5" s="43" t="e">
        <f t="shared" ref="AY5:AY55" si="16">+SUM(AW5:AX5)</f>
        <v>#REF!</v>
      </c>
      <c r="AZ5" s="47"/>
      <c r="BA5" s="47"/>
      <c r="BB5" s="43">
        <f t="shared" ref="BB5:BB55" si="17">+SUM(AZ5:BA5)</f>
        <v>0</v>
      </c>
      <c r="BC5" s="43" t="e">
        <f t="shared" ref="BC5:BD42" si="18">+SUM(AQ5,AT5,AW5,AZ5)</f>
        <v>#REF!</v>
      </c>
      <c r="BD5" s="43" t="e">
        <f t="shared" si="18"/>
        <v>#REF!</v>
      </c>
      <c r="BE5" s="43" t="e">
        <f t="shared" ref="BE5:BE55" si="19">+SUM(BC5:BD5)</f>
        <v>#REF!</v>
      </c>
      <c r="BF5" s="47"/>
      <c r="BG5" s="47"/>
      <c r="BH5" s="43">
        <f t="shared" ref="BH5:BH55" si="20">+SUM(BF5:BG5)</f>
        <v>0</v>
      </c>
      <c r="BI5" s="47"/>
      <c r="BJ5" s="47"/>
      <c r="BK5" s="43">
        <f t="shared" ref="BK5:BK55" si="21">+SUM(BI5:BJ5)</f>
        <v>0</v>
      </c>
      <c r="BL5" s="47"/>
      <c r="BM5" s="47"/>
      <c r="BN5" s="43">
        <f t="shared" ref="BN5:BN55" si="22">+SUM(BL5:BM5)</f>
        <v>0</v>
      </c>
      <c r="BO5" s="43">
        <f t="shared" ref="BO5:BP42" si="23">+SUM(BF5,BI5,BL5)</f>
        <v>0</v>
      </c>
      <c r="BP5" s="43">
        <f t="shared" si="23"/>
        <v>0</v>
      </c>
      <c r="BQ5" s="43">
        <f t="shared" ref="BQ5:BQ55" si="24">+SUM(BO5:BP5)</f>
        <v>0</v>
      </c>
      <c r="BR5" s="46" t="e">
        <f t="shared" ref="BR5:BT42" si="25">+SUM(BO5,BC5,AN5,Y5)</f>
        <v>#REF!</v>
      </c>
      <c r="BS5" s="46" t="e">
        <f t="shared" si="0"/>
        <v>#REF!</v>
      </c>
      <c r="BT5" s="46" t="e">
        <f t="shared" si="0"/>
        <v>#REF!</v>
      </c>
      <c r="BU5" s="46" t="e">
        <f>+Y5-#REF!</f>
        <v>#REF!</v>
      </c>
      <c r="BV5" s="46" t="e">
        <f>+Z5-#REF!</f>
        <v>#REF!</v>
      </c>
      <c r="BW5" s="46" t="e">
        <f>+AA5-#REF!</f>
        <v>#REF!</v>
      </c>
      <c r="BX5" s="46" t="e">
        <f>+AN5-#REF!</f>
        <v>#REF!</v>
      </c>
      <c r="BY5" s="46" t="e">
        <f>+AO5-#REF!</f>
        <v>#REF!</v>
      </c>
      <c r="BZ5" s="46" t="e">
        <f>+AP5-#REF!</f>
        <v>#REF!</v>
      </c>
      <c r="CA5" s="46" t="e">
        <f>+BC5-#REF!</f>
        <v>#REF!</v>
      </c>
      <c r="CB5" s="46" t="e">
        <f>+BD5-#REF!</f>
        <v>#REF!</v>
      </c>
      <c r="CC5" s="46" t="e">
        <f>+BE5-#REF!</f>
        <v>#REF!</v>
      </c>
      <c r="CD5" s="46" t="e">
        <f>+BO5-#REF!</f>
        <v>#REF!</v>
      </c>
      <c r="CE5" s="46" t="e">
        <f>+BP5-#REF!</f>
        <v>#REF!</v>
      </c>
      <c r="CF5" s="46" t="e">
        <f>+BQ5-#REF!</f>
        <v>#REF!</v>
      </c>
      <c r="CG5" s="46" t="e">
        <f t="shared" ref="CG5:CI54" si="26">+BR5-J5</f>
        <v>#REF!</v>
      </c>
      <c r="CH5" s="46" t="e">
        <f t="shared" si="1"/>
        <v>#REF!</v>
      </c>
      <c r="CI5" s="46" t="e">
        <f t="shared" si="1"/>
        <v>#REF!</v>
      </c>
    </row>
    <row r="6" spans="2:87" x14ac:dyDescent="0.25">
      <c r="B6" s="169" t="s">
        <v>124</v>
      </c>
      <c r="C6" s="48" t="s">
        <v>125</v>
      </c>
      <c r="D6" s="169" t="s">
        <v>117</v>
      </c>
      <c r="E6" s="169"/>
      <c r="F6" s="169" t="s">
        <v>126</v>
      </c>
      <c r="G6" s="169" t="s">
        <v>127</v>
      </c>
      <c r="H6" s="169" t="s">
        <v>128</v>
      </c>
      <c r="I6" s="169" t="s">
        <v>129</v>
      </c>
      <c r="J6" s="5">
        <v>27500000</v>
      </c>
      <c r="K6" s="5">
        <v>18300000</v>
      </c>
      <c r="L6" s="5">
        <v>45800000</v>
      </c>
      <c r="M6" s="38"/>
      <c r="N6" s="38"/>
      <c r="O6" s="110" t="s">
        <v>263</v>
      </c>
      <c r="P6" s="39"/>
      <c r="Q6" s="39"/>
      <c r="R6" s="110" t="s">
        <v>264</v>
      </c>
      <c r="S6" s="39"/>
      <c r="T6" s="39"/>
      <c r="U6" s="110">
        <f t="shared" si="4"/>
        <v>0</v>
      </c>
      <c r="V6" s="112">
        <v>7500000</v>
      </c>
      <c r="W6" s="112">
        <v>5000000</v>
      </c>
      <c r="X6" s="43">
        <f t="shared" si="5"/>
        <v>12500000</v>
      </c>
      <c r="Y6" s="43">
        <f t="shared" si="6"/>
        <v>7500000</v>
      </c>
      <c r="Z6" s="43">
        <f t="shared" si="6"/>
        <v>5000000</v>
      </c>
      <c r="AA6" s="43">
        <f t="shared" si="7"/>
        <v>12500000</v>
      </c>
      <c r="AB6" s="44">
        <v>2499500</v>
      </c>
      <c r="AC6" s="44">
        <v>1667250</v>
      </c>
      <c r="AD6" s="46">
        <f t="shared" si="8"/>
        <v>4166750</v>
      </c>
      <c r="AE6" s="44">
        <v>2499500</v>
      </c>
      <c r="AF6" s="44">
        <v>1667250</v>
      </c>
      <c r="AG6" s="46">
        <f t="shared" si="9"/>
        <v>4166750</v>
      </c>
      <c r="AH6" s="44">
        <v>2499500</v>
      </c>
      <c r="AI6" s="44">
        <v>1667250</v>
      </c>
      <c r="AJ6" s="46">
        <f t="shared" si="10"/>
        <v>4166750</v>
      </c>
      <c r="AK6" s="44">
        <v>2499500</v>
      </c>
      <c r="AL6" s="44">
        <v>1667250</v>
      </c>
      <c r="AM6" s="43">
        <f t="shared" si="11"/>
        <v>4166750</v>
      </c>
      <c r="AN6" s="43">
        <f t="shared" si="12"/>
        <v>9998000</v>
      </c>
      <c r="AO6" s="43">
        <f t="shared" si="12"/>
        <v>6669000</v>
      </c>
      <c r="AP6" s="43">
        <f t="shared" si="13"/>
        <v>16667000</v>
      </c>
      <c r="AQ6" s="44" t="e">
        <f>+#REF!+ROUND((#REF!-$Y6)/3,0)</f>
        <v>#REF!</v>
      </c>
      <c r="AR6" s="44" t="e">
        <f>+#REF!+ROUND((#REF!-$Z6)/3,0)</f>
        <v>#REF!</v>
      </c>
      <c r="AS6" s="46" t="e">
        <f t="shared" si="14"/>
        <v>#REF!</v>
      </c>
      <c r="AT6" s="44" t="e">
        <f>+#REF!+ROUND((#REF!-$Y6)/3,0)</f>
        <v>#REF!</v>
      </c>
      <c r="AU6" s="44" t="e">
        <f>+#REF!+ROUND((#REF!-$Z6)/3,0)</f>
        <v>#REF!</v>
      </c>
      <c r="AV6" s="46" t="e">
        <f t="shared" si="15"/>
        <v>#REF!</v>
      </c>
      <c r="AW6" s="44" t="e">
        <f>+#REF!+ROUND((#REF!-$Y6)/3,0)</f>
        <v>#REF!</v>
      </c>
      <c r="AX6" s="44" t="e">
        <f>+#REF!+ROUND((#REF!-$Z6)/3,0)</f>
        <v>#REF!</v>
      </c>
      <c r="AY6" s="43" t="e">
        <f t="shared" si="16"/>
        <v>#REF!</v>
      </c>
      <c r="AZ6" s="47"/>
      <c r="BA6" s="47"/>
      <c r="BB6" s="43">
        <f t="shared" si="17"/>
        <v>0</v>
      </c>
      <c r="BC6" s="43" t="e">
        <f t="shared" si="18"/>
        <v>#REF!</v>
      </c>
      <c r="BD6" s="43" t="e">
        <f t="shared" si="18"/>
        <v>#REF!</v>
      </c>
      <c r="BE6" s="43" t="e">
        <f t="shared" si="19"/>
        <v>#REF!</v>
      </c>
      <c r="BF6" s="47"/>
      <c r="BG6" s="47"/>
      <c r="BH6" s="43">
        <f t="shared" si="20"/>
        <v>0</v>
      </c>
      <c r="BI6" s="47"/>
      <c r="BJ6" s="47"/>
      <c r="BK6" s="43">
        <f t="shared" si="21"/>
        <v>0</v>
      </c>
      <c r="BL6" s="47"/>
      <c r="BM6" s="47"/>
      <c r="BN6" s="43">
        <f t="shared" si="22"/>
        <v>0</v>
      </c>
      <c r="BO6" s="43">
        <f t="shared" si="23"/>
        <v>0</v>
      </c>
      <c r="BP6" s="43">
        <f t="shared" si="23"/>
        <v>0</v>
      </c>
      <c r="BQ6" s="43">
        <f t="shared" si="24"/>
        <v>0</v>
      </c>
      <c r="BR6" s="46" t="e">
        <f t="shared" si="25"/>
        <v>#REF!</v>
      </c>
      <c r="BS6" s="46" t="e">
        <f t="shared" si="0"/>
        <v>#REF!</v>
      </c>
      <c r="BT6" s="46" t="e">
        <f t="shared" si="0"/>
        <v>#REF!</v>
      </c>
      <c r="BU6" s="46" t="e">
        <f>+Y6-#REF!</f>
        <v>#REF!</v>
      </c>
      <c r="BV6" s="46" t="e">
        <f>+Z6-#REF!</f>
        <v>#REF!</v>
      </c>
      <c r="BW6" s="46" t="e">
        <f>+AA6-#REF!</f>
        <v>#REF!</v>
      </c>
      <c r="BX6" s="46" t="e">
        <f>+AN6-#REF!</f>
        <v>#REF!</v>
      </c>
      <c r="BY6" s="46" t="e">
        <f>+AO6-#REF!</f>
        <v>#REF!</v>
      </c>
      <c r="BZ6" s="46" t="e">
        <f>+AP6-#REF!</f>
        <v>#REF!</v>
      </c>
      <c r="CA6" s="46" t="e">
        <f>+BC6-#REF!</f>
        <v>#REF!</v>
      </c>
      <c r="CB6" s="46" t="e">
        <f>+BD6-#REF!</f>
        <v>#REF!</v>
      </c>
      <c r="CC6" s="46" t="e">
        <f>+BE6-#REF!</f>
        <v>#REF!</v>
      </c>
      <c r="CD6" s="46" t="e">
        <f>+BO6-#REF!</f>
        <v>#REF!</v>
      </c>
      <c r="CE6" s="46" t="e">
        <f>+BP6-#REF!</f>
        <v>#REF!</v>
      </c>
      <c r="CF6" s="46" t="e">
        <f>+BQ6-#REF!</f>
        <v>#REF!</v>
      </c>
      <c r="CG6" s="46" t="e">
        <f t="shared" si="26"/>
        <v>#REF!</v>
      </c>
      <c r="CH6" s="46" t="e">
        <f t="shared" si="1"/>
        <v>#REF!</v>
      </c>
      <c r="CI6" s="46" t="e">
        <f t="shared" si="1"/>
        <v>#REF!</v>
      </c>
    </row>
    <row r="7" spans="2:87" x14ac:dyDescent="0.25">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c r="Q7" s="39"/>
      <c r="R7" s="110">
        <f t="shared" si="3"/>
        <v>0</v>
      </c>
      <c r="S7" s="39"/>
      <c r="T7" s="39"/>
      <c r="U7" s="110">
        <f t="shared" si="4"/>
        <v>0</v>
      </c>
      <c r="V7" s="112">
        <v>18750000</v>
      </c>
      <c r="W7" s="112">
        <v>12500000</v>
      </c>
      <c r="X7" s="43">
        <f t="shared" si="5"/>
        <v>31250000</v>
      </c>
      <c r="Y7" s="43">
        <f t="shared" si="6"/>
        <v>18750000</v>
      </c>
      <c r="Z7" s="43">
        <f t="shared" si="6"/>
        <v>12500000</v>
      </c>
      <c r="AA7" s="43">
        <f t="shared" si="7"/>
        <v>31250000</v>
      </c>
      <c r="AB7" s="44">
        <v>1562500</v>
      </c>
      <c r="AC7" s="44">
        <v>1041750</v>
      </c>
      <c r="AD7" s="46">
        <f t="shared" si="8"/>
        <v>2604250</v>
      </c>
      <c r="AE7" s="44">
        <v>1562500</v>
      </c>
      <c r="AF7" s="44">
        <v>1041750</v>
      </c>
      <c r="AG7" s="46">
        <f t="shared" si="9"/>
        <v>2604250</v>
      </c>
      <c r="AH7" s="44">
        <v>1562500</v>
      </c>
      <c r="AI7" s="44">
        <v>1041750</v>
      </c>
      <c r="AJ7" s="46">
        <f t="shared" si="10"/>
        <v>2604250</v>
      </c>
      <c r="AK7" s="44">
        <v>1562500</v>
      </c>
      <c r="AL7" s="44">
        <v>1041750</v>
      </c>
      <c r="AM7" s="43">
        <f t="shared" si="11"/>
        <v>2604250</v>
      </c>
      <c r="AN7" s="43">
        <f t="shared" si="12"/>
        <v>6250000</v>
      </c>
      <c r="AO7" s="43">
        <f t="shared" si="12"/>
        <v>4167000</v>
      </c>
      <c r="AP7" s="43">
        <f t="shared" si="13"/>
        <v>10417000</v>
      </c>
      <c r="AQ7" s="44" t="e">
        <f>+#REF!+ROUND((#REF!-$Y7)/3,0)</f>
        <v>#REF!</v>
      </c>
      <c r="AR7" s="44" t="e">
        <f>+#REF!+ROUND((#REF!-$Z7)/3,0)</f>
        <v>#REF!</v>
      </c>
      <c r="AS7" s="46" t="e">
        <f t="shared" si="14"/>
        <v>#REF!</v>
      </c>
      <c r="AT7" s="44" t="e">
        <f>+#REF!+ROUND((#REF!-$Y7)/3,0)</f>
        <v>#REF!</v>
      </c>
      <c r="AU7" s="44" t="e">
        <f>+#REF!+ROUND((#REF!-$Z7)/3,0)</f>
        <v>#REF!</v>
      </c>
      <c r="AV7" s="46" t="e">
        <f t="shared" si="15"/>
        <v>#REF!</v>
      </c>
      <c r="AW7" s="44" t="e">
        <f>+#REF!+ROUND((#REF!-$Y7)/3,0)</f>
        <v>#REF!</v>
      </c>
      <c r="AX7" s="44" t="e">
        <f>+#REF!+ROUND((#REF!-$Z7)/3,0)</f>
        <v>#REF!</v>
      </c>
      <c r="AY7" s="43" t="e">
        <f t="shared" si="16"/>
        <v>#REF!</v>
      </c>
      <c r="AZ7" s="47"/>
      <c r="BA7" s="47"/>
      <c r="BB7" s="43">
        <f t="shared" si="17"/>
        <v>0</v>
      </c>
      <c r="BC7" s="43" t="e">
        <f t="shared" si="18"/>
        <v>#REF!</v>
      </c>
      <c r="BD7" s="43" t="e">
        <f t="shared" si="18"/>
        <v>#REF!</v>
      </c>
      <c r="BE7" s="43" t="e">
        <f t="shared" si="19"/>
        <v>#REF!</v>
      </c>
      <c r="BF7" s="47"/>
      <c r="BG7" s="47"/>
      <c r="BH7" s="43">
        <f t="shared" si="20"/>
        <v>0</v>
      </c>
      <c r="BI7" s="47"/>
      <c r="BJ7" s="47"/>
      <c r="BK7" s="43">
        <f t="shared" si="21"/>
        <v>0</v>
      </c>
      <c r="BL7" s="47"/>
      <c r="BM7" s="47"/>
      <c r="BN7" s="43">
        <f t="shared" si="22"/>
        <v>0</v>
      </c>
      <c r="BO7" s="43">
        <f t="shared" si="23"/>
        <v>0</v>
      </c>
      <c r="BP7" s="43">
        <f t="shared" si="23"/>
        <v>0</v>
      </c>
      <c r="BQ7" s="43">
        <f t="shared" si="24"/>
        <v>0</v>
      </c>
      <c r="BR7" s="46" t="e">
        <f t="shared" si="25"/>
        <v>#REF!</v>
      </c>
      <c r="BS7" s="46" t="e">
        <f t="shared" si="0"/>
        <v>#REF!</v>
      </c>
      <c r="BT7" s="46" t="e">
        <f t="shared" si="0"/>
        <v>#REF!</v>
      </c>
      <c r="BU7" s="46" t="e">
        <f>+Y7-#REF!</f>
        <v>#REF!</v>
      </c>
      <c r="BV7" s="46" t="e">
        <f>+Z7-#REF!</f>
        <v>#REF!</v>
      </c>
      <c r="BW7" s="46" t="e">
        <f>+AA7-#REF!</f>
        <v>#REF!</v>
      </c>
      <c r="BX7" s="46" t="e">
        <f>+AN7-#REF!</f>
        <v>#REF!</v>
      </c>
      <c r="BY7" s="46" t="e">
        <f>+AO7-#REF!</f>
        <v>#REF!</v>
      </c>
      <c r="BZ7" s="46" t="e">
        <f>+AP7-#REF!</f>
        <v>#REF!</v>
      </c>
      <c r="CA7" s="46" t="e">
        <f>+BC7-#REF!</f>
        <v>#REF!</v>
      </c>
      <c r="CB7" s="46" t="e">
        <f>+BD7-#REF!</f>
        <v>#REF!</v>
      </c>
      <c r="CC7" s="46" t="e">
        <f>+BE7-#REF!</f>
        <v>#REF!</v>
      </c>
      <c r="CD7" s="46" t="e">
        <f>+BO7-#REF!</f>
        <v>#REF!</v>
      </c>
      <c r="CE7" s="46" t="e">
        <f>+BP7-#REF!</f>
        <v>#REF!</v>
      </c>
      <c r="CF7" s="46" t="e">
        <f>+BQ7-#REF!</f>
        <v>#REF!</v>
      </c>
      <c r="CG7" s="46" t="e">
        <f t="shared" si="26"/>
        <v>#REF!</v>
      </c>
      <c r="CH7" s="46" t="e">
        <f t="shared" si="1"/>
        <v>#REF!</v>
      </c>
      <c r="CI7" s="46" t="e">
        <f t="shared" si="1"/>
        <v>#REF!</v>
      </c>
    </row>
    <row r="8" spans="2:87" x14ac:dyDescent="0.25">
      <c r="B8" s="169" t="s">
        <v>124</v>
      </c>
      <c r="C8" s="48" t="s">
        <v>133</v>
      </c>
      <c r="D8" s="169" t="s">
        <v>121</v>
      </c>
      <c r="E8" s="169"/>
      <c r="F8" s="169" t="s">
        <v>134</v>
      </c>
      <c r="G8" s="169" t="s">
        <v>135</v>
      </c>
      <c r="H8" s="169" t="s">
        <v>136</v>
      </c>
      <c r="I8" s="169">
        <v>36</v>
      </c>
      <c r="J8" s="5">
        <v>0</v>
      </c>
      <c r="K8" s="5">
        <v>0</v>
      </c>
      <c r="L8" s="5">
        <v>0</v>
      </c>
      <c r="M8" s="38"/>
      <c r="N8" s="38"/>
      <c r="O8" s="110">
        <f t="shared" si="2"/>
        <v>0</v>
      </c>
      <c r="P8" s="39"/>
      <c r="Q8" s="39"/>
      <c r="R8" s="110">
        <f t="shared" si="3"/>
        <v>0</v>
      </c>
      <c r="S8" s="39"/>
      <c r="T8" s="39"/>
      <c r="U8" s="110">
        <f t="shared" si="4"/>
        <v>0</v>
      </c>
      <c r="V8" s="39"/>
      <c r="W8" s="39"/>
      <c r="X8" s="43">
        <f t="shared" si="5"/>
        <v>0</v>
      </c>
      <c r="Y8" s="43">
        <f t="shared" si="6"/>
        <v>0</v>
      </c>
      <c r="Z8" s="43">
        <f t="shared" si="6"/>
        <v>0</v>
      </c>
      <c r="AA8" s="43">
        <f t="shared" si="7"/>
        <v>0</v>
      </c>
      <c r="AB8" s="45" t="s">
        <v>123</v>
      </c>
      <c r="AC8" s="45" t="s">
        <v>123</v>
      </c>
      <c r="AD8" s="46">
        <f t="shared" si="8"/>
        <v>0</v>
      </c>
      <c r="AE8" s="45" t="s">
        <v>123</v>
      </c>
      <c r="AF8" s="45" t="s">
        <v>123</v>
      </c>
      <c r="AG8" s="46">
        <f t="shared" si="9"/>
        <v>0</v>
      </c>
      <c r="AH8" s="45" t="s">
        <v>123</v>
      </c>
      <c r="AI8" s="45" t="s">
        <v>123</v>
      </c>
      <c r="AJ8" s="46">
        <f t="shared" si="10"/>
        <v>0</v>
      </c>
      <c r="AK8" s="45" t="s">
        <v>123</v>
      </c>
      <c r="AL8" s="45" t="s">
        <v>123</v>
      </c>
      <c r="AM8" s="43">
        <f t="shared" si="11"/>
        <v>0</v>
      </c>
      <c r="AN8" s="43">
        <f t="shared" si="12"/>
        <v>0</v>
      </c>
      <c r="AO8" s="43">
        <f t="shared" si="12"/>
        <v>0</v>
      </c>
      <c r="AP8" s="43">
        <f t="shared" si="13"/>
        <v>0</v>
      </c>
      <c r="AQ8" s="44" t="e">
        <f>+#REF!+ROUND((#REF!-$Y8)/3,0)</f>
        <v>#REF!</v>
      </c>
      <c r="AR8" s="44" t="e">
        <f>+#REF!+ROUND((#REF!-$Z8)/3,0)</f>
        <v>#REF!</v>
      </c>
      <c r="AS8" s="46" t="e">
        <f t="shared" si="14"/>
        <v>#REF!</v>
      </c>
      <c r="AT8" s="44" t="e">
        <f>+#REF!+ROUND((#REF!-$Y8)/3,0)</f>
        <v>#REF!</v>
      </c>
      <c r="AU8" s="44" t="e">
        <f>+#REF!+ROUND((#REF!-$Z8)/3,0)</f>
        <v>#REF!</v>
      </c>
      <c r="AV8" s="46" t="e">
        <f t="shared" si="15"/>
        <v>#REF!</v>
      </c>
      <c r="AW8" s="44" t="e">
        <f>+#REF!+ROUND((#REF!-$Y8)/3,0)</f>
        <v>#REF!</v>
      </c>
      <c r="AX8" s="44" t="e">
        <f>+#REF!+ROUND((#REF!-$Z8)/3,0)</f>
        <v>#REF!</v>
      </c>
      <c r="AY8" s="43" t="e">
        <f t="shared" si="16"/>
        <v>#REF!</v>
      </c>
      <c r="AZ8" s="47"/>
      <c r="BA8" s="47"/>
      <c r="BB8" s="43">
        <f t="shared" si="17"/>
        <v>0</v>
      </c>
      <c r="BC8" s="43" t="e">
        <f t="shared" si="18"/>
        <v>#REF!</v>
      </c>
      <c r="BD8" s="43" t="e">
        <f t="shared" si="18"/>
        <v>#REF!</v>
      </c>
      <c r="BE8" s="43" t="e">
        <f t="shared" si="19"/>
        <v>#REF!</v>
      </c>
      <c r="BF8" s="47"/>
      <c r="BG8" s="47"/>
      <c r="BH8" s="43">
        <f t="shared" si="20"/>
        <v>0</v>
      </c>
      <c r="BI8" s="47"/>
      <c r="BJ8" s="47"/>
      <c r="BK8" s="43">
        <f t="shared" si="21"/>
        <v>0</v>
      </c>
      <c r="BL8" s="47"/>
      <c r="BM8" s="47"/>
      <c r="BN8" s="43">
        <f t="shared" si="22"/>
        <v>0</v>
      </c>
      <c r="BO8" s="43">
        <f t="shared" si="23"/>
        <v>0</v>
      </c>
      <c r="BP8" s="43">
        <f t="shared" si="23"/>
        <v>0</v>
      </c>
      <c r="BQ8" s="43">
        <f t="shared" si="24"/>
        <v>0</v>
      </c>
      <c r="BR8" s="46" t="e">
        <f t="shared" si="25"/>
        <v>#REF!</v>
      </c>
      <c r="BS8" s="46" t="e">
        <f t="shared" si="0"/>
        <v>#REF!</v>
      </c>
      <c r="BT8" s="46" t="e">
        <f t="shared" si="0"/>
        <v>#REF!</v>
      </c>
      <c r="BU8" s="46" t="e">
        <f>+Y8-#REF!</f>
        <v>#REF!</v>
      </c>
      <c r="BV8" s="46" t="e">
        <f>+Z8-#REF!</f>
        <v>#REF!</v>
      </c>
      <c r="BW8" s="46" t="e">
        <f>+AA8-#REF!</f>
        <v>#REF!</v>
      </c>
      <c r="BX8" s="46" t="e">
        <f>+AN8-#REF!</f>
        <v>#REF!</v>
      </c>
      <c r="BY8" s="46" t="e">
        <f>+AO8-#REF!</f>
        <v>#REF!</v>
      </c>
      <c r="BZ8" s="46" t="e">
        <f>+AP8-#REF!</f>
        <v>#REF!</v>
      </c>
      <c r="CA8" s="46" t="e">
        <f>+BC8-#REF!</f>
        <v>#REF!</v>
      </c>
      <c r="CB8" s="46" t="e">
        <f>+BD8-#REF!</f>
        <v>#REF!</v>
      </c>
      <c r="CC8" s="46" t="e">
        <f>+BE8-#REF!</f>
        <v>#REF!</v>
      </c>
      <c r="CD8" s="46" t="e">
        <f>+BO8-#REF!</f>
        <v>#REF!</v>
      </c>
      <c r="CE8" s="46" t="e">
        <f>+BP8-#REF!</f>
        <v>#REF!</v>
      </c>
      <c r="CF8" s="46" t="e">
        <f>+BQ8-#REF!</f>
        <v>#REF!</v>
      </c>
      <c r="CG8" s="46" t="e">
        <f t="shared" si="26"/>
        <v>#REF!</v>
      </c>
      <c r="CH8" s="46" t="e">
        <f t="shared" si="1"/>
        <v>#REF!</v>
      </c>
      <c r="CI8" s="46" t="e">
        <f t="shared" si="1"/>
        <v>#REF!</v>
      </c>
    </row>
    <row r="9" spans="2:87" x14ac:dyDescent="0.25">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c r="Q9" s="39"/>
      <c r="R9" s="110">
        <f t="shared" si="3"/>
        <v>0</v>
      </c>
      <c r="S9" s="39"/>
      <c r="T9" s="39"/>
      <c r="U9" s="110">
        <f t="shared" si="4"/>
        <v>0</v>
      </c>
      <c r="V9" s="39"/>
      <c r="W9" s="39"/>
      <c r="X9" s="43">
        <f t="shared" si="5"/>
        <v>0</v>
      </c>
      <c r="Y9" s="43">
        <f t="shared" si="6"/>
        <v>0</v>
      </c>
      <c r="Z9" s="43">
        <f t="shared" si="6"/>
        <v>0</v>
      </c>
      <c r="AA9" s="43">
        <f t="shared" si="7"/>
        <v>0</v>
      </c>
      <c r="AB9" s="44">
        <v>6250000</v>
      </c>
      <c r="AC9" s="45" t="s">
        <v>123</v>
      </c>
      <c r="AD9" s="46">
        <f t="shared" si="8"/>
        <v>6250000</v>
      </c>
      <c r="AE9" s="44">
        <v>6250000</v>
      </c>
      <c r="AF9" s="45" t="s">
        <v>123</v>
      </c>
      <c r="AG9" s="46">
        <f t="shared" si="9"/>
        <v>6250000</v>
      </c>
      <c r="AH9" s="45" t="s">
        <v>123</v>
      </c>
      <c r="AI9" s="45" t="s">
        <v>123</v>
      </c>
      <c r="AJ9" s="46">
        <f t="shared" si="10"/>
        <v>0</v>
      </c>
      <c r="AK9" s="45" t="s">
        <v>123</v>
      </c>
      <c r="AL9" s="45" t="s">
        <v>123</v>
      </c>
      <c r="AM9" s="43">
        <f t="shared" si="11"/>
        <v>0</v>
      </c>
      <c r="AN9" s="43">
        <f t="shared" si="12"/>
        <v>12500000</v>
      </c>
      <c r="AO9" s="43">
        <f t="shared" si="12"/>
        <v>0</v>
      </c>
      <c r="AP9" s="43">
        <f t="shared" si="13"/>
        <v>12500000</v>
      </c>
      <c r="AQ9" s="44" t="e">
        <f>+#REF!+ROUND((#REF!-$Y9)/3,0)</f>
        <v>#REF!</v>
      </c>
      <c r="AR9" s="44" t="e">
        <f>+#REF!+ROUND((#REF!-$Z9)/3,0)</f>
        <v>#REF!</v>
      </c>
      <c r="AS9" s="46" t="e">
        <f t="shared" si="14"/>
        <v>#REF!</v>
      </c>
      <c r="AT9" s="44" t="e">
        <f>+#REF!+ROUND((#REF!-$Y9)/3,0)</f>
        <v>#REF!</v>
      </c>
      <c r="AU9" s="44" t="e">
        <f>+#REF!+ROUND((#REF!-$Z9)/3,0)</f>
        <v>#REF!</v>
      </c>
      <c r="AV9" s="46" t="e">
        <f t="shared" si="15"/>
        <v>#REF!</v>
      </c>
      <c r="AW9" s="44" t="e">
        <f>+#REF!+ROUND((#REF!-$Y9)/3,0)</f>
        <v>#REF!</v>
      </c>
      <c r="AX9" s="44" t="e">
        <f>+#REF!+ROUND((#REF!-$Z9)/3,0)</f>
        <v>#REF!</v>
      </c>
      <c r="AY9" s="43" t="e">
        <f t="shared" si="16"/>
        <v>#REF!</v>
      </c>
      <c r="AZ9" s="47"/>
      <c r="BA9" s="47"/>
      <c r="BB9" s="43">
        <f t="shared" si="17"/>
        <v>0</v>
      </c>
      <c r="BC9" s="43" t="e">
        <f t="shared" si="18"/>
        <v>#REF!</v>
      </c>
      <c r="BD9" s="43" t="e">
        <f t="shared" si="18"/>
        <v>#REF!</v>
      </c>
      <c r="BE9" s="43" t="e">
        <f t="shared" si="19"/>
        <v>#REF!</v>
      </c>
      <c r="BF9" s="47"/>
      <c r="BG9" s="47"/>
      <c r="BH9" s="43">
        <f t="shared" si="20"/>
        <v>0</v>
      </c>
      <c r="BI9" s="47"/>
      <c r="BJ9" s="47"/>
      <c r="BK9" s="43">
        <f t="shared" si="21"/>
        <v>0</v>
      </c>
      <c r="BL9" s="47"/>
      <c r="BM9" s="47"/>
      <c r="BN9" s="43">
        <f t="shared" si="22"/>
        <v>0</v>
      </c>
      <c r="BO9" s="43">
        <f t="shared" si="23"/>
        <v>0</v>
      </c>
      <c r="BP9" s="43">
        <f t="shared" si="23"/>
        <v>0</v>
      </c>
      <c r="BQ9" s="43">
        <f t="shared" si="24"/>
        <v>0</v>
      </c>
      <c r="BR9" s="46" t="e">
        <f t="shared" si="25"/>
        <v>#REF!</v>
      </c>
      <c r="BS9" s="46" t="e">
        <f t="shared" si="0"/>
        <v>#REF!</v>
      </c>
      <c r="BT9" s="46" t="e">
        <f t="shared" si="0"/>
        <v>#REF!</v>
      </c>
      <c r="BU9" s="46" t="e">
        <f>+Y9-#REF!</f>
        <v>#REF!</v>
      </c>
      <c r="BV9" s="46" t="e">
        <f>+Z9-#REF!</f>
        <v>#REF!</v>
      </c>
      <c r="BW9" s="46" t="e">
        <f>+AA9-#REF!</f>
        <v>#REF!</v>
      </c>
      <c r="BX9" s="46" t="e">
        <f>+AN9-#REF!</f>
        <v>#REF!</v>
      </c>
      <c r="BY9" s="46" t="e">
        <f>+AO9-#REF!</f>
        <v>#REF!</v>
      </c>
      <c r="BZ9" s="46" t="e">
        <f>+AP9-#REF!</f>
        <v>#REF!</v>
      </c>
      <c r="CA9" s="46" t="e">
        <f>+BC9-#REF!</f>
        <v>#REF!</v>
      </c>
      <c r="CB9" s="46" t="e">
        <f>+BD9-#REF!</f>
        <v>#REF!</v>
      </c>
      <c r="CC9" s="46" t="e">
        <f>+BE9-#REF!</f>
        <v>#REF!</v>
      </c>
      <c r="CD9" s="46" t="e">
        <f>+BO9-#REF!</f>
        <v>#REF!</v>
      </c>
      <c r="CE9" s="46" t="e">
        <f>+BP9-#REF!</f>
        <v>#REF!</v>
      </c>
      <c r="CF9" s="46" t="e">
        <f>+BQ9-#REF!</f>
        <v>#REF!</v>
      </c>
      <c r="CG9" s="46" t="e">
        <f t="shared" si="26"/>
        <v>#REF!</v>
      </c>
      <c r="CH9" s="46" t="e">
        <f t="shared" si="1"/>
        <v>#REF!</v>
      </c>
      <c r="CI9" s="46" t="e">
        <f t="shared" si="1"/>
        <v>#REF!</v>
      </c>
    </row>
    <row r="10" spans="2:87" x14ac:dyDescent="0.25">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9"/>
      <c r="Q10" s="39"/>
      <c r="R10" s="110">
        <f t="shared" si="3"/>
        <v>0</v>
      </c>
      <c r="S10" s="39"/>
      <c r="T10" s="39"/>
      <c r="U10" s="110">
        <f t="shared" si="4"/>
        <v>0</v>
      </c>
      <c r="V10" s="112">
        <v>12860000</v>
      </c>
      <c r="W10" s="112">
        <v>7046000</v>
      </c>
      <c r="X10" s="43">
        <f t="shared" si="5"/>
        <v>19906000</v>
      </c>
      <c r="Y10" s="43">
        <f t="shared" si="6"/>
        <v>12860000</v>
      </c>
      <c r="Z10" s="43">
        <f t="shared" si="6"/>
        <v>7046000</v>
      </c>
      <c r="AA10" s="43">
        <f t="shared" si="7"/>
        <v>19906000</v>
      </c>
      <c r="AB10" s="44">
        <v>7345000</v>
      </c>
      <c r="AC10" s="44">
        <v>4030000</v>
      </c>
      <c r="AD10" s="46">
        <f t="shared" si="8"/>
        <v>11375000</v>
      </c>
      <c r="AE10" s="44">
        <v>7345000</v>
      </c>
      <c r="AF10" s="44">
        <v>4030000</v>
      </c>
      <c r="AG10" s="46">
        <f t="shared" si="9"/>
        <v>11375000</v>
      </c>
      <c r="AH10" s="44">
        <v>7345000</v>
      </c>
      <c r="AI10" s="44">
        <v>4030000</v>
      </c>
      <c r="AJ10" s="46">
        <f t="shared" si="10"/>
        <v>11375000</v>
      </c>
      <c r="AK10" s="44">
        <v>7344000</v>
      </c>
      <c r="AL10" s="44">
        <v>4031000</v>
      </c>
      <c r="AM10" s="43">
        <f t="shared" si="11"/>
        <v>11375000</v>
      </c>
      <c r="AN10" s="43">
        <f t="shared" si="12"/>
        <v>29379000</v>
      </c>
      <c r="AO10" s="43">
        <f t="shared" si="12"/>
        <v>16121000</v>
      </c>
      <c r="AP10" s="43">
        <f t="shared" si="13"/>
        <v>45500000</v>
      </c>
      <c r="AQ10" s="44" t="e">
        <f>+#REF!+ROUND((#REF!-$Y10)/3,0)</f>
        <v>#REF!</v>
      </c>
      <c r="AR10" s="44" t="e">
        <f>+#REF!+ROUND((#REF!-$Z10)/3,0)</f>
        <v>#REF!</v>
      </c>
      <c r="AS10" s="46" t="e">
        <f t="shared" si="14"/>
        <v>#REF!</v>
      </c>
      <c r="AT10" s="44" t="e">
        <f>+#REF!+ROUND((#REF!-$Y10)/3,0)</f>
        <v>#REF!</v>
      </c>
      <c r="AU10" s="44" t="e">
        <f>+#REF!+ROUND((#REF!-$Z10)/3,0)</f>
        <v>#REF!</v>
      </c>
      <c r="AV10" s="46" t="e">
        <f t="shared" si="15"/>
        <v>#REF!</v>
      </c>
      <c r="AW10" s="44" t="e">
        <f>+#REF!+ROUND((#REF!-$Y10)/3,0)</f>
        <v>#REF!</v>
      </c>
      <c r="AX10" s="44" t="e">
        <f>+#REF!+ROUND((#REF!-$Z10)/3,0)</f>
        <v>#REF!</v>
      </c>
      <c r="AY10" s="43" t="e">
        <f t="shared" si="16"/>
        <v>#REF!</v>
      </c>
      <c r="AZ10" s="47"/>
      <c r="BA10" s="47"/>
      <c r="BB10" s="43">
        <f t="shared" si="17"/>
        <v>0</v>
      </c>
      <c r="BC10" s="43" t="e">
        <f t="shared" si="18"/>
        <v>#REF!</v>
      </c>
      <c r="BD10" s="43" t="e">
        <f t="shared" si="18"/>
        <v>#REF!</v>
      </c>
      <c r="BE10" s="43" t="e">
        <f t="shared" si="19"/>
        <v>#REF!</v>
      </c>
      <c r="BF10" s="47"/>
      <c r="BG10" s="47"/>
      <c r="BH10" s="43">
        <f t="shared" si="20"/>
        <v>0</v>
      </c>
      <c r="BI10" s="47"/>
      <c r="BJ10" s="47"/>
      <c r="BK10" s="43">
        <f t="shared" si="21"/>
        <v>0</v>
      </c>
      <c r="BL10" s="47"/>
      <c r="BM10" s="47"/>
      <c r="BN10" s="43">
        <f t="shared" si="22"/>
        <v>0</v>
      </c>
      <c r="BO10" s="43">
        <f t="shared" si="23"/>
        <v>0</v>
      </c>
      <c r="BP10" s="43">
        <f t="shared" si="23"/>
        <v>0</v>
      </c>
      <c r="BQ10" s="43">
        <f t="shared" si="24"/>
        <v>0</v>
      </c>
      <c r="BR10" s="46" t="e">
        <f t="shared" si="25"/>
        <v>#REF!</v>
      </c>
      <c r="BS10" s="46" t="e">
        <f t="shared" si="0"/>
        <v>#REF!</v>
      </c>
      <c r="BT10" s="46" t="e">
        <f t="shared" si="0"/>
        <v>#REF!</v>
      </c>
      <c r="BU10" s="46" t="e">
        <f>+Y10-#REF!</f>
        <v>#REF!</v>
      </c>
      <c r="BV10" s="46" t="e">
        <f>+Z10-#REF!</f>
        <v>#REF!</v>
      </c>
      <c r="BW10" s="46" t="e">
        <f>+AA10-#REF!</f>
        <v>#REF!</v>
      </c>
      <c r="BX10" s="46" t="e">
        <f>+AN10-#REF!</f>
        <v>#REF!</v>
      </c>
      <c r="BY10" s="46" t="e">
        <f>+AO10-#REF!</f>
        <v>#REF!</v>
      </c>
      <c r="BZ10" s="46" t="e">
        <f>+AP10-#REF!</f>
        <v>#REF!</v>
      </c>
      <c r="CA10" s="46" t="e">
        <f>+BC10-#REF!</f>
        <v>#REF!</v>
      </c>
      <c r="CB10" s="46" t="e">
        <f>+BD10-#REF!</f>
        <v>#REF!</v>
      </c>
      <c r="CC10" s="46" t="e">
        <f>+BE10-#REF!</f>
        <v>#REF!</v>
      </c>
      <c r="CD10" s="46" t="e">
        <f>+BO10-#REF!</f>
        <v>#REF!</v>
      </c>
      <c r="CE10" s="46" t="e">
        <f>+BP10-#REF!</f>
        <v>#REF!</v>
      </c>
      <c r="CF10" s="46" t="e">
        <f>+BQ10-#REF!</f>
        <v>#REF!</v>
      </c>
      <c r="CG10" s="46" t="e">
        <f t="shared" si="26"/>
        <v>#REF!</v>
      </c>
      <c r="CH10" s="46" t="e">
        <f t="shared" si="1"/>
        <v>#REF!</v>
      </c>
      <c r="CI10" s="46" t="e">
        <f t="shared" si="1"/>
        <v>#REF!</v>
      </c>
    </row>
    <row r="11" spans="2:87" x14ac:dyDescent="0.25">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c r="Q11" s="39"/>
      <c r="R11" s="110">
        <f t="shared" si="3"/>
        <v>0</v>
      </c>
      <c r="S11" s="39"/>
      <c r="T11" s="39"/>
      <c r="U11" s="110">
        <f t="shared" si="4"/>
        <v>0</v>
      </c>
      <c r="V11" s="112">
        <v>24002000</v>
      </c>
      <c r="W11" s="112">
        <v>16567000</v>
      </c>
      <c r="X11" s="43">
        <f t="shared" si="5"/>
        <v>40569000</v>
      </c>
      <c r="Y11" s="43">
        <f t="shared" si="6"/>
        <v>24002000</v>
      </c>
      <c r="Z11" s="43">
        <f t="shared" si="6"/>
        <v>16567000</v>
      </c>
      <c r="AA11" s="43">
        <f t="shared" si="7"/>
        <v>40569000</v>
      </c>
      <c r="AB11" s="44">
        <v>54344000</v>
      </c>
      <c r="AC11" s="44">
        <v>35733000</v>
      </c>
      <c r="AD11" s="46">
        <f t="shared" si="8"/>
        <v>90077000</v>
      </c>
      <c r="AE11" s="44">
        <v>82104000</v>
      </c>
      <c r="AF11" s="44">
        <v>54928000</v>
      </c>
      <c r="AG11" s="46">
        <f t="shared" si="9"/>
        <v>137032000</v>
      </c>
      <c r="AH11" s="44">
        <v>82104000</v>
      </c>
      <c r="AI11" s="44">
        <v>54928000</v>
      </c>
      <c r="AJ11" s="46">
        <f t="shared" si="10"/>
        <v>137032000</v>
      </c>
      <c r="AK11" s="44">
        <v>82104000</v>
      </c>
      <c r="AL11" s="44">
        <v>54928000</v>
      </c>
      <c r="AM11" s="43">
        <f t="shared" si="11"/>
        <v>137032000</v>
      </c>
      <c r="AN11" s="43">
        <f t="shared" si="12"/>
        <v>300656000</v>
      </c>
      <c r="AO11" s="43">
        <f t="shared" si="12"/>
        <v>200517000</v>
      </c>
      <c r="AP11" s="43">
        <f t="shared" si="13"/>
        <v>501173000</v>
      </c>
      <c r="AQ11" s="44" t="e">
        <f>+#REF!+ROUND((#REF!-$Y11)/3,0)</f>
        <v>#REF!</v>
      </c>
      <c r="AR11" s="44" t="e">
        <f>+#REF!+ROUND((#REF!-$Z11)/3,0)</f>
        <v>#REF!</v>
      </c>
      <c r="AS11" s="46" t="e">
        <f t="shared" si="14"/>
        <v>#REF!</v>
      </c>
      <c r="AT11" s="44" t="e">
        <f>+#REF!+ROUND((#REF!-$Y11)/3,0)</f>
        <v>#REF!</v>
      </c>
      <c r="AU11" s="44" t="e">
        <f>+#REF!+ROUND((#REF!-$Z11)/3,0)</f>
        <v>#REF!</v>
      </c>
      <c r="AV11" s="46" t="e">
        <f t="shared" si="15"/>
        <v>#REF!</v>
      </c>
      <c r="AW11" s="44" t="e">
        <f>+#REF!+ROUND((#REF!-$Y11)/3,0)</f>
        <v>#REF!</v>
      </c>
      <c r="AX11" s="44" t="e">
        <f>+#REF!+ROUND((#REF!-$Z11)/3,0)</f>
        <v>#REF!</v>
      </c>
      <c r="AY11" s="43" t="e">
        <f t="shared" si="16"/>
        <v>#REF!</v>
      </c>
      <c r="AZ11" s="47"/>
      <c r="BA11" s="47"/>
      <c r="BB11" s="43">
        <f t="shared" si="17"/>
        <v>0</v>
      </c>
      <c r="BC11" s="43" t="e">
        <f t="shared" si="18"/>
        <v>#REF!</v>
      </c>
      <c r="BD11" s="43" t="e">
        <f t="shared" si="18"/>
        <v>#REF!</v>
      </c>
      <c r="BE11" s="43" t="e">
        <f t="shared" si="19"/>
        <v>#REF!</v>
      </c>
      <c r="BF11" s="47"/>
      <c r="BG11" s="47"/>
      <c r="BH11" s="43">
        <f t="shared" si="20"/>
        <v>0</v>
      </c>
      <c r="BI11" s="47"/>
      <c r="BJ11" s="47"/>
      <c r="BK11" s="43">
        <f t="shared" si="21"/>
        <v>0</v>
      </c>
      <c r="BL11" s="47"/>
      <c r="BM11" s="47"/>
      <c r="BN11" s="43">
        <f t="shared" si="22"/>
        <v>0</v>
      </c>
      <c r="BO11" s="43">
        <f t="shared" si="23"/>
        <v>0</v>
      </c>
      <c r="BP11" s="43">
        <f t="shared" si="23"/>
        <v>0</v>
      </c>
      <c r="BQ11" s="43">
        <f t="shared" si="24"/>
        <v>0</v>
      </c>
      <c r="BR11" s="46" t="e">
        <f t="shared" si="25"/>
        <v>#REF!</v>
      </c>
      <c r="BS11" s="46" t="e">
        <f t="shared" si="0"/>
        <v>#REF!</v>
      </c>
      <c r="BT11" s="46" t="e">
        <f t="shared" si="0"/>
        <v>#REF!</v>
      </c>
      <c r="BU11" s="46" t="e">
        <f>+Y11-#REF!</f>
        <v>#REF!</v>
      </c>
      <c r="BV11" s="46" t="e">
        <f>+Z11-#REF!</f>
        <v>#REF!</v>
      </c>
      <c r="BW11" s="46" t="e">
        <f>+AA11-#REF!</f>
        <v>#REF!</v>
      </c>
      <c r="BX11" s="46" t="e">
        <f>+AN11-#REF!</f>
        <v>#REF!</v>
      </c>
      <c r="BY11" s="46" t="e">
        <f>+AO11-#REF!</f>
        <v>#REF!</v>
      </c>
      <c r="BZ11" s="46" t="e">
        <f>+AP11-#REF!</f>
        <v>#REF!</v>
      </c>
      <c r="CA11" s="46" t="e">
        <f>+BC11-#REF!</f>
        <v>#REF!</v>
      </c>
      <c r="CB11" s="46" t="e">
        <f>+BD11-#REF!</f>
        <v>#REF!</v>
      </c>
      <c r="CC11" s="46" t="e">
        <f>+BE11-#REF!</f>
        <v>#REF!</v>
      </c>
      <c r="CD11" s="46" t="e">
        <f>+BO11-#REF!</f>
        <v>#REF!</v>
      </c>
      <c r="CE11" s="46" t="e">
        <f>+BP11-#REF!</f>
        <v>#REF!</v>
      </c>
      <c r="CF11" s="46" t="e">
        <f>+BQ11-#REF!</f>
        <v>#REF!</v>
      </c>
      <c r="CG11" s="46" t="e">
        <f t="shared" si="26"/>
        <v>#REF!</v>
      </c>
      <c r="CH11" s="46" t="e">
        <f t="shared" si="1"/>
        <v>#REF!</v>
      </c>
      <c r="CI11" s="46" t="e">
        <f t="shared" si="1"/>
        <v>#REF!</v>
      </c>
    </row>
    <row r="12" spans="2:87" x14ac:dyDescent="0.25">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c r="Q12" s="39"/>
      <c r="R12" s="110">
        <f t="shared" si="3"/>
        <v>0</v>
      </c>
      <c r="S12" s="39"/>
      <c r="T12" s="39"/>
      <c r="U12" s="110">
        <f t="shared" si="4"/>
        <v>0</v>
      </c>
      <c r="V12" s="112">
        <v>2707000</v>
      </c>
      <c r="W12" s="112">
        <v>1319000</v>
      </c>
      <c r="X12" s="43">
        <f t="shared" si="5"/>
        <v>4026000</v>
      </c>
      <c r="Y12" s="43">
        <f t="shared" si="6"/>
        <v>2707000</v>
      </c>
      <c r="Z12" s="43">
        <f t="shared" si="6"/>
        <v>1319000</v>
      </c>
      <c r="AA12" s="43">
        <f t="shared" si="7"/>
        <v>4026000</v>
      </c>
      <c r="AB12" s="44">
        <v>1406000</v>
      </c>
      <c r="AC12" s="44">
        <v>652000</v>
      </c>
      <c r="AD12" s="46">
        <f t="shared" si="8"/>
        <v>2058000</v>
      </c>
      <c r="AE12" s="44">
        <v>2124000</v>
      </c>
      <c r="AF12" s="44">
        <v>1003000</v>
      </c>
      <c r="AG12" s="46">
        <f t="shared" si="9"/>
        <v>3127000</v>
      </c>
      <c r="AH12" s="44">
        <v>2124000</v>
      </c>
      <c r="AI12" s="44">
        <v>1003000</v>
      </c>
      <c r="AJ12" s="46">
        <f t="shared" si="10"/>
        <v>3127000</v>
      </c>
      <c r="AK12" s="44">
        <v>2124000</v>
      </c>
      <c r="AL12" s="44">
        <v>1003000</v>
      </c>
      <c r="AM12" s="43">
        <f t="shared" si="11"/>
        <v>3127000</v>
      </c>
      <c r="AN12" s="43">
        <f t="shared" si="12"/>
        <v>7778000</v>
      </c>
      <c r="AO12" s="43">
        <f t="shared" si="12"/>
        <v>3661000</v>
      </c>
      <c r="AP12" s="43">
        <f t="shared" si="13"/>
        <v>11439000</v>
      </c>
      <c r="AQ12" s="44" t="e">
        <f>+#REF!+ROUND((#REF!-$Y12)/3,0)</f>
        <v>#REF!</v>
      </c>
      <c r="AR12" s="44" t="e">
        <f>+#REF!+ROUND((#REF!-$Z12)/3,0)</f>
        <v>#REF!</v>
      </c>
      <c r="AS12" s="46" t="e">
        <f t="shared" si="14"/>
        <v>#REF!</v>
      </c>
      <c r="AT12" s="44" t="e">
        <f>+#REF!+ROUND((#REF!-$Y12)/3,0)</f>
        <v>#REF!</v>
      </c>
      <c r="AU12" s="44" t="e">
        <f>+#REF!+ROUND((#REF!-$Z12)/3,0)</f>
        <v>#REF!</v>
      </c>
      <c r="AV12" s="46" t="e">
        <f t="shared" si="15"/>
        <v>#REF!</v>
      </c>
      <c r="AW12" s="44" t="e">
        <f>+#REF!+ROUND((#REF!-$Y12)/3,0)</f>
        <v>#REF!</v>
      </c>
      <c r="AX12" s="44" t="e">
        <f>+#REF!+ROUND((#REF!-$Z12)/3,0)</f>
        <v>#REF!</v>
      </c>
      <c r="AY12" s="43" t="e">
        <f t="shared" si="16"/>
        <v>#REF!</v>
      </c>
      <c r="AZ12" s="47"/>
      <c r="BA12" s="47"/>
      <c r="BB12" s="43">
        <f t="shared" si="17"/>
        <v>0</v>
      </c>
      <c r="BC12" s="43" t="e">
        <f t="shared" si="18"/>
        <v>#REF!</v>
      </c>
      <c r="BD12" s="43" t="e">
        <f t="shared" si="18"/>
        <v>#REF!</v>
      </c>
      <c r="BE12" s="43" t="e">
        <f t="shared" si="19"/>
        <v>#REF!</v>
      </c>
      <c r="BF12" s="47"/>
      <c r="BG12" s="47"/>
      <c r="BH12" s="43">
        <f t="shared" si="20"/>
        <v>0</v>
      </c>
      <c r="BI12" s="47"/>
      <c r="BJ12" s="47"/>
      <c r="BK12" s="43">
        <f t="shared" si="21"/>
        <v>0</v>
      </c>
      <c r="BL12" s="47"/>
      <c r="BM12" s="47"/>
      <c r="BN12" s="43">
        <f t="shared" si="22"/>
        <v>0</v>
      </c>
      <c r="BO12" s="43">
        <f t="shared" si="23"/>
        <v>0</v>
      </c>
      <c r="BP12" s="43">
        <f t="shared" si="23"/>
        <v>0</v>
      </c>
      <c r="BQ12" s="43">
        <f t="shared" si="24"/>
        <v>0</v>
      </c>
      <c r="BR12" s="46" t="e">
        <f t="shared" si="25"/>
        <v>#REF!</v>
      </c>
      <c r="BS12" s="46" t="e">
        <f t="shared" si="0"/>
        <v>#REF!</v>
      </c>
      <c r="BT12" s="46" t="e">
        <f t="shared" si="0"/>
        <v>#REF!</v>
      </c>
      <c r="BU12" s="46" t="e">
        <f>+Y12-#REF!</f>
        <v>#REF!</v>
      </c>
      <c r="BV12" s="46" t="e">
        <f>+Z12-#REF!</f>
        <v>#REF!</v>
      </c>
      <c r="BW12" s="46" t="e">
        <f>+AA12-#REF!</f>
        <v>#REF!</v>
      </c>
      <c r="BX12" s="46" t="e">
        <f>+AN12-#REF!</f>
        <v>#REF!</v>
      </c>
      <c r="BY12" s="46" t="e">
        <f>+AO12-#REF!</f>
        <v>#REF!</v>
      </c>
      <c r="BZ12" s="46" t="e">
        <f>+AP12-#REF!</f>
        <v>#REF!</v>
      </c>
      <c r="CA12" s="46" t="e">
        <f>+BC12-#REF!</f>
        <v>#REF!</v>
      </c>
      <c r="CB12" s="46" t="e">
        <f>+BD12-#REF!</f>
        <v>#REF!</v>
      </c>
      <c r="CC12" s="46" t="e">
        <f>+BE12-#REF!</f>
        <v>#REF!</v>
      </c>
      <c r="CD12" s="46" t="e">
        <f>+BO12-#REF!</f>
        <v>#REF!</v>
      </c>
      <c r="CE12" s="46" t="e">
        <f>+BP12-#REF!</f>
        <v>#REF!</v>
      </c>
      <c r="CF12" s="46" t="e">
        <f>+BQ12-#REF!</f>
        <v>#REF!</v>
      </c>
      <c r="CG12" s="46" t="e">
        <f t="shared" si="26"/>
        <v>#REF!</v>
      </c>
      <c r="CH12" s="46" t="e">
        <f t="shared" si="1"/>
        <v>#REF!</v>
      </c>
      <c r="CI12" s="46" t="e">
        <f t="shared" si="1"/>
        <v>#REF!</v>
      </c>
    </row>
    <row r="13" spans="2:87" x14ac:dyDescent="0.25">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c r="Q13" s="39"/>
      <c r="R13" s="110">
        <f t="shared" si="3"/>
        <v>0</v>
      </c>
      <c r="S13" s="39"/>
      <c r="T13" s="39"/>
      <c r="U13" s="110">
        <f t="shared" si="4"/>
        <v>0</v>
      </c>
      <c r="V13" s="112">
        <v>1574000</v>
      </c>
      <c r="W13" s="112">
        <v>407000</v>
      </c>
      <c r="X13" s="43">
        <f t="shared" si="5"/>
        <v>1981000</v>
      </c>
      <c r="Y13" s="43">
        <f t="shared" si="6"/>
        <v>1574000</v>
      </c>
      <c r="Z13" s="43">
        <f t="shared" si="6"/>
        <v>407000</v>
      </c>
      <c r="AA13" s="43">
        <f t="shared" si="7"/>
        <v>1981000</v>
      </c>
      <c r="AB13" s="44">
        <v>817000</v>
      </c>
      <c r="AC13" s="44">
        <v>202000</v>
      </c>
      <c r="AD13" s="46">
        <f t="shared" si="8"/>
        <v>1019000</v>
      </c>
      <c r="AE13" s="44">
        <v>1235000</v>
      </c>
      <c r="AF13" s="44">
        <v>310000</v>
      </c>
      <c r="AG13" s="46">
        <f t="shared" si="9"/>
        <v>1545000</v>
      </c>
      <c r="AH13" s="44">
        <v>1235000</v>
      </c>
      <c r="AI13" s="44">
        <v>310000</v>
      </c>
      <c r="AJ13" s="46">
        <f t="shared" si="10"/>
        <v>1545000</v>
      </c>
      <c r="AK13" s="44">
        <v>1235000</v>
      </c>
      <c r="AL13" s="44">
        <v>310000</v>
      </c>
      <c r="AM13" s="43">
        <f t="shared" si="11"/>
        <v>1545000</v>
      </c>
      <c r="AN13" s="43">
        <f t="shared" si="12"/>
        <v>4522000</v>
      </c>
      <c r="AO13" s="43">
        <f t="shared" si="12"/>
        <v>1132000</v>
      </c>
      <c r="AP13" s="43">
        <f t="shared" si="13"/>
        <v>5654000</v>
      </c>
      <c r="AQ13" s="44" t="e">
        <f>+#REF!+ROUND((#REF!-$Y13)/3,0)</f>
        <v>#REF!</v>
      </c>
      <c r="AR13" s="44" t="e">
        <f>+#REF!+ROUND((#REF!-$Z13)/3,0)</f>
        <v>#REF!</v>
      </c>
      <c r="AS13" s="46" t="e">
        <f t="shared" si="14"/>
        <v>#REF!</v>
      </c>
      <c r="AT13" s="44" t="e">
        <f>+#REF!+ROUND((#REF!-$Y13)/3,0)</f>
        <v>#REF!</v>
      </c>
      <c r="AU13" s="44" t="e">
        <f>+#REF!+ROUND((#REF!-$Z13)/3,0)</f>
        <v>#REF!</v>
      </c>
      <c r="AV13" s="46" t="e">
        <f t="shared" si="15"/>
        <v>#REF!</v>
      </c>
      <c r="AW13" s="44" t="e">
        <f>+#REF!+ROUND((#REF!-$Y13)/3,0)</f>
        <v>#REF!</v>
      </c>
      <c r="AX13" s="44" t="e">
        <f>+#REF!+ROUND((#REF!-$Z13)/3,0)</f>
        <v>#REF!</v>
      </c>
      <c r="AY13" s="43" t="e">
        <f t="shared" si="16"/>
        <v>#REF!</v>
      </c>
      <c r="AZ13" s="47"/>
      <c r="BA13" s="47"/>
      <c r="BB13" s="43">
        <f t="shared" si="17"/>
        <v>0</v>
      </c>
      <c r="BC13" s="43" t="e">
        <f t="shared" si="18"/>
        <v>#REF!</v>
      </c>
      <c r="BD13" s="43" t="e">
        <f t="shared" si="18"/>
        <v>#REF!</v>
      </c>
      <c r="BE13" s="43" t="e">
        <f t="shared" si="19"/>
        <v>#REF!</v>
      </c>
      <c r="BF13" s="47"/>
      <c r="BG13" s="47"/>
      <c r="BH13" s="43">
        <f t="shared" si="20"/>
        <v>0</v>
      </c>
      <c r="BI13" s="47"/>
      <c r="BJ13" s="47"/>
      <c r="BK13" s="43">
        <f t="shared" si="21"/>
        <v>0</v>
      </c>
      <c r="BL13" s="47"/>
      <c r="BM13" s="47"/>
      <c r="BN13" s="43">
        <f t="shared" si="22"/>
        <v>0</v>
      </c>
      <c r="BO13" s="43">
        <f t="shared" si="23"/>
        <v>0</v>
      </c>
      <c r="BP13" s="43">
        <f t="shared" si="23"/>
        <v>0</v>
      </c>
      <c r="BQ13" s="43">
        <f t="shared" si="24"/>
        <v>0</v>
      </c>
      <c r="BR13" s="46" t="e">
        <f t="shared" si="25"/>
        <v>#REF!</v>
      </c>
      <c r="BS13" s="46" t="e">
        <f t="shared" si="0"/>
        <v>#REF!</v>
      </c>
      <c r="BT13" s="46" t="e">
        <f t="shared" si="0"/>
        <v>#REF!</v>
      </c>
      <c r="BU13" s="46" t="e">
        <f>+Y13-#REF!</f>
        <v>#REF!</v>
      </c>
      <c r="BV13" s="46" t="e">
        <f>+Z13-#REF!</f>
        <v>#REF!</v>
      </c>
      <c r="BW13" s="46" t="e">
        <f>+AA13-#REF!</f>
        <v>#REF!</v>
      </c>
      <c r="BX13" s="46" t="e">
        <f>+AN13-#REF!</f>
        <v>#REF!</v>
      </c>
      <c r="BY13" s="46" t="e">
        <f>+AO13-#REF!</f>
        <v>#REF!</v>
      </c>
      <c r="BZ13" s="46" t="e">
        <f>+AP13-#REF!</f>
        <v>#REF!</v>
      </c>
      <c r="CA13" s="46" t="e">
        <f>+BC13-#REF!</f>
        <v>#REF!</v>
      </c>
      <c r="CB13" s="46" t="e">
        <f>+BD13-#REF!</f>
        <v>#REF!</v>
      </c>
      <c r="CC13" s="46" t="e">
        <f>+BE13-#REF!</f>
        <v>#REF!</v>
      </c>
      <c r="CD13" s="46" t="e">
        <f>+BO13-#REF!</f>
        <v>#REF!</v>
      </c>
      <c r="CE13" s="46" t="e">
        <f>+BP13-#REF!</f>
        <v>#REF!</v>
      </c>
      <c r="CF13" s="46" t="e">
        <f>+BQ13-#REF!</f>
        <v>#REF!</v>
      </c>
      <c r="CG13" s="46" t="e">
        <f t="shared" si="26"/>
        <v>#REF!</v>
      </c>
      <c r="CH13" s="46" t="e">
        <f t="shared" si="1"/>
        <v>#REF!</v>
      </c>
      <c r="CI13" s="46" t="e">
        <f t="shared" si="1"/>
        <v>#REF!</v>
      </c>
    </row>
    <row r="14" spans="2:87" x14ac:dyDescent="0.25">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c r="Q14" s="39"/>
      <c r="R14" s="110">
        <f t="shared" si="3"/>
        <v>0</v>
      </c>
      <c r="S14" s="39"/>
      <c r="T14" s="39"/>
      <c r="U14" s="110">
        <f t="shared" si="4"/>
        <v>0</v>
      </c>
      <c r="V14" s="112">
        <v>699000</v>
      </c>
      <c r="W14" s="112">
        <v>175000</v>
      </c>
      <c r="X14" s="43">
        <f t="shared" si="5"/>
        <v>874000</v>
      </c>
      <c r="Y14" s="43">
        <f t="shared" si="6"/>
        <v>699000</v>
      </c>
      <c r="Z14" s="43">
        <f t="shared" si="6"/>
        <v>175000</v>
      </c>
      <c r="AA14" s="43">
        <f t="shared" si="7"/>
        <v>874000</v>
      </c>
      <c r="AB14" s="44">
        <v>1184000</v>
      </c>
      <c r="AC14" s="44">
        <v>296000</v>
      </c>
      <c r="AD14" s="46">
        <f t="shared" si="8"/>
        <v>1480000</v>
      </c>
      <c r="AE14" s="44">
        <v>1546000</v>
      </c>
      <c r="AF14" s="44">
        <v>387000</v>
      </c>
      <c r="AG14" s="46">
        <f t="shared" si="9"/>
        <v>1933000</v>
      </c>
      <c r="AH14" s="44">
        <v>1019000</v>
      </c>
      <c r="AI14" s="44">
        <v>254000</v>
      </c>
      <c r="AJ14" s="46">
        <f t="shared" si="10"/>
        <v>1273000</v>
      </c>
      <c r="AK14" s="44">
        <v>1552000</v>
      </c>
      <c r="AL14" s="44">
        <v>388000</v>
      </c>
      <c r="AM14" s="43">
        <f t="shared" si="11"/>
        <v>1940000</v>
      </c>
      <c r="AN14" s="43">
        <f t="shared" si="12"/>
        <v>5301000</v>
      </c>
      <c r="AO14" s="43">
        <f t="shared" si="12"/>
        <v>1325000</v>
      </c>
      <c r="AP14" s="43">
        <f t="shared" si="13"/>
        <v>6626000</v>
      </c>
      <c r="AQ14" s="44" t="e">
        <f>+#REF!+ROUND((#REF!-$Y14)/3,0)</f>
        <v>#REF!</v>
      </c>
      <c r="AR14" s="44" t="e">
        <f>+#REF!+ROUND((#REF!-$Z14)/3,0)</f>
        <v>#REF!</v>
      </c>
      <c r="AS14" s="46" t="e">
        <f t="shared" si="14"/>
        <v>#REF!</v>
      </c>
      <c r="AT14" s="44" t="e">
        <f>+#REF!+ROUND((#REF!-$Y14)/3,0)</f>
        <v>#REF!</v>
      </c>
      <c r="AU14" s="44" t="e">
        <f>+#REF!+ROUND((#REF!-$Z14)/3,0)</f>
        <v>#REF!</v>
      </c>
      <c r="AV14" s="46" t="e">
        <f t="shared" si="15"/>
        <v>#REF!</v>
      </c>
      <c r="AW14" s="44" t="e">
        <f>+#REF!+ROUND((#REF!-$Y14)/3,0)</f>
        <v>#REF!</v>
      </c>
      <c r="AX14" s="44" t="e">
        <f>+#REF!+ROUND((#REF!-$Z14)/3,0)</f>
        <v>#REF!</v>
      </c>
      <c r="AY14" s="43" t="e">
        <f t="shared" si="16"/>
        <v>#REF!</v>
      </c>
      <c r="AZ14" s="47"/>
      <c r="BA14" s="47"/>
      <c r="BB14" s="43">
        <f t="shared" si="17"/>
        <v>0</v>
      </c>
      <c r="BC14" s="43" t="e">
        <f t="shared" si="18"/>
        <v>#REF!</v>
      </c>
      <c r="BD14" s="43" t="e">
        <f t="shared" si="18"/>
        <v>#REF!</v>
      </c>
      <c r="BE14" s="43" t="e">
        <f t="shared" si="19"/>
        <v>#REF!</v>
      </c>
      <c r="BF14" s="47"/>
      <c r="BG14" s="47"/>
      <c r="BH14" s="43">
        <f t="shared" si="20"/>
        <v>0</v>
      </c>
      <c r="BI14" s="47"/>
      <c r="BJ14" s="47"/>
      <c r="BK14" s="43">
        <f t="shared" si="21"/>
        <v>0</v>
      </c>
      <c r="BL14" s="47"/>
      <c r="BM14" s="47"/>
      <c r="BN14" s="43">
        <f t="shared" si="22"/>
        <v>0</v>
      </c>
      <c r="BO14" s="43">
        <f t="shared" si="23"/>
        <v>0</v>
      </c>
      <c r="BP14" s="43">
        <f t="shared" si="23"/>
        <v>0</v>
      </c>
      <c r="BQ14" s="43">
        <f t="shared" si="24"/>
        <v>0</v>
      </c>
      <c r="BR14" s="46" t="e">
        <f t="shared" si="25"/>
        <v>#REF!</v>
      </c>
      <c r="BS14" s="46" t="e">
        <f t="shared" si="0"/>
        <v>#REF!</v>
      </c>
      <c r="BT14" s="46" t="e">
        <f t="shared" si="0"/>
        <v>#REF!</v>
      </c>
      <c r="BU14" s="46" t="e">
        <f>+Y14-#REF!</f>
        <v>#REF!</v>
      </c>
      <c r="BV14" s="46" t="e">
        <f>+Z14-#REF!</f>
        <v>#REF!</v>
      </c>
      <c r="BW14" s="46" t="e">
        <f>+AA14-#REF!</f>
        <v>#REF!</v>
      </c>
      <c r="BX14" s="46" t="e">
        <f>+AN14-#REF!</f>
        <v>#REF!</v>
      </c>
      <c r="BY14" s="46" t="e">
        <f>+AO14-#REF!</f>
        <v>#REF!</v>
      </c>
      <c r="BZ14" s="46" t="e">
        <f>+AP14-#REF!</f>
        <v>#REF!</v>
      </c>
      <c r="CA14" s="46" t="e">
        <f>+BC14-#REF!</f>
        <v>#REF!</v>
      </c>
      <c r="CB14" s="46" t="e">
        <f>+BD14-#REF!</f>
        <v>#REF!</v>
      </c>
      <c r="CC14" s="46" t="e">
        <f>+BE14-#REF!</f>
        <v>#REF!</v>
      </c>
      <c r="CD14" s="46" t="e">
        <f>+BO14-#REF!</f>
        <v>#REF!</v>
      </c>
      <c r="CE14" s="46" t="e">
        <f>+BP14-#REF!</f>
        <v>#REF!</v>
      </c>
      <c r="CF14" s="46" t="e">
        <f>+BQ14-#REF!</f>
        <v>#REF!</v>
      </c>
      <c r="CG14" s="46" t="e">
        <f t="shared" si="26"/>
        <v>#REF!</v>
      </c>
      <c r="CH14" s="46" t="e">
        <f t="shared" si="1"/>
        <v>#REF!</v>
      </c>
      <c r="CI14" s="46" t="e">
        <f t="shared" si="1"/>
        <v>#REF!</v>
      </c>
    </row>
    <row r="15" spans="2:87" x14ac:dyDescent="0.25">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c r="Q15" s="39"/>
      <c r="R15" s="110">
        <f t="shared" si="3"/>
        <v>0</v>
      </c>
      <c r="S15" s="39"/>
      <c r="T15" s="39"/>
      <c r="U15" s="110">
        <f t="shared" si="4"/>
        <v>0</v>
      </c>
      <c r="V15" s="112">
        <v>515000</v>
      </c>
      <c r="W15" s="39"/>
      <c r="X15" s="43">
        <f t="shared" si="5"/>
        <v>515000</v>
      </c>
      <c r="Y15" s="43">
        <f t="shared" si="6"/>
        <v>515000</v>
      </c>
      <c r="Z15" s="43">
        <f t="shared" si="6"/>
        <v>0</v>
      </c>
      <c r="AA15" s="43">
        <f t="shared" si="7"/>
        <v>515000</v>
      </c>
      <c r="AB15" s="44">
        <v>644000</v>
      </c>
      <c r="AC15" s="45" t="s">
        <v>123</v>
      </c>
      <c r="AD15" s="46">
        <f t="shared" si="8"/>
        <v>644000</v>
      </c>
      <c r="AE15" s="44">
        <v>644000</v>
      </c>
      <c r="AF15" s="45" t="s">
        <v>123</v>
      </c>
      <c r="AG15" s="46">
        <f t="shared" si="9"/>
        <v>644000</v>
      </c>
      <c r="AH15" s="44">
        <v>644000</v>
      </c>
      <c r="AI15" s="45" t="s">
        <v>123</v>
      </c>
      <c r="AJ15" s="46">
        <f t="shared" si="10"/>
        <v>644000</v>
      </c>
      <c r="AK15" s="44">
        <v>643000</v>
      </c>
      <c r="AL15" s="45" t="s">
        <v>123</v>
      </c>
      <c r="AM15" s="43">
        <f t="shared" si="11"/>
        <v>643000</v>
      </c>
      <c r="AN15" s="43">
        <f t="shared" si="12"/>
        <v>2575000</v>
      </c>
      <c r="AO15" s="43">
        <f t="shared" si="12"/>
        <v>0</v>
      </c>
      <c r="AP15" s="43">
        <f t="shared" si="13"/>
        <v>2575000</v>
      </c>
      <c r="AQ15" s="44" t="e">
        <f>+#REF!+ROUND((#REF!-$Y15)/3,0)</f>
        <v>#REF!</v>
      </c>
      <c r="AR15" s="44" t="e">
        <f>+#REF!+ROUND((#REF!-$Z15)/3,0)</f>
        <v>#REF!</v>
      </c>
      <c r="AS15" s="46" t="e">
        <f t="shared" si="14"/>
        <v>#REF!</v>
      </c>
      <c r="AT15" s="44" t="e">
        <f>+#REF!+ROUND((#REF!-$Y15)/3,0)</f>
        <v>#REF!</v>
      </c>
      <c r="AU15" s="44" t="e">
        <f>+#REF!+ROUND((#REF!-$Z15)/3,0)</f>
        <v>#REF!</v>
      </c>
      <c r="AV15" s="46" t="e">
        <f t="shared" si="15"/>
        <v>#REF!</v>
      </c>
      <c r="AW15" s="44" t="e">
        <f>+#REF!+ROUND((#REF!-$Y15)/3,0)</f>
        <v>#REF!</v>
      </c>
      <c r="AX15" s="44" t="e">
        <f>+#REF!+ROUND((#REF!-$Z15)/3,0)</f>
        <v>#REF!</v>
      </c>
      <c r="AY15" s="43" t="e">
        <f t="shared" si="16"/>
        <v>#REF!</v>
      </c>
      <c r="AZ15" s="47"/>
      <c r="BA15" s="47"/>
      <c r="BB15" s="43">
        <f t="shared" si="17"/>
        <v>0</v>
      </c>
      <c r="BC15" s="43" t="e">
        <f t="shared" si="18"/>
        <v>#REF!</v>
      </c>
      <c r="BD15" s="43" t="e">
        <f t="shared" si="18"/>
        <v>#REF!</v>
      </c>
      <c r="BE15" s="43" t="e">
        <f t="shared" si="19"/>
        <v>#REF!</v>
      </c>
      <c r="BF15" s="47"/>
      <c r="BG15" s="47"/>
      <c r="BH15" s="43">
        <f t="shared" si="20"/>
        <v>0</v>
      </c>
      <c r="BI15" s="47"/>
      <c r="BJ15" s="47"/>
      <c r="BK15" s="43">
        <f t="shared" si="21"/>
        <v>0</v>
      </c>
      <c r="BL15" s="47"/>
      <c r="BM15" s="47"/>
      <c r="BN15" s="43">
        <f t="shared" si="22"/>
        <v>0</v>
      </c>
      <c r="BO15" s="43">
        <f t="shared" si="23"/>
        <v>0</v>
      </c>
      <c r="BP15" s="43">
        <f t="shared" si="23"/>
        <v>0</v>
      </c>
      <c r="BQ15" s="43">
        <f t="shared" si="24"/>
        <v>0</v>
      </c>
      <c r="BR15" s="46" t="e">
        <f t="shared" si="25"/>
        <v>#REF!</v>
      </c>
      <c r="BS15" s="46" t="e">
        <f t="shared" si="0"/>
        <v>#REF!</v>
      </c>
      <c r="BT15" s="46" t="e">
        <f t="shared" si="0"/>
        <v>#REF!</v>
      </c>
      <c r="BU15" s="46" t="e">
        <f>+Y15-#REF!</f>
        <v>#REF!</v>
      </c>
      <c r="BV15" s="46" t="e">
        <f>+Z15-#REF!</f>
        <v>#REF!</v>
      </c>
      <c r="BW15" s="46" t="e">
        <f>+AA15-#REF!</f>
        <v>#REF!</v>
      </c>
      <c r="BX15" s="46" t="e">
        <f>+AN15-#REF!</f>
        <v>#REF!</v>
      </c>
      <c r="BY15" s="46" t="e">
        <f>+AO15-#REF!</f>
        <v>#REF!</v>
      </c>
      <c r="BZ15" s="46" t="e">
        <f>+AP15-#REF!</f>
        <v>#REF!</v>
      </c>
      <c r="CA15" s="46" t="e">
        <f>+BC15-#REF!</f>
        <v>#REF!</v>
      </c>
      <c r="CB15" s="46" t="e">
        <f>+BD15-#REF!</f>
        <v>#REF!</v>
      </c>
      <c r="CC15" s="46" t="e">
        <f>+BE15-#REF!</f>
        <v>#REF!</v>
      </c>
      <c r="CD15" s="46" t="e">
        <f>+BO15-#REF!</f>
        <v>#REF!</v>
      </c>
      <c r="CE15" s="46" t="e">
        <f>+BP15-#REF!</f>
        <v>#REF!</v>
      </c>
      <c r="CF15" s="46" t="e">
        <f>+BQ15-#REF!</f>
        <v>#REF!</v>
      </c>
      <c r="CG15" s="46" t="e">
        <f t="shared" si="26"/>
        <v>#REF!</v>
      </c>
      <c r="CH15" s="46" t="e">
        <f t="shared" si="1"/>
        <v>#REF!</v>
      </c>
      <c r="CI15" s="46" t="e">
        <f t="shared" si="1"/>
        <v>#REF!</v>
      </c>
    </row>
    <row r="16" spans="2:87" x14ac:dyDescent="0.25">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c r="Q16" s="39"/>
      <c r="R16" s="110">
        <f t="shared" si="3"/>
        <v>0</v>
      </c>
      <c r="S16" s="112">
        <v>125866000</v>
      </c>
      <c r="T16" s="112">
        <v>161499000</v>
      </c>
      <c r="U16" s="110">
        <f t="shared" si="4"/>
        <v>287365000</v>
      </c>
      <c r="V16" s="39">
        <v>3344000</v>
      </c>
      <c r="W16" s="39">
        <v>4291000</v>
      </c>
      <c r="X16" s="43">
        <f t="shared" si="5"/>
        <v>7635000</v>
      </c>
      <c r="Y16" s="43">
        <f t="shared" si="6"/>
        <v>129210000</v>
      </c>
      <c r="Z16" s="43">
        <f t="shared" si="6"/>
        <v>165790000</v>
      </c>
      <c r="AA16" s="43">
        <f t="shared" si="7"/>
        <v>295000000</v>
      </c>
      <c r="AB16" s="45" t="s">
        <v>123</v>
      </c>
      <c r="AC16" s="45" t="s">
        <v>123</v>
      </c>
      <c r="AD16" s="46">
        <f t="shared" si="8"/>
        <v>0</v>
      </c>
      <c r="AE16" s="45" t="s">
        <v>123</v>
      </c>
      <c r="AF16" s="45" t="s">
        <v>123</v>
      </c>
      <c r="AG16" s="46">
        <f t="shared" si="9"/>
        <v>0</v>
      </c>
      <c r="AH16" s="45" t="s">
        <v>123</v>
      </c>
      <c r="AI16" s="45" t="s">
        <v>123</v>
      </c>
      <c r="AJ16" s="46">
        <f t="shared" si="10"/>
        <v>0</v>
      </c>
      <c r="AK16" s="45" t="s">
        <v>123</v>
      </c>
      <c r="AL16" s="45" t="s">
        <v>123</v>
      </c>
      <c r="AM16" s="43">
        <f t="shared" si="11"/>
        <v>0</v>
      </c>
      <c r="AN16" s="43">
        <f t="shared" si="12"/>
        <v>0</v>
      </c>
      <c r="AO16" s="43">
        <f t="shared" si="12"/>
        <v>0</v>
      </c>
      <c r="AP16" s="43">
        <f t="shared" si="13"/>
        <v>0</v>
      </c>
      <c r="AQ16" s="44" t="e">
        <f>+#REF!+ROUND((#REF!-$Y16)/3,0)</f>
        <v>#REF!</v>
      </c>
      <c r="AR16" s="44" t="e">
        <f>+#REF!+ROUND((#REF!-$Z16)/3,0)</f>
        <v>#REF!</v>
      </c>
      <c r="AS16" s="46" t="e">
        <f t="shared" si="14"/>
        <v>#REF!</v>
      </c>
      <c r="AT16" s="44" t="e">
        <f>+#REF!+ROUND((#REF!-$Y16)/3,0)</f>
        <v>#REF!</v>
      </c>
      <c r="AU16" s="44" t="e">
        <f>+#REF!+ROUND((#REF!-$Z16)/3,0)</f>
        <v>#REF!</v>
      </c>
      <c r="AV16" s="46" t="e">
        <f t="shared" si="15"/>
        <v>#REF!</v>
      </c>
      <c r="AW16" s="44" t="e">
        <f>+#REF!+ROUND((#REF!-$Y16)/3,0)</f>
        <v>#REF!</v>
      </c>
      <c r="AX16" s="44" t="e">
        <f>+#REF!+ROUND((#REF!-$Z16)/3,0)</f>
        <v>#REF!</v>
      </c>
      <c r="AY16" s="43" t="e">
        <f t="shared" si="16"/>
        <v>#REF!</v>
      </c>
      <c r="AZ16" s="47"/>
      <c r="BA16" s="47"/>
      <c r="BB16" s="43">
        <f t="shared" si="17"/>
        <v>0</v>
      </c>
      <c r="BC16" s="43" t="e">
        <f t="shared" si="18"/>
        <v>#REF!</v>
      </c>
      <c r="BD16" s="43" t="e">
        <f t="shared" si="18"/>
        <v>#REF!</v>
      </c>
      <c r="BE16" s="43" t="e">
        <f t="shared" si="19"/>
        <v>#REF!</v>
      </c>
      <c r="BF16" s="47"/>
      <c r="BG16" s="47"/>
      <c r="BH16" s="43">
        <f t="shared" si="20"/>
        <v>0</v>
      </c>
      <c r="BI16" s="47"/>
      <c r="BJ16" s="47"/>
      <c r="BK16" s="43">
        <f t="shared" si="21"/>
        <v>0</v>
      </c>
      <c r="BL16" s="47"/>
      <c r="BM16" s="47"/>
      <c r="BN16" s="43">
        <f t="shared" si="22"/>
        <v>0</v>
      </c>
      <c r="BO16" s="43">
        <f t="shared" si="23"/>
        <v>0</v>
      </c>
      <c r="BP16" s="43">
        <f t="shared" si="23"/>
        <v>0</v>
      </c>
      <c r="BQ16" s="43">
        <f t="shared" si="24"/>
        <v>0</v>
      </c>
      <c r="BR16" s="46" t="e">
        <f t="shared" si="25"/>
        <v>#REF!</v>
      </c>
      <c r="BS16" s="46" t="e">
        <f t="shared" si="0"/>
        <v>#REF!</v>
      </c>
      <c r="BT16" s="46" t="e">
        <f>+SUM(BQ16,BE16,AP16,AA16)</f>
        <v>#REF!</v>
      </c>
      <c r="BU16" s="46" t="e">
        <f>+Y16-#REF!</f>
        <v>#REF!</v>
      </c>
      <c r="BV16" s="46" t="e">
        <f>+Z16-#REF!</f>
        <v>#REF!</v>
      </c>
      <c r="BW16" s="46" t="e">
        <f>+AA16-#REF!</f>
        <v>#REF!</v>
      </c>
      <c r="BX16" s="46" t="e">
        <f>+AN16-#REF!</f>
        <v>#REF!</v>
      </c>
      <c r="BY16" s="46" t="e">
        <f>+AO16-#REF!</f>
        <v>#REF!</v>
      </c>
      <c r="BZ16" s="46" t="e">
        <f>+AP16-#REF!</f>
        <v>#REF!</v>
      </c>
      <c r="CA16" s="46" t="e">
        <f>+BC16-#REF!</f>
        <v>#REF!</v>
      </c>
      <c r="CB16" s="46" t="e">
        <f>+BD16-#REF!</f>
        <v>#REF!</v>
      </c>
      <c r="CC16" s="46" t="e">
        <f>+BE16-#REF!</f>
        <v>#REF!</v>
      </c>
      <c r="CD16" s="46" t="e">
        <f>+BO16-#REF!</f>
        <v>#REF!</v>
      </c>
      <c r="CE16" s="46" t="e">
        <f>+BP16-#REF!</f>
        <v>#REF!</v>
      </c>
      <c r="CF16" s="46" t="e">
        <f>+BQ16-#REF!</f>
        <v>#REF!</v>
      </c>
      <c r="CG16" s="46" t="e">
        <f t="shared" si="26"/>
        <v>#REF!</v>
      </c>
      <c r="CH16" s="46" t="e">
        <f t="shared" si="1"/>
        <v>#REF!</v>
      </c>
      <c r="CI16" s="46" t="e">
        <f t="shared" si="1"/>
        <v>#REF!</v>
      </c>
    </row>
    <row r="17" spans="2:87"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c r="Q17" s="39"/>
      <c r="R17" s="110">
        <f t="shared" si="3"/>
        <v>0</v>
      </c>
      <c r="S17" s="112">
        <v>0</v>
      </c>
      <c r="T17" s="39"/>
      <c r="U17" s="110">
        <f t="shared" si="4"/>
        <v>0</v>
      </c>
      <c r="V17" s="112">
        <v>1135308</v>
      </c>
      <c r="W17" s="39"/>
      <c r="X17" s="43">
        <f t="shared" si="5"/>
        <v>1135308</v>
      </c>
      <c r="Y17" s="43">
        <f t="shared" si="6"/>
        <v>1135308</v>
      </c>
      <c r="Z17" s="43">
        <f t="shared" si="6"/>
        <v>0</v>
      </c>
      <c r="AA17" s="43">
        <f t="shared" si="7"/>
        <v>1135308</v>
      </c>
      <c r="AB17" s="44">
        <v>35942925</v>
      </c>
      <c r="AC17" s="45" t="s">
        <v>123</v>
      </c>
      <c r="AD17" s="46">
        <f t="shared" si="8"/>
        <v>35942925</v>
      </c>
      <c r="AE17" s="44">
        <v>35942925</v>
      </c>
      <c r="AF17" s="45" t="s">
        <v>123</v>
      </c>
      <c r="AG17" s="46">
        <f t="shared" si="9"/>
        <v>35942925</v>
      </c>
      <c r="AH17" s="44">
        <v>35942925</v>
      </c>
      <c r="AI17" s="45" t="s">
        <v>123</v>
      </c>
      <c r="AJ17" s="46">
        <f t="shared" si="10"/>
        <v>35942925</v>
      </c>
      <c r="AK17" s="44">
        <v>35942925</v>
      </c>
      <c r="AL17" s="45" t="s">
        <v>123</v>
      </c>
      <c r="AM17" s="43">
        <f t="shared" si="11"/>
        <v>35942925</v>
      </c>
      <c r="AN17" s="43">
        <f t="shared" si="12"/>
        <v>143771700</v>
      </c>
      <c r="AO17" s="43">
        <f t="shared" si="12"/>
        <v>0</v>
      </c>
      <c r="AP17" s="43">
        <f t="shared" si="13"/>
        <v>143771700</v>
      </c>
      <c r="AQ17" s="44" t="e">
        <f>+#REF!+ROUND((#REF!-$Y17)/3,0)</f>
        <v>#REF!</v>
      </c>
      <c r="AR17" s="44" t="e">
        <f>+#REF!+ROUND((#REF!-$Z17)/3,0)</f>
        <v>#REF!</v>
      </c>
      <c r="AS17" s="46" t="e">
        <f t="shared" si="14"/>
        <v>#REF!</v>
      </c>
      <c r="AT17" s="44" t="e">
        <f>+#REF!+ROUND((#REF!-$Y17)/3,0)</f>
        <v>#REF!</v>
      </c>
      <c r="AU17" s="44" t="e">
        <f>+#REF!+ROUND((#REF!-$Z17)/3,0)</f>
        <v>#REF!</v>
      </c>
      <c r="AV17" s="46" t="e">
        <f t="shared" si="15"/>
        <v>#REF!</v>
      </c>
      <c r="AW17" s="44" t="e">
        <f>+#REF!+ROUND((#REF!-$Y17)/3,0)</f>
        <v>#REF!</v>
      </c>
      <c r="AX17" s="44" t="e">
        <f>+#REF!+ROUND((#REF!-$Z17)/3,0)</f>
        <v>#REF!</v>
      </c>
      <c r="AY17" s="43" t="e">
        <f t="shared" si="16"/>
        <v>#REF!</v>
      </c>
      <c r="AZ17" s="47"/>
      <c r="BA17" s="47"/>
      <c r="BB17" s="43">
        <f t="shared" si="17"/>
        <v>0</v>
      </c>
      <c r="BC17" s="43" t="e">
        <f t="shared" si="18"/>
        <v>#REF!</v>
      </c>
      <c r="BD17" s="43" t="e">
        <f t="shared" si="18"/>
        <v>#REF!</v>
      </c>
      <c r="BE17" s="43" t="e">
        <f t="shared" si="19"/>
        <v>#REF!</v>
      </c>
      <c r="BF17" s="47"/>
      <c r="BG17" s="47"/>
      <c r="BH17" s="43">
        <f t="shared" si="20"/>
        <v>0</v>
      </c>
      <c r="BI17" s="47"/>
      <c r="BJ17" s="47"/>
      <c r="BK17" s="43">
        <f t="shared" si="21"/>
        <v>0</v>
      </c>
      <c r="BL17" s="47"/>
      <c r="BM17" s="47"/>
      <c r="BN17" s="43">
        <f t="shared" si="22"/>
        <v>0</v>
      </c>
      <c r="BO17" s="43">
        <f t="shared" si="23"/>
        <v>0</v>
      </c>
      <c r="BP17" s="43">
        <f t="shared" si="23"/>
        <v>0</v>
      </c>
      <c r="BQ17" s="43">
        <f t="shared" si="24"/>
        <v>0</v>
      </c>
      <c r="BR17" s="46" t="e">
        <f t="shared" si="25"/>
        <v>#REF!</v>
      </c>
      <c r="BS17" s="46" t="e">
        <f t="shared" si="0"/>
        <v>#REF!</v>
      </c>
      <c r="BT17" s="46" t="e">
        <f t="shared" si="0"/>
        <v>#REF!</v>
      </c>
      <c r="BU17" s="46" t="e">
        <f>+Y17-#REF!</f>
        <v>#REF!</v>
      </c>
      <c r="BV17" s="46" t="e">
        <f>+Z17-#REF!</f>
        <v>#REF!</v>
      </c>
      <c r="BW17" s="46" t="e">
        <f>+AA17-#REF!</f>
        <v>#REF!</v>
      </c>
      <c r="BX17" s="46" t="e">
        <f>+AN17-#REF!</f>
        <v>#REF!</v>
      </c>
      <c r="BY17" s="46" t="e">
        <f>+AO17-#REF!</f>
        <v>#REF!</v>
      </c>
      <c r="BZ17" s="46" t="e">
        <f>+AP17-#REF!</f>
        <v>#REF!</v>
      </c>
      <c r="CA17" s="46" t="e">
        <f>+BC17-#REF!</f>
        <v>#REF!</v>
      </c>
      <c r="CB17" s="46" t="e">
        <f>+BD17-#REF!</f>
        <v>#REF!</v>
      </c>
      <c r="CC17" s="46" t="e">
        <f>+BE17-#REF!</f>
        <v>#REF!</v>
      </c>
      <c r="CD17" s="46" t="e">
        <f>+BO17-#REF!</f>
        <v>#REF!</v>
      </c>
      <c r="CE17" s="46" t="e">
        <f>+BP17-#REF!</f>
        <v>#REF!</v>
      </c>
      <c r="CF17" s="46" t="e">
        <f>+BQ17-#REF!</f>
        <v>#REF!</v>
      </c>
      <c r="CG17" s="46" t="e">
        <f t="shared" si="26"/>
        <v>#REF!</v>
      </c>
      <c r="CH17" s="46" t="e">
        <f t="shared" si="1"/>
        <v>#REF!</v>
      </c>
      <c r="CI17" s="46" t="e">
        <f t="shared" si="1"/>
        <v>#REF!</v>
      </c>
    </row>
    <row r="18" spans="2:87"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c r="Q18" s="39"/>
      <c r="R18" s="110">
        <f t="shared" si="3"/>
        <v>0</v>
      </c>
      <c r="S18" s="112">
        <v>3000</v>
      </c>
      <c r="T18" s="39"/>
      <c r="U18" s="110">
        <f t="shared" si="4"/>
        <v>3000</v>
      </c>
      <c r="V18" s="112">
        <v>247000</v>
      </c>
      <c r="W18" s="39"/>
      <c r="X18" s="43">
        <f t="shared" si="5"/>
        <v>247000</v>
      </c>
      <c r="Y18" s="43">
        <f t="shared" si="6"/>
        <v>250000</v>
      </c>
      <c r="Z18" s="43">
        <f t="shared" si="6"/>
        <v>0</v>
      </c>
      <c r="AA18" s="43">
        <f t="shared" si="7"/>
        <v>250000</v>
      </c>
      <c r="AB18" s="44">
        <v>757500</v>
      </c>
      <c r="AC18" s="45" t="s">
        <v>123</v>
      </c>
      <c r="AD18" s="46">
        <f t="shared" si="8"/>
        <v>757500</v>
      </c>
      <c r="AE18" s="44">
        <v>757500</v>
      </c>
      <c r="AF18" s="45" t="s">
        <v>123</v>
      </c>
      <c r="AG18" s="46">
        <f t="shared" si="9"/>
        <v>757500</v>
      </c>
      <c r="AH18" s="44">
        <v>757500</v>
      </c>
      <c r="AI18" s="45" t="s">
        <v>123</v>
      </c>
      <c r="AJ18" s="46">
        <f t="shared" si="10"/>
        <v>757500</v>
      </c>
      <c r="AK18" s="44">
        <v>757500</v>
      </c>
      <c r="AL18" s="45" t="s">
        <v>123</v>
      </c>
      <c r="AM18" s="43">
        <f t="shared" si="11"/>
        <v>757500</v>
      </c>
      <c r="AN18" s="43">
        <f t="shared" si="12"/>
        <v>3030000</v>
      </c>
      <c r="AO18" s="43">
        <f t="shared" si="12"/>
        <v>0</v>
      </c>
      <c r="AP18" s="43">
        <f t="shared" si="13"/>
        <v>3030000</v>
      </c>
      <c r="AQ18" s="44" t="e">
        <f>+#REF!+ROUND((#REF!-$Y18)/3,0)</f>
        <v>#REF!</v>
      </c>
      <c r="AR18" s="44" t="e">
        <f>+#REF!+ROUND((#REF!-$Z18)/3,0)</f>
        <v>#REF!</v>
      </c>
      <c r="AS18" s="46" t="e">
        <f t="shared" si="14"/>
        <v>#REF!</v>
      </c>
      <c r="AT18" s="44" t="e">
        <f>+#REF!+ROUND((#REF!-$Y18)/3,0)</f>
        <v>#REF!</v>
      </c>
      <c r="AU18" s="44" t="e">
        <f>+#REF!+ROUND((#REF!-$Z18)/3,0)</f>
        <v>#REF!</v>
      </c>
      <c r="AV18" s="46" t="e">
        <f t="shared" si="15"/>
        <v>#REF!</v>
      </c>
      <c r="AW18" s="44" t="e">
        <f>+#REF!+ROUND((#REF!-$Y18)/3,0)</f>
        <v>#REF!</v>
      </c>
      <c r="AX18" s="44" t="e">
        <f>+#REF!+ROUND((#REF!-$Z18)/3,0)</f>
        <v>#REF!</v>
      </c>
      <c r="AY18" s="43" t="e">
        <f t="shared" si="16"/>
        <v>#REF!</v>
      </c>
      <c r="AZ18" s="47"/>
      <c r="BA18" s="47"/>
      <c r="BB18" s="43">
        <f t="shared" si="17"/>
        <v>0</v>
      </c>
      <c r="BC18" s="43" t="e">
        <f t="shared" si="18"/>
        <v>#REF!</v>
      </c>
      <c r="BD18" s="43" t="e">
        <f t="shared" si="18"/>
        <v>#REF!</v>
      </c>
      <c r="BE18" s="43" t="e">
        <f t="shared" si="19"/>
        <v>#REF!</v>
      </c>
      <c r="BF18" s="47"/>
      <c r="BG18" s="47"/>
      <c r="BH18" s="43">
        <f t="shared" si="20"/>
        <v>0</v>
      </c>
      <c r="BI18" s="47"/>
      <c r="BJ18" s="47"/>
      <c r="BK18" s="43">
        <f t="shared" si="21"/>
        <v>0</v>
      </c>
      <c r="BL18" s="47"/>
      <c r="BM18" s="47"/>
      <c r="BN18" s="43">
        <f t="shared" si="22"/>
        <v>0</v>
      </c>
      <c r="BO18" s="43">
        <f t="shared" si="23"/>
        <v>0</v>
      </c>
      <c r="BP18" s="43">
        <f t="shared" si="23"/>
        <v>0</v>
      </c>
      <c r="BQ18" s="43">
        <f t="shared" si="24"/>
        <v>0</v>
      </c>
      <c r="BR18" s="46" t="e">
        <f t="shared" si="25"/>
        <v>#REF!</v>
      </c>
      <c r="BS18" s="46" t="e">
        <f t="shared" si="0"/>
        <v>#REF!</v>
      </c>
      <c r="BT18" s="46" t="e">
        <f t="shared" si="0"/>
        <v>#REF!</v>
      </c>
      <c r="BU18" s="46" t="e">
        <f>+Y18-#REF!</f>
        <v>#REF!</v>
      </c>
      <c r="BV18" s="46" t="e">
        <f>+Z18-#REF!</f>
        <v>#REF!</v>
      </c>
      <c r="BW18" s="46" t="e">
        <f>+AA18-#REF!</f>
        <v>#REF!</v>
      </c>
      <c r="BX18" s="46" t="e">
        <f>+AN18-#REF!</f>
        <v>#REF!</v>
      </c>
      <c r="BY18" s="46" t="e">
        <f>+AO18-#REF!</f>
        <v>#REF!</v>
      </c>
      <c r="BZ18" s="46" t="e">
        <f>+AP18-#REF!</f>
        <v>#REF!</v>
      </c>
      <c r="CA18" s="46" t="e">
        <f>+BC18-#REF!</f>
        <v>#REF!</v>
      </c>
      <c r="CB18" s="46" t="e">
        <f>+BD18-#REF!</f>
        <v>#REF!</v>
      </c>
      <c r="CC18" s="46" t="e">
        <f>+BE18-#REF!</f>
        <v>#REF!</v>
      </c>
      <c r="CD18" s="46" t="e">
        <f>+BO18-#REF!</f>
        <v>#REF!</v>
      </c>
      <c r="CE18" s="46" t="e">
        <f>+BP18-#REF!</f>
        <v>#REF!</v>
      </c>
      <c r="CF18" s="46" t="e">
        <f>+BQ18-#REF!</f>
        <v>#REF!</v>
      </c>
      <c r="CG18" s="46" t="e">
        <f t="shared" si="26"/>
        <v>#REF!</v>
      </c>
      <c r="CH18" s="46" t="e">
        <f t="shared" si="1"/>
        <v>#REF!</v>
      </c>
      <c r="CI18" s="46" t="e">
        <f t="shared" si="1"/>
        <v>#REF!</v>
      </c>
    </row>
    <row r="19" spans="2:87"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c r="Q19" s="39"/>
      <c r="R19" s="110">
        <f t="shared" si="3"/>
        <v>0</v>
      </c>
      <c r="S19" s="39"/>
      <c r="T19" s="39"/>
      <c r="U19" s="110">
        <f t="shared" si="4"/>
        <v>0</v>
      </c>
      <c r="V19" s="39"/>
      <c r="W19" s="39"/>
      <c r="X19" s="43">
        <f t="shared" si="5"/>
        <v>0</v>
      </c>
      <c r="Y19" s="43">
        <f t="shared" si="6"/>
        <v>0</v>
      </c>
      <c r="Z19" s="43">
        <f t="shared" si="6"/>
        <v>0</v>
      </c>
      <c r="AA19" s="43">
        <f t="shared" si="7"/>
        <v>0</v>
      </c>
      <c r="AB19" s="44">
        <v>26700000</v>
      </c>
      <c r="AC19" s="45" t="s">
        <v>123</v>
      </c>
      <c r="AD19" s="46">
        <f t="shared" si="8"/>
        <v>26700000</v>
      </c>
      <c r="AE19" s="44">
        <v>26700000</v>
      </c>
      <c r="AF19" s="45" t="s">
        <v>123</v>
      </c>
      <c r="AG19" s="46">
        <f t="shared" si="9"/>
        <v>26700000</v>
      </c>
      <c r="AH19" s="45" t="s">
        <v>123</v>
      </c>
      <c r="AI19" s="45" t="s">
        <v>123</v>
      </c>
      <c r="AJ19" s="46">
        <f t="shared" si="10"/>
        <v>0</v>
      </c>
      <c r="AK19" s="45" t="s">
        <v>123</v>
      </c>
      <c r="AL19" s="45" t="s">
        <v>123</v>
      </c>
      <c r="AM19" s="43">
        <f t="shared" si="11"/>
        <v>0</v>
      </c>
      <c r="AN19" s="43">
        <f t="shared" si="12"/>
        <v>53400000</v>
      </c>
      <c r="AO19" s="43">
        <f t="shared" si="12"/>
        <v>0</v>
      </c>
      <c r="AP19" s="43">
        <f t="shared" si="13"/>
        <v>53400000</v>
      </c>
      <c r="AQ19" s="44" t="e">
        <f>+#REF!+ROUND((#REF!-$Y19)/3,0)</f>
        <v>#REF!</v>
      </c>
      <c r="AR19" s="44" t="e">
        <f>+#REF!+ROUND((#REF!-$Z19)/3,0)</f>
        <v>#REF!</v>
      </c>
      <c r="AS19" s="46" t="e">
        <f t="shared" si="14"/>
        <v>#REF!</v>
      </c>
      <c r="AT19" s="44" t="e">
        <f>+#REF!+ROUND((#REF!-$Y19)/3,0)</f>
        <v>#REF!</v>
      </c>
      <c r="AU19" s="44" t="e">
        <f>+#REF!+ROUND((#REF!-$Z19)/3,0)</f>
        <v>#REF!</v>
      </c>
      <c r="AV19" s="46" t="e">
        <f t="shared" si="15"/>
        <v>#REF!</v>
      </c>
      <c r="AW19" s="44" t="e">
        <f>+#REF!+ROUND((#REF!-$Y19)/3,0)</f>
        <v>#REF!</v>
      </c>
      <c r="AX19" s="44" t="e">
        <f>+#REF!+ROUND((#REF!-$Z19)/3,0)</f>
        <v>#REF!</v>
      </c>
      <c r="AY19" s="43" t="e">
        <f t="shared" si="16"/>
        <v>#REF!</v>
      </c>
      <c r="AZ19" s="47"/>
      <c r="BA19" s="47"/>
      <c r="BB19" s="43">
        <f t="shared" si="17"/>
        <v>0</v>
      </c>
      <c r="BC19" s="43" t="e">
        <f t="shared" si="18"/>
        <v>#REF!</v>
      </c>
      <c r="BD19" s="43" t="e">
        <f t="shared" si="18"/>
        <v>#REF!</v>
      </c>
      <c r="BE19" s="43" t="e">
        <f t="shared" si="19"/>
        <v>#REF!</v>
      </c>
      <c r="BF19" s="47"/>
      <c r="BG19" s="47"/>
      <c r="BH19" s="43">
        <f t="shared" si="20"/>
        <v>0</v>
      </c>
      <c r="BI19" s="47"/>
      <c r="BJ19" s="47"/>
      <c r="BK19" s="43">
        <f t="shared" si="21"/>
        <v>0</v>
      </c>
      <c r="BL19" s="47"/>
      <c r="BM19" s="47"/>
      <c r="BN19" s="43">
        <f t="shared" si="22"/>
        <v>0</v>
      </c>
      <c r="BO19" s="43">
        <f t="shared" si="23"/>
        <v>0</v>
      </c>
      <c r="BP19" s="43">
        <f t="shared" si="23"/>
        <v>0</v>
      </c>
      <c r="BQ19" s="43">
        <f t="shared" si="24"/>
        <v>0</v>
      </c>
      <c r="BR19" s="46" t="e">
        <f t="shared" si="25"/>
        <v>#REF!</v>
      </c>
      <c r="BS19" s="46" t="e">
        <f t="shared" si="0"/>
        <v>#REF!</v>
      </c>
      <c r="BT19" s="46" t="e">
        <f t="shared" si="0"/>
        <v>#REF!</v>
      </c>
      <c r="BU19" s="46" t="e">
        <f>+Y19-#REF!</f>
        <v>#REF!</v>
      </c>
      <c r="BV19" s="46" t="e">
        <f>+Z19-#REF!</f>
        <v>#REF!</v>
      </c>
      <c r="BW19" s="46" t="e">
        <f>+AA19-#REF!</f>
        <v>#REF!</v>
      </c>
      <c r="BX19" s="46" t="e">
        <f>+AN19-#REF!</f>
        <v>#REF!</v>
      </c>
      <c r="BY19" s="46" t="e">
        <f>+AO19-#REF!</f>
        <v>#REF!</v>
      </c>
      <c r="BZ19" s="46" t="e">
        <f>+AP19-#REF!</f>
        <v>#REF!</v>
      </c>
      <c r="CA19" s="46" t="e">
        <f>+BC19-#REF!</f>
        <v>#REF!</v>
      </c>
      <c r="CB19" s="46" t="e">
        <f>+BD19-#REF!</f>
        <v>#REF!</v>
      </c>
      <c r="CC19" s="46" t="e">
        <f>+BE19-#REF!</f>
        <v>#REF!</v>
      </c>
      <c r="CD19" s="46" t="e">
        <f>+BO19-#REF!</f>
        <v>#REF!</v>
      </c>
      <c r="CE19" s="46" t="e">
        <f>+BP19-#REF!</f>
        <v>#REF!</v>
      </c>
      <c r="CF19" s="46" t="e">
        <f>+BQ19-#REF!</f>
        <v>#REF!</v>
      </c>
      <c r="CG19" s="46" t="e">
        <f t="shared" si="26"/>
        <v>#REF!</v>
      </c>
      <c r="CH19" s="46" t="e">
        <f t="shared" si="1"/>
        <v>#REF!</v>
      </c>
      <c r="CI19" s="46" t="e">
        <f t="shared" si="1"/>
        <v>#REF!</v>
      </c>
    </row>
    <row r="20" spans="2:87"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43">
        <f t="shared" si="5"/>
        <v>0</v>
      </c>
      <c r="Y20" s="43">
        <f t="shared" si="6"/>
        <v>0</v>
      </c>
      <c r="Z20" s="43">
        <f t="shared" si="6"/>
        <v>0</v>
      </c>
      <c r="AA20" s="43">
        <f t="shared" si="7"/>
        <v>0</v>
      </c>
      <c r="AB20" s="45"/>
      <c r="AC20" s="45"/>
      <c r="AD20" s="46">
        <f t="shared" si="8"/>
        <v>0</v>
      </c>
      <c r="AE20" s="44">
        <v>1250000</v>
      </c>
      <c r="AF20" s="45"/>
      <c r="AG20" s="46">
        <f t="shared" si="9"/>
        <v>1250000</v>
      </c>
      <c r="AH20" s="44">
        <v>1250000</v>
      </c>
      <c r="AI20" s="45"/>
      <c r="AJ20" s="46">
        <f t="shared" si="10"/>
        <v>1250000</v>
      </c>
      <c r="AK20" s="44">
        <v>1250000</v>
      </c>
      <c r="AL20" s="45"/>
      <c r="AM20" s="43">
        <f t="shared" si="11"/>
        <v>1250000</v>
      </c>
      <c r="AN20" s="43">
        <f t="shared" si="12"/>
        <v>3750000</v>
      </c>
      <c r="AO20" s="43">
        <f t="shared" si="12"/>
        <v>0</v>
      </c>
      <c r="AP20" s="43">
        <f t="shared" si="13"/>
        <v>3750000</v>
      </c>
      <c r="AQ20" s="44" t="e">
        <f>+#REF!+ROUND((#REF!-$Y20)/3,0)</f>
        <v>#REF!</v>
      </c>
      <c r="AR20" s="44" t="e">
        <f>+#REF!+ROUND((#REF!-$Z20)/3,0)</f>
        <v>#REF!</v>
      </c>
      <c r="AS20" s="46" t="e">
        <f t="shared" si="14"/>
        <v>#REF!</v>
      </c>
      <c r="AT20" s="44" t="e">
        <f>+#REF!+ROUND((#REF!-$Y20)/3,0)</f>
        <v>#REF!</v>
      </c>
      <c r="AU20" s="44" t="e">
        <f>+#REF!+ROUND((#REF!-$Z20)/3,0)</f>
        <v>#REF!</v>
      </c>
      <c r="AV20" s="46" t="e">
        <f t="shared" si="15"/>
        <v>#REF!</v>
      </c>
      <c r="AW20" s="44" t="e">
        <f>+#REF!+ROUND((#REF!-$Y20)/3,0)</f>
        <v>#REF!</v>
      </c>
      <c r="AX20" s="44" t="e">
        <f>+#REF!+ROUND((#REF!-$Z20)/3,0)</f>
        <v>#REF!</v>
      </c>
      <c r="AY20" s="43" t="e">
        <f t="shared" si="16"/>
        <v>#REF!</v>
      </c>
      <c r="AZ20" s="47"/>
      <c r="BA20" s="47"/>
      <c r="BB20" s="43">
        <f t="shared" si="17"/>
        <v>0</v>
      </c>
      <c r="BC20" s="43" t="e">
        <f t="shared" si="18"/>
        <v>#REF!</v>
      </c>
      <c r="BD20" s="43" t="e">
        <f t="shared" si="18"/>
        <v>#REF!</v>
      </c>
      <c r="BE20" s="43" t="e">
        <f t="shared" si="19"/>
        <v>#REF!</v>
      </c>
      <c r="BF20" s="47"/>
      <c r="BG20" s="47"/>
      <c r="BH20" s="43">
        <f t="shared" si="20"/>
        <v>0</v>
      </c>
      <c r="BI20" s="47"/>
      <c r="BJ20" s="47"/>
      <c r="BK20" s="43">
        <f t="shared" si="21"/>
        <v>0</v>
      </c>
      <c r="BL20" s="47"/>
      <c r="BM20" s="47"/>
      <c r="BN20" s="43">
        <f t="shared" si="22"/>
        <v>0</v>
      </c>
      <c r="BO20" s="43">
        <f t="shared" si="23"/>
        <v>0</v>
      </c>
      <c r="BP20" s="43">
        <f t="shared" si="23"/>
        <v>0</v>
      </c>
      <c r="BQ20" s="43">
        <f t="shared" si="24"/>
        <v>0</v>
      </c>
      <c r="BR20" s="46" t="e">
        <f t="shared" si="25"/>
        <v>#REF!</v>
      </c>
      <c r="BS20" s="46" t="e">
        <f t="shared" si="25"/>
        <v>#REF!</v>
      </c>
      <c r="BT20" s="46" t="e">
        <f t="shared" si="25"/>
        <v>#REF!</v>
      </c>
      <c r="BU20" s="46" t="e">
        <f>+Y20-#REF!</f>
        <v>#REF!</v>
      </c>
      <c r="BV20" s="46" t="e">
        <f>+Z20-#REF!</f>
        <v>#REF!</v>
      </c>
      <c r="BW20" s="46" t="e">
        <f>+AA20-#REF!</f>
        <v>#REF!</v>
      </c>
      <c r="BX20" s="46" t="e">
        <f>+AN20-#REF!</f>
        <v>#REF!</v>
      </c>
      <c r="BY20" s="46" t="e">
        <f>+AO20-#REF!</f>
        <v>#REF!</v>
      </c>
      <c r="BZ20" s="46" t="e">
        <f>+AP20-#REF!</f>
        <v>#REF!</v>
      </c>
      <c r="CA20" s="46" t="e">
        <f>+BC20-#REF!</f>
        <v>#REF!</v>
      </c>
      <c r="CB20" s="46" t="e">
        <f>+BD20-#REF!</f>
        <v>#REF!</v>
      </c>
      <c r="CC20" s="46" t="e">
        <f>+BE20-#REF!</f>
        <v>#REF!</v>
      </c>
      <c r="CD20" s="46" t="e">
        <f>+BO20-#REF!</f>
        <v>#REF!</v>
      </c>
      <c r="CE20" s="46" t="e">
        <f>+BP20-#REF!</f>
        <v>#REF!</v>
      </c>
      <c r="CF20" s="46" t="e">
        <f>+BQ20-#REF!</f>
        <v>#REF!</v>
      </c>
      <c r="CG20" s="46" t="e">
        <f t="shared" si="26"/>
        <v>#REF!</v>
      </c>
      <c r="CH20" s="46" t="e">
        <f t="shared" si="26"/>
        <v>#REF!</v>
      </c>
      <c r="CI20" s="46" t="e">
        <f t="shared" si="26"/>
        <v>#REF!</v>
      </c>
    </row>
    <row r="21" spans="2:87"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43">
        <f t="shared" si="5"/>
        <v>0</v>
      </c>
      <c r="Y21" s="43">
        <f t="shared" si="6"/>
        <v>0</v>
      </c>
      <c r="Z21" s="43">
        <f t="shared" si="6"/>
        <v>0</v>
      </c>
      <c r="AA21" s="43">
        <f t="shared" si="7"/>
        <v>0</v>
      </c>
      <c r="AB21" s="45"/>
      <c r="AC21" s="45"/>
      <c r="AD21" s="46">
        <f t="shared" si="8"/>
        <v>0</v>
      </c>
      <c r="AE21" s="44">
        <v>23750000</v>
      </c>
      <c r="AF21" s="45"/>
      <c r="AG21" s="46">
        <f t="shared" si="9"/>
        <v>23750000</v>
      </c>
      <c r="AH21" s="44">
        <v>23750000</v>
      </c>
      <c r="AI21" s="45"/>
      <c r="AJ21" s="46">
        <f t="shared" si="10"/>
        <v>23750000</v>
      </c>
      <c r="AK21" s="44">
        <v>23750000</v>
      </c>
      <c r="AL21" s="45"/>
      <c r="AM21" s="43">
        <f t="shared" si="11"/>
        <v>23750000</v>
      </c>
      <c r="AN21" s="43">
        <f t="shared" si="12"/>
        <v>71250000</v>
      </c>
      <c r="AO21" s="43">
        <f t="shared" si="12"/>
        <v>0</v>
      </c>
      <c r="AP21" s="43">
        <f t="shared" si="13"/>
        <v>71250000</v>
      </c>
      <c r="AQ21" s="44" t="e">
        <f>+#REF!+ROUND((#REF!-$Y21)/3,0)</f>
        <v>#REF!</v>
      </c>
      <c r="AR21" s="44" t="e">
        <f>+#REF!+ROUND((#REF!-$Z21)/3,0)</f>
        <v>#REF!</v>
      </c>
      <c r="AS21" s="46" t="e">
        <f t="shared" si="14"/>
        <v>#REF!</v>
      </c>
      <c r="AT21" s="44" t="e">
        <f>+#REF!+ROUND((#REF!-$Y21)/3,0)</f>
        <v>#REF!</v>
      </c>
      <c r="AU21" s="44" t="e">
        <f>+#REF!+ROUND((#REF!-$Z21)/3,0)</f>
        <v>#REF!</v>
      </c>
      <c r="AV21" s="46" t="e">
        <f t="shared" si="15"/>
        <v>#REF!</v>
      </c>
      <c r="AW21" s="44" t="e">
        <f>+#REF!+ROUND((#REF!-$Y21)/3,0)</f>
        <v>#REF!</v>
      </c>
      <c r="AX21" s="44" t="e">
        <f>+#REF!+ROUND((#REF!-$Z21)/3,0)</f>
        <v>#REF!</v>
      </c>
      <c r="AY21" s="43" t="e">
        <f t="shared" si="16"/>
        <v>#REF!</v>
      </c>
      <c r="AZ21" s="47"/>
      <c r="BA21" s="47"/>
      <c r="BB21" s="43">
        <f t="shared" si="17"/>
        <v>0</v>
      </c>
      <c r="BC21" s="43" t="e">
        <f t="shared" si="18"/>
        <v>#REF!</v>
      </c>
      <c r="BD21" s="43" t="e">
        <f t="shared" si="18"/>
        <v>#REF!</v>
      </c>
      <c r="BE21" s="43" t="e">
        <f t="shared" si="19"/>
        <v>#REF!</v>
      </c>
      <c r="BF21" s="47"/>
      <c r="BG21" s="47"/>
      <c r="BH21" s="43">
        <f t="shared" si="20"/>
        <v>0</v>
      </c>
      <c r="BI21" s="47"/>
      <c r="BJ21" s="47"/>
      <c r="BK21" s="43">
        <f t="shared" si="21"/>
        <v>0</v>
      </c>
      <c r="BL21" s="47"/>
      <c r="BM21" s="47"/>
      <c r="BN21" s="43">
        <f t="shared" si="22"/>
        <v>0</v>
      </c>
      <c r="BO21" s="43">
        <f t="shared" si="23"/>
        <v>0</v>
      </c>
      <c r="BP21" s="43">
        <f t="shared" si="23"/>
        <v>0</v>
      </c>
      <c r="BQ21" s="43">
        <f t="shared" si="24"/>
        <v>0</v>
      </c>
      <c r="BR21" s="46" t="e">
        <f t="shared" si="25"/>
        <v>#REF!</v>
      </c>
      <c r="BS21" s="46" t="e">
        <f t="shared" si="25"/>
        <v>#REF!</v>
      </c>
      <c r="BT21" s="46" t="e">
        <f t="shared" si="25"/>
        <v>#REF!</v>
      </c>
      <c r="BU21" s="46" t="e">
        <f>+Y21-#REF!</f>
        <v>#REF!</v>
      </c>
      <c r="BV21" s="46" t="e">
        <f>+Z21-#REF!</f>
        <v>#REF!</v>
      </c>
      <c r="BW21" s="46" t="e">
        <f>+AA21-#REF!</f>
        <v>#REF!</v>
      </c>
      <c r="BX21" s="46" t="e">
        <f>+AN21-#REF!</f>
        <v>#REF!</v>
      </c>
      <c r="BY21" s="46" t="e">
        <f>+AO21-#REF!</f>
        <v>#REF!</v>
      </c>
      <c r="BZ21" s="46" t="e">
        <f>+AP21-#REF!</f>
        <v>#REF!</v>
      </c>
      <c r="CA21" s="46" t="e">
        <f>+BC21-#REF!</f>
        <v>#REF!</v>
      </c>
      <c r="CB21" s="46" t="e">
        <f>+BD21-#REF!</f>
        <v>#REF!</v>
      </c>
      <c r="CC21" s="46" t="e">
        <f>+BE21-#REF!</f>
        <v>#REF!</v>
      </c>
      <c r="CD21" s="46" t="e">
        <f>+BO21-#REF!</f>
        <v>#REF!</v>
      </c>
      <c r="CE21" s="46" t="e">
        <f>+BP21-#REF!</f>
        <v>#REF!</v>
      </c>
      <c r="CF21" s="46" t="e">
        <f>+BQ21-#REF!</f>
        <v>#REF!</v>
      </c>
      <c r="CG21" s="46" t="e">
        <f t="shared" si="26"/>
        <v>#REF!</v>
      </c>
      <c r="CH21" s="46" t="e">
        <f t="shared" si="26"/>
        <v>#REF!</v>
      </c>
      <c r="CI21" s="46" t="e">
        <f t="shared" si="26"/>
        <v>#REF!</v>
      </c>
    </row>
    <row r="22" spans="2:87"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43">
        <f t="shared" si="5"/>
        <v>0</v>
      </c>
      <c r="Y22" s="43">
        <f t="shared" si="6"/>
        <v>0</v>
      </c>
      <c r="Z22" s="43">
        <f t="shared" si="6"/>
        <v>0</v>
      </c>
      <c r="AA22" s="43">
        <f t="shared" si="7"/>
        <v>0</v>
      </c>
      <c r="AB22" s="45"/>
      <c r="AC22" s="45"/>
      <c r="AD22" s="46">
        <f t="shared" si="8"/>
        <v>0</v>
      </c>
      <c r="AE22" s="44">
        <v>833333</v>
      </c>
      <c r="AF22" s="45"/>
      <c r="AG22" s="46">
        <f t="shared" si="9"/>
        <v>833333</v>
      </c>
      <c r="AH22" s="44">
        <v>833333</v>
      </c>
      <c r="AI22" s="45"/>
      <c r="AJ22" s="46">
        <f t="shared" si="10"/>
        <v>833333</v>
      </c>
      <c r="AK22" s="44">
        <v>833334</v>
      </c>
      <c r="AL22" s="45"/>
      <c r="AM22" s="43">
        <f t="shared" si="11"/>
        <v>833334</v>
      </c>
      <c r="AN22" s="43">
        <f t="shared" si="12"/>
        <v>2500000</v>
      </c>
      <c r="AO22" s="43">
        <f t="shared" si="12"/>
        <v>0</v>
      </c>
      <c r="AP22" s="43">
        <f t="shared" si="13"/>
        <v>2500000</v>
      </c>
      <c r="AQ22" s="44" t="e">
        <f>+#REF!+ROUND((#REF!-$Y22)/3,0)</f>
        <v>#REF!</v>
      </c>
      <c r="AR22" s="44" t="e">
        <f>+#REF!+ROUND((#REF!-$Z22)/3,0)</f>
        <v>#REF!</v>
      </c>
      <c r="AS22" s="46" t="e">
        <f t="shared" si="14"/>
        <v>#REF!</v>
      </c>
      <c r="AT22" s="44" t="e">
        <f>+#REF!+ROUND((#REF!-$Y22)/3,0)</f>
        <v>#REF!</v>
      </c>
      <c r="AU22" s="44" t="e">
        <f>+#REF!+ROUND((#REF!-$Z22)/3,0)</f>
        <v>#REF!</v>
      </c>
      <c r="AV22" s="46" t="e">
        <f t="shared" si="15"/>
        <v>#REF!</v>
      </c>
      <c r="AW22" s="44" t="e">
        <f>+#REF!+ROUND((#REF!-$Y22)/3,0)</f>
        <v>#REF!</v>
      </c>
      <c r="AX22" s="44" t="e">
        <f>+#REF!+ROUND((#REF!-$Z22)/3,0)</f>
        <v>#REF!</v>
      </c>
      <c r="AY22" s="43" t="e">
        <f t="shared" si="16"/>
        <v>#REF!</v>
      </c>
      <c r="AZ22" s="47"/>
      <c r="BA22" s="47"/>
      <c r="BB22" s="43">
        <f t="shared" si="17"/>
        <v>0</v>
      </c>
      <c r="BC22" s="43" t="e">
        <f t="shared" si="18"/>
        <v>#REF!</v>
      </c>
      <c r="BD22" s="43" t="e">
        <f t="shared" si="18"/>
        <v>#REF!</v>
      </c>
      <c r="BE22" s="43" t="e">
        <f t="shared" si="19"/>
        <v>#REF!</v>
      </c>
      <c r="BF22" s="47"/>
      <c r="BG22" s="47"/>
      <c r="BH22" s="43">
        <f t="shared" si="20"/>
        <v>0</v>
      </c>
      <c r="BI22" s="47"/>
      <c r="BJ22" s="47"/>
      <c r="BK22" s="43">
        <f t="shared" si="21"/>
        <v>0</v>
      </c>
      <c r="BL22" s="47"/>
      <c r="BM22" s="47"/>
      <c r="BN22" s="43">
        <f t="shared" si="22"/>
        <v>0</v>
      </c>
      <c r="BO22" s="43">
        <f t="shared" si="23"/>
        <v>0</v>
      </c>
      <c r="BP22" s="43">
        <f t="shared" si="23"/>
        <v>0</v>
      </c>
      <c r="BQ22" s="43">
        <f t="shared" si="24"/>
        <v>0</v>
      </c>
      <c r="BR22" s="46" t="e">
        <f t="shared" si="25"/>
        <v>#REF!</v>
      </c>
      <c r="BS22" s="46" t="e">
        <f t="shared" si="25"/>
        <v>#REF!</v>
      </c>
      <c r="BT22" s="46" t="e">
        <f t="shared" si="25"/>
        <v>#REF!</v>
      </c>
      <c r="BU22" s="46" t="e">
        <f>+Y22-#REF!</f>
        <v>#REF!</v>
      </c>
      <c r="BV22" s="46" t="e">
        <f>+Z22-#REF!</f>
        <v>#REF!</v>
      </c>
      <c r="BW22" s="46" t="e">
        <f>+AA22-#REF!</f>
        <v>#REF!</v>
      </c>
      <c r="BX22" s="46" t="e">
        <f>+AN22-#REF!</f>
        <v>#REF!</v>
      </c>
      <c r="BY22" s="46" t="e">
        <f>+AO22-#REF!</f>
        <v>#REF!</v>
      </c>
      <c r="BZ22" s="46" t="e">
        <f>+AP22-#REF!</f>
        <v>#REF!</v>
      </c>
      <c r="CA22" s="46" t="e">
        <f>+BC22-#REF!</f>
        <v>#REF!</v>
      </c>
      <c r="CB22" s="46" t="e">
        <f>+BD22-#REF!</f>
        <v>#REF!</v>
      </c>
      <c r="CC22" s="46" t="e">
        <f>+BE22-#REF!</f>
        <v>#REF!</v>
      </c>
      <c r="CD22" s="46" t="e">
        <f>+BO22-#REF!</f>
        <v>#REF!</v>
      </c>
      <c r="CE22" s="46" t="e">
        <f>+BP22-#REF!</f>
        <v>#REF!</v>
      </c>
      <c r="CF22" s="46" t="e">
        <f>+BQ22-#REF!</f>
        <v>#REF!</v>
      </c>
      <c r="CG22" s="46" t="e">
        <f t="shared" si="26"/>
        <v>#REF!</v>
      </c>
      <c r="CH22" s="46" t="e">
        <f t="shared" si="26"/>
        <v>#REF!</v>
      </c>
      <c r="CI22" s="46" t="e">
        <f t="shared" si="26"/>
        <v>#REF!</v>
      </c>
    </row>
    <row r="23" spans="2:87"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43">
        <f t="shared" si="5"/>
        <v>0</v>
      </c>
      <c r="Y23" s="43">
        <f t="shared" si="6"/>
        <v>0</v>
      </c>
      <c r="Z23" s="43">
        <f t="shared" si="6"/>
        <v>0</v>
      </c>
      <c r="AA23" s="43">
        <f t="shared" si="7"/>
        <v>0</v>
      </c>
      <c r="AB23" s="45"/>
      <c r="AC23" s="45"/>
      <c r="AD23" s="46">
        <f t="shared" si="8"/>
        <v>0</v>
      </c>
      <c r="AE23" s="44">
        <v>83000</v>
      </c>
      <c r="AF23" s="45"/>
      <c r="AG23" s="46">
        <f t="shared" si="9"/>
        <v>83000</v>
      </c>
      <c r="AH23" s="44">
        <v>83000</v>
      </c>
      <c r="AI23" s="45"/>
      <c r="AJ23" s="46">
        <f t="shared" si="10"/>
        <v>83000</v>
      </c>
      <c r="AK23" s="44">
        <v>83000</v>
      </c>
      <c r="AL23" s="45"/>
      <c r="AM23" s="43">
        <f t="shared" si="11"/>
        <v>83000</v>
      </c>
      <c r="AN23" s="43">
        <f t="shared" si="12"/>
        <v>249000</v>
      </c>
      <c r="AO23" s="43">
        <f t="shared" si="12"/>
        <v>0</v>
      </c>
      <c r="AP23" s="43">
        <f t="shared" si="13"/>
        <v>249000</v>
      </c>
      <c r="AQ23" s="44" t="e">
        <f>+#REF!+ROUND((#REF!-$Y23)/3,0)</f>
        <v>#REF!</v>
      </c>
      <c r="AR23" s="44" t="e">
        <f>+#REF!+ROUND((#REF!-$Z23)/3,0)</f>
        <v>#REF!</v>
      </c>
      <c r="AS23" s="46" t="e">
        <f t="shared" si="14"/>
        <v>#REF!</v>
      </c>
      <c r="AT23" s="44" t="e">
        <f>+#REF!+ROUND((#REF!-$Y23)/3,0)</f>
        <v>#REF!</v>
      </c>
      <c r="AU23" s="44" t="e">
        <f>+#REF!+ROUND((#REF!-$Z23)/3,0)</f>
        <v>#REF!</v>
      </c>
      <c r="AV23" s="46" t="e">
        <f t="shared" si="15"/>
        <v>#REF!</v>
      </c>
      <c r="AW23" s="44" t="e">
        <f>+#REF!+ROUND((#REF!-$Y23)/3,0)</f>
        <v>#REF!</v>
      </c>
      <c r="AX23" s="44" t="e">
        <f>+#REF!+ROUND((#REF!-$Z23)/3,0)</f>
        <v>#REF!</v>
      </c>
      <c r="AY23" s="43" t="e">
        <f t="shared" si="16"/>
        <v>#REF!</v>
      </c>
      <c r="AZ23" s="47"/>
      <c r="BA23" s="47"/>
      <c r="BB23" s="43">
        <f t="shared" si="17"/>
        <v>0</v>
      </c>
      <c r="BC23" s="43" t="e">
        <f t="shared" si="18"/>
        <v>#REF!</v>
      </c>
      <c r="BD23" s="43" t="e">
        <f t="shared" si="18"/>
        <v>#REF!</v>
      </c>
      <c r="BE23" s="43" t="e">
        <f t="shared" si="19"/>
        <v>#REF!</v>
      </c>
      <c r="BF23" s="47"/>
      <c r="BG23" s="47"/>
      <c r="BH23" s="43">
        <f t="shared" si="20"/>
        <v>0</v>
      </c>
      <c r="BI23" s="47"/>
      <c r="BJ23" s="47"/>
      <c r="BK23" s="43">
        <f t="shared" si="21"/>
        <v>0</v>
      </c>
      <c r="BL23" s="47"/>
      <c r="BM23" s="47"/>
      <c r="BN23" s="43">
        <f t="shared" si="22"/>
        <v>0</v>
      </c>
      <c r="BO23" s="43">
        <f t="shared" si="23"/>
        <v>0</v>
      </c>
      <c r="BP23" s="43">
        <f t="shared" si="23"/>
        <v>0</v>
      </c>
      <c r="BQ23" s="43">
        <f t="shared" si="24"/>
        <v>0</v>
      </c>
      <c r="BR23" s="46" t="e">
        <f t="shared" si="25"/>
        <v>#REF!</v>
      </c>
      <c r="BS23" s="46" t="e">
        <f t="shared" si="25"/>
        <v>#REF!</v>
      </c>
      <c r="BT23" s="46" t="e">
        <f t="shared" si="25"/>
        <v>#REF!</v>
      </c>
      <c r="BU23" s="46" t="e">
        <f>+Y23-#REF!</f>
        <v>#REF!</v>
      </c>
      <c r="BV23" s="46" t="e">
        <f>+Z23-#REF!</f>
        <v>#REF!</v>
      </c>
      <c r="BW23" s="46" t="e">
        <f>+AA23-#REF!</f>
        <v>#REF!</v>
      </c>
      <c r="BX23" s="46" t="e">
        <f>+AN23-#REF!</f>
        <v>#REF!</v>
      </c>
      <c r="BY23" s="46" t="e">
        <f>+AO23-#REF!</f>
        <v>#REF!</v>
      </c>
      <c r="BZ23" s="46" t="e">
        <f>+AP23-#REF!</f>
        <v>#REF!</v>
      </c>
      <c r="CA23" s="46" t="e">
        <f>+BC23-#REF!</f>
        <v>#REF!</v>
      </c>
      <c r="CB23" s="46" t="e">
        <f>+BD23-#REF!</f>
        <v>#REF!</v>
      </c>
      <c r="CC23" s="46" t="e">
        <f>+BE23-#REF!</f>
        <v>#REF!</v>
      </c>
      <c r="CD23" s="46" t="e">
        <f>+BO23-#REF!</f>
        <v>#REF!</v>
      </c>
      <c r="CE23" s="46" t="e">
        <f>+BP23-#REF!</f>
        <v>#REF!</v>
      </c>
      <c r="CF23" s="46" t="e">
        <f>+BQ23-#REF!</f>
        <v>#REF!</v>
      </c>
      <c r="CG23" s="46" t="e">
        <f t="shared" si="26"/>
        <v>#REF!</v>
      </c>
      <c r="CH23" s="46" t="e">
        <f t="shared" si="26"/>
        <v>#REF!</v>
      </c>
      <c r="CI23" s="46" t="e">
        <f t="shared" si="26"/>
        <v>#REF!</v>
      </c>
    </row>
    <row r="24" spans="2:87"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43">
        <f t="shared" si="5"/>
        <v>0</v>
      </c>
      <c r="Y24" s="43">
        <f t="shared" si="6"/>
        <v>0</v>
      </c>
      <c r="Z24" s="43">
        <f t="shared" si="6"/>
        <v>0</v>
      </c>
      <c r="AA24" s="43">
        <f t="shared" si="7"/>
        <v>0</v>
      </c>
      <c r="AB24" s="45"/>
      <c r="AC24" s="45"/>
      <c r="AD24" s="46">
        <f t="shared" si="8"/>
        <v>0</v>
      </c>
      <c r="AE24" s="44">
        <v>900000</v>
      </c>
      <c r="AF24" s="45"/>
      <c r="AG24" s="46">
        <f t="shared" si="9"/>
        <v>900000</v>
      </c>
      <c r="AH24" s="44">
        <v>900000</v>
      </c>
      <c r="AI24" s="45"/>
      <c r="AJ24" s="46">
        <f t="shared" si="10"/>
        <v>900000</v>
      </c>
      <c r="AK24" s="44">
        <v>900000</v>
      </c>
      <c r="AL24" s="45"/>
      <c r="AM24" s="43">
        <f t="shared" si="11"/>
        <v>900000</v>
      </c>
      <c r="AN24" s="43">
        <f t="shared" si="12"/>
        <v>2700000</v>
      </c>
      <c r="AO24" s="43">
        <f t="shared" si="12"/>
        <v>0</v>
      </c>
      <c r="AP24" s="43">
        <f t="shared" si="13"/>
        <v>2700000</v>
      </c>
      <c r="AQ24" s="44" t="e">
        <f>+#REF!+ROUND((#REF!-$Y24)/3,0)</f>
        <v>#REF!</v>
      </c>
      <c r="AR24" s="44" t="e">
        <f>+#REF!+ROUND((#REF!-$Z24)/3,0)</f>
        <v>#REF!</v>
      </c>
      <c r="AS24" s="46" t="e">
        <f t="shared" si="14"/>
        <v>#REF!</v>
      </c>
      <c r="AT24" s="44" t="e">
        <f>+#REF!+ROUND((#REF!-$Y24)/3,0)</f>
        <v>#REF!</v>
      </c>
      <c r="AU24" s="44" t="e">
        <f>+#REF!+ROUND((#REF!-$Z24)/3,0)</f>
        <v>#REF!</v>
      </c>
      <c r="AV24" s="46" t="e">
        <f t="shared" si="15"/>
        <v>#REF!</v>
      </c>
      <c r="AW24" s="44" t="e">
        <f>+#REF!+ROUND((#REF!-$Y24)/3,0)</f>
        <v>#REF!</v>
      </c>
      <c r="AX24" s="44" t="e">
        <f>+#REF!+ROUND((#REF!-$Z24)/3,0)</f>
        <v>#REF!</v>
      </c>
      <c r="AY24" s="43" t="e">
        <f t="shared" si="16"/>
        <v>#REF!</v>
      </c>
      <c r="AZ24" s="47"/>
      <c r="BA24" s="47"/>
      <c r="BB24" s="43">
        <f t="shared" si="17"/>
        <v>0</v>
      </c>
      <c r="BC24" s="43" t="e">
        <f t="shared" si="18"/>
        <v>#REF!</v>
      </c>
      <c r="BD24" s="43" t="e">
        <f t="shared" si="18"/>
        <v>#REF!</v>
      </c>
      <c r="BE24" s="43" t="e">
        <f t="shared" si="19"/>
        <v>#REF!</v>
      </c>
      <c r="BF24" s="47"/>
      <c r="BG24" s="47"/>
      <c r="BH24" s="43">
        <f t="shared" si="20"/>
        <v>0</v>
      </c>
      <c r="BI24" s="47"/>
      <c r="BJ24" s="47"/>
      <c r="BK24" s="43">
        <f t="shared" si="21"/>
        <v>0</v>
      </c>
      <c r="BL24" s="47"/>
      <c r="BM24" s="47"/>
      <c r="BN24" s="43">
        <f t="shared" si="22"/>
        <v>0</v>
      </c>
      <c r="BO24" s="43">
        <f t="shared" si="23"/>
        <v>0</v>
      </c>
      <c r="BP24" s="43">
        <f t="shared" si="23"/>
        <v>0</v>
      </c>
      <c r="BQ24" s="43">
        <f t="shared" si="24"/>
        <v>0</v>
      </c>
      <c r="BR24" s="46" t="e">
        <f t="shared" si="25"/>
        <v>#REF!</v>
      </c>
      <c r="BS24" s="46" t="e">
        <f t="shared" si="25"/>
        <v>#REF!</v>
      </c>
      <c r="BT24" s="46" t="e">
        <f t="shared" si="25"/>
        <v>#REF!</v>
      </c>
      <c r="BU24" s="46" t="e">
        <f>+Y24-#REF!</f>
        <v>#REF!</v>
      </c>
      <c r="BV24" s="46" t="e">
        <f>+Z24-#REF!</f>
        <v>#REF!</v>
      </c>
      <c r="BW24" s="46" t="e">
        <f>+AA24-#REF!</f>
        <v>#REF!</v>
      </c>
      <c r="BX24" s="46" t="e">
        <f>+AN24-#REF!</f>
        <v>#REF!</v>
      </c>
      <c r="BY24" s="46" t="e">
        <f>+AO24-#REF!</f>
        <v>#REF!</v>
      </c>
      <c r="BZ24" s="46" t="e">
        <f>+AP24-#REF!</f>
        <v>#REF!</v>
      </c>
      <c r="CA24" s="46" t="e">
        <f>+BC24-#REF!</f>
        <v>#REF!</v>
      </c>
      <c r="CB24" s="46" t="e">
        <f>+BD24-#REF!</f>
        <v>#REF!</v>
      </c>
      <c r="CC24" s="46" t="e">
        <f>+BE24-#REF!</f>
        <v>#REF!</v>
      </c>
      <c r="CD24" s="46" t="e">
        <f>+BO24-#REF!</f>
        <v>#REF!</v>
      </c>
      <c r="CE24" s="46" t="e">
        <f>+BP24-#REF!</f>
        <v>#REF!</v>
      </c>
      <c r="CF24" s="46" t="e">
        <f>+BQ24-#REF!</f>
        <v>#REF!</v>
      </c>
      <c r="CG24" s="46" t="e">
        <f t="shared" si="26"/>
        <v>#REF!</v>
      </c>
      <c r="CH24" s="46" t="e">
        <f t="shared" si="26"/>
        <v>#REF!</v>
      </c>
      <c r="CI24" s="46" t="e">
        <f t="shared" si="26"/>
        <v>#REF!</v>
      </c>
    </row>
    <row r="25" spans="2:87"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43">
        <f t="shared" si="5"/>
        <v>0</v>
      </c>
      <c r="Y25" s="43">
        <f t="shared" si="6"/>
        <v>0</v>
      </c>
      <c r="Z25" s="43">
        <f t="shared" si="6"/>
        <v>0</v>
      </c>
      <c r="AA25" s="43">
        <f t="shared" si="7"/>
        <v>0</v>
      </c>
      <c r="AB25" s="45"/>
      <c r="AC25" s="45"/>
      <c r="AD25" s="46">
        <f t="shared" si="8"/>
        <v>0</v>
      </c>
      <c r="AE25" s="44">
        <v>616667</v>
      </c>
      <c r="AF25" s="45"/>
      <c r="AG25" s="46">
        <f t="shared" si="9"/>
        <v>616667</v>
      </c>
      <c r="AH25" s="44">
        <v>616667</v>
      </c>
      <c r="AI25" s="45"/>
      <c r="AJ25" s="46">
        <f t="shared" si="10"/>
        <v>616667</v>
      </c>
      <c r="AK25" s="44">
        <v>616666</v>
      </c>
      <c r="AL25" s="45"/>
      <c r="AM25" s="43">
        <f t="shared" si="11"/>
        <v>616666</v>
      </c>
      <c r="AN25" s="43">
        <f t="shared" si="12"/>
        <v>1850000</v>
      </c>
      <c r="AO25" s="43">
        <f t="shared" si="12"/>
        <v>0</v>
      </c>
      <c r="AP25" s="43">
        <f t="shared" si="13"/>
        <v>1850000</v>
      </c>
      <c r="AQ25" s="44" t="e">
        <f>+#REF!+ROUND((#REF!-$Y25)/3,0)</f>
        <v>#REF!</v>
      </c>
      <c r="AR25" s="44" t="e">
        <f>+#REF!+ROUND((#REF!-$Z25)/3,0)</f>
        <v>#REF!</v>
      </c>
      <c r="AS25" s="46" t="e">
        <f t="shared" si="14"/>
        <v>#REF!</v>
      </c>
      <c r="AT25" s="44" t="e">
        <f>+#REF!+ROUND((#REF!-$Y25)/3,0)</f>
        <v>#REF!</v>
      </c>
      <c r="AU25" s="44" t="e">
        <f>+#REF!+ROUND((#REF!-$Z25)/3,0)</f>
        <v>#REF!</v>
      </c>
      <c r="AV25" s="46" t="e">
        <f t="shared" si="15"/>
        <v>#REF!</v>
      </c>
      <c r="AW25" s="44" t="e">
        <f>+#REF!+ROUND((#REF!-$Y25)/3,0)</f>
        <v>#REF!</v>
      </c>
      <c r="AX25" s="44" t="e">
        <f>+#REF!+ROUND((#REF!-$Z25)/3,0)</f>
        <v>#REF!</v>
      </c>
      <c r="AY25" s="43" t="e">
        <f t="shared" si="16"/>
        <v>#REF!</v>
      </c>
      <c r="AZ25" s="47"/>
      <c r="BA25" s="47"/>
      <c r="BB25" s="43">
        <f t="shared" si="17"/>
        <v>0</v>
      </c>
      <c r="BC25" s="43" t="e">
        <f t="shared" si="18"/>
        <v>#REF!</v>
      </c>
      <c r="BD25" s="43" t="e">
        <f t="shared" si="18"/>
        <v>#REF!</v>
      </c>
      <c r="BE25" s="43" t="e">
        <f t="shared" si="19"/>
        <v>#REF!</v>
      </c>
      <c r="BF25" s="47"/>
      <c r="BG25" s="47"/>
      <c r="BH25" s="43">
        <f t="shared" si="20"/>
        <v>0</v>
      </c>
      <c r="BI25" s="47"/>
      <c r="BJ25" s="47"/>
      <c r="BK25" s="43">
        <f t="shared" si="21"/>
        <v>0</v>
      </c>
      <c r="BL25" s="47"/>
      <c r="BM25" s="47"/>
      <c r="BN25" s="43">
        <f t="shared" si="22"/>
        <v>0</v>
      </c>
      <c r="BO25" s="43">
        <f t="shared" si="23"/>
        <v>0</v>
      </c>
      <c r="BP25" s="43">
        <f t="shared" si="23"/>
        <v>0</v>
      </c>
      <c r="BQ25" s="43">
        <f t="shared" si="24"/>
        <v>0</v>
      </c>
      <c r="BR25" s="46" t="e">
        <f t="shared" si="25"/>
        <v>#REF!</v>
      </c>
      <c r="BS25" s="46" t="e">
        <f t="shared" si="25"/>
        <v>#REF!</v>
      </c>
      <c r="BT25" s="46" t="e">
        <f t="shared" si="25"/>
        <v>#REF!</v>
      </c>
      <c r="BU25" s="46" t="e">
        <f>+Y25-#REF!</f>
        <v>#REF!</v>
      </c>
      <c r="BV25" s="46" t="e">
        <f>+Z25-#REF!</f>
        <v>#REF!</v>
      </c>
      <c r="BW25" s="46" t="e">
        <f>+AA25-#REF!</f>
        <v>#REF!</v>
      </c>
      <c r="BX25" s="46" t="e">
        <f>+AN25-#REF!</f>
        <v>#REF!</v>
      </c>
      <c r="BY25" s="46" t="e">
        <f>+AO25-#REF!</f>
        <v>#REF!</v>
      </c>
      <c r="BZ25" s="46" t="e">
        <f>+AP25-#REF!</f>
        <v>#REF!</v>
      </c>
      <c r="CA25" s="46" t="e">
        <f>+BC25-#REF!</f>
        <v>#REF!</v>
      </c>
      <c r="CB25" s="46" t="e">
        <f>+BD25-#REF!</f>
        <v>#REF!</v>
      </c>
      <c r="CC25" s="46" t="e">
        <f>+BE25-#REF!</f>
        <v>#REF!</v>
      </c>
      <c r="CD25" s="46" t="e">
        <f>+BO25-#REF!</f>
        <v>#REF!</v>
      </c>
      <c r="CE25" s="46" t="e">
        <f>+BP25-#REF!</f>
        <v>#REF!</v>
      </c>
      <c r="CF25" s="46" t="e">
        <f>+BQ25-#REF!</f>
        <v>#REF!</v>
      </c>
      <c r="CG25" s="46" t="e">
        <f t="shared" si="26"/>
        <v>#REF!</v>
      </c>
      <c r="CH25" s="46" t="e">
        <f t="shared" si="26"/>
        <v>#REF!</v>
      </c>
      <c r="CI25" s="46" t="e">
        <f t="shared" si="26"/>
        <v>#REF!</v>
      </c>
    </row>
    <row r="26" spans="2:87"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43">
        <f t="shared" si="5"/>
        <v>0</v>
      </c>
      <c r="Y26" s="43">
        <f t="shared" si="6"/>
        <v>0</v>
      </c>
      <c r="Z26" s="43">
        <f t="shared" si="6"/>
        <v>0</v>
      </c>
      <c r="AA26" s="43">
        <f t="shared" si="7"/>
        <v>0</v>
      </c>
      <c r="AB26" s="45"/>
      <c r="AC26" s="45"/>
      <c r="AD26" s="46">
        <f t="shared" si="8"/>
        <v>0</v>
      </c>
      <c r="AE26" s="44">
        <v>216667</v>
      </c>
      <c r="AF26" s="45"/>
      <c r="AG26" s="46">
        <f t="shared" si="9"/>
        <v>216667</v>
      </c>
      <c r="AH26" s="44">
        <v>216667</v>
      </c>
      <c r="AI26" s="45"/>
      <c r="AJ26" s="46">
        <f t="shared" si="10"/>
        <v>216667</v>
      </c>
      <c r="AK26" s="44">
        <v>216666</v>
      </c>
      <c r="AL26" s="45"/>
      <c r="AM26" s="43">
        <f t="shared" si="11"/>
        <v>216666</v>
      </c>
      <c r="AN26" s="43">
        <f t="shared" si="12"/>
        <v>650000</v>
      </c>
      <c r="AO26" s="43">
        <f t="shared" si="12"/>
        <v>0</v>
      </c>
      <c r="AP26" s="43">
        <f t="shared" si="13"/>
        <v>650000</v>
      </c>
      <c r="AQ26" s="44" t="e">
        <f>+#REF!+ROUND((#REF!-$Y26)/3,0)</f>
        <v>#REF!</v>
      </c>
      <c r="AR26" s="44" t="e">
        <f>+#REF!+ROUND((#REF!-$Z26)/3,0)</f>
        <v>#REF!</v>
      </c>
      <c r="AS26" s="46" t="e">
        <f t="shared" si="14"/>
        <v>#REF!</v>
      </c>
      <c r="AT26" s="44" t="e">
        <f>+#REF!+ROUND((#REF!-$Y26)/3,0)</f>
        <v>#REF!</v>
      </c>
      <c r="AU26" s="44" t="e">
        <f>+#REF!+ROUND((#REF!-$Z26)/3,0)</f>
        <v>#REF!</v>
      </c>
      <c r="AV26" s="46" t="e">
        <f t="shared" si="15"/>
        <v>#REF!</v>
      </c>
      <c r="AW26" s="44" t="e">
        <f>+#REF!+ROUND((#REF!-$Y26)/3,0)</f>
        <v>#REF!</v>
      </c>
      <c r="AX26" s="44" t="e">
        <f>+#REF!+ROUND((#REF!-$Z26)/3,0)</f>
        <v>#REF!</v>
      </c>
      <c r="AY26" s="43" t="e">
        <f t="shared" si="16"/>
        <v>#REF!</v>
      </c>
      <c r="AZ26" s="47"/>
      <c r="BA26" s="47"/>
      <c r="BB26" s="43">
        <f t="shared" si="17"/>
        <v>0</v>
      </c>
      <c r="BC26" s="43" t="e">
        <f t="shared" si="18"/>
        <v>#REF!</v>
      </c>
      <c r="BD26" s="43" t="e">
        <f t="shared" si="18"/>
        <v>#REF!</v>
      </c>
      <c r="BE26" s="43" t="e">
        <f t="shared" si="19"/>
        <v>#REF!</v>
      </c>
      <c r="BF26" s="47"/>
      <c r="BG26" s="47"/>
      <c r="BH26" s="43">
        <f t="shared" si="20"/>
        <v>0</v>
      </c>
      <c r="BI26" s="47"/>
      <c r="BJ26" s="47"/>
      <c r="BK26" s="43">
        <f t="shared" si="21"/>
        <v>0</v>
      </c>
      <c r="BL26" s="47"/>
      <c r="BM26" s="47"/>
      <c r="BN26" s="43">
        <f t="shared" si="22"/>
        <v>0</v>
      </c>
      <c r="BO26" s="43">
        <f t="shared" si="23"/>
        <v>0</v>
      </c>
      <c r="BP26" s="43">
        <f t="shared" si="23"/>
        <v>0</v>
      </c>
      <c r="BQ26" s="43">
        <f t="shared" si="24"/>
        <v>0</v>
      </c>
      <c r="BR26" s="46" t="e">
        <f t="shared" si="25"/>
        <v>#REF!</v>
      </c>
      <c r="BS26" s="46" t="e">
        <f t="shared" si="25"/>
        <v>#REF!</v>
      </c>
      <c r="BT26" s="46" t="e">
        <f t="shared" si="25"/>
        <v>#REF!</v>
      </c>
      <c r="BU26" s="46" t="e">
        <f>+Y26-#REF!</f>
        <v>#REF!</v>
      </c>
      <c r="BV26" s="46" t="e">
        <f>+Z26-#REF!</f>
        <v>#REF!</v>
      </c>
      <c r="BW26" s="46" t="e">
        <f>+AA26-#REF!</f>
        <v>#REF!</v>
      </c>
      <c r="BX26" s="46" t="e">
        <f>+AN26-#REF!</f>
        <v>#REF!</v>
      </c>
      <c r="BY26" s="46" t="e">
        <f>+AO26-#REF!</f>
        <v>#REF!</v>
      </c>
      <c r="BZ26" s="46" t="e">
        <f>+AP26-#REF!</f>
        <v>#REF!</v>
      </c>
      <c r="CA26" s="46" t="e">
        <f>+BC26-#REF!</f>
        <v>#REF!</v>
      </c>
      <c r="CB26" s="46" t="e">
        <f>+BD26-#REF!</f>
        <v>#REF!</v>
      </c>
      <c r="CC26" s="46" t="e">
        <f>+BE26-#REF!</f>
        <v>#REF!</v>
      </c>
      <c r="CD26" s="46" t="e">
        <f>+BO26-#REF!</f>
        <v>#REF!</v>
      </c>
      <c r="CE26" s="46" t="e">
        <f>+BP26-#REF!</f>
        <v>#REF!</v>
      </c>
      <c r="CF26" s="46" t="e">
        <f>+BQ26-#REF!</f>
        <v>#REF!</v>
      </c>
      <c r="CG26" s="46" t="e">
        <f t="shared" si="26"/>
        <v>#REF!</v>
      </c>
      <c r="CH26" s="46" t="e">
        <f t="shared" si="26"/>
        <v>#REF!</v>
      </c>
      <c r="CI26" s="46" t="e">
        <f t="shared" si="26"/>
        <v>#REF!</v>
      </c>
    </row>
    <row r="27" spans="2:87"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43">
        <f t="shared" si="5"/>
        <v>0</v>
      </c>
      <c r="Y27" s="43">
        <f t="shared" si="6"/>
        <v>0</v>
      </c>
      <c r="Z27" s="43">
        <f t="shared" si="6"/>
        <v>0</v>
      </c>
      <c r="AA27" s="43">
        <f t="shared" si="7"/>
        <v>0</v>
      </c>
      <c r="AB27" s="45"/>
      <c r="AC27" s="45"/>
      <c r="AD27" s="46">
        <f t="shared" si="8"/>
        <v>0</v>
      </c>
      <c r="AE27" s="44">
        <v>166667</v>
      </c>
      <c r="AF27" s="45"/>
      <c r="AG27" s="46">
        <f t="shared" si="9"/>
        <v>166667</v>
      </c>
      <c r="AH27" s="44">
        <v>166667</v>
      </c>
      <c r="AI27" s="45"/>
      <c r="AJ27" s="46">
        <f t="shared" si="10"/>
        <v>166667</v>
      </c>
      <c r="AK27" s="44">
        <v>166666</v>
      </c>
      <c r="AL27" s="45"/>
      <c r="AM27" s="43">
        <f t="shared" si="11"/>
        <v>166666</v>
      </c>
      <c r="AN27" s="43">
        <f t="shared" si="12"/>
        <v>500000</v>
      </c>
      <c r="AO27" s="43">
        <f t="shared" si="12"/>
        <v>0</v>
      </c>
      <c r="AP27" s="43">
        <f t="shared" si="13"/>
        <v>500000</v>
      </c>
      <c r="AQ27" s="44" t="e">
        <f>+#REF!+ROUND((#REF!-$Y27)/3,0)</f>
        <v>#REF!</v>
      </c>
      <c r="AR27" s="44" t="e">
        <f>+#REF!+ROUND((#REF!-$Z27)/3,0)</f>
        <v>#REF!</v>
      </c>
      <c r="AS27" s="46" t="e">
        <f t="shared" si="14"/>
        <v>#REF!</v>
      </c>
      <c r="AT27" s="44" t="e">
        <f>+#REF!+ROUND((#REF!-$Y27)/3,0)</f>
        <v>#REF!</v>
      </c>
      <c r="AU27" s="44" t="e">
        <f>+#REF!+ROUND((#REF!-$Z27)/3,0)</f>
        <v>#REF!</v>
      </c>
      <c r="AV27" s="46" t="e">
        <f t="shared" si="15"/>
        <v>#REF!</v>
      </c>
      <c r="AW27" s="44" t="e">
        <f>+#REF!+ROUND((#REF!-$Y27)/3,0)</f>
        <v>#REF!</v>
      </c>
      <c r="AX27" s="44" t="e">
        <f>+#REF!+ROUND((#REF!-$Z27)/3,0)</f>
        <v>#REF!</v>
      </c>
      <c r="AY27" s="43" t="e">
        <f t="shared" si="16"/>
        <v>#REF!</v>
      </c>
      <c r="AZ27" s="47"/>
      <c r="BA27" s="47"/>
      <c r="BB27" s="43">
        <f t="shared" si="17"/>
        <v>0</v>
      </c>
      <c r="BC27" s="43" t="e">
        <f t="shared" si="18"/>
        <v>#REF!</v>
      </c>
      <c r="BD27" s="43" t="e">
        <f t="shared" si="18"/>
        <v>#REF!</v>
      </c>
      <c r="BE27" s="43" t="e">
        <f t="shared" si="19"/>
        <v>#REF!</v>
      </c>
      <c r="BF27" s="47"/>
      <c r="BG27" s="47"/>
      <c r="BH27" s="43">
        <f t="shared" si="20"/>
        <v>0</v>
      </c>
      <c r="BI27" s="47"/>
      <c r="BJ27" s="47"/>
      <c r="BK27" s="43">
        <f t="shared" si="21"/>
        <v>0</v>
      </c>
      <c r="BL27" s="47"/>
      <c r="BM27" s="47"/>
      <c r="BN27" s="43">
        <f t="shared" si="22"/>
        <v>0</v>
      </c>
      <c r="BO27" s="43">
        <f t="shared" si="23"/>
        <v>0</v>
      </c>
      <c r="BP27" s="43">
        <f t="shared" si="23"/>
        <v>0</v>
      </c>
      <c r="BQ27" s="43">
        <f t="shared" si="24"/>
        <v>0</v>
      </c>
      <c r="BR27" s="46" t="e">
        <f t="shared" si="25"/>
        <v>#REF!</v>
      </c>
      <c r="BS27" s="46" t="e">
        <f t="shared" si="25"/>
        <v>#REF!</v>
      </c>
      <c r="BT27" s="46" t="e">
        <f t="shared" si="25"/>
        <v>#REF!</v>
      </c>
      <c r="BU27" s="46" t="e">
        <f>+Y27-#REF!</f>
        <v>#REF!</v>
      </c>
      <c r="BV27" s="46" t="e">
        <f>+Z27-#REF!</f>
        <v>#REF!</v>
      </c>
      <c r="BW27" s="46" t="e">
        <f>+AA27-#REF!</f>
        <v>#REF!</v>
      </c>
      <c r="BX27" s="46" t="e">
        <f>+AN27-#REF!</f>
        <v>#REF!</v>
      </c>
      <c r="BY27" s="46" t="e">
        <f>+AO27-#REF!</f>
        <v>#REF!</v>
      </c>
      <c r="BZ27" s="46" t="e">
        <f>+AP27-#REF!</f>
        <v>#REF!</v>
      </c>
      <c r="CA27" s="46" t="e">
        <f>+BC27-#REF!</f>
        <v>#REF!</v>
      </c>
      <c r="CB27" s="46" t="e">
        <f>+BD27-#REF!</f>
        <v>#REF!</v>
      </c>
      <c r="CC27" s="46" t="e">
        <f>+BE27-#REF!</f>
        <v>#REF!</v>
      </c>
      <c r="CD27" s="46" t="e">
        <f>+BO27-#REF!</f>
        <v>#REF!</v>
      </c>
      <c r="CE27" s="46" t="e">
        <f>+BP27-#REF!</f>
        <v>#REF!</v>
      </c>
      <c r="CF27" s="46" t="e">
        <f>+BQ27-#REF!</f>
        <v>#REF!</v>
      </c>
      <c r="CG27" s="46" t="e">
        <f t="shared" si="26"/>
        <v>#REF!</v>
      </c>
      <c r="CH27" s="46" t="e">
        <f t="shared" si="26"/>
        <v>#REF!</v>
      </c>
      <c r="CI27" s="46" t="e">
        <f t="shared" si="26"/>
        <v>#REF!</v>
      </c>
    </row>
    <row r="28" spans="2:87"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1200000</v>
      </c>
      <c r="T28" s="39"/>
      <c r="U28" s="110">
        <f t="shared" si="4"/>
        <v>1200000</v>
      </c>
      <c r="V28" s="39"/>
      <c r="W28" s="39"/>
      <c r="X28" s="43">
        <f t="shared" si="5"/>
        <v>0</v>
      </c>
      <c r="Y28" s="43">
        <f t="shared" si="6"/>
        <v>1200000</v>
      </c>
      <c r="Z28" s="43">
        <f t="shared" si="6"/>
        <v>0</v>
      </c>
      <c r="AA28" s="43">
        <f t="shared" si="7"/>
        <v>1200000</v>
      </c>
      <c r="AB28" s="45"/>
      <c r="AC28" s="45"/>
      <c r="AD28" s="46">
        <f t="shared" si="8"/>
        <v>0</v>
      </c>
      <c r="AE28" s="44">
        <v>10183333</v>
      </c>
      <c r="AF28" s="45"/>
      <c r="AG28" s="46">
        <f t="shared" si="9"/>
        <v>10183333</v>
      </c>
      <c r="AH28" s="44">
        <v>10183333</v>
      </c>
      <c r="AI28" s="45"/>
      <c r="AJ28" s="46">
        <f t="shared" si="10"/>
        <v>10183333</v>
      </c>
      <c r="AK28" s="44">
        <v>10183334</v>
      </c>
      <c r="AL28" s="45"/>
      <c r="AM28" s="43">
        <f t="shared" si="11"/>
        <v>10183334</v>
      </c>
      <c r="AN28" s="43">
        <f t="shared" si="12"/>
        <v>30550000</v>
      </c>
      <c r="AO28" s="43">
        <f t="shared" si="12"/>
        <v>0</v>
      </c>
      <c r="AP28" s="43">
        <f t="shared" si="13"/>
        <v>30550000</v>
      </c>
      <c r="AQ28" s="44" t="e">
        <f>+#REF!+ROUND((#REF!-$Y28)/3,0)</f>
        <v>#REF!</v>
      </c>
      <c r="AR28" s="44" t="e">
        <f>+#REF!+ROUND((#REF!-$Z28)/3,0)</f>
        <v>#REF!</v>
      </c>
      <c r="AS28" s="46" t="e">
        <f t="shared" si="14"/>
        <v>#REF!</v>
      </c>
      <c r="AT28" s="44" t="e">
        <f>+#REF!+ROUND((#REF!-$Y28)/3,0)</f>
        <v>#REF!</v>
      </c>
      <c r="AU28" s="44" t="e">
        <f>+#REF!+ROUND((#REF!-$Z28)/3,0)</f>
        <v>#REF!</v>
      </c>
      <c r="AV28" s="46" t="e">
        <f t="shared" si="15"/>
        <v>#REF!</v>
      </c>
      <c r="AW28" s="44" t="e">
        <f>+#REF!+ROUND((#REF!-$Y28)/3,0)</f>
        <v>#REF!</v>
      </c>
      <c r="AX28" s="44" t="e">
        <f>+#REF!+ROUND((#REF!-$Z28)/3,0)</f>
        <v>#REF!</v>
      </c>
      <c r="AY28" s="43" t="e">
        <f t="shared" si="16"/>
        <v>#REF!</v>
      </c>
      <c r="AZ28" s="47"/>
      <c r="BA28" s="47"/>
      <c r="BB28" s="43">
        <f t="shared" si="17"/>
        <v>0</v>
      </c>
      <c r="BC28" s="43" t="e">
        <f t="shared" si="18"/>
        <v>#REF!</v>
      </c>
      <c r="BD28" s="43" t="e">
        <f t="shared" si="18"/>
        <v>#REF!</v>
      </c>
      <c r="BE28" s="43" t="e">
        <f t="shared" si="19"/>
        <v>#REF!</v>
      </c>
      <c r="BF28" s="47"/>
      <c r="BG28" s="47"/>
      <c r="BH28" s="43">
        <f t="shared" si="20"/>
        <v>0</v>
      </c>
      <c r="BI28" s="47"/>
      <c r="BJ28" s="47"/>
      <c r="BK28" s="43">
        <f t="shared" si="21"/>
        <v>0</v>
      </c>
      <c r="BL28" s="47"/>
      <c r="BM28" s="47"/>
      <c r="BN28" s="43">
        <f t="shared" si="22"/>
        <v>0</v>
      </c>
      <c r="BO28" s="43">
        <f t="shared" si="23"/>
        <v>0</v>
      </c>
      <c r="BP28" s="43">
        <f t="shared" si="23"/>
        <v>0</v>
      </c>
      <c r="BQ28" s="43">
        <f t="shared" si="24"/>
        <v>0</v>
      </c>
      <c r="BR28" s="46" t="e">
        <f t="shared" si="25"/>
        <v>#REF!</v>
      </c>
      <c r="BS28" s="46" t="e">
        <f t="shared" si="25"/>
        <v>#REF!</v>
      </c>
      <c r="BT28" s="46" t="e">
        <f t="shared" si="25"/>
        <v>#REF!</v>
      </c>
      <c r="BU28" s="46" t="e">
        <f>+Y28-#REF!</f>
        <v>#REF!</v>
      </c>
      <c r="BV28" s="46" t="e">
        <f>+Z28-#REF!</f>
        <v>#REF!</v>
      </c>
      <c r="BW28" s="46" t="e">
        <f>+AA28-#REF!</f>
        <v>#REF!</v>
      </c>
      <c r="BX28" s="46" t="e">
        <f>+AN28-#REF!</f>
        <v>#REF!</v>
      </c>
      <c r="BY28" s="46" t="e">
        <f>+AO28-#REF!</f>
        <v>#REF!</v>
      </c>
      <c r="BZ28" s="46" t="e">
        <f>+AP28-#REF!</f>
        <v>#REF!</v>
      </c>
      <c r="CA28" s="46" t="e">
        <f>+BC28-#REF!</f>
        <v>#REF!</v>
      </c>
      <c r="CB28" s="46" t="e">
        <f>+BD28-#REF!</f>
        <v>#REF!</v>
      </c>
      <c r="CC28" s="46" t="e">
        <f>+BE28-#REF!</f>
        <v>#REF!</v>
      </c>
      <c r="CD28" s="46" t="e">
        <f>+BO28-#REF!</f>
        <v>#REF!</v>
      </c>
      <c r="CE28" s="46" t="e">
        <f>+BP28-#REF!</f>
        <v>#REF!</v>
      </c>
      <c r="CF28" s="46" t="e">
        <f>+BQ28-#REF!</f>
        <v>#REF!</v>
      </c>
      <c r="CG28" s="46" t="e">
        <f t="shared" si="26"/>
        <v>#REF!</v>
      </c>
      <c r="CH28" s="46" t="e">
        <f t="shared" si="26"/>
        <v>#REF!</v>
      </c>
      <c r="CI28" s="46" t="e">
        <f t="shared" si="26"/>
        <v>#REF!</v>
      </c>
    </row>
    <row r="29" spans="2:87"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43">
        <f t="shared" si="5"/>
        <v>0</v>
      </c>
      <c r="Y29" s="43">
        <f t="shared" si="6"/>
        <v>0</v>
      </c>
      <c r="Z29" s="43">
        <f t="shared" si="6"/>
        <v>0</v>
      </c>
      <c r="AA29" s="43">
        <f t="shared" si="7"/>
        <v>0</v>
      </c>
      <c r="AB29" s="45"/>
      <c r="AC29" s="45"/>
      <c r="AD29" s="46">
        <f t="shared" si="8"/>
        <v>0</v>
      </c>
      <c r="AE29" s="44">
        <v>3450000</v>
      </c>
      <c r="AF29" s="45"/>
      <c r="AG29" s="46">
        <f t="shared" si="9"/>
        <v>3450000</v>
      </c>
      <c r="AH29" s="44">
        <v>3450000</v>
      </c>
      <c r="AI29" s="45"/>
      <c r="AJ29" s="46">
        <f t="shared" si="10"/>
        <v>3450000</v>
      </c>
      <c r="AK29" s="44">
        <v>3450000</v>
      </c>
      <c r="AL29" s="45"/>
      <c r="AM29" s="43">
        <f t="shared" si="11"/>
        <v>3450000</v>
      </c>
      <c r="AN29" s="43">
        <f t="shared" si="12"/>
        <v>10350000</v>
      </c>
      <c r="AO29" s="43">
        <f t="shared" si="12"/>
        <v>0</v>
      </c>
      <c r="AP29" s="43">
        <f t="shared" si="13"/>
        <v>10350000</v>
      </c>
      <c r="AQ29" s="44" t="e">
        <f>+#REF!+ROUND((#REF!-$Y29)/3,0)</f>
        <v>#REF!</v>
      </c>
      <c r="AR29" s="44" t="e">
        <f>+#REF!+ROUND((#REF!-$Z29)/3,0)</f>
        <v>#REF!</v>
      </c>
      <c r="AS29" s="46" t="e">
        <f t="shared" si="14"/>
        <v>#REF!</v>
      </c>
      <c r="AT29" s="44" t="e">
        <f>+#REF!+ROUND((#REF!-$Y29)/3,0)</f>
        <v>#REF!</v>
      </c>
      <c r="AU29" s="44" t="e">
        <f>+#REF!+ROUND((#REF!-$Z29)/3,0)</f>
        <v>#REF!</v>
      </c>
      <c r="AV29" s="46" t="e">
        <f t="shared" si="15"/>
        <v>#REF!</v>
      </c>
      <c r="AW29" s="44" t="e">
        <f>+#REF!+ROUND((#REF!-$Y29)/3,0)</f>
        <v>#REF!</v>
      </c>
      <c r="AX29" s="44" t="e">
        <f>+#REF!+ROUND((#REF!-$Z29)/3,0)</f>
        <v>#REF!</v>
      </c>
      <c r="AY29" s="43" t="e">
        <f t="shared" si="16"/>
        <v>#REF!</v>
      </c>
      <c r="AZ29" s="47"/>
      <c r="BA29" s="47"/>
      <c r="BB29" s="43">
        <f t="shared" si="17"/>
        <v>0</v>
      </c>
      <c r="BC29" s="43" t="e">
        <f t="shared" si="18"/>
        <v>#REF!</v>
      </c>
      <c r="BD29" s="43" t="e">
        <f t="shared" si="18"/>
        <v>#REF!</v>
      </c>
      <c r="BE29" s="43" t="e">
        <f t="shared" si="19"/>
        <v>#REF!</v>
      </c>
      <c r="BF29" s="47"/>
      <c r="BG29" s="47"/>
      <c r="BH29" s="43">
        <f t="shared" si="20"/>
        <v>0</v>
      </c>
      <c r="BI29" s="47"/>
      <c r="BJ29" s="47"/>
      <c r="BK29" s="43">
        <f t="shared" si="21"/>
        <v>0</v>
      </c>
      <c r="BL29" s="47"/>
      <c r="BM29" s="47"/>
      <c r="BN29" s="43">
        <f t="shared" si="22"/>
        <v>0</v>
      </c>
      <c r="BO29" s="43">
        <f t="shared" si="23"/>
        <v>0</v>
      </c>
      <c r="BP29" s="43">
        <f t="shared" si="23"/>
        <v>0</v>
      </c>
      <c r="BQ29" s="43">
        <f t="shared" si="24"/>
        <v>0</v>
      </c>
      <c r="BR29" s="46" t="e">
        <f t="shared" si="25"/>
        <v>#REF!</v>
      </c>
      <c r="BS29" s="46" t="e">
        <f t="shared" si="25"/>
        <v>#REF!</v>
      </c>
      <c r="BT29" s="46" t="e">
        <f t="shared" si="25"/>
        <v>#REF!</v>
      </c>
      <c r="BU29" s="46" t="e">
        <f>+Y29-#REF!</f>
        <v>#REF!</v>
      </c>
      <c r="BV29" s="46" t="e">
        <f>+Z29-#REF!</f>
        <v>#REF!</v>
      </c>
      <c r="BW29" s="46" t="e">
        <f>+AA29-#REF!</f>
        <v>#REF!</v>
      </c>
      <c r="BX29" s="46" t="e">
        <f>+AN29-#REF!</f>
        <v>#REF!</v>
      </c>
      <c r="BY29" s="46" t="e">
        <f>+AO29-#REF!</f>
        <v>#REF!</v>
      </c>
      <c r="BZ29" s="46" t="e">
        <f>+AP29-#REF!</f>
        <v>#REF!</v>
      </c>
      <c r="CA29" s="46" t="e">
        <f>+BC29-#REF!</f>
        <v>#REF!</v>
      </c>
      <c r="CB29" s="46" t="e">
        <f>+BD29-#REF!</f>
        <v>#REF!</v>
      </c>
      <c r="CC29" s="46" t="e">
        <f>+BE29-#REF!</f>
        <v>#REF!</v>
      </c>
      <c r="CD29" s="46" t="e">
        <f>+BO29-#REF!</f>
        <v>#REF!</v>
      </c>
      <c r="CE29" s="46" t="e">
        <f>+BP29-#REF!</f>
        <v>#REF!</v>
      </c>
      <c r="CF29" s="46" t="e">
        <f>+BQ29-#REF!</f>
        <v>#REF!</v>
      </c>
      <c r="CG29" s="46" t="e">
        <f t="shared" si="26"/>
        <v>#REF!</v>
      </c>
      <c r="CH29" s="46" t="e">
        <f t="shared" si="26"/>
        <v>#REF!</v>
      </c>
      <c r="CI29" s="46" t="e">
        <f t="shared" si="26"/>
        <v>#REF!</v>
      </c>
    </row>
    <row r="30" spans="2:87"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43">
        <f t="shared" si="5"/>
        <v>0</v>
      </c>
      <c r="Y30" s="43">
        <f t="shared" si="6"/>
        <v>0</v>
      </c>
      <c r="Z30" s="43">
        <f t="shared" si="6"/>
        <v>0</v>
      </c>
      <c r="AA30" s="43">
        <f t="shared" si="7"/>
        <v>0</v>
      </c>
      <c r="AB30" s="45"/>
      <c r="AC30" s="45"/>
      <c r="AD30" s="46">
        <f t="shared" si="8"/>
        <v>0</v>
      </c>
      <c r="AE30" s="44">
        <v>2833333</v>
      </c>
      <c r="AF30" s="45"/>
      <c r="AG30" s="46">
        <f t="shared" si="9"/>
        <v>2833333</v>
      </c>
      <c r="AH30" s="44">
        <v>2833333</v>
      </c>
      <c r="AI30" s="45"/>
      <c r="AJ30" s="46">
        <f t="shared" si="10"/>
        <v>2833333</v>
      </c>
      <c r="AK30" s="44">
        <v>2833334</v>
      </c>
      <c r="AL30" s="45"/>
      <c r="AM30" s="43">
        <f t="shared" si="11"/>
        <v>2833334</v>
      </c>
      <c r="AN30" s="43">
        <f t="shared" si="12"/>
        <v>8500000</v>
      </c>
      <c r="AO30" s="43">
        <f t="shared" si="12"/>
        <v>0</v>
      </c>
      <c r="AP30" s="43">
        <f t="shared" si="13"/>
        <v>8500000</v>
      </c>
      <c r="AQ30" s="44" t="e">
        <f>+#REF!+ROUND((#REF!-$Y30)/3,0)</f>
        <v>#REF!</v>
      </c>
      <c r="AR30" s="44" t="e">
        <f>+#REF!+ROUND((#REF!-$Z30)/3,0)</f>
        <v>#REF!</v>
      </c>
      <c r="AS30" s="46" t="e">
        <f t="shared" si="14"/>
        <v>#REF!</v>
      </c>
      <c r="AT30" s="44" t="e">
        <f>+#REF!+ROUND((#REF!-$Y30)/3,0)</f>
        <v>#REF!</v>
      </c>
      <c r="AU30" s="44" t="e">
        <f>+#REF!+ROUND((#REF!-$Z30)/3,0)</f>
        <v>#REF!</v>
      </c>
      <c r="AV30" s="46" t="e">
        <f t="shared" si="15"/>
        <v>#REF!</v>
      </c>
      <c r="AW30" s="44" t="e">
        <f>+#REF!+ROUND((#REF!-$Y30)/3,0)</f>
        <v>#REF!</v>
      </c>
      <c r="AX30" s="44" t="e">
        <f>+#REF!+ROUND((#REF!-$Z30)/3,0)</f>
        <v>#REF!</v>
      </c>
      <c r="AY30" s="43" t="e">
        <f t="shared" si="16"/>
        <v>#REF!</v>
      </c>
      <c r="AZ30" s="47"/>
      <c r="BA30" s="47"/>
      <c r="BB30" s="43">
        <f t="shared" si="17"/>
        <v>0</v>
      </c>
      <c r="BC30" s="43" t="e">
        <f t="shared" si="18"/>
        <v>#REF!</v>
      </c>
      <c r="BD30" s="43" t="e">
        <f t="shared" si="18"/>
        <v>#REF!</v>
      </c>
      <c r="BE30" s="43" t="e">
        <f t="shared" si="19"/>
        <v>#REF!</v>
      </c>
      <c r="BF30" s="47"/>
      <c r="BG30" s="47"/>
      <c r="BH30" s="43">
        <f t="shared" si="20"/>
        <v>0</v>
      </c>
      <c r="BI30" s="47"/>
      <c r="BJ30" s="47"/>
      <c r="BK30" s="43">
        <f t="shared" si="21"/>
        <v>0</v>
      </c>
      <c r="BL30" s="47"/>
      <c r="BM30" s="47"/>
      <c r="BN30" s="43">
        <f t="shared" si="22"/>
        <v>0</v>
      </c>
      <c r="BO30" s="43">
        <f t="shared" si="23"/>
        <v>0</v>
      </c>
      <c r="BP30" s="43">
        <f t="shared" si="23"/>
        <v>0</v>
      </c>
      <c r="BQ30" s="43">
        <f t="shared" si="24"/>
        <v>0</v>
      </c>
      <c r="BR30" s="46" t="e">
        <f t="shared" si="25"/>
        <v>#REF!</v>
      </c>
      <c r="BS30" s="46" t="e">
        <f t="shared" si="25"/>
        <v>#REF!</v>
      </c>
      <c r="BT30" s="46" t="e">
        <f t="shared" si="25"/>
        <v>#REF!</v>
      </c>
      <c r="BU30" s="46" t="e">
        <f>+Y30-#REF!</f>
        <v>#REF!</v>
      </c>
      <c r="BV30" s="46" t="e">
        <f>+Z30-#REF!</f>
        <v>#REF!</v>
      </c>
      <c r="BW30" s="46" t="e">
        <f>+AA30-#REF!</f>
        <v>#REF!</v>
      </c>
      <c r="BX30" s="46" t="e">
        <f>+AN30-#REF!</f>
        <v>#REF!</v>
      </c>
      <c r="BY30" s="46" t="e">
        <f>+AO30-#REF!</f>
        <v>#REF!</v>
      </c>
      <c r="BZ30" s="46" t="e">
        <f>+AP30-#REF!</f>
        <v>#REF!</v>
      </c>
      <c r="CA30" s="46" t="e">
        <f>+BC30-#REF!</f>
        <v>#REF!</v>
      </c>
      <c r="CB30" s="46" t="e">
        <f>+BD30-#REF!</f>
        <v>#REF!</v>
      </c>
      <c r="CC30" s="46" t="e">
        <f>+BE30-#REF!</f>
        <v>#REF!</v>
      </c>
      <c r="CD30" s="46" t="e">
        <f>+BO30-#REF!</f>
        <v>#REF!</v>
      </c>
      <c r="CE30" s="46" t="e">
        <f>+BP30-#REF!</f>
        <v>#REF!</v>
      </c>
      <c r="CF30" s="46" t="e">
        <f>+BQ30-#REF!</f>
        <v>#REF!</v>
      </c>
      <c r="CG30" s="46" t="e">
        <f t="shared" si="26"/>
        <v>#REF!</v>
      </c>
      <c r="CH30" s="46" t="e">
        <f t="shared" si="26"/>
        <v>#REF!</v>
      </c>
      <c r="CI30" s="46" t="e">
        <f t="shared" si="26"/>
        <v>#REF!</v>
      </c>
    </row>
    <row r="31" spans="2:87"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43">
        <f t="shared" si="5"/>
        <v>0</v>
      </c>
      <c r="Y31" s="43">
        <f t="shared" si="6"/>
        <v>0</v>
      </c>
      <c r="Z31" s="43">
        <f t="shared" si="6"/>
        <v>0</v>
      </c>
      <c r="AA31" s="43">
        <f t="shared" si="7"/>
        <v>0</v>
      </c>
      <c r="AB31" s="45"/>
      <c r="AC31" s="45"/>
      <c r="AD31" s="46">
        <f t="shared" si="8"/>
        <v>0</v>
      </c>
      <c r="AE31" s="44">
        <v>493000</v>
      </c>
      <c r="AF31" s="45"/>
      <c r="AG31" s="46">
        <f t="shared" si="9"/>
        <v>493000</v>
      </c>
      <c r="AH31" s="44">
        <v>493000</v>
      </c>
      <c r="AI31" s="45"/>
      <c r="AJ31" s="46">
        <f t="shared" si="10"/>
        <v>493000</v>
      </c>
      <c r="AK31" s="44">
        <v>493000</v>
      </c>
      <c r="AL31" s="45"/>
      <c r="AM31" s="43">
        <f t="shared" si="11"/>
        <v>493000</v>
      </c>
      <c r="AN31" s="43">
        <f t="shared" si="12"/>
        <v>1479000</v>
      </c>
      <c r="AO31" s="43">
        <f t="shared" si="12"/>
        <v>0</v>
      </c>
      <c r="AP31" s="43">
        <f t="shared" si="13"/>
        <v>1479000</v>
      </c>
      <c r="AQ31" s="44" t="e">
        <f>+#REF!+ROUND((#REF!-$Y31)/3,0)</f>
        <v>#REF!</v>
      </c>
      <c r="AR31" s="44" t="e">
        <f>+#REF!+ROUND((#REF!-$Z31)/3,0)</f>
        <v>#REF!</v>
      </c>
      <c r="AS31" s="46" t="e">
        <f t="shared" si="14"/>
        <v>#REF!</v>
      </c>
      <c r="AT31" s="44" t="e">
        <f>+#REF!+ROUND((#REF!-$Y31)/3,0)</f>
        <v>#REF!</v>
      </c>
      <c r="AU31" s="44" t="e">
        <f>+#REF!+ROUND((#REF!-$Z31)/3,0)</f>
        <v>#REF!</v>
      </c>
      <c r="AV31" s="46" t="e">
        <f t="shared" si="15"/>
        <v>#REF!</v>
      </c>
      <c r="AW31" s="44" t="e">
        <f>+#REF!+ROUND((#REF!-$Y31)/3,0)</f>
        <v>#REF!</v>
      </c>
      <c r="AX31" s="44" t="e">
        <f>+#REF!+ROUND((#REF!-$Z31)/3,0)</f>
        <v>#REF!</v>
      </c>
      <c r="AY31" s="43" t="e">
        <f t="shared" si="16"/>
        <v>#REF!</v>
      </c>
      <c r="AZ31" s="47"/>
      <c r="BA31" s="47"/>
      <c r="BB31" s="43">
        <f t="shared" si="17"/>
        <v>0</v>
      </c>
      <c r="BC31" s="43" t="e">
        <f t="shared" si="18"/>
        <v>#REF!</v>
      </c>
      <c r="BD31" s="43" t="e">
        <f t="shared" si="18"/>
        <v>#REF!</v>
      </c>
      <c r="BE31" s="43" t="e">
        <f t="shared" si="19"/>
        <v>#REF!</v>
      </c>
      <c r="BF31" s="47"/>
      <c r="BG31" s="47"/>
      <c r="BH31" s="43">
        <f t="shared" si="20"/>
        <v>0</v>
      </c>
      <c r="BI31" s="47"/>
      <c r="BJ31" s="47"/>
      <c r="BK31" s="43">
        <f t="shared" si="21"/>
        <v>0</v>
      </c>
      <c r="BL31" s="47"/>
      <c r="BM31" s="47"/>
      <c r="BN31" s="43">
        <f t="shared" si="22"/>
        <v>0</v>
      </c>
      <c r="BO31" s="43">
        <f t="shared" si="23"/>
        <v>0</v>
      </c>
      <c r="BP31" s="43">
        <f t="shared" si="23"/>
        <v>0</v>
      </c>
      <c r="BQ31" s="43">
        <f t="shared" si="24"/>
        <v>0</v>
      </c>
      <c r="BR31" s="46" t="e">
        <f t="shared" si="25"/>
        <v>#REF!</v>
      </c>
      <c r="BS31" s="46" t="e">
        <f t="shared" si="25"/>
        <v>#REF!</v>
      </c>
      <c r="BT31" s="46" t="e">
        <f t="shared" si="25"/>
        <v>#REF!</v>
      </c>
      <c r="BU31" s="46" t="e">
        <f>+Y31-#REF!</f>
        <v>#REF!</v>
      </c>
      <c r="BV31" s="46" t="e">
        <f>+Z31-#REF!</f>
        <v>#REF!</v>
      </c>
      <c r="BW31" s="46" t="e">
        <f>+AA31-#REF!</f>
        <v>#REF!</v>
      </c>
      <c r="BX31" s="46" t="e">
        <f>+AN31-#REF!</f>
        <v>#REF!</v>
      </c>
      <c r="BY31" s="46" t="e">
        <f>+AO31-#REF!</f>
        <v>#REF!</v>
      </c>
      <c r="BZ31" s="46" t="e">
        <f>+AP31-#REF!</f>
        <v>#REF!</v>
      </c>
      <c r="CA31" s="46" t="e">
        <f>+BC31-#REF!</f>
        <v>#REF!</v>
      </c>
      <c r="CB31" s="46" t="e">
        <f>+BD31-#REF!</f>
        <v>#REF!</v>
      </c>
      <c r="CC31" s="46" t="e">
        <f>+BE31-#REF!</f>
        <v>#REF!</v>
      </c>
      <c r="CD31" s="46" t="e">
        <f>+BO31-#REF!</f>
        <v>#REF!</v>
      </c>
      <c r="CE31" s="46" t="e">
        <f>+BP31-#REF!</f>
        <v>#REF!</v>
      </c>
      <c r="CF31" s="46" t="e">
        <f>+BQ31-#REF!</f>
        <v>#REF!</v>
      </c>
      <c r="CG31" s="46" t="e">
        <f t="shared" si="26"/>
        <v>#REF!</v>
      </c>
      <c r="CH31" s="46" t="e">
        <f t="shared" si="26"/>
        <v>#REF!</v>
      </c>
      <c r="CI31" s="46" t="e">
        <f t="shared" si="26"/>
        <v>#REF!</v>
      </c>
    </row>
    <row r="32" spans="2:87"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43">
        <f t="shared" si="5"/>
        <v>0</v>
      </c>
      <c r="Y32" s="43">
        <f t="shared" si="6"/>
        <v>0</v>
      </c>
      <c r="Z32" s="43">
        <f t="shared" si="6"/>
        <v>0</v>
      </c>
      <c r="AA32" s="43">
        <f t="shared" si="7"/>
        <v>0</v>
      </c>
      <c r="AB32" s="45"/>
      <c r="AC32" s="45"/>
      <c r="AD32" s="46">
        <f t="shared" si="8"/>
        <v>0</v>
      </c>
      <c r="AE32" s="44">
        <v>1008000</v>
      </c>
      <c r="AF32" s="45"/>
      <c r="AG32" s="46">
        <f t="shared" si="9"/>
        <v>1008000</v>
      </c>
      <c r="AH32" s="44">
        <v>1008000</v>
      </c>
      <c r="AI32" s="45"/>
      <c r="AJ32" s="46">
        <f t="shared" si="10"/>
        <v>1008000</v>
      </c>
      <c r="AK32" s="44">
        <v>1008000</v>
      </c>
      <c r="AL32" s="45"/>
      <c r="AM32" s="43">
        <f t="shared" si="11"/>
        <v>1008000</v>
      </c>
      <c r="AN32" s="43">
        <f t="shared" si="12"/>
        <v>3024000</v>
      </c>
      <c r="AO32" s="43">
        <f t="shared" si="12"/>
        <v>0</v>
      </c>
      <c r="AP32" s="43">
        <f t="shared" si="13"/>
        <v>3024000</v>
      </c>
      <c r="AQ32" s="44" t="e">
        <f>+#REF!+ROUND((#REF!-$Y32)/3,0)</f>
        <v>#REF!</v>
      </c>
      <c r="AR32" s="44" t="e">
        <f>+#REF!+ROUND((#REF!-$Z32)/3,0)</f>
        <v>#REF!</v>
      </c>
      <c r="AS32" s="46" t="e">
        <f t="shared" si="14"/>
        <v>#REF!</v>
      </c>
      <c r="AT32" s="44" t="e">
        <f>+#REF!+ROUND((#REF!-$Y32)/3,0)</f>
        <v>#REF!</v>
      </c>
      <c r="AU32" s="44" t="e">
        <f>+#REF!+ROUND((#REF!-$Z32)/3,0)</f>
        <v>#REF!</v>
      </c>
      <c r="AV32" s="46" t="e">
        <f t="shared" si="15"/>
        <v>#REF!</v>
      </c>
      <c r="AW32" s="44" t="e">
        <f>+#REF!+ROUND((#REF!-$Y32)/3,0)</f>
        <v>#REF!</v>
      </c>
      <c r="AX32" s="44" t="e">
        <f>+#REF!+ROUND((#REF!-$Z32)/3,0)</f>
        <v>#REF!</v>
      </c>
      <c r="AY32" s="43" t="e">
        <f t="shared" si="16"/>
        <v>#REF!</v>
      </c>
      <c r="AZ32" s="47"/>
      <c r="BA32" s="47"/>
      <c r="BB32" s="43">
        <f t="shared" si="17"/>
        <v>0</v>
      </c>
      <c r="BC32" s="43" t="e">
        <f t="shared" si="18"/>
        <v>#REF!</v>
      </c>
      <c r="BD32" s="43" t="e">
        <f t="shared" si="18"/>
        <v>#REF!</v>
      </c>
      <c r="BE32" s="43" t="e">
        <f t="shared" si="19"/>
        <v>#REF!</v>
      </c>
      <c r="BF32" s="47"/>
      <c r="BG32" s="47"/>
      <c r="BH32" s="43">
        <f t="shared" si="20"/>
        <v>0</v>
      </c>
      <c r="BI32" s="47"/>
      <c r="BJ32" s="47"/>
      <c r="BK32" s="43">
        <f t="shared" si="21"/>
        <v>0</v>
      </c>
      <c r="BL32" s="47"/>
      <c r="BM32" s="47"/>
      <c r="BN32" s="43">
        <f t="shared" si="22"/>
        <v>0</v>
      </c>
      <c r="BO32" s="43">
        <f t="shared" si="23"/>
        <v>0</v>
      </c>
      <c r="BP32" s="43">
        <f t="shared" si="23"/>
        <v>0</v>
      </c>
      <c r="BQ32" s="43">
        <f t="shared" si="24"/>
        <v>0</v>
      </c>
      <c r="BR32" s="46" t="e">
        <f t="shared" si="25"/>
        <v>#REF!</v>
      </c>
      <c r="BS32" s="46" t="e">
        <f t="shared" si="25"/>
        <v>#REF!</v>
      </c>
      <c r="BT32" s="46" t="e">
        <f t="shared" si="25"/>
        <v>#REF!</v>
      </c>
      <c r="BU32" s="46" t="e">
        <f>+Y32-#REF!</f>
        <v>#REF!</v>
      </c>
      <c r="BV32" s="46" t="e">
        <f>+Z32-#REF!</f>
        <v>#REF!</v>
      </c>
      <c r="BW32" s="46" t="e">
        <f>+AA32-#REF!</f>
        <v>#REF!</v>
      </c>
      <c r="BX32" s="46" t="e">
        <f>+AN32-#REF!</f>
        <v>#REF!</v>
      </c>
      <c r="BY32" s="46" t="e">
        <f>+AO32-#REF!</f>
        <v>#REF!</v>
      </c>
      <c r="BZ32" s="46" t="e">
        <f>+AP32-#REF!</f>
        <v>#REF!</v>
      </c>
      <c r="CA32" s="46" t="e">
        <f>+BC32-#REF!</f>
        <v>#REF!</v>
      </c>
      <c r="CB32" s="46" t="e">
        <f>+BD32-#REF!</f>
        <v>#REF!</v>
      </c>
      <c r="CC32" s="46" t="e">
        <f>+BE32-#REF!</f>
        <v>#REF!</v>
      </c>
      <c r="CD32" s="46" t="e">
        <f>+BO32-#REF!</f>
        <v>#REF!</v>
      </c>
      <c r="CE32" s="46" t="e">
        <f>+BP32-#REF!</f>
        <v>#REF!</v>
      </c>
      <c r="CF32" s="46" t="e">
        <f>+BQ32-#REF!</f>
        <v>#REF!</v>
      </c>
      <c r="CG32" s="46" t="e">
        <f t="shared" si="26"/>
        <v>#REF!</v>
      </c>
      <c r="CH32" s="46" t="e">
        <f t="shared" si="26"/>
        <v>#REF!</v>
      </c>
      <c r="CI32" s="46" t="e">
        <f t="shared" si="26"/>
        <v>#REF!</v>
      </c>
    </row>
    <row r="33" spans="1:87"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43">
        <f t="shared" si="5"/>
        <v>0</v>
      </c>
      <c r="Y33" s="43">
        <f t="shared" si="6"/>
        <v>0</v>
      </c>
      <c r="Z33" s="43">
        <f t="shared" si="6"/>
        <v>0</v>
      </c>
      <c r="AA33" s="43">
        <f t="shared" si="7"/>
        <v>0</v>
      </c>
      <c r="AB33" s="45"/>
      <c r="AC33" s="45"/>
      <c r="AD33" s="46">
        <f t="shared" si="8"/>
        <v>0</v>
      </c>
      <c r="AE33" s="44">
        <v>250000</v>
      </c>
      <c r="AF33" s="45"/>
      <c r="AG33" s="46">
        <f t="shared" si="9"/>
        <v>250000</v>
      </c>
      <c r="AH33" s="44">
        <v>250000</v>
      </c>
      <c r="AI33" s="45"/>
      <c r="AJ33" s="46">
        <f t="shared" si="10"/>
        <v>250000</v>
      </c>
      <c r="AK33" s="44">
        <v>250000</v>
      </c>
      <c r="AL33" s="45"/>
      <c r="AM33" s="43">
        <f t="shared" si="11"/>
        <v>250000</v>
      </c>
      <c r="AN33" s="43">
        <f t="shared" si="12"/>
        <v>750000</v>
      </c>
      <c r="AO33" s="43">
        <f t="shared" si="12"/>
        <v>0</v>
      </c>
      <c r="AP33" s="43">
        <f t="shared" si="13"/>
        <v>750000</v>
      </c>
      <c r="AQ33" s="44" t="e">
        <f>+#REF!+ROUND((#REF!-$Y33)/3,0)</f>
        <v>#REF!</v>
      </c>
      <c r="AR33" s="44" t="e">
        <f>+#REF!+ROUND((#REF!-$Z33)/3,0)</f>
        <v>#REF!</v>
      </c>
      <c r="AS33" s="46" t="e">
        <f t="shared" si="14"/>
        <v>#REF!</v>
      </c>
      <c r="AT33" s="44" t="e">
        <f>+#REF!+ROUND((#REF!-$Y33)/3,0)</f>
        <v>#REF!</v>
      </c>
      <c r="AU33" s="44" t="e">
        <f>+#REF!+ROUND((#REF!-$Z33)/3,0)</f>
        <v>#REF!</v>
      </c>
      <c r="AV33" s="46" t="e">
        <f t="shared" si="15"/>
        <v>#REF!</v>
      </c>
      <c r="AW33" s="44" t="e">
        <f>+#REF!+ROUND((#REF!-$Y33)/3,0)</f>
        <v>#REF!</v>
      </c>
      <c r="AX33" s="44" t="e">
        <f>+#REF!+ROUND((#REF!-$Z33)/3,0)</f>
        <v>#REF!</v>
      </c>
      <c r="AY33" s="43" t="e">
        <f t="shared" si="16"/>
        <v>#REF!</v>
      </c>
      <c r="AZ33" s="47"/>
      <c r="BA33" s="47"/>
      <c r="BB33" s="43">
        <f t="shared" si="17"/>
        <v>0</v>
      </c>
      <c r="BC33" s="43" t="e">
        <f t="shared" si="18"/>
        <v>#REF!</v>
      </c>
      <c r="BD33" s="43" t="e">
        <f t="shared" si="18"/>
        <v>#REF!</v>
      </c>
      <c r="BE33" s="43" t="e">
        <f t="shared" si="19"/>
        <v>#REF!</v>
      </c>
      <c r="BF33" s="47"/>
      <c r="BG33" s="47"/>
      <c r="BH33" s="43">
        <f t="shared" si="20"/>
        <v>0</v>
      </c>
      <c r="BI33" s="47"/>
      <c r="BJ33" s="47"/>
      <c r="BK33" s="43">
        <f t="shared" si="21"/>
        <v>0</v>
      </c>
      <c r="BL33" s="47"/>
      <c r="BM33" s="47"/>
      <c r="BN33" s="43">
        <f t="shared" si="22"/>
        <v>0</v>
      </c>
      <c r="BO33" s="43">
        <f t="shared" si="23"/>
        <v>0</v>
      </c>
      <c r="BP33" s="43">
        <f t="shared" si="23"/>
        <v>0</v>
      </c>
      <c r="BQ33" s="43">
        <f t="shared" si="24"/>
        <v>0</v>
      </c>
      <c r="BR33" s="46" t="e">
        <f t="shared" si="25"/>
        <v>#REF!</v>
      </c>
      <c r="BS33" s="46" t="e">
        <f t="shared" si="25"/>
        <v>#REF!</v>
      </c>
      <c r="BT33" s="46" t="e">
        <f t="shared" si="25"/>
        <v>#REF!</v>
      </c>
      <c r="BU33" s="46" t="e">
        <f>+Y33-#REF!</f>
        <v>#REF!</v>
      </c>
      <c r="BV33" s="46" t="e">
        <f>+Z33-#REF!</f>
        <v>#REF!</v>
      </c>
      <c r="BW33" s="46" t="e">
        <f>+AA33-#REF!</f>
        <v>#REF!</v>
      </c>
      <c r="BX33" s="46" t="e">
        <f>+AN33-#REF!</f>
        <v>#REF!</v>
      </c>
      <c r="BY33" s="46" t="e">
        <f>+AO33-#REF!</f>
        <v>#REF!</v>
      </c>
      <c r="BZ33" s="46" t="e">
        <f>+AP33-#REF!</f>
        <v>#REF!</v>
      </c>
      <c r="CA33" s="46" t="e">
        <f>+BC33-#REF!</f>
        <v>#REF!</v>
      </c>
      <c r="CB33" s="46" t="e">
        <f>+BD33-#REF!</f>
        <v>#REF!</v>
      </c>
      <c r="CC33" s="46" t="e">
        <f>+BE33-#REF!</f>
        <v>#REF!</v>
      </c>
      <c r="CD33" s="46" t="e">
        <f>+BO33-#REF!</f>
        <v>#REF!</v>
      </c>
      <c r="CE33" s="46" t="e">
        <f>+BP33-#REF!</f>
        <v>#REF!</v>
      </c>
      <c r="CF33" s="46" t="e">
        <f>+BQ33-#REF!</f>
        <v>#REF!</v>
      </c>
      <c r="CG33" s="46" t="e">
        <f t="shared" si="26"/>
        <v>#REF!</v>
      </c>
      <c r="CH33" s="46" t="e">
        <f t="shared" si="26"/>
        <v>#REF!</v>
      </c>
      <c r="CI33" s="46" t="e">
        <f t="shared" si="26"/>
        <v>#REF!</v>
      </c>
    </row>
    <row r="34" spans="1:87"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43">
        <f t="shared" si="5"/>
        <v>0</v>
      </c>
      <c r="Y34" s="43">
        <f t="shared" si="6"/>
        <v>0</v>
      </c>
      <c r="Z34" s="43">
        <f t="shared" si="6"/>
        <v>0</v>
      </c>
      <c r="AA34" s="43">
        <f t="shared" si="7"/>
        <v>0</v>
      </c>
      <c r="AB34" s="45"/>
      <c r="AC34" s="45"/>
      <c r="AD34" s="46">
        <f t="shared" si="8"/>
        <v>0</v>
      </c>
      <c r="AE34" s="44">
        <v>9700000</v>
      </c>
      <c r="AF34" s="45"/>
      <c r="AG34" s="46">
        <f t="shared" si="9"/>
        <v>9700000</v>
      </c>
      <c r="AH34" s="44">
        <v>9700000</v>
      </c>
      <c r="AI34" s="45"/>
      <c r="AJ34" s="46">
        <f t="shared" si="10"/>
        <v>9700000</v>
      </c>
      <c r="AK34" s="44">
        <v>9700000</v>
      </c>
      <c r="AL34" s="45"/>
      <c r="AM34" s="43">
        <f t="shared" si="11"/>
        <v>9700000</v>
      </c>
      <c r="AN34" s="43">
        <f t="shared" si="12"/>
        <v>29100000</v>
      </c>
      <c r="AO34" s="43">
        <f t="shared" si="12"/>
        <v>0</v>
      </c>
      <c r="AP34" s="43">
        <f t="shared" si="13"/>
        <v>29100000</v>
      </c>
      <c r="AQ34" s="44" t="e">
        <f>+#REF!+ROUND((#REF!-$Y34)/3,0)</f>
        <v>#REF!</v>
      </c>
      <c r="AR34" s="44" t="e">
        <f>+#REF!+ROUND((#REF!-$Z34)/3,0)</f>
        <v>#REF!</v>
      </c>
      <c r="AS34" s="46" t="e">
        <f t="shared" si="14"/>
        <v>#REF!</v>
      </c>
      <c r="AT34" s="44" t="e">
        <f>+#REF!+ROUND((#REF!-$Y34)/3,0)</f>
        <v>#REF!</v>
      </c>
      <c r="AU34" s="44" t="e">
        <f>+#REF!+ROUND((#REF!-$Z34)/3,0)</f>
        <v>#REF!</v>
      </c>
      <c r="AV34" s="46" t="e">
        <f t="shared" si="15"/>
        <v>#REF!</v>
      </c>
      <c r="AW34" s="44" t="e">
        <f>+#REF!+ROUND((#REF!-$Y34)/3,0)</f>
        <v>#REF!</v>
      </c>
      <c r="AX34" s="44" t="e">
        <f>+#REF!+ROUND((#REF!-$Z34)/3,0)</f>
        <v>#REF!</v>
      </c>
      <c r="AY34" s="43" t="e">
        <f t="shared" si="16"/>
        <v>#REF!</v>
      </c>
      <c r="AZ34" s="47"/>
      <c r="BA34" s="47"/>
      <c r="BB34" s="43">
        <f t="shared" si="17"/>
        <v>0</v>
      </c>
      <c r="BC34" s="43" t="e">
        <f t="shared" si="18"/>
        <v>#REF!</v>
      </c>
      <c r="BD34" s="43" t="e">
        <f t="shared" si="18"/>
        <v>#REF!</v>
      </c>
      <c r="BE34" s="43" t="e">
        <f t="shared" si="19"/>
        <v>#REF!</v>
      </c>
      <c r="BF34" s="47"/>
      <c r="BG34" s="47"/>
      <c r="BH34" s="43">
        <f t="shared" si="20"/>
        <v>0</v>
      </c>
      <c r="BI34" s="47"/>
      <c r="BJ34" s="47"/>
      <c r="BK34" s="43">
        <f t="shared" si="21"/>
        <v>0</v>
      </c>
      <c r="BL34" s="47"/>
      <c r="BM34" s="47"/>
      <c r="BN34" s="43">
        <f t="shared" si="22"/>
        <v>0</v>
      </c>
      <c r="BO34" s="43">
        <f t="shared" si="23"/>
        <v>0</v>
      </c>
      <c r="BP34" s="43">
        <f t="shared" si="23"/>
        <v>0</v>
      </c>
      <c r="BQ34" s="43">
        <f t="shared" si="24"/>
        <v>0</v>
      </c>
      <c r="BR34" s="46" t="e">
        <f t="shared" si="25"/>
        <v>#REF!</v>
      </c>
      <c r="BS34" s="46" t="e">
        <f t="shared" si="25"/>
        <v>#REF!</v>
      </c>
      <c r="BT34" s="46" t="e">
        <f t="shared" si="25"/>
        <v>#REF!</v>
      </c>
      <c r="BU34" s="46" t="e">
        <f>+Y34-#REF!</f>
        <v>#REF!</v>
      </c>
      <c r="BV34" s="46" t="e">
        <f>+Z34-#REF!</f>
        <v>#REF!</v>
      </c>
      <c r="BW34" s="46" t="e">
        <f>+AA34-#REF!</f>
        <v>#REF!</v>
      </c>
      <c r="BX34" s="46" t="e">
        <f>+AN34-#REF!</f>
        <v>#REF!</v>
      </c>
      <c r="BY34" s="46" t="e">
        <f>+AO34-#REF!</f>
        <v>#REF!</v>
      </c>
      <c r="BZ34" s="46" t="e">
        <f>+AP34-#REF!</f>
        <v>#REF!</v>
      </c>
      <c r="CA34" s="46" t="e">
        <f>+BC34-#REF!</f>
        <v>#REF!</v>
      </c>
      <c r="CB34" s="46" t="e">
        <f>+BD34-#REF!</f>
        <v>#REF!</v>
      </c>
      <c r="CC34" s="46" t="e">
        <f>+BE34-#REF!</f>
        <v>#REF!</v>
      </c>
      <c r="CD34" s="46" t="e">
        <f>+BO34-#REF!</f>
        <v>#REF!</v>
      </c>
      <c r="CE34" s="46" t="e">
        <f>+BP34-#REF!</f>
        <v>#REF!</v>
      </c>
      <c r="CF34" s="46" t="e">
        <f>+BQ34-#REF!</f>
        <v>#REF!</v>
      </c>
      <c r="CG34" s="46" t="e">
        <f t="shared" si="26"/>
        <v>#REF!</v>
      </c>
      <c r="CH34" s="46" t="e">
        <f t="shared" si="26"/>
        <v>#REF!</v>
      </c>
      <c r="CI34" s="46" t="e">
        <f t="shared" si="26"/>
        <v>#REF!</v>
      </c>
    </row>
    <row r="35" spans="1:87"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43">
        <f t="shared" si="5"/>
        <v>0</v>
      </c>
      <c r="Y35" s="43">
        <f t="shared" si="6"/>
        <v>0</v>
      </c>
      <c r="Z35" s="43">
        <f t="shared" si="6"/>
        <v>0</v>
      </c>
      <c r="AA35" s="43">
        <f t="shared" si="7"/>
        <v>0</v>
      </c>
      <c r="AB35" s="45"/>
      <c r="AC35" s="45"/>
      <c r="AD35" s="46">
        <f t="shared" si="8"/>
        <v>0</v>
      </c>
      <c r="AE35" s="44">
        <v>333333</v>
      </c>
      <c r="AF35" s="45"/>
      <c r="AG35" s="46">
        <f t="shared" si="9"/>
        <v>333333</v>
      </c>
      <c r="AH35" s="44">
        <v>333333</v>
      </c>
      <c r="AI35" s="45"/>
      <c r="AJ35" s="46">
        <f t="shared" si="10"/>
        <v>333333</v>
      </c>
      <c r="AK35" s="44">
        <v>333334</v>
      </c>
      <c r="AL35" s="45"/>
      <c r="AM35" s="43">
        <f t="shared" si="11"/>
        <v>333334</v>
      </c>
      <c r="AN35" s="43">
        <f t="shared" si="12"/>
        <v>1000000</v>
      </c>
      <c r="AO35" s="43">
        <f t="shared" si="12"/>
        <v>0</v>
      </c>
      <c r="AP35" s="43">
        <f t="shared" si="13"/>
        <v>1000000</v>
      </c>
      <c r="AQ35" s="44" t="e">
        <f>+#REF!+ROUND((#REF!-$Y35)/3,0)</f>
        <v>#REF!</v>
      </c>
      <c r="AR35" s="44" t="e">
        <f>+#REF!+ROUND((#REF!-$Z35)/3,0)</f>
        <v>#REF!</v>
      </c>
      <c r="AS35" s="46" t="e">
        <f t="shared" si="14"/>
        <v>#REF!</v>
      </c>
      <c r="AT35" s="44" t="e">
        <f>+#REF!+ROUND((#REF!-$Y35)/3,0)</f>
        <v>#REF!</v>
      </c>
      <c r="AU35" s="44" t="e">
        <f>+#REF!+ROUND((#REF!-$Z35)/3,0)</f>
        <v>#REF!</v>
      </c>
      <c r="AV35" s="46" t="e">
        <f t="shared" si="15"/>
        <v>#REF!</v>
      </c>
      <c r="AW35" s="44" t="e">
        <f>+#REF!+ROUND((#REF!-$Y35)/3,0)</f>
        <v>#REF!</v>
      </c>
      <c r="AX35" s="44" t="e">
        <f>+#REF!+ROUND((#REF!-$Z35)/3,0)</f>
        <v>#REF!</v>
      </c>
      <c r="AY35" s="43" t="e">
        <f t="shared" si="16"/>
        <v>#REF!</v>
      </c>
      <c r="AZ35" s="47"/>
      <c r="BA35" s="47"/>
      <c r="BB35" s="43">
        <f t="shared" si="17"/>
        <v>0</v>
      </c>
      <c r="BC35" s="43" t="e">
        <f t="shared" si="18"/>
        <v>#REF!</v>
      </c>
      <c r="BD35" s="43" t="e">
        <f t="shared" si="18"/>
        <v>#REF!</v>
      </c>
      <c r="BE35" s="43" t="e">
        <f t="shared" si="19"/>
        <v>#REF!</v>
      </c>
      <c r="BF35" s="47"/>
      <c r="BG35" s="47"/>
      <c r="BH35" s="43">
        <f t="shared" si="20"/>
        <v>0</v>
      </c>
      <c r="BI35" s="47"/>
      <c r="BJ35" s="47"/>
      <c r="BK35" s="43">
        <f t="shared" si="21"/>
        <v>0</v>
      </c>
      <c r="BL35" s="47"/>
      <c r="BM35" s="47"/>
      <c r="BN35" s="43">
        <f t="shared" si="22"/>
        <v>0</v>
      </c>
      <c r="BO35" s="43">
        <f t="shared" si="23"/>
        <v>0</v>
      </c>
      <c r="BP35" s="43">
        <f t="shared" si="23"/>
        <v>0</v>
      </c>
      <c r="BQ35" s="43">
        <f t="shared" si="24"/>
        <v>0</v>
      </c>
      <c r="BR35" s="46" t="e">
        <f t="shared" si="25"/>
        <v>#REF!</v>
      </c>
      <c r="BS35" s="46" t="e">
        <f t="shared" si="25"/>
        <v>#REF!</v>
      </c>
      <c r="BT35" s="46" t="e">
        <f t="shared" si="25"/>
        <v>#REF!</v>
      </c>
      <c r="BU35" s="46" t="e">
        <f>+Y35-#REF!</f>
        <v>#REF!</v>
      </c>
      <c r="BV35" s="46" t="e">
        <f>+Z35-#REF!</f>
        <v>#REF!</v>
      </c>
      <c r="BW35" s="46" t="e">
        <f>+AA35-#REF!</f>
        <v>#REF!</v>
      </c>
      <c r="BX35" s="46" t="e">
        <f>+AN35-#REF!</f>
        <v>#REF!</v>
      </c>
      <c r="BY35" s="46" t="e">
        <f>+AO35-#REF!</f>
        <v>#REF!</v>
      </c>
      <c r="BZ35" s="46" t="e">
        <f>+AP35-#REF!</f>
        <v>#REF!</v>
      </c>
      <c r="CA35" s="46" t="e">
        <f>+BC35-#REF!</f>
        <v>#REF!</v>
      </c>
      <c r="CB35" s="46" t="e">
        <f>+BD35-#REF!</f>
        <v>#REF!</v>
      </c>
      <c r="CC35" s="46" t="e">
        <f>+BE35-#REF!</f>
        <v>#REF!</v>
      </c>
      <c r="CD35" s="46" t="e">
        <f>+BO35-#REF!</f>
        <v>#REF!</v>
      </c>
      <c r="CE35" s="46" t="e">
        <f>+BP35-#REF!</f>
        <v>#REF!</v>
      </c>
      <c r="CF35" s="46" t="e">
        <f>+BQ35-#REF!</f>
        <v>#REF!</v>
      </c>
      <c r="CG35" s="46" t="e">
        <f t="shared" si="26"/>
        <v>#REF!</v>
      </c>
      <c r="CH35" s="46" t="e">
        <f t="shared" si="26"/>
        <v>#REF!</v>
      </c>
      <c r="CI35" s="46" t="e">
        <f t="shared" si="26"/>
        <v>#REF!</v>
      </c>
    </row>
    <row r="36" spans="1:87"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43">
        <f t="shared" si="5"/>
        <v>0</v>
      </c>
      <c r="Y36" s="43">
        <f t="shared" si="6"/>
        <v>0</v>
      </c>
      <c r="Z36" s="43">
        <f t="shared" si="6"/>
        <v>0</v>
      </c>
      <c r="AA36" s="43">
        <f t="shared" si="7"/>
        <v>0</v>
      </c>
      <c r="AB36" s="45"/>
      <c r="AC36" s="45"/>
      <c r="AD36" s="46">
        <f t="shared" si="8"/>
        <v>0</v>
      </c>
      <c r="AE36" s="44">
        <v>7600000</v>
      </c>
      <c r="AF36" s="45"/>
      <c r="AG36" s="46">
        <f t="shared" si="9"/>
        <v>7600000</v>
      </c>
      <c r="AH36" s="44">
        <v>7600000</v>
      </c>
      <c r="AI36" s="45"/>
      <c r="AJ36" s="46">
        <f t="shared" si="10"/>
        <v>7600000</v>
      </c>
      <c r="AK36" s="44">
        <v>7600000</v>
      </c>
      <c r="AL36" s="45"/>
      <c r="AM36" s="43">
        <f t="shared" si="11"/>
        <v>7600000</v>
      </c>
      <c r="AN36" s="43">
        <f t="shared" si="12"/>
        <v>22800000</v>
      </c>
      <c r="AO36" s="43">
        <f t="shared" si="12"/>
        <v>0</v>
      </c>
      <c r="AP36" s="43">
        <f t="shared" si="13"/>
        <v>22800000</v>
      </c>
      <c r="AQ36" s="44" t="e">
        <f>+#REF!+ROUND((#REF!-$Y36)/3,0)</f>
        <v>#REF!</v>
      </c>
      <c r="AR36" s="44" t="e">
        <f>+#REF!+ROUND((#REF!-$Z36)/3,0)</f>
        <v>#REF!</v>
      </c>
      <c r="AS36" s="46" t="e">
        <f t="shared" si="14"/>
        <v>#REF!</v>
      </c>
      <c r="AT36" s="44" t="e">
        <f>+#REF!+ROUND((#REF!-$Y36)/3,0)</f>
        <v>#REF!</v>
      </c>
      <c r="AU36" s="44" t="e">
        <f>+#REF!+ROUND((#REF!-$Z36)/3,0)</f>
        <v>#REF!</v>
      </c>
      <c r="AV36" s="46" t="e">
        <f t="shared" si="15"/>
        <v>#REF!</v>
      </c>
      <c r="AW36" s="44" t="e">
        <f>+#REF!+ROUND((#REF!-$Y36)/3,0)</f>
        <v>#REF!</v>
      </c>
      <c r="AX36" s="44" t="e">
        <f>+#REF!+ROUND((#REF!-$Z36)/3,0)</f>
        <v>#REF!</v>
      </c>
      <c r="AY36" s="43" t="e">
        <f t="shared" si="16"/>
        <v>#REF!</v>
      </c>
      <c r="AZ36" s="47"/>
      <c r="BA36" s="47"/>
      <c r="BB36" s="43">
        <f t="shared" si="17"/>
        <v>0</v>
      </c>
      <c r="BC36" s="43" t="e">
        <f t="shared" si="18"/>
        <v>#REF!</v>
      </c>
      <c r="BD36" s="43" t="e">
        <f t="shared" si="18"/>
        <v>#REF!</v>
      </c>
      <c r="BE36" s="43" t="e">
        <f t="shared" si="19"/>
        <v>#REF!</v>
      </c>
      <c r="BF36" s="47"/>
      <c r="BG36" s="47"/>
      <c r="BH36" s="43">
        <f t="shared" si="20"/>
        <v>0</v>
      </c>
      <c r="BI36" s="47"/>
      <c r="BJ36" s="47"/>
      <c r="BK36" s="43">
        <f t="shared" si="21"/>
        <v>0</v>
      </c>
      <c r="BL36" s="47"/>
      <c r="BM36" s="47"/>
      <c r="BN36" s="43">
        <f t="shared" si="22"/>
        <v>0</v>
      </c>
      <c r="BO36" s="43">
        <f t="shared" si="23"/>
        <v>0</v>
      </c>
      <c r="BP36" s="43">
        <f t="shared" si="23"/>
        <v>0</v>
      </c>
      <c r="BQ36" s="43">
        <f t="shared" si="24"/>
        <v>0</v>
      </c>
      <c r="BR36" s="46" t="e">
        <f t="shared" si="25"/>
        <v>#REF!</v>
      </c>
      <c r="BS36" s="46" t="e">
        <f t="shared" si="25"/>
        <v>#REF!</v>
      </c>
      <c r="BT36" s="46" t="e">
        <f t="shared" si="25"/>
        <v>#REF!</v>
      </c>
      <c r="BU36" s="46" t="e">
        <f>+Y36-#REF!</f>
        <v>#REF!</v>
      </c>
      <c r="BV36" s="46" t="e">
        <f>+Z36-#REF!</f>
        <v>#REF!</v>
      </c>
      <c r="BW36" s="46" t="e">
        <f>+AA36-#REF!</f>
        <v>#REF!</v>
      </c>
      <c r="BX36" s="46" t="e">
        <f>+AN36-#REF!</f>
        <v>#REF!</v>
      </c>
      <c r="BY36" s="46" t="e">
        <f>+AO36-#REF!</f>
        <v>#REF!</v>
      </c>
      <c r="BZ36" s="46" t="e">
        <f>+AP36-#REF!</f>
        <v>#REF!</v>
      </c>
      <c r="CA36" s="46" t="e">
        <f>+BC36-#REF!</f>
        <v>#REF!</v>
      </c>
      <c r="CB36" s="46" t="e">
        <f>+BD36-#REF!</f>
        <v>#REF!</v>
      </c>
      <c r="CC36" s="46" t="e">
        <f>+BE36-#REF!</f>
        <v>#REF!</v>
      </c>
      <c r="CD36" s="46" t="e">
        <f>+BO36-#REF!</f>
        <v>#REF!</v>
      </c>
      <c r="CE36" s="46" t="e">
        <f>+BP36-#REF!</f>
        <v>#REF!</v>
      </c>
      <c r="CF36" s="46" t="e">
        <f>+BQ36-#REF!</f>
        <v>#REF!</v>
      </c>
      <c r="CG36" s="46" t="e">
        <f t="shared" si="26"/>
        <v>#REF!</v>
      </c>
      <c r="CH36" s="46" t="e">
        <f t="shared" si="26"/>
        <v>#REF!</v>
      </c>
      <c r="CI36" s="46" t="e">
        <f t="shared" si="26"/>
        <v>#REF!</v>
      </c>
    </row>
    <row r="37" spans="1:87"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c r="Q37" s="39"/>
      <c r="R37" s="110">
        <f t="shared" si="3"/>
        <v>0</v>
      </c>
      <c r="S37" s="39"/>
      <c r="T37" s="39"/>
      <c r="U37" s="110">
        <f t="shared" si="4"/>
        <v>0</v>
      </c>
      <c r="V37" s="39"/>
      <c r="W37" s="39"/>
      <c r="X37" s="43">
        <f t="shared" si="5"/>
        <v>0</v>
      </c>
      <c r="Y37" s="43">
        <f t="shared" si="6"/>
        <v>0</v>
      </c>
      <c r="Z37" s="43">
        <f t="shared" si="6"/>
        <v>0</v>
      </c>
      <c r="AA37" s="43">
        <f t="shared" si="7"/>
        <v>0</v>
      </c>
      <c r="AB37" s="44">
        <v>62500</v>
      </c>
      <c r="AC37" s="44">
        <v>62500</v>
      </c>
      <c r="AD37" s="46">
        <f t="shared" si="8"/>
        <v>125000</v>
      </c>
      <c r="AE37" s="44">
        <v>62500</v>
      </c>
      <c r="AF37" s="44">
        <v>62500</v>
      </c>
      <c r="AG37" s="46">
        <f t="shared" si="9"/>
        <v>125000</v>
      </c>
      <c r="AH37" s="45" t="s">
        <v>123</v>
      </c>
      <c r="AI37" s="45" t="s">
        <v>123</v>
      </c>
      <c r="AJ37" s="46">
        <f t="shared" si="10"/>
        <v>0</v>
      </c>
      <c r="AK37" s="45" t="s">
        <v>123</v>
      </c>
      <c r="AL37" s="45" t="s">
        <v>123</v>
      </c>
      <c r="AM37" s="43">
        <f t="shared" si="11"/>
        <v>0</v>
      </c>
      <c r="AN37" s="43">
        <f t="shared" si="12"/>
        <v>125000</v>
      </c>
      <c r="AO37" s="43">
        <f t="shared" si="12"/>
        <v>125000</v>
      </c>
      <c r="AP37" s="43">
        <f t="shared" si="13"/>
        <v>250000</v>
      </c>
      <c r="AQ37" s="44" t="e">
        <f>+#REF!+ROUND((#REF!-$Y37)/3,0)</f>
        <v>#REF!</v>
      </c>
      <c r="AR37" s="44" t="e">
        <f>+#REF!+ROUND((#REF!-$Z37)/3,0)</f>
        <v>#REF!</v>
      </c>
      <c r="AS37" s="46" t="e">
        <f t="shared" si="14"/>
        <v>#REF!</v>
      </c>
      <c r="AT37" s="44" t="e">
        <f>+#REF!+ROUND((#REF!-$Y37)/3,0)</f>
        <v>#REF!</v>
      </c>
      <c r="AU37" s="44" t="e">
        <f>+#REF!+ROUND((#REF!-$Z37)/3,0)</f>
        <v>#REF!</v>
      </c>
      <c r="AV37" s="46" t="e">
        <f t="shared" si="15"/>
        <v>#REF!</v>
      </c>
      <c r="AW37" s="44" t="e">
        <f>+#REF!+ROUND((#REF!-$Y37)/3,0)</f>
        <v>#REF!</v>
      </c>
      <c r="AX37" s="44" t="e">
        <f>+#REF!+ROUND((#REF!-$Z37)/3,0)</f>
        <v>#REF!</v>
      </c>
      <c r="AY37" s="43" t="e">
        <f t="shared" si="16"/>
        <v>#REF!</v>
      </c>
      <c r="AZ37" s="47"/>
      <c r="BA37" s="47"/>
      <c r="BB37" s="43">
        <f t="shared" si="17"/>
        <v>0</v>
      </c>
      <c r="BC37" s="43" t="e">
        <f t="shared" si="18"/>
        <v>#REF!</v>
      </c>
      <c r="BD37" s="43" t="e">
        <f t="shared" si="18"/>
        <v>#REF!</v>
      </c>
      <c r="BE37" s="43" t="e">
        <f t="shared" si="19"/>
        <v>#REF!</v>
      </c>
      <c r="BF37" s="47"/>
      <c r="BG37" s="47"/>
      <c r="BH37" s="43">
        <f t="shared" si="20"/>
        <v>0</v>
      </c>
      <c r="BI37" s="47"/>
      <c r="BJ37" s="47"/>
      <c r="BK37" s="43">
        <f t="shared" si="21"/>
        <v>0</v>
      </c>
      <c r="BL37" s="47"/>
      <c r="BM37" s="47"/>
      <c r="BN37" s="43">
        <f t="shared" si="22"/>
        <v>0</v>
      </c>
      <c r="BO37" s="43">
        <f t="shared" si="23"/>
        <v>0</v>
      </c>
      <c r="BP37" s="43">
        <f t="shared" si="23"/>
        <v>0</v>
      </c>
      <c r="BQ37" s="43">
        <f t="shared" si="24"/>
        <v>0</v>
      </c>
      <c r="BR37" s="46" t="e">
        <f t="shared" si="25"/>
        <v>#REF!</v>
      </c>
      <c r="BS37" s="46" t="e">
        <f t="shared" si="25"/>
        <v>#REF!</v>
      </c>
      <c r="BT37" s="46" t="e">
        <f t="shared" si="25"/>
        <v>#REF!</v>
      </c>
      <c r="BU37" s="46" t="e">
        <f>+Y37-#REF!</f>
        <v>#REF!</v>
      </c>
      <c r="BV37" s="46" t="e">
        <f>+Z37-#REF!</f>
        <v>#REF!</v>
      </c>
      <c r="BW37" s="46" t="e">
        <f>+AA37-#REF!</f>
        <v>#REF!</v>
      </c>
      <c r="BX37" s="46" t="e">
        <f>+AN37-#REF!</f>
        <v>#REF!</v>
      </c>
      <c r="BY37" s="46" t="e">
        <f>+AO37-#REF!</f>
        <v>#REF!</v>
      </c>
      <c r="BZ37" s="46" t="e">
        <f>+AP37-#REF!</f>
        <v>#REF!</v>
      </c>
      <c r="CA37" s="46" t="e">
        <f>+BC37-#REF!</f>
        <v>#REF!</v>
      </c>
      <c r="CB37" s="46" t="e">
        <f>+BD37-#REF!</f>
        <v>#REF!</v>
      </c>
      <c r="CC37" s="46" t="e">
        <f>+BE37-#REF!</f>
        <v>#REF!</v>
      </c>
      <c r="CD37" s="46" t="e">
        <f>+BO37-#REF!</f>
        <v>#REF!</v>
      </c>
      <c r="CE37" s="46" t="e">
        <f>+BP37-#REF!</f>
        <v>#REF!</v>
      </c>
      <c r="CF37" s="46" t="e">
        <f>+BQ37-#REF!</f>
        <v>#REF!</v>
      </c>
      <c r="CG37" s="46" t="e">
        <f t="shared" si="26"/>
        <v>#REF!</v>
      </c>
      <c r="CH37" s="46" t="e">
        <f t="shared" si="26"/>
        <v>#REF!</v>
      </c>
      <c r="CI37" s="46" t="e">
        <f t="shared" si="26"/>
        <v>#REF!</v>
      </c>
    </row>
    <row r="38" spans="1:87"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c r="N38" s="38"/>
      <c r="O38" s="110">
        <f t="shared" si="2"/>
        <v>0</v>
      </c>
      <c r="P38" s="39"/>
      <c r="Q38" s="39"/>
      <c r="R38" s="110">
        <f t="shared" si="3"/>
        <v>0</v>
      </c>
      <c r="S38" s="112">
        <v>0</v>
      </c>
      <c r="T38" s="112">
        <v>0</v>
      </c>
      <c r="U38" s="110">
        <f t="shared" si="4"/>
        <v>0</v>
      </c>
      <c r="V38" s="112">
        <v>2875000</v>
      </c>
      <c r="W38" s="112">
        <v>2875000</v>
      </c>
      <c r="X38" s="43">
        <f t="shared" si="5"/>
        <v>5750000</v>
      </c>
      <c r="Y38" s="43">
        <f t="shared" si="6"/>
        <v>2875000</v>
      </c>
      <c r="Z38" s="43">
        <f t="shared" si="6"/>
        <v>2875000</v>
      </c>
      <c r="AA38" s="43">
        <f t="shared" si="7"/>
        <v>5750000</v>
      </c>
      <c r="AB38" s="44">
        <v>718750</v>
      </c>
      <c r="AC38" s="44">
        <v>718750</v>
      </c>
      <c r="AD38" s="46">
        <f t="shared" si="8"/>
        <v>1437500</v>
      </c>
      <c r="AE38" s="44">
        <v>718750</v>
      </c>
      <c r="AF38" s="44">
        <v>718750</v>
      </c>
      <c r="AG38" s="46">
        <f t="shared" si="9"/>
        <v>1437500</v>
      </c>
      <c r="AH38" s="44">
        <v>718750</v>
      </c>
      <c r="AI38" s="44">
        <v>718750</v>
      </c>
      <c r="AJ38" s="46">
        <f t="shared" si="10"/>
        <v>1437500</v>
      </c>
      <c r="AK38" s="44">
        <v>733750</v>
      </c>
      <c r="AL38" s="44">
        <v>733750</v>
      </c>
      <c r="AM38" s="43">
        <f t="shared" si="11"/>
        <v>1467500</v>
      </c>
      <c r="AN38" s="43">
        <f t="shared" si="12"/>
        <v>2890000</v>
      </c>
      <c r="AO38" s="43">
        <f t="shared" si="12"/>
        <v>2890000</v>
      </c>
      <c r="AP38" s="43">
        <f t="shared" si="13"/>
        <v>5780000</v>
      </c>
      <c r="AQ38" s="44" t="e">
        <f>+#REF!+ROUND((#REF!-$Y38)/3,0)</f>
        <v>#REF!</v>
      </c>
      <c r="AR38" s="44" t="e">
        <f>+#REF!+ROUND((#REF!-$Z38)/3,0)</f>
        <v>#REF!</v>
      </c>
      <c r="AS38" s="46" t="e">
        <f t="shared" si="14"/>
        <v>#REF!</v>
      </c>
      <c r="AT38" s="44" t="e">
        <f>+#REF!+ROUND((#REF!-$Y38)/3,0)</f>
        <v>#REF!</v>
      </c>
      <c r="AU38" s="44" t="e">
        <f>+#REF!+ROUND((#REF!-$Z38)/3,0)</f>
        <v>#REF!</v>
      </c>
      <c r="AV38" s="46" t="e">
        <f t="shared" si="15"/>
        <v>#REF!</v>
      </c>
      <c r="AW38" s="44" t="e">
        <f>+#REF!+ROUND((#REF!-$Y38)/3,0)</f>
        <v>#REF!</v>
      </c>
      <c r="AX38" s="44" t="e">
        <f>+#REF!+ROUND((#REF!-$Z38)/3,0)</f>
        <v>#REF!</v>
      </c>
      <c r="AY38" s="43" t="e">
        <f t="shared" si="16"/>
        <v>#REF!</v>
      </c>
      <c r="AZ38" s="47"/>
      <c r="BA38" s="47"/>
      <c r="BB38" s="43">
        <f t="shared" si="17"/>
        <v>0</v>
      </c>
      <c r="BC38" s="43" t="e">
        <f t="shared" si="18"/>
        <v>#REF!</v>
      </c>
      <c r="BD38" s="43" t="e">
        <f t="shared" si="18"/>
        <v>#REF!</v>
      </c>
      <c r="BE38" s="43" t="e">
        <f t="shared" si="19"/>
        <v>#REF!</v>
      </c>
      <c r="BF38" s="47"/>
      <c r="BG38" s="47"/>
      <c r="BH38" s="43">
        <f t="shared" si="20"/>
        <v>0</v>
      </c>
      <c r="BI38" s="47"/>
      <c r="BJ38" s="47"/>
      <c r="BK38" s="43">
        <f t="shared" si="21"/>
        <v>0</v>
      </c>
      <c r="BL38" s="47"/>
      <c r="BM38" s="47"/>
      <c r="BN38" s="43">
        <f t="shared" si="22"/>
        <v>0</v>
      </c>
      <c r="BO38" s="43">
        <f t="shared" si="23"/>
        <v>0</v>
      </c>
      <c r="BP38" s="43">
        <f t="shared" si="23"/>
        <v>0</v>
      </c>
      <c r="BQ38" s="43">
        <f t="shared" si="24"/>
        <v>0</v>
      </c>
      <c r="BR38" s="46" t="e">
        <f t="shared" si="25"/>
        <v>#REF!</v>
      </c>
      <c r="BS38" s="46" t="e">
        <f t="shared" si="25"/>
        <v>#REF!</v>
      </c>
      <c r="BT38" s="46" t="e">
        <f t="shared" si="25"/>
        <v>#REF!</v>
      </c>
      <c r="BU38" s="46" t="e">
        <f>+Y38-#REF!</f>
        <v>#REF!</v>
      </c>
      <c r="BV38" s="46" t="e">
        <f>+Z38-#REF!</f>
        <v>#REF!</v>
      </c>
      <c r="BW38" s="46" t="e">
        <f>+AA38-#REF!</f>
        <v>#REF!</v>
      </c>
      <c r="BX38" s="46" t="e">
        <f>+AN38-#REF!</f>
        <v>#REF!</v>
      </c>
      <c r="BY38" s="46" t="e">
        <f>+AO38-#REF!</f>
        <v>#REF!</v>
      </c>
      <c r="BZ38" s="46" t="e">
        <f>+AP38-#REF!</f>
        <v>#REF!</v>
      </c>
      <c r="CA38" s="46" t="e">
        <f>+BC38-#REF!</f>
        <v>#REF!</v>
      </c>
      <c r="CB38" s="46" t="e">
        <f>+BD38-#REF!</f>
        <v>#REF!</v>
      </c>
      <c r="CC38" s="46" t="e">
        <f>+BE38-#REF!</f>
        <v>#REF!</v>
      </c>
      <c r="CD38" s="46" t="e">
        <f>+BO38-#REF!</f>
        <v>#REF!</v>
      </c>
      <c r="CE38" s="46" t="e">
        <f>+BP38-#REF!</f>
        <v>#REF!</v>
      </c>
      <c r="CF38" s="46" t="e">
        <f>+BQ38-#REF!</f>
        <v>#REF!</v>
      </c>
      <c r="CG38" s="46" t="e">
        <f t="shared" si="26"/>
        <v>#REF!</v>
      </c>
      <c r="CH38" s="46" t="e">
        <f t="shared" si="26"/>
        <v>#REF!</v>
      </c>
      <c r="CI38" s="46" t="e">
        <f t="shared" si="26"/>
        <v>#REF!</v>
      </c>
    </row>
    <row r="39" spans="1:87"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c r="Q39" s="39"/>
      <c r="R39" s="110">
        <f t="shared" si="3"/>
        <v>0</v>
      </c>
      <c r="S39" s="39"/>
      <c r="T39" s="39"/>
      <c r="U39" s="110">
        <f t="shared" si="4"/>
        <v>0</v>
      </c>
      <c r="V39" s="112">
        <v>2248000</v>
      </c>
      <c r="W39" s="39"/>
      <c r="X39" s="43">
        <f t="shared" si="5"/>
        <v>2248000</v>
      </c>
      <c r="Y39" s="43">
        <f t="shared" si="6"/>
        <v>2248000</v>
      </c>
      <c r="Z39" s="43">
        <f t="shared" si="6"/>
        <v>0</v>
      </c>
      <c r="AA39" s="43">
        <f t="shared" si="7"/>
        <v>2248000</v>
      </c>
      <c r="AB39" s="44">
        <v>3205000</v>
      </c>
      <c r="AC39" s="45" t="s">
        <v>123</v>
      </c>
      <c r="AD39" s="46">
        <f t="shared" si="8"/>
        <v>3205000</v>
      </c>
      <c r="AE39" s="44">
        <v>3205000</v>
      </c>
      <c r="AF39" s="45"/>
      <c r="AG39" s="46">
        <f t="shared" si="9"/>
        <v>3205000</v>
      </c>
      <c r="AH39" s="44">
        <v>3205000</v>
      </c>
      <c r="AI39" s="45"/>
      <c r="AJ39" s="46">
        <f t="shared" si="10"/>
        <v>3205000</v>
      </c>
      <c r="AK39" s="44">
        <v>3205000</v>
      </c>
      <c r="AL39" s="45"/>
      <c r="AM39" s="43">
        <f t="shared" si="11"/>
        <v>3205000</v>
      </c>
      <c r="AN39" s="43">
        <f t="shared" si="12"/>
        <v>12820000</v>
      </c>
      <c r="AO39" s="43">
        <f t="shared" si="12"/>
        <v>0</v>
      </c>
      <c r="AP39" s="43">
        <f t="shared" si="13"/>
        <v>12820000</v>
      </c>
      <c r="AQ39" s="44" t="e">
        <f>+#REF!+ROUND((#REF!-$Y39)/3,0)</f>
        <v>#REF!</v>
      </c>
      <c r="AR39" s="44" t="e">
        <f>+#REF!+ROUND((#REF!-$Z39)/3,0)</f>
        <v>#REF!</v>
      </c>
      <c r="AS39" s="46" t="e">
        <f t="shared" si="14"/>
        <v>#REF!</v>
      </c>
      <c r="AT39" s="44" t="e">
        <f>+#REF!+ROUND((#REF!-$Y39)/3,0)</f>
        <v>#REF!</v>
      </c>
      <c r="AU39" s="44" t="e">
        <f>+#REF!+ROUND((#REF!-$Z39)/3,0)</f>
        <v>#REF!</v>
      </c>
      <c r="AV39" s="46" t="e">
        <f t="shared" si="15"/>
        <v>#REF!</v>
      </c>
      <c r="AW39" s="44" t="e">
        <f>+#REF!+ROUND((#REF!-$Y39)/3,0)</f>
        <v>#REF!</v>
      </c>
      <c r="AX39" s="44" t="e">
        <f>+#REF!+ROUND((#REF!-$Z39)/3,0)</f>
        <v>#REF!</v>
      </c>
      <c r="AY39" s="43" t="e">
        <f t="shared" si="16"/>
        <v>#REF!</v>
      </c>
      <c r="AZ39" s="47"/>
      <c r="BA39" s="47"/>
      <c r="BB39" s="43">
        <f t="shared" si="17"/>
        <v>0</v>
      </c>
      <c r="BC39" s="43" t="e">
        <f t="shared" si="18"/>
        <v>#REF!</v>
      </c>
      <c r="BD39" s="43" t="e">
        <f t="shared" si="18"/>
        <v>#REF!</v>
      </c>
      <c r="BE39" s="43" t="e">
        <f t="shared" si="19"/>
        <v>#REF!</v>
      </c>
      <c r="BF39" s="47"/>
      <c r="BG39" s="47"/>
      <c r="BH39" s="43">
        <f t="shared" si="20"/>
        <v>0</v>
      </c>
      <c r="BI39" s="47"/>
      <c r="BJ39" s="47"/>
      <c r="BK39" s="43">
        <f t="shared" si="21"/>
        <v>0</v>
      </c>
      <c r="BL39" s="47"/>
      <c r="BM39" s="47"/>
      <c r="BN39" s="43">
        <f t="shared" si="22"/>
        <v>0</v>
      </c>
      <c r="BO39" s="43">
        <f t="shared" si="23"/>
        <v>0</v>
      </c>
      <c r="BP39" s="43">
        <f t="shared" si="23"/>
        <v>0</v>
      </c>
      <c r="BQ39" s="43">
        <f t="shared" si="24"/>
        <v>0</v>
      </c>
      <c r="BR39" s="46" t="e">
        <f t="shared" si="25"/>
        <v>#REF!</v>
      </c>
      <c r="BS39" s="46" t="e">
        <f t="shared" si="25"/>
        <v>#REF!</v>
      </c>
      <c r="BT39" s="46" t="e">
        <f t="shared" si="25"/>
        <v>#REF!</v>
      </c>
      <c r="BU39" s="46" t="e">
        <f>+Y39-#REF!</f>
        <v>#REF!</v>
      </c>
      <c r="BV39" s="46" t="e">
        <f>+Z39-#REF!</f>
        <v>#REF!</v>
      </c>
      <c r="BW39" s="46" t="e">
        <f>+AA39-#REF!</f>
        <v>#REF!</v>
      </c>
      <c r="BX39" s="46" t="e">
        <f>+AN39-#REF!</f>
        <v>#REF!</v>
      </c>
      <c r="BY39" s="46" t="e">
        <f>+AO39-#REF!</f>
        <v>#REF!</v>
      </c>
      <c r="BZ39" s="46" t="e">
        <f>+AP39-#REF!</f>
        <v>#REF!</v>
      </c>
      <c r="CA39" s="46" t="e">
        <f>+BC39-#REF!</f>
        <v>#REF!</v>
      </c>
      <c r="CB39" s="46" t="e">
        <f>+BD39-#REF!</f>
        <v>#REF!</v>
      </c>
      <c r="CC39" s="46" t="e">
        <f>+BE39-#REF!</f>
        <v>#REF!</v>
      </c>
      <c r="CD39" s="46" t="e">
        <f>+BO39-#REF!</f>
        <v>#REF!</v>
      </c>
      <c r="CE39" s="46" t="e">
        <f>+BP39-#REF!</f>
        <v>#REF!</v>
      </c>
      <c r="CF39" s="46" t="e">
        <f>+BQ39-#REF!</f>
        <v>#REF!</v>
      </c>
      <c r="CG39" s="46" t="e">
        <f t="shared" si="26"/>
        <v>#REF!</v>
      </c>
      <c r="CH39" s="46" t="e">
        <f t="shared" si="26"/>
        <v>#REF!</v>
      </c>
      <c r="CI39" s="46" t="e">
        <f t="shared" si="26"/>
        <v>#REF!</v>
      </c>
    </row>
    <row r="40" spans="1:87" x14ac:dyDescent="0.25">
      <c r="A40" s="169" t="s">
        <v>184</v>
      </c>
      <c r="B40" s="169" t="s">
        <v>173</v>
      </c>
      <c r="C40" s="48" t="s">
        <v>185</v>
      </c>
      <c r="D40" s="169" t="s">
        <v>121</v>
      </c>
      <c r="E40" s="169"/>
      <c r="F40" s="169" t="s">
        <v>175</v>
      </c>
      <c r="G40" s="169" t="s">
        <v>176</v>
      </c>
      <c r="H40" s="169" t="s">
        <v>177</v>
      </c>
      <c r="I40" s="169">
        <v>20</v>
      </c>
      <c r="J40" s="5">
        <v>0</v>
      </c>
      <c r="K40" s="5">
        <v>0</v>
      </c>
      <c r="L40" s="5">
        <v>0</v>
      </c>
      <c r="M40" s="38"/>
      <c r="N40" s="38"/>
      <c r="O40" s="110">
        <f t="shared" si="2"/>
        <v>0</v>
      </c>
      <c r="P40" s="39"/>
      <c r="Q40" s="39"/>
      <c r="R40" s="110">
        <f t="shared" si="3"/>
        <v>0</v>
      </c>
      <c r="S40" s="39"/>
      <c r="T40" s="39"/>
      <c r="U40" s="110">
        <f t="shared" si="4"/>
        <v>0</v>
      </c>
      <c r="V40" s="39"/>
      <c r="W40" s="39"/>
      <c r="X40" s="43">
        <f t="shared" si="5"/>
        <v>0</v>
      </c>
      <c r="Y40" s="43">
        <f t="shared" si="6"/>
        <v>0</v>
      </c>
      <c r="Z40" s="43">
        <f t="shared" si="6"/>
        <v>0</v>
      </c>
      <c r="AA40" s="43">
        <f t="shared" si="7"/>
        <v>0</v>
      </c>
      <c r="AB40" s="45" t="s">
        <v>123</v>
      </c>
      <c r="AC40" s="45" t="s">
        <v>123</v>
      </c>
      <c r="AD40" s="46">
        <f t="shared" si="8"/>
        <v>0</v>
      </c>
      <c r="AE40" s="45" t="s">
        <v>123</v>
      </c>
      <c r="AF40" s="45" t="s">
        <v>123</v>
      </c>
      <c r="AG40" s="46">
        <f t="shared" si="9"/>
        <v>0</v>
      </c>
      <c r="AH40" s="45" t="s">
        <v>123</v>
      </c>
      <c r="AI40" s="45" t="s">
        <v>123</v>
      </c>
      <c r="AJ40" s="46">
        <f t="shared" si="10"/>
        <v>0</v>
      </c>
      <c r="AK40" s="45" t="s">
        <v>123</v>
      </c>
      <c r="AL40" s="45" t="s">
        <v>123</v>
      </c>
      <c r="AM40" s="43">
        <f t="shared" si="11"/>
        <v>0</v>
      </c>
      <c r="AN40" s="43">
        <f t="shared" si="12"/>
        <v>0</v>
      </c>
      <c r="AO40" s="43">
        <f t="shared" si="12"/>
        <v>0</v>
      </c>
      <c r="AP40" s="43">
        <f t="shared" si="13"/>
        <v>0</v>
      </c>
      <c r="AQ40" s="44" t="e">
        <f>+#REF!+ROUND((#REF!-$Y40)/3,0)</f>
        <v>#REF!</v>
      </c>
      <c r="AR40" s="44" t="e">
        <f>+#REF!+ROUND((#REF!-$Z40)/3,0)</f>
        <v>#REF!</v>
      </c>
      <c r="AS40" s="46" t="e">
        <f t="shared" si="14"/>
        <v>#REF!</v>
      </c>
      <c r="AT40" s="44" t="e">
        <f>+#REF!+ROUND((#REF!-$Y40)/3,0)</f>
        <v>#REF!</v>
      </c>
      <c r="AU40" s="44" t="e">
        <f>+#REF!+ROUND((#REF!-$Z40)/3,0)</f>
        <v>#REF!</v>
      </c>
      <c r="AV40" s="46" t="e">
        <f t="shared" si="15"/>
        <v>#REF!</v>
      </c>
      <c r="AW40" s="44" t="e">
        <f>+#REF!+ROUND((#REF!-$Y40)/3,0)</f>
        <v>#REF!</v>
      </c>
      <c r="AX40" s="44" t="e">
        <f>+#REF!+ROUND((#REF!-$Z40)/3,0)</f>
        <v>#REF!</v>
      </c>
      <c r="AY40" s="43" t="e">
        <f t="shared" si="16"/>
        <v>#REF!</v>
      </c>
      <c r="AZ40" s="47"/>
      <c r="BA40" s="47"/>
      <c r="BB40" s="43">
        <f t="shared" si="17"/>
        <v>0</v>
      </c>
      <c r="BC40" s="43" t="e">
        <f t="shared" si="18"/>
        <v>#REF!</v>
      </c>
      <c r="BD40" s="43" t="e">
        <f t="shared" si="18"/>
        <v>#REF!</v>
      </c>
      <c r="BE40" s="43" t="e">
        <f t="shared" si="19"/>
        <v>#REF!</v>
      </c>
      <c r="BF40" s="47"/>
      <c r="BG40" s="47"/>
      <c r="BH40" s="43">
        <f t="shared" si="20"/>
        <v>0</v>
      </c>
      <c r="BI40" s="47"/>
      <c r="BJ40" s="47"/>
      <c r="BK40" s="43">
        <f t="shared" si="21"/>
        <v>0</v>
      </c>
      <c r="BL40" s="47"/>
      <c r="BM40" s="47"/>
      <c r="BN40" s="43">
        <f t="shared" si="22"/>
        <v>0</v>
      </c>
      <c r="BO40" s="43">
        <f t="shared" si="23"/>
        <v>0</v>
      </c>
      <c r="BP40" s="43">
        <f t="shared" si="23"/>
        <v>0</v>
      </c>
      <c r="BQ40" s="43">
        <f t="shared" si="24"/>
        <v>0</v>
      </c>
      <c r="BR40" s="46" t="e">
        <f t="shared" si="25"/>
        <v>#REF!</v>
      </c>
      <c r="BS40" s="46" t="e">
        <f t="shared" si="25"/>
        <v>#REF!</v>
      </c>
      <c r="BT40" s="46" t="e">
        <f t="shared" si="25"/>
        <v>#REF!</v>
      </c>
      <c r="BU40" s="46" t="e">
        <f>+Y40-#REF!</f>
        <v>#REF!</v>
      </c>
      <c r="BV40" s="46" t="e">
        <f>+Z40-#REF!</f>
        <v>#REF!</v>
      </c>
      <c r="BW40" s="46" t="e">
        <f>+AA40-#REF!</f>
        <v>#REF!</v>
      </c>
      <c r="BX40" s="46" t="e">
        <f>+AN40-#REF!</f>
        <v>#REF!</v>
      </c>
      <c r="BY40" s="46" t="e">
        <f>+AO40-#REF!</f>
        <v>#REF!</v>
      </c>
      <c r="BZ40" s="46" t="e">
        <f>+AP40-#REF!</f>
        <v>#REF!</v>
      </c>
      <c r="CA40" s="46" t="e">
        <f>+BC40-#REF!</f>
        <v>#REF!</v>
      </c>
      <c r="CB40" s="46" t="e">
        <f>+BD40-#REF!</f>
        <v>#REF!</v>
      </c>
      <c r="CC40" s="46" t="e">
        <f>+BE40-#REF!</f>
        <v>#REF!</v>
      </c>
      <c r="CD40" s="46" t="e">
        <f>+BO40-#REF!</f>
        <v>#REF!</v>
      </c>
      <c r="CE40" s="46" t="e">
        <f>+BP40-#REF!</f>
        <v>#REF!</v>
      </c>
      <c r="CF40" s="46" t="e">
        <f>+BQ40-#REF!</f>
        <v>#REF!</v>
      </c>
      <c r="CG40" s="46" t="e">
        <f t="shared" si="26"/>
        <v>#REF!</v>
      </c>
      <c r="CH40" s="46" t="e">
        <f t="shared" si="26"/>
        <v>#REF!</v>
      </c>
      <c r="CI40" s="46" t="e">
        <f t="shared" si="26"/>
        <v>#REF!</v>
      </c>
    </row>
    <row r="41" spans="1:87"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c r="Q41" s="39"/>
      <c r="R41" s="110">
        <f t="shared" si="3"/>
        <v>0</v>
      </c>
      <c r="S41" s="39"/>
      <c r="T41" s="39"/>
      <c r="U41" s="110">
        <f t="shared" si="4"/>
        <v>0</v>
      </c>
      <c r="V41" s="112">
        <v>337000</v>
      </c>
      <c r="W41" s="112">
        <v>685000</v>
      </c>
      <c r="X41" s="43">
        <f t="shared" si="5"/>
        <v>1022000</v>
      </c>
      <c r="Y41" s="43">
        <f t="shared" si="6"/>
        <v>337000</v>
      </c>
      <c r="Z41" s="43">
        <f t="shared" si="6"/>
        <v>685000</v>
      </c>
      <c r="AA41" s="43">
        <f t="shared" si="7"/>
        <v>1022000</v>
      </c>
      <c r="AB41" s="44">
        <v>337000</v>
      </c>
      <c r="AC41" s="44">
        <v>685000</v>
      </c>
      <c r="AD41" s="46">
        <f t="shared" si="8"/>
        <v>1022000</v>
      </c>
      <c r="AE41" s="44">
        <v>337000</v>
      </c>
      <c r="AF41" s="44">
        <v>685000</v>
      </c>
      <c r="AG41" s="46">
        <f t="shared" si="9"/>
        <v>1022000</v>
      </c>
      <c r="AH41" s="44">
        <v>337000</v>
      </c>
      <c r="AI41" s="44">
        <v>685000</v>
      </c>
      <c r="AJ41" s="46">
        <f t="shared" si="10"/>
        <v>1022000</v>
      </c>
      <c r="AK41" s="44">
        <v>337000</v>
      </c>
      <c r="AL41" s="44">
        <v>685000</v>
      </c>
      <c r="AM41" s="43">
        <f t="shared" si="11"/>
        <v>1022000</v>
      </c>
      <c r="AN41" s="43">
        <f t="shared" si="12"/>
        <v>1348000</v>
      </c>
      <c r="AO41" s="43">
        <f t="shared" si="12"/>
        <v>2740000</v>
      </c>
      <c r="AP41" s="43">
        <f t="shared" si="13"/>
        <v>4088000</v>
      </c>
      <c r="AQ41" s="44" t="e">
        <f>+#REF!+ROUND((#REF!-$Y41)/3,0)</f>
        <v>#REF!</v>
      </c>
      <c r="AR41" s="44" t="e">
        <f>+#REF!+ROUND((#REF!-$Z41)/3,0)</f>
        <v>#REF!</v>
      </c>
      <c r="AS41" s="46" t="e">
        <f t="shared" si="14"/>
        <v>#REF!</v>
      </c>
      <c r="AT41" s="44" t="e">
        <f>+#REF!+ROUND((#REF!-$Y41)/3,0)</f>
        <v>#REF!</v>
      </c>
      <c r="AU41" s="44" t="e">
        <f>+#REF!+ROUND((#REF!-$Z41)/3,0)</f>
        <v>#REF!</v>
      </c>
      <c r="AV41" s="46" t="e">
        <f t="shared" si="15"/>
        <v>#REF!</v>
      </c>
      <c r="AW41" s="44" t="e">
        <f>+#REF!+ROUND((#REF!-$Y41)/3,0)</f>
        <v>#REF!</v>
      </c>
      <c r="AX41" s="44" t="e">
        <f>+#REF!+ROUND((#REF!-$Z41)/3,0)</f>
        <v>#REF!</v>
      </c>
      <c r="AY41" s="43" t="e">
        <f t="shared" si="16"/>
        <v>#REF!</v>
      </c>
      <c r="AZ41" s="47"/>
      <c r="BA41" s="47"/>
      <c r="BB41" s="43">
        <f t="shared" si="17"/>
        <v>0</v>
      </c>
      <c r="BC41" s="43" t="e">
        <f t="shared" si="18"/>
        <v>#REF!</v>
      </c>
      <c r="BD41" s="43" t="e">
        <f t="shared" si="18"/>
        <v>#REF!</v>
      </c>
      <c r="BE41" s="43" t="e">
        <f t="shared" si="19"/>
        <v>#REF!</v>
      </c>
      <c r="BF41" s="47"/>
      <c r="BG41" s="47"/>
      <c r="BH41" s="43">
        <f t="shared" si="20"/>
        <v>0</v>
      </c>
      <c r="BI41" s="47"/>
      <c r="BJ41" s="47"/>
      <c r="BK41" s="43">
        <f t="shared" si="21"/>
        <v>0</v>
      </c>
      <c r="BL41" s="47"/>
      <c r="BM41" s="47"/>
      <c r="BN41" s="43">
        <f t="shared" si="22"/>
        <v>0</v>
      </c>
      <c r="BO41" s="43">
        <f t="shared" si="23"/>
        <v>0</v>
      </c>
      <c r="BP41" s="43">
        <f t="shared" si="23"/>
        <v>0</v>
      </c>
      <c r="BQ41" s="43">
        <f t="shared" si="24"/>
        <v>0</v>
      </c>
      <c r="BR41" s="46" t="e">
        <f t="shared" si="25"/>
        <v>#REF!</v>
      </c>
      <c r="BS41" s="46" t="e">
        <f t="shared" si="25"/>
        <v>#REF!</v>
      </c>
      <c r="BT41" s="46" t="e">
        <f t="shared" si="25"/>
        <v>#REF!</v>
      </c>
      <c r="BU41" s="46" t="e">
        <f>+Y41-#REF!</f>
        <v>#REF!</v>
      </c>
      <c r="BV41" s="46" t="e">
        <f>+Z41-#REF!</f>
        <v>#REF!</v>
      </c>
      <c r="BW41" s="46" t="e">
        <f>+AA41-#REF!</f>
        <v>#REF!</v>
      </c>
      <c r="BX41" s="46" t="e">
        <f>+AN41-#REF!</f>
        <v>#REF!</v>
      </c>
      <c r="BY41" s="46" t="e">
        <f>+AO41-#REF!</f>
        <v>#REF!</v>
      </c>
      <c r="BZ41" s="46" t="e">
        <f>+AP41-#REF!</f>
        <v>#REF!</v>
      </c>
      <c r="CA41" s="46" t="e">
        <f>+BC41-#REF!</f>
        <v>#REF!</v>
      </c>
      <c r="CB41" s="46" t="e">
        <f>+BD41-#REF!</f>
        <v>#REF!</v>
      </c>
      <c r="CC41" s="46" t="e">
        <f>+BE41-#REF!</f>
        <v>#REF!</v>
      </c>
      <c r="CD41" s="46" t="e">
        <f>+BO41-#REF!</f>
        <v>#REF!</v>
      </c>
      <c r="CE41" s="46" t="e">
        <f>+BP41-#REF!</f>
        <v>#REF!</v>
      </c>
      <c r="CF41" s="46" t="e">
        <f>+BQ41-#REF!</f>
        <v>#REF!</v>
      </c>
      <c r="CG41" s="46" t="e">
        <f t="shared" si="26"/>
        <v>#REF!</v>
      </c>
      <c r="CH41" s="46" t="e">
        <f t="shared" si="26"/>
        <v>#REF!</v>
      </c>
      <c r="CI41" s="46" t="e">
        <f t="shared" si="26"/>
        <v>#REF!</v>
      </c>
    </row>
    <row r="42" spans="1:87"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c r="Q42" s="39"/>
      <c r="R42" s="110">
        <f t="shared" si="3"/>
        <v>0</v>
      </c>
      <c r="S42" s="39"/>
      <c r="T42" s="39"/>
      <c r="U42" s="110">
        <f t="shared" si="4"/>
        <v>0</v>
      </c>
      <c r="V42" s="112">
        <v>200000</v>
      </c>
      <c r="W42" s="112">
        <v>200000</v>
      </c>
      <c r="X42" s="43">
        <f t="shared" si="5"/>
        <v>400000</v>
      </c>
      <c r="Y42" s="43">
        <f t="shared" si="6"/>
        <v>200000</v>
      </c>
      <c r="Z42" s="43">
        <f t="shared" si="6"/>
        <v>200000</v>
      </c>
      <c r="AA42" s="43">
        <f t="shared" si="7"/>
        <v>400000</v>
      </c>
      <c r="AB42" s="44">
        <v>400000</v>
      </c>
      <c r="AC42" s="44">
        <v>400000</v>
      </c>
      <c r="AD42" s="46">
        <f t="shared" si="8"/>
        <v>800000</v>
      </c>
      <c r="AE42" s="44">
        <v>868375</v>
      </c>
      <c r="AF42" s="44">
        <v>868375</v>
      </c>
      <c r="AG42" s="46">
        <f t="shared" si="9"/>
        <v>1736750</v>
      </c>
      <c r="AH42" s="44">
        <v>868375</v>
      </c>
      <c r="AI42" s="44">
        <v>868375</v>
      </c>
      <c r="AJ42" s="46">
        <f t="shared" si="10"/>
        <v>1736750</v>
      </c>
      <c r="AK42" s="44">
        <v>868250</v>
      </c>
      <c r="AL42" s="44">
        <v>868250</v>
      </c>
      <c r="AM42" s="43">
        <f t="shared" si="11"/>
        <v>1736500</v>
      </c>
      <c r="AN42" s="43">
        <f t="shared" si="12"/>
        <v>3005000</v>
      </c>
      <c r="AO42" s="43">
        <f t="shared" si="12"/>
        <v>3005000</v>
      </c>
      <c r="AP42" s="43">
        <f t="shared" si="13"/>
        <v>6010000</v>
      </c>
      <c r="AQ42" s="44" t="e">
        <f>+#REF!+ROUND((#REF!-$Y42)/3,0)</f>
        <v>#REF!</v>
      </c>
      <c r="AR42" s="44" t="e">
        <f>+#REF!+ROUND((#REF!-$Z42)/3,0)</f>
        <v>#REF!</v>
      </c>
      <c r="AS42" s="46" t="e">
        <f t="shared" si="14"/>
        <v>#REF!</v>
      </c>
      <c r="AT42" s="44" t="e">
        <f>+#REF!+ROUND((#REF!-$Y42)/3,0)</f>
        <v>#REF!</v>
      </c>
      <c r="AU42" s="44" t="e">
        <f>+#REF!+ROUND((#REF!-$Z42)/3,0)</f>
        <v>#REF!</v>
      </c>
      <c r="AV42" s="46" t="e">
        <f t="shared" si="15"/>
        <v>#REF!</v>
      </c>
      <c r="AW42" s="44" t="e">
        <f>+#REF!+ROUND((#REF!-$Y42)/3,0)</f>
        <v>#REF!</v>
      </c>
      <c r="AX42" s="44" t="e">
        <f>+#REF!+ROUND((#REF!-$Z42)/3,0)</f>
        <v>#REF!</v>
      </c>
      <c r="AY42" s="43" t="e">
        <f t="shared" si="16"/>
        <v>#REF!</v>
      </c>
      <c r="AZ42" s="47"/>
      <c r="BA42" s="47"/>
      <c r="BB42" s="43">
        <f t="shared" si="17"/>
        <v>0</v>
      </c>
      <c r="BC42" s="43" t="e">
        <f t="shared" si="18"/>
        <v>#REF!</v>
      </c>
      <c r="BD42" s="43" t="e">
        <f t="shared" si="18"/>
        <v>#REF!</v>
      </c>
      <c r="BE42" s="43" t="e">
        <f t="shared" si="19"/>
        <v>#REF!</v>
      </c>
      <c r="BF42" s="47"/>
      <c r="BG42" s="47"/>
      <c r="BH42" s="43">
        <f t="shared" si="20"/>
        <v>0</v>
      </c>
      <c r="BI42" s="47"/>
      <c r="BJ42" s="47"/>
      <c r="BK42" s="43">
        <f t="shared" si="21"/>
        <v>0</v>
      </c>
      <c r="BL42" s="47"/>
      <c r="BM42" s="47"/>
      <c r="BN42" s="43">
        <f t="shared" si="22"/>
        <v>0</v>
      </c>
      <c r="BO42" s="43">
        <f t="shared" si="23"/>
        <v>0</v>
      </c>
      <c r="BP42" s="43">
        <f t="shared" si="23"/>
        <v>0</v>
      </c>
      <c r="BQ42" s="43">
        <f t="shared" si="24"/>
        <v>0</v>
      </c>
      <c r="BR42" s="46" t="e">
        <f t="shared" si="25"/>
        <v>#REF!</v>
      </c>
      <c r="BS42" s="46" t="e">
        <f t="shared" si="25"/>
        <v>#REF!</v>
      </c>
      <c r="BT42" s="46" t="e">
        <f t="shared" si="25"/>
        <v>#REF!</v>
      </c>
      <c r="BU42" s="46" t="e">
        <f>+Y42-#REF!</f>
        <v>#REF!</v>
      </c>
      <c r="BV42" s="46" t="e">
        <f>+Z42-#REF!</f>
        <v>#REF!</v>
      </c>
      <c r="BW42" s="46" t="e">
        <f>+AA42-#REF!</f>
        <v>#REF!</v>
      </c>
      <c r="BX42" s="46" t="e">
        <f>+AN42-#REF!</f>
        <v>#REF!</v>
      </c>
      <c r="BY42" s="46" t="e">
        <f>+AO42-#REF!</f>
        <v>#REF!</v>
      </c>
      <c r="BZ42" s="46" t="e">
        <f>+AP42-#REF!</f>
        <v>#REF!</v>
      </c>
      <c r="CA42" s="46" t="e">
        <f>+BC42-#REF!</f>
        <v>#REF!</v>
      </c>
      <c r="CB42" s="46" t="e">
        <f>+BD42-#REF!</f>
        <v>#REF!</v>
      </c>
      <c r="CC42" s="46" t="e">
        <f>+BE42-#REF!</f>
        <v>#REF!</v>
      </c>
      <c r="CD42" s="46" t="e">
        <f>+BO42-#REF!</f>
        <v>#REF!</v>
      </c>
      <c r="CE42" s="46" t="e">
        <f>+BP42-#REF!</f>
        <v>#REF!</v>
      </c>
      <c r="CF42" s="46" t="e">
        <f>+BQ42-#REF!</f>
        <v>#REF!</v>
      </c>
      <c r="CG42" s="46" t="e">
        <f t="shared" si="26"/>
        <v>#REF!</v>
      </c>
      <c r="CH42" s="46" t="e">
        <f t="shared" si="26"/>
        <v>#REF!</v>
      </c>
      <c r="CI42" s="46" t="e">
        <f t="shared" si="26"/>
        <v>#REF!</v>
      </c>
    </row>
    <row r="43" spans="1:87"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c r="Q43" s="39"/>
      <c r="R43" s="110">
        <f t="shared" si="3"/>
        <v>0</v>
      </c>
      <c r="S43" s="39"/>
      <c r="T43" s="39"/>
      <c r="U43" s="110">
        <f t="shared" si="4"/>
        <v>0</v>
      </c>
      <c r="V43" s="112">
        <v>94000</v>
      </c>
      <c r="W43" s="112">
        <v>94000</v>
      </c>
      <c r="X43" s="43">
        <f t="shared" si="5"/>
        <v>188000</v>
      </c>
      <c r="Y43" s="43">
        <f t="shared" ref="Y43:Z55" si="27">+SUM(M43,P43,S43,V43)</f>
        <v>94000</v>
      </c>
      <c r="Z43" s="43">
        <f t="shared" si="27"/>
        <v>94000</v>
      </c>
      <c r="AA43" s="43">
        <f t="shared" si="7"/>
        <v>188000</v>
      </c>
      <c r="AB43" s="44">
        <v>165000</v>
      </c>
      <c r="AC43" s="44">
        <v>165000</v>
      </c>
      <c r="AD43" s="46">
        <f t="shared" si="8"/>
        <v>330000</v>
      </c>
      <c r="AE43" s="44">
        <v>165000</v>
      </c>
      <c r="AF43" s="44">
        <v>165000</v>
      </c>
      <c r="AG43" s="46">
        <f t="shared" si="9"/>
        <v>330000</v>
      </c>
      <c r="AH43" s="44">
        <v>165000</v>
      </c>
      <c r="AI43" s="44">
        <v>165000</v>
      </c>
      <c r="AJ43" s="46">
        <f t="shared" si="10"/>
        <v>330000</v>
      </c>
      <c r="AK43" s="44">
        <v>165000</v>
      </c>
      <c r="AL43" s="44">
        <v>165000</v>
      </c>
      <c r="AM43" s="43">
        <f t="shared" si="11"/>
        <v>330000</v>
      </c>
      <c r="AN43" s="43">
        <f t="shared" ref="AN43:AO55" si="28">+SUM(AB43,AE43,AH43,AK43)</f>
        <v>660000</v>
      </c>
      <c r="AO43" s="43">
        <f t="shared" si="28"/>
        <v>660000</v>
      </c>
      <c r="AP43" s="43">
        <f t="shared" si="13"/>
        <v>1320000</v>
      </c>
      <c r="AQ43" s="44" t="e">
        <f>+#REF!+ROUND((#REF!-$Y43)/3,0)</f>
        <v>#REF!</v>
      </c>
      <c r="AR43" s="44" t="e">
        <f>+#REF!+ROUND((#REF!-$Z43)/3,0)</f>
        <v>#REF!</v>
      </c>
      <c r="AS43" s="46" t="e">
        <f t="shared" si="14"/>
        <v>#REF!</v>
      </c>
      <c r="AT43" s="44" t="e">
        <f>+#REF!+ROUND((#REF!-$Y43)/3,0)</f>
        <v>#REF!</v>
      </c>
      <c r="AU43" s="44" t="e">
        <f>+#REF!+ROUND((#REF!-$Z43)/3,0)</f>
        <v>#REF!</v>
      </c>
      <c r="AV43" s="46" t="e">
        <f t="shared" si="15"/>
        <v>#REF!</v>
      </c>
      <c r="AW43" s="44" t="e">
        <f>+#REF!+ROUND((#REF!-$Y43)/3,0)</f>
        <v>#REF!</v>
      </c>
      <c r="AX43" s="44" t="e">
        <f>+#REF!+ROUND((#REF!-$Z43)/3,0)</f>
        <v>#REF!</v>
      </c>
      <c r="AY43" s="43" t="e">
        <f t="shared" si="16"/>
        <v>#REF!</v>
      </c>
      <c r="AZ43" s="47"/>
      <c r="BA43" s="47"/>
      <c r="BB43" s="43">
        <f t="shared" si="17"/>
        <v>0</v>
      </c>
      <c r="BC43" s="43" t="e">
        <f t="shared" ref="BC43:BD55" si="29">+SUM(AQ43,AT43,AW43,AZ43)</f>
        <v>#REF!</v>
      </c>
      <c r="BD43" s="43" t="e">
        <f t="shared" si="29"/>
        <v>#REF!</v>
      </c>
      <c r="BE43" s="43" t="e">
        <f t="shared" si="19"/>
        <v>#REF!</v>
      </c>
      <c r="BF43" s="47"/>
      <c r="BG43" s="47"/>
      <c r="BH43" s="43">
        <f t="shared" si="20"/>
        <v>0</v>
      </c>
      <c r="BI43" s="47"/>
      <c r="BJ43" s="47"/>
      <c r="BK43" s="43">
        <f t="shared" si="21"/>
        <v>0</v>
      </c>
      <c r="BL43" s="47"/>
      <c r="BM43" s="47"/>
      <c r="BN43" s="43">
        <f t="shared" si="22"/>
        <v>0</v>
      </c>
      <c r="BO43" s="43">
        <f t="shared" ref="BO43:BP55" si="30">+SUM(BF43,BI43,BL43)</f>
        <v>0</v>
      </c>
      <c r="BP43" s="43">
        <f t="shared" si="30"/>
        <v>0</v>
      </c>
      <c r="BQ43" s="43">
        <f t="shared" si="24"/>
        <v>0</v>
      </c>
      <c r="BR43" s="46" t="e">
        <f t="shared" ref="BR43:BT55" si="31">+SUM(BO43,BC43,AN43,Y43)</f>
        <v>#REF!</v>
      </c>
      <c r="BS43" s="46" t="e">
        <f t="shared" si="31"/>
        <v>#REF!</v>
      </c>
      <c r="BT43" s="46" t="e">
        <f t="shared" si="31"/>
        <v>#REF!</v>
      </c>
      <c r="BU43" s="46" t="e">
        <f>+Y43-#REF!</f>
        <v>#REF!</v>
      </c>
      <c r="BV43" s="46" t="e">
        <f>+Z43-#REF!</f>
        <v>#REF!</v>
      </c>
      <c r="BW43" s="46" t="e">
        <f>+AA43-#REF!</f>
        <v>#REF!</v>
      </c>
      <c r="BX43" s="46" t="e">
        <f>+AN43-#REF!</f>
        <v>#REF!</v>
      </c>
      <c r="BY43" s="46" t="e">
        <f>+AO43-#REF!</f>
        <v>#REF!</v>
      </c>
      <c r="BZ43" s="46" t="e">
        <f>+AP43-#REF!</f>
        <v>#REF!</v>
      </c>
      <c r="CA43" s="46" t="e">
        <f>+BC43-#REF!</f>
        <v>#REF!</v>
      </c>
      <c r="CB43" s="46" t="e">
        <f>+BD43-#REF!</f>
        <v>#REF!</v>
      </c>
      <c r="CC43" s="46" t="e">
        <f>+BE43-#REF!</f>
        <v>#REF!</v>
      </c>
      <c r="CD43" s="46" t="e">
        <f>+BO43-#REF!</f>
        <v>#REF!</v>
      </c>
      <c r="CE43" s="46" t="e">
        <f>+BP43-#REF!</f>
        <v>#REF!</v>
      </c>
      <c r="CF43" s="46" t="e">
        <f>+BQ43-#REF!</f>
        <v>#REF!</v>
      </c>
      <c r="CG43" s="46" t="e">
        <f t="shared" si="26"/>
        <v>#REF!</v>
      </c>
      <c r="CH43" s="46" t="e">
        <f t="shared" si="26"/>
        <v>#REF!</v>
      </c>
      <c r="CI43" s="46" t="e">
        <f t="shared" si="26"/>
        <v>#REF!</v>
      </c>
    </row>
    <row r="44" spans="1:87"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c r="Q44" s="39"/>
      <c r="R44" s="110">
        <f t="shared" si="3"/>
        <v>0</v>
      </c>
      <c r="S44" s="39"/>
      <c r="T44" s="39"/>
      <c r="U44" s="110">
        <f t="shared" si="4"/>
        <v>0</v>
      </c>
      <c r="V44" s="112">
        <v>500000</v>
      </c>
      <c r="W44" s="39"/>
      <c r="X44" s="43">
        <f t="shared" si="5"/>
        <v>500000</v>
      </c>
      <c r="Y44" s="43">
        <f t="shared" si="27"/>
        <v>500000</v>
      </c>
      <c r="Z44" s="43">
        <f t="shared" si="27"/>
        <v>0</v>
      </c>
      <c r="AA44" s="43">
        <f t="shared" si="7"/>
        <v>500000</v>
      </c>
      <c r="AB44" s="44">
        <v>500000</v>
      </c>
      <c r="AC44" s="45" t="s">
        <v>123</v>
      </c>
      <c r="AD44" s="46">
        <f t="shared" si="8"/>
        <v>500000</v>
      </c>
      <c r="AE44" s="44">
        <v>500000</v>
      </c>
      <c r="AF44" s="45" t="s">
        <v>123</v>
      </c>
      <c r="AG44" s="46">
        <f t="shared" si="9"/>
        <v>500000</v>
      </c>
      <c r="AH44" s="44">
        <v>500000</v>
      </c>
      <c r="AI44" s="45" t="s">
        <v>123</v>
      </c>
      <c r="AJ44" s="46">
        <f t="shared" si="10"/>
        <v>500000</v>
      </c>
      <c r="AK44" s="44">
        <v>500000</v>
      </c>
      <c r="AL44" s="45" t="s">
        <v>123</v>
      </c>
      <c r="AM44" s="43">
        <f t="shared" si="11"/>
        <v>500000</v>
      </c>
      <c r="AN44" s="43">
        <f t="shared" si="28"/>
        <v>2000000</v>
      </c>
      <c r="AO44" s="43">
        <f t="shared" si="28"/>
        <v>0</v>
      </c>
      <c r="AP44" s="43">
        <f t="shared" si="13"/>
        <v>2000000</v>
      </c>
      <c r="AQ44" s="44" t="e">
        <f>+#REF!+ROUND((#REF!-$Y44)/3,0)</f>
        <v>#REF!</v>
      </c>
      <c r="AR44" s="44" t="e">
        <f>+#REF!+ROUND((#REF!-$Z44)/3,0)</f>
        <v>#REF!</v>
      </c>
      <c r="AS44" s="46" t="e">
        <f t="shared" si="14"/>
        <v>#REF!</v>
      </c>
      <c r="AT44" s="44" t="e">
        <f>+#REF!+ROUND((#REF!-$Y44)/3,0)</f>
        <v>#REF!</v>
      </c>
      <c r="AU44" s="44" t="e">
        <f>+#REF!+ROUND((#REF!-$Z44)/3,0)</f>
        <v>#REF!</v>
      </c>
      <c r="AV44" s="46" t="e">
        <f t="shared" si="15"/>
        <v>#REF!</v>
      </c>
      <c r="AW44" s="44" t="e">
        <f>+#REF!+ROUND((#REF!-$Y44)/3,0)</f>
        <v>#REF!</v>
      </c>
      <c r="AX44" s="44" t="e">
        <f>+#REF!+ROUND((#REF!-$Z44)/3,0)</f>
        <v>#REF!</v>
      </c>
      <c r="AY44" s="43" t="e">
        <f t="shared" si="16"/>
        <v>#REF!</v>
      </c>
      <c r="AZ44" s="47"/>
      <c r="BA44" s="47"/>
      <c r="BB44" s="43">
        <f t="shared" si="17"/>
        <v>0</v>
      </c>
      <c r="BC44" s="43" t="e">
        <f t="shared" si="29"/>
        <v>#REF!</v>
      </c>
      <c r="BD44" s="43" t="e">
        <f t="shared" si="29"/>
        <v>#REF!</v>
      </c>
      <c r="BE44" s="43" t="e">
        <f t="shared" si="19"/>
        <v>#REF!</v>
      </c>
      <c r="BF44" s="47"/>
      <c r="BG44" s="47"/>
      <c r="BH44" s="43">
        <f t="shared" si="20"/>
        <v>0</v>
      </c>
      <c r="BI44" s="47"/>
      <c r="BJ44" s="47"/>
      <c r="BK44" s="43">
        <f t="shared" si="21"/>
        <v>0</v>
      </c>
      <c r="BL44" s="47"/>
      <c r="BM44" s="47"/>
      <c r="BN44" s="43">
        <f t="shared" si="22"/>
        <v>0</v>
      </c>
      <c r="BO44" s="43">
        <f t="shared" si="30"/>
        <v>0</v>
      </c>
      <c r="BP44" s="43">
        <f t="shared" si="30"/>
        <v>0</v>
      </c>
      <c r="BQ44" s="43">
        <f t="shared" si="24"/>
        <v>0</v>
      </c>
      <c r="BR44" s="46" t="e">
        <f t="shared" si="31"/>
        <v>#REF!</v>
      </c>
      <c r="BS44" s="46" t="e">
        <f t="shared" si="31"/>
        <v>#REF!</v>
      </c>
      <c r="BT44" s="46" t="e">
        <f t="shared" si="31"/>
        <v>#REF!</v>
      </c>
      <c r="BU44" s="46" t="e">
        <f>+Y44-#REF!</f>
        <v>#REF!</v>
      </c>
      <c r="BV44" s="46" t="e">
        <f>+Z44-#REF!</f>
        <v>#REF!</v>
      </c>
      <c r="BW44" s="46" t="e">
        <f>+AA44-#REF!</f>
        <v>#REF!</v>
      </c>
      <c r="BX44" s="46" t="e">
        <f>+AN44-#REF!</f>
        <v>#REF!</v>
      </c>
      <c r="BY44" s="46" t="e">
        <f>+AO44-#REF!</f>
        <v>#REF!</v>
      </c>
      <c r="BZ44" s="46" t="e">
        <f>+AP44-#REF!</f>
        <v>#REF!</v>
      </c>
      <c r="CA44" s="46" t="e">
        <f>+BC44-#REF!</f>
        <v>#REF!</v>
      </c>
      <c r="CB44" s="46" t="e">
        <f>+BD44-#REF!</f>
        <v>#REF!</v>
      </c>
      <c r="CC44" s="46" t="e">
        <f>+BE44-#REF!</f>
        <v>#REF!</v>
      </c>
      <c r="CD44" s="46" t="e">
        <f>+BO44-#REF!</f>
        <v>#REF!</v>
      </c>
      <c r="CE44" s="46" t="e">
        <f>+BP44-#REF!</f>
        <v>#REF!</v>
      </c>
      <c r="CF44" s="46" t="e">
        <f>+BQ44-#REF!</f>
        <v>#REF!</v>
      </c>
      <c r="CG44" s="46" t="e">
        <f t="shared" si="26"/>
        <v>#REF!</v>
      </c>
      <c r="CH44" s="46" t="e">
        <f t="shared" si="26"/>
        <v>#REF!</v>
      </c>
      <c r="CI44" s="46" t="e">
        <f t="shared" si="26"/>
        <v>#REF!</v>
      </c>
    </row>
    <row r="45" spans="1:87"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c r="Q45" s="39"/>
      <c r="R45" s="110">
        <f t="shared" si="3"/>
        <v>0</v>
      </c>
      <c r="S45" s="39"/>
      <c r="T45" s="39"/>
      <c r="U45" s="110">
        <f t="shared" si="4"/>
        <v>0</v>
      </c>
      <c r="V45" s="39"/>
      <c r="W45" s="39"/>
      <c r="X45" s="43">
        <f t="shared" si="5"/>
        <v>0</v>
      </c>
      <c r="Y45" s="43">
        <f t="shared" si="27"/>
        <v>0</v>
      </c>
      <c r="Z45" s="43">
        <f t="shared" si="27"/>
        <v>0</v>
      </c>
      <c r="AA45" s="43">
        <f t="shared" si="7"/>
        <v>0</v>
      </c>
      <c r="AB45" s="44">
        <v>3062500</v>
      </c>
      <c r="AC45" s="44">
        <v>3062500</v>
      </c>
      <c r="AD45" s="46">
        <f t="shared" si="8"/>
        <v>6125000</v>
      </c>
      <c r="AE45" s="44">
        <v>3062500</v>
      </c>
      <c r="AF45" s="44">
        <v>3062500</v>
      </c>
      <c r="AG45" s="46">
        <f t="shared" si="9"/>
        <v>6125000</v>
      </c>
      <c r="AH45" s="45" t="s">
        <v>123</v>
      </c>
      <c r="AI45" s="45" t="s">
        <v>123</v>
      </c>
      <c r="AJ45" s="46">
        <f t="shared" si="10"/>
        <v>0</v>
      </c>
      <c r="AK45" s="45" t="s">
        <v>123</v>
      </c>
      <c r="AL45" s="45" t="s">
        <v>123</v>
      </c>
      <c r="AM45" s="43">
        <f t="shared" si="11"/>
        <v>0</v>
      </c>
      <c r="AN45" s="43">
        <f t="shared" si="28"/>
        <v>6125000</v>
      </c>
      <c r="AO45" s="43">
        <f t="shared" si="28"/>
        <v>6125000</v>
      </c>
      <c r="AP45" s="43">
        <f t="shared" si="13"/>
        <v>12250000</v>
      </c>
      <c r="AQ45" s="44" t="e">
        <f>+#REF!+ROUND((#REF!-$Y45)/3,0)</f>
        <v>#REF!</v>
      </c>
      <c r="AR45" s="44" t="e">
        <f>+#REF!+ROUND((#REF!-$Z45)/3,0)</f>
        <v>#REF!</v>
      </c>
      <c r="AS45" s="46" t="e">
        <f t="shared" si="14"/>
        <v>#REF!</v>
      </c>
      <c r="AT45" s="44" t="e">
        <f>+#REF!+ROUND((#REF!-$Y45)/3,0)</f>
        <v>#REF!</v>
      </c>
      <c r="AU45" s="44" t="e">
        <f>+#REF!+ROUND((#REF!-$Z45)/3,0)</f>
        <v>#REF!</v>
      </c>
      <c r="AV45" s="46" t="e">
        <f t="shared" si="15"/>
        <v>#REF!</v>
      </c>
      <c r="AW45" s="44" t="e">
        <f>+#REF!+ROUND((#REF!-$Y45)/3,0)</f>
        <v>#REF!</v>
      </c>
      <c r="AX45" s="44" t="e">
        <f>+#REF!+ROUND((#REF!-$Z45)/3,0)</f>
        <v>#REF!</v>
      </c>
      <c r="AY45" s="43" t="e">
        <f t="shared" si="16"/>
        <v>#REF!</v>
      </c>
      <c r="AZ45" s="47"/>
      <c r="BA45" s="47"/>
      <c r="BB45" s="43">
        <f t="shared" si="17"/>
        <v>0</v>
      </c>
      <c r="BC45" s="43" t="e">
        <f t="shared" si="29"/>
        <v>#REF!</v>
      </c>
      <c r="BD45" s="43" t="e">
        <f t="shared" si="29"/>
        <v>#REF!</v>
      </c>
      <c r="BE45" s="43" t="e">
        <f t="shared" si="19"/>
        <v>#REF!</v>
      </c>
      <c r="BF45" s="47"/>
      <c r="BG45" s="47"/>
      <c r="BH45" s="43">
        <f t="shared" si="20"/>
        <v>0</v>
      </c>
      <c r="BI45" s="47"/>
      <c r="BJ45" s="47"/>
      <c r="BK45" s="43">
        <f t="shared" si="21"/>
        <v>0</v>
      </c>
      <c r="BL45" s="47"/>
      <c r="BM45" s="47"/>
      <c r="BN45" s="43">
        <f t="shared" si="22"/>
        <v>0</v>
      </c>
      <c r="BO45" s="43">
        <f t="shared" si="30"/>
        <v>0</v>
      </c>
      <c r="BP45" s="43">
        <f t="shared" si="30"/>
        <v>0</v>
      </c>
      <c r="BQ45" s="43">
        <f t="shared" si="24"/>
        <v>0</v>
      </c>
      <c r="BR45" s="46" t="e">
        <f t="shared" si="31"/>
        <v>#REF!</v>
      </c>
      <c r="BS45" s="46" t="e">
        <f t="shared" si="31"/>
        <v>#REF!</v>
      </c>
      <c r="BT45" s="46" t="e">
        <f t="shared" si="31"/>
        <v>#REF!</v>
      </c>
      <c r="BU45" s="46" t="e">
        <f>+Y45-#REF!</f>
        <v>#REF!</v>
      </c>
      <c r="BV45" s="46" t="e">
        <f>+Z45-#REF!</f>
        <v>#REF!</v>
      </c>
      <c r="BW45" s="46" t="e">
        <f>+AA45-#REF!</f>
        <v>#REF!</v>
      </c>
      <c r="BX45" s="46" t="e">
        <f>+AN45-#REF!</f>
        <v>#REF!</v>
      </c>
      <c r="BY45" s="46" t="e">
        <f>+AO45-#REF!</f>
        <v>#REF!</v>
      </c>
      <c r="BZ45" s="46" t="e">
        <f>+AP45-#REF!</f>
        <v>#REF!</v>
      </c>
      <c r="CA45" s="46" t="e">
        <f>+BC45-#REF!</f>
        <v>#REF!</v>
      </c>
      <c r="CB45" s="46" t="e">
        <f>+BD45-#REF!</f>
        <v>#REF!</v>
      </c>
      <c r="CC45" s="46" t="e">
        <f>+BE45-#REF!</f>
        <v>#REF!</v>
      </c>
      <c r="CD45" s="46" t="e">
        <f>+BO45-#REF!</f>
        <v>#REF!</v>
      </c>
      <c r="CE45" s="46" t="e">
        <f>+BP45-#REF!</f>
        <v>#REF!</v>
      </c>
      <c r="CF45" s="46" t="e">
        <f>+BQ45-#REF!</f>
        <v>#REF!</v>
      </c>
      <c r="CG45" s="46" t="e">
        <f t="shared" si="26"/>
        <v>#REF!</v>
      </c>
      <c r="CH45" s="46" t="e">
        <f t="shared" si="26"/>
        <v>#REF!</v>
      </c>
      <c r="CI45" s="46" t="e">
        <f t="shared" si="26"/>
        <v>#REF!</v>
      </c>
    </row>
    <row r="46" spans="1:87" x14ac:dyDescent="0.25">
      <c r="A46" s="169" t="s">
        <v>179</v>
      </c>
      <c r="B46" s="169" t="s">
        <v>173</v>
      </c>
      <c r="C46" s="48" t="s">
        <v>180</v>
      </c>
      <c r="D46" s="169" t="s">
        <v>117</v>
      </c>
      <c r="E46" s="169"/>
      <c r="F46" s="169" t="s">
        <v>193</v>
      </c>
      <c r="G46" s="169" t="s">
        <v>194</v>
      </c>
      <c r="H46" s="169" t="s">
        <v>195</v>
      </c>
      <c r="I46" s="169" t="s">
        <v>196</v>
      </c>
      <c r="J46" s="5">
        <v>44235000</v>
      </c>
      <c r="K46" s="5">
        <v>44235000</v>
      </c>
      <c r="L46" s="5">
        <v>88470000</v>
      </c>
      <c r="M46" s="38"/>
      <c r="N46" s="38"/>
      <c r="O46" s="110">
        <f t="shared" si="2"/>
        <v>0</v>
      </c>
      <c r="P46" s="39"/>
      <c r="Q46" s="39"/>
      <c r="R46" s="110">
        <f t="shared" si="3"/>
        <v>0</v>
      </c>
      <c r="S46" s="112">
        <v>0</v>
      </c>
      <c r="T46" s="112">
        <v>0</v>
      </c>
      <c r="U46" s="110">
        <f t="shared" si="4"/>
        <v>0</v>
      </c>
      <c r="V46" s="112">
        <v>22125000</v>
      </c>
      <c r="W46" s="112">
        <v>22125000</v>
      </c>
      <c r="X46" s="43">
        <f t="shared" si="5"/>
        <v>44250000</v>
      </c>
      <c r="Y46" s="43">
        <f t="shared" si="27"/>
        <v>22125000</v>
      </c>
      <c r="Z46" s="43">
        <f t="shared" si="27"/>
        <v>22125000</v>
      </c>
      <c r="AA46" s="43">
        <f t="shared" si="7"/>
        <v>44250000</v>
      </c>
      <c r="AB46" s="44">
        <v>5531250</v>
      </c>
      <c r="AC46" s="44">
        <v>5531250</v>
      </c>
      <c r="AD46" s="46">
        <f t="shared" si="8"/>
        <v>11062500</v>
      </c>
      <c r="AE46" s="44">
        <v>5531250</v>
      </c>
      <c r="AF46" s="44">
        <v>5531250</v>
      </c>
      <c r="AG46" s="46">
        <f t="shared" si="9"/>
        <v>11062500</v>
      </c>
      <c r="AH46" s="44">
        <v>5531250</v>
      </c>
      <c r="AI46" s="44">
        <v>5531250</v>
      </c>
      <c r="AJ46" s="46">
        <f t="shared" si="10"/>
        <v>11062500</v>
      </c>
      <c r="AK46" s="44">
        <v>5516250</v>
      </c>
      <c r="AL46" s="44">
        <v>5516250</v>
      </c>
      <c r="AM46" s="43">
        <f t="shared" si="11"/>
        <v>11032500</v>
      </c>
      <c r="AN46" s="43">
        <f t="shared" si="28"/>
        <v>22110000</v>
      </c>
      <c r="AO46" s="43">
        <f t="shared" si="28"/>
        <v>22110000</v>
      </c>
      <c r="AP46" s="43">
        <f t="shared" si="13"/>
        <v>44220000</v>
      </c>
      <c r="AQ46" s="44" t="e">
        <f>+#REF!+ROUND((#REF!-$Y46)/3,0)</f>
        <v>#REF!</v>
      </c>
      <c r="AR46" s="44" t="e">
        <f>+#REF!+ROUND((#REF!-$Z46)/3,0)</f>
        <v>#REF!</v>
      </c>
      <c r="AS46" s="46" t="e">
        <f t="shared" si="14"/>
        <v>#REF!</v>
      </c>
      <c r="AT46" s="44" t="e">
        <f>+#REF!+ROUND((#REF!-$Y46)/3,0)</f>
        <v>#REF!</v>
      </c>
      <c r="AU46" s="44" t="e">
        <f>+#REF!+ROUND((#REF!-$Z46)/3,0)</f>
        <v>#REF!</v>
      </c>
      <c r="AV46" s="46" t="e">
        <f t="shared" si="15"/>
        <v>#REF!</v>
      </c>
      <c r="AW46" s="44" t="e">
        <f>+#REF!+ROUND((#REF!-$Y46)/3,0)</f>
        <v>#REF!</v>
      </c>
      <c r="AX46" s="44" t="e">
        <f>+#REF!+ROUND((#REF!-$Z46)/3,0)</f>
        <v>#REF!</v>
      </c>
      <c r="AY46" s="43" t="e">
        <f t="shared" si="16"/>
        <v>#REF!</v>
      </c>
      <c r="AZ46" s="47"/>
      <c r="BA46" s="47"/>
      <c r="BB46" s="43">
        <f t="shared" si="17"/>
        <v>0</v>
      </c>
      <c r="BC46" s="43" t="e">
        <f t="shared" si="29"/>
        <v>#REF!</v>
      </c>
      <c r="BD46" s="43" t="e">
        <f t="shared" si="29"/>
        <v>#REF!</v>
      </c>
      <c r="BE46" s="43" t="e">
        <f t="shared" si="19"/>
        <v>#REF!</v>
      </c>
      <c r="BF46" s="47"/>
      <c r="BG46" s="47"/>
      <c r="BH46" s="43">
        <f t="shared" si="20"/>
        <v>0</v>
      </c>
      <c r="BI46" s="47"/>
      <c r="BJ46" s="47"/>
      <c r="BK46" s="43">
        <f t="shared" si="21"/>
        <v>0</v>
      </c>
      <c r="BL46" s="47"/>
      <c r="BM46" s="47"/>
      <c r="BN46" s="43">
        <f t="shared" si="22"/>
        <v>0</v>
      </c>
      <c r="BO46" s="43">
        <f t="shared" si="30"/>
        <v>0</v>
      </c>
      <c r="BP46" s="43">
        <f t="shared" si="30"/>
        <v>0</v>
      </c>
      <c r="BQ46" s="43">
        <f t="shared" si="24"/>
        <v>0</v>
      </c>
      <c r="BR46" s="46" t="e">
        <f t="shared" si="31"/>
        <v>#REF!</v>
      </c>
      <c r="BS46" s="46" t="e">
        <f t="shared" si="31"/>
        <v>#REF!</v>
      </c>
      <c r="BT46" s="46" t="e">
        <f t="shared" si="31"/>
        <v>#REF!</v>
      </c>
      <c r="BU46" s="46" t="e">
        <f>+Y46-#REF!</f>
        <v>#REF!</v>
      </c>
      <c r="BV46" s="46" t="e">
        <f>+Z46-#REF!</f>
        <v>#REF!</v>
      </c>
      <c r="BW46" s="46" t="e">
        <f>+AA46-#REF!</f>
        <v>#REF!</v>
      </c>
      <c r="BX46" s="46" t="e">
        <f>+AN46-#REF!</f>
        <v>#REF!</v>
      </c>
      <c r="BY46" s="46" t="e">
        <f>+AO46-#REF!</f>
        <v>#REF!</v>
      </c>
      <c r="BZ46" s="46" t="e">
        <f>+AP46-#REF!</f>
        <v>#REF!</v>
      </c>
      <c r="CA46" s="46" t="e">
        <f>+BC46-#REF!</f>
        <v>#REF!</v>
      </c>
      <c r="CB46" s="46" t="e">
        <f>+BD46-#REF!</f>
        <v>#REF!</v>
      </c>
      <c r="CC46" s="46" t="e">
        <f>+BE46-#REF!</f>
        <v>#REF!</v>
      </c>
      <c r="CD46" s="46" t="e">
        <f>+BO46-#REF!</f>
        <v>#REF!</v>
      </c>
      <c r="CE46" s="46" t="e">
        <f>+BP46-#REF!</f>
        <v>#REF!</v>
      </c>
      <c r="CF46" s="46" t="e">
        <f>+BQ46-#REF!</f>
        <v>#REF!</v>
      </c>
      <c r="CG46" s="46" t="e">
        <f t="shared" si="26"/>
        <v>#REF!</v>
      </c>
      <c r="CH46" s="46" t="e">
        <f t="shared" si="26"/>
        <v>#REF!</v>
      </c>
      <c r="CI46" s="46" t="e">
        <f t="shared" si="26"/>
        <v>#REF!</v>
      </c>
    </row>
    <row r="47" spans="1:87"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c r="Q47" s="39"/>
      <c r="R47" s="110">
        <f t="shared" si="3"/>
        <v>0</v>
      </c>
      <c r="S47" s="39"/>
      <c r="T47" s="39"/>
      <c r="U47" s="110">
        <f t="shared" si="4"/>
        <v>0</v>
      </c>
      <c r="V47" s="112">
        <v>9053000</v>
      </c>
      <c r="W47" s="39"/>
      <c r="X47" s="43">
        <f t="shared" si="5"/>
        <v>9053000</v>
      </c>
      <c r="Y47" s="43">
        <f t="shared" si="27"/>
        <v>9053000</v>
      </c>
      <c r="Z47" s="43">
        <f t="shared" si="27"/>
        <v>0</v>
      </c>
      <c r="AA47" s="43">
        <f t="shared" si="7"/>
        <v>9053000</v>
      </c>
      <c r="AB47" s="44">
        <v>7450500</v>
      </c>
      <c r="AC47" s="45"/>
      <c r="AD47" s="46">
        <f t="shared" si="8"/>
        <v>7450500</v>
      </c>
      <c r="AE47" s="44">
        <v>7450500</v>
      </c>
      <c r="AF47" s="45"/>
      <c r="AG47" s="46">
        <f t="shared" si="9"/>
        <v>7450500</v>
      </c>
      <c r="AH47" s="44">
        <v>7450500</v>
      </c>
      <c r="AI47" s="45" t="s">
        <v>123</v>
      </c>
      <c r="AJ47" s="46">
        <f t="shared" si="10"/>
        <v>7450500</v>
      </c>
      <c r="AK47" s="44">
        <v>7450500</v>
      </c>
      <c r="AL47" s="45" t="s">
        <v>123</v>
      </c>
      <c r="AM47" s="43">
        <f t="shared" si="11"/>
        <v>7450500</v>
      </c>
      <c r="AN47" s="43">
        <f t="shared" si="28"/>
        <v>29802000</v>
      </c>
      <c r="AO47" s="43">
        <f t="shared" si="28"/>
        <v>0</v>
      </c>
      <c r="AP47" s="43">
        <f t="shared" si="13"/>
        <v>29802000</v>
      </c>
      <c r="AQ47" s="44" t="e">
        <f>+#REF!+ROUND((#REF!-$Y47)/3,0)</f>
        <v>#REF!</v>
      </c>
      <c r="AR47" s="44" t="e">
        <f>+#REF!+ROUND((#REF!-$Z47)/3,0)</f>
        <v>#REF!</v>
      </c>
      <c r="AS47" s="46" t="e">
        <f t="shared" si="14"/>
        <v>#REF!</v>
      </c>
      <c r="AT47" s="44" t="e">
        <f>+#REF!+ROUND((#REF!-$Y47)/3,0)</f>
        <v>#REF!</v>
      </c>
      <c r="AU47" s="44" t="e">
        <f>+#REF!+ROUND((#REF!-$Z47)/3,0)</f>
        <v>#REF!</v>
      </c>
      <c r="AV47" s="46" t="e">
        <f t="shared" si="15"/>
        <v>#REF!</v>
      </c>
      <c r="AW47" s="44" t="e">
        <f>+#REF!+ROUND((#REF!-$Y47)/3,0)</f>
        <v>#REF!</v>
      </c>
      <c r="AX47" s="44" t="e">
        <f>+#REF!+ROUND((#REF!-$Z47)/3,0)</f>
        <v>#REF!</v>
      </c>
      <c r="AY47" s="43" t="e">
        <f t="shared" si="16"/>
        <v>#REF!</v>
      </c>
      <c r="AZ47" s="47"/>
      <c r="BA47" s="47"/>
      <c r="BB47" s="43">
        <f t="shared" si="17"/>
        <v>0</v>
      </c>
      <c r="BC47" s="43" t="e">
        <f t="shared" si="29"/>
        <v>#REF!</v>
      </c>
      <c r="BD47" s="43" t="e">
        <f t="shared" si="29"/>
        <v>#REF!</v>
      </c>
      <c r="BE47" s="43" t="e">
        <f t="shared" si="19"/>
        <v>#REF!</v>
      </c>
      <c r="BF47" s="47"/>
      <c r="BG47" s="47"/>
      <c r="BH47" s="43">
        <f t="shared" si="20"/>
        <v>0</v>
      </c>
      <c r="BI47" s="47"/>
      <c r="BJ47" s="47"/>
      <c r="BK47" s="43">
        <f t="shared" si="21"/>
        <v>0</v>
      </c>
      <c r="BL47" s="47"/>
      <c r="BM47" s="47"/>
      <c r="BN47" s="43">
        <f t="shared" si="22"/>
        <v>0</v>
      </c>
      <c r="BO47" s="43">
        <f t="shared" si="30"/>
        <v>0</v>
      </c>
      <c r="BP47" s="43">
        <f t="shared" si="30"/>
        <v>0</v>
      </c>
      <c r="BQ47" s="43">
        <f t="shared" si="24"/>
        <v>0</v>
      </c>
      <c r="BR47" s="46" t="e">
        <f t="shared" si="31"/>
        <v>#REF!</v>
      </c>
      <c r="BS47" s="46" t="e">
        <f t="shared" si="31"/>
        <v>#REF!</v>
      </c>
      <c r="BT47" s="46" t="e">
        <f t="shared" si="31"/>
        <v>#REF!</v>
      </c>
      <c r="BU47" s="46" t="e">
        <f>+Y47-#REF!</f>
        <v>#REF!</v>
      </c>
      <c r="BV47" s="46" t="e">
        <f>+Z47-#REF!</f>
        <v>#REF!</v>
      </c>
      <c r="BW47" s="46" t="e">
        <f>+AA47-#REF!</f>
        <v>#REF!</v>
      </c>
      <c r="BX47" s="46" t="e">
        <f>+AN47-#REF!</f>
        <v>#REF!</v>
      </c>
      <c r="BY47" s="46" t="e">
        <f>+AO47-#REF!</f>
        <v>#REF!</v>
      </c>
      <c r="BZ47" s="46" t="e">
        <f>+AP47-#REF!</f>
        <v>#REF!</v>
      </c>
      <c r="CA47" s="46" t="e">
        <f>+BC47-#REF!</f>
        <v>#REF!</v>
      </c>
      <c r="CB47" s="46" t="e">
        <f>+BD47-#REF!</f>
        <v>#REF!</v>
      </c>
      <c r="CC47" s="46" t="e">
        <f>+BE47-#REF!</f>
        <v>#REF!</v>
      </c>
      <c r="CD47" s="46" t="e">
        <f>+BO47-#REF!</f>
        <v>#REF!</v>
      </c>
      <c r="CE47" s="46" t="e">
        <f>+BP47-#REF!</f>
        <v>#REF!</v>
      </c>
      <c r="CF47" s="46" t="e">
        <f>+BQ47-#REF!</f>
        <v>#REF!</v>
      </c>
      <c r="CG47" s="46" t="e">
        <f t="shared" si="26"/>
        <v>#REF!</v>
      </c>
      <c r="CH47" s="46" t="e">
        <f t="shared" si="26"/>
        <v>#REF!</v>
      </c>
      <c r="CI47" s="46" t="e">
        <f t="shared" si="26"/>
        <v>#REF!</v>
      </c>
    </row>
    <row r="48" spans="1:87" x14ac:dyDescent="0.25">
      <c r="A48" s="169" t="s">
        <v>184</v>
      </c>
      <c r="B48" s="169" t="s">
        <v>173</v>
      </c>
      <c r="C48" s="48" t="s">
        <v>185</v>
      </c>
      <c r="D48" s="169" t="s">
        <v>117</v>
      </c>
      <c r="E48" s="169"/>
      <c r="F48" s="169" t="s">
        <v>193</v>
      </c>
      <c r="G48" s="169" t="s">
        <v>194</v>
      </c>
      <c r="H48" s="169" t="s">
        <v>195</v>
      </c>
      <c r="I48" s="169" t="s">
        <v>196</v>
      </c>
      <c r="J48" s="5">
        <v>0</v>
      </c>
      <c r="K48" s="5">
        <v>0</v>
      </c>
      <c r="L48" s="5">
        <v>0</v>
      </c>
      <c r="M48" s="38"/>
      <c r="N48" s="38"/>
      <c r="O48" s="110">
        <f t="shared" si="2"/>
        <v>0</v>
      </c>
      <c r="P48" s="39"/>
      <c r="Q48" s="39"/>
      <c r="R48" s="110">
        <f t="shared" si="3"/>
        <v>0</v>
      </c>
      <c r="S48" s="39"/>
      <c r="T48" s="39"/>
      <c r="U48" s="110">
        <f t="shared" si="4"/>
        <v>0</v>
      </c>
      <c r="V48" s="39"/>
      <c r="W48" s="39"/>
      <c r="X48" s="43">
        <f t="shared" si="5"/>
        <v>0</v>
      </c>
      <c r="Y48" s="43">
        <f t="shared" si="27"/>
        <v>0</v>
      </c>
      <c r="Z48" s="43">
        <f t="shared" si="27"/>
        <v>0</v>
      </c>
      <c r="AA48" s="43">
        <f t="shared" si="7"/>
        <v>0</v>
      </c>
      <c r="AB48" s="45" t="s">
        <v>123</v>
      </c>
      <c r="AC48" s="45" t="s">
        <v>123</v>
      </c>
      <c r="AD48" s="46">
        <f t="shared" si="8"/>
        <v>0</v>
      </c>
      <c r="AE48" s="45" t="s">
        <v>123</v>
      </c>
      <c r="AF48" s="45" t="s">
        <v>123</v>
      </c>
      <c r="AG48" s="46">
        <f t="shared" si="9"/>
        <v>0</v>
      </c>
      <c r="AH48" s="45" t="s">
        <v>123</v>
      </c>
      <c r="AI48" s="45" t="s">
        <v>123</v>
      </c>
      <c r="AJ48" s="46">
        <f t="shared" si="10"/>
        <v>0</v>
      </c>
      <c r="AK48" s="45" t="s">
        <v>123</v>
      </c>
      <c r="AL48" s="45" t="s">
        <v>123</v>
      </c>
      <c r="AM48" s="43">
        <f t="shared" si="11"/>
        <v>0</v>
      </c>
      <c r="AN48" s="43">
        <f t="shared" si="28"/>
        <v>0</v>
      </c>
      <c r="AO48" s="43">
        <f t="shared" si="28"/>
        <v>0</v>
      </c>
      <c r="AP48" s="43">
        <f t="shared" si="13"/>
        <v>0</v>
      </c>
      <c r="AQ48" s="44" t="e">
        <f>+#REF!+ROUND((#REF!-$Y48)/3,0)</f>
        <v>#REF!</v>
      </c>
      <c r="AR48" s="44" t="e">
        <f>+#REF!+ROUND((#REF!-$Z48)/3,0)</f>
        <v>#REF!</v>
      </c>
      <c r="AS48" s="46" t="e">
        <f t="shared" si="14"/>
        <v>#REF!</v>
      </c>
      <c r="AT48" s="44" t="e">
        <f>+#REF!+ROUND((#REF!-$Y48)/3,0)</f>
        <v>#REF!</v>
      </c>
      <c r="AU48" s="44" t="e">
        <f>+#REF!+ROUND((#REF!-$Z48)/3,0)</f>
        <v>#REF!</v>
      </c>
      <c r="AV48" s="46" t="e">
        <f t="shared" si="15"/>
        <v>#REF!</v>
      </c>
      <c r="AW48" s="44" t="e">
        <f>+#REF!+ROUND((#REF!-$Y48)/3,0)</f>
        <v>#REF!</v>
      </c>
      <c r="AX48" s="44" t="e">
        <f>+#REF!+ROUND((#REF!-$Z48)/3,0)</f>
        <v>#REF!</v>
      </c>
      <c r="AY48" s="43" t="e">
        <f t="shared" si="16"/>
        <v>#REF!</v>
      </c>
      <c r="AZ48" s="47"/>
      <c r="BA48" s="47"/>
      <c r="BB48" s="43">
        <f t="shared" si="17"/>
        <v>0</v>
      </c>
      <c r="BC48" s="43" t="e">
        <f t="shared" si="29"/>
        <v>#REF!</v>
      </c>
      <c r="BD48" s="43" t="e">
        <f t="shared" si="29"/>
        <v>#REF!</v>
      </c>
      <c r="BE48" s="43" t="e">
        <f t="shared" si="19"/>
        <v>#REF!</v>
      </c>
      <c r="BF48" s="47"/>
      <c r="BG48" s="47"/>
      <c r="BH48" s="43">
        <f t="shared" si="20"/>
        <v>0</v>
      </c>
      <c r="BI48" s="47"/>
      <c r="BJ48" s="47"/>
      <c r="BK48" s="43">
        <f t="shared" si="21"/>
        <v>0</v>
      </c>
      <c r="BL48" s="47"/>
      <c r="BM48" s="47"/>
      <c r="BN48" s="43">
        <f t="shared" si="22"/>
        <v>0</v>
      </c>
      <c r="BO48" s="43">
        <f t="shared" si="30"/>
        <v>0</v>
      </c>
      <c r="BP48" s="43">
        <f t="shared" si="30"/>
        <v>0</v>
      </c>
      <c r="BQ48" s="43">
        <f t="shared" si="24"/>
        <v>0</v>
      </c>
      <c r="BR48" s="46" t="e">
        <f t="shared" si="31"/>
        <v>#REF!</v>
      </c>
      <c r="BS48" s="46" t="e">
        <f t="shared" si="31"/>
        <v>#REF!</v>
      </c>
      <c r="BT48" s="46" t="e">
        <f t="shared" si="31"/>
        <v>#REF!</v>
      </c>
      <c r="BU48" s="46" t="e">
        <f>+Y48-#REF!</f>
        <v>#REF!</v>
      </c>
      <c r="BV48" s="46" t="e">
        <f>+Z48-#REF!</f>
        <v>#REF!</v>
      </c>
      <c r="BW48" s="46" t="e">
        <f>+AA48-#REF!</f>
        <v>#REF!</v>
      </c>
      <c r="BX48" s="46" t="e">
        <f>+AN48-#REF!</f>
        <v>#REF!</v>
      </c>
      <c r="BY48" s="46" t="e">
        <f>+AO48-#REF!</f>
        <v>#REF!</v>
      </c>
      <c r="BZ48" s="46" t="e">
        <f>+AP48-#REF!</f>
        <v>#REF!</v>
      </c>
      <c r="CA48" s="46" t="e">
        <f>+BC48-#REF!</f>
        <v>#REF!</v>
      </c>
      <c r="CB48" s="46" t="e">
        <f>+BD48-#REF!</f>
        <v>#REF!</v>
      </c>
      <c r="CC48" s="46" t="e">
        <f>+BE48-#REF!</f>
        <v>#REF!</v>
      </c>
      <c r="CD48" s="46" t="e">
        <f>+BO48-#REF!</f>
        <v>#REF!</v>
      </c>
      <c r="CE48" s="46" t="e">
        <f>+BP48-#REF!</f>
        <v>#REF!</v>
      </c>
      <c r="CF48" s="46" t="e">
        <f>+BQ48-#REF!</f>
        <v>#REF!</v>
      </c>
      <c r="CG48" s="46" t="e">
        <f t="shared" si="26"/>
        <v>#REF!</v>
      </c>
      <c r="CH48" s="46" t="e">
        <f t="shared" si="26"/>
        <v>#REF!</v>
      </c>
      <c r="CI48" s="46" t="e">
        <f t="shared" si="26"/>
        <v>#REF!</v>
      </c>
    </row>
    <row r="49" spans="1:87"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43">
        <f t="shared" si="5"/>
        <v>7474000</v>
      </c>
      <c r="Y49" s="43">
        <f t="shared" si="27"/>
        <v>12253000</v>
      </c>
      <c r="Z49" s="43">
        <f t="shared" si="27"/>
        <v>12253000</v>
      </c>
      <c r="AA49" s="43">
        <f t="shared" si="7"/>
        <v>24506000</v>
      </c>
      <c r="AB49" s="44">
        <v>9815000</v>
      </c>
      <c r="AC49" s="44">
        <v>9815000</v>
      </c>
      <c r="AD49" s="46">
        <f t="shared" si="8"/>
        <v>19630000</v>
      </c>
      <c r="AE49" s="44">
        <v>9815000</v>
      </c>
      <c r="AF49" s="44">
        <v>9815000</v>
      </c>
      <c r="AG49" s="46">
        <f t="shared" si="9"/>
        <v>19630000</v>
      </c>
      <c r="AH49" s="44">
        <v>9814000</v>
      </c>
      <c r="AI49" s="44">
        <v>9814000</v>
      </c>
      <c r="AJ49" s="46">
        <f t="shared" si="10"/>
        <v>19628000</v>
      </c>
      <c r="AK49" s="44">
        <v>9815000</v>
      </c>
      <c r="AL49" s="44">
        <v>9815000</v>
      </c>
      <c r="AM49" s="43">
        <f t="shared" si="11"/>
        <v>19630000</v>
      </c>
      <c r="AN49" s="43">
        <f t="shared" si="28"/>
        <v>39259000</v>
      </c>
      <c r="AO49" s="43">
        <f t="shared" si="28"/>
        <v>39259000</v>
      </c>
      <c r="AP49" s="43">
        <f t="shared" si="13"/>
        <v>78518000</v>
      </c>
      <c r="AQ49" s="44">
        <f>17571000+(12253000-Y49)/3</f>
        <v>17571000</v>
      </c>
      <c r="AR49" s="44">
        <f>17569000+(12253000-Z49)/3</f>
        <v>17569000</v>
      </c>
      <c r="AS49" s="46">
        <f t="shared" si="14"/>
        <v>35140000</v>
      </c>
      <c r="AT49" s="44">
        <f>17571000+(12253000-Y49)/3</f>
        <v>17571000</v>
      </c>
      <c r="AU49" s="44">
        <f>17569000+(12253000-Z49)/3</f>
        <v>17569000</v>
      </c>
      <c r="AV49" s="46">
        <f t="shared" si="15"/>
        <v>35140000</v>
      </c>
      <c r="AW49" s="44">
        <f>17570000+(12253000-Y49)/3-600000</f>
        <v>16970000</v>
      </c>
      <c r="AX49" s="44">
        <f>17569000+(12253000-Z49)/3</f>
        <v>17569000</v>
      </c>
      <c r="AY49" s="43">
        <f t="shared" si="16"/>
        <v>34539000</v>
      </c>
      <c r="AZ49" s="47"/>
      <c r="BA49" s="47"/>
      <c r="BB49" s="43">
        <f t="shared" si="17"/>
        <v>0</v>
      </c>
      <c r="BC49" s="43">
        <f t="shared" si="29"/>
        <v>52112000</v>
      </c>
      <c r="BD49" s="43">
        <f t="shared" si="29"/>
        <v>52707000</v>
      </c>
      <c r="BE49" s="43">
        <f t="shared" si="19"/>
        <v>104819000</v>
      </c>
      <c r="BF49" s="47"/>
      <c r="BG49" s="47"/>
      <c r="BH49" s="43">
        <f t="shared" si="20"/>
        <v>0</v>
      </c>
      <c r="BI49" s="47"/>
      <c r="BJ49" s="47"/>
      <c r="BK49" s="43">
        <f t="shared" si="21"/>
        <v>0</v>
      </c>
      <c r="BL49" s="47"/>
      <c r="BM49" s="47"/>
      <c r="BN49" s="43">
        <f t="shared" si="22"/>
        <v>0</v>
      </c>
      <c r="BO49" s="43">
        <f t="shared" si="30"/>
        <v>0</v>
      </c>
      <c r="BP49" s="43">
        <f t="shared" si="30"/>
        <v>0</v>
      </c>
      <c r="BQ49" s="43">
        <f t="shared" si="24"/>
        <v>0</v>
      </c>
      <c r="BR49" s="46">
        <f t="shared" si="31"/>
        <v>103624000</v>
      </c>
      <c r="BS49" s="46">
        <f t="shared" si="31"/>
        <v>104219000</v>
      </c>
      <c r="BT49" s="46">
        <f t="shared" si="31"/>
        <v>207843000</v>
      </c>
      <c r="BU49" s="46" t="e">
        <f>+Y49-#REF!</f>
        <v>#REF!</v>
      </c>
      <c r="BV49" s="46" t="e">
        <f>+Z49-#REF!</f>
        <v>#REF!</v>
      </c>
      <c r="BW49" s="46" t="e">
        <f>+AA49-#REF!</f>
        <v>#REF!</v>
      </c>
      <c r="BX49" s="46" t="e">
        <f>+AN49-#REF!</f>
        <v>#REF!</v>
      </c>
      <c r="BY49" s="46" t="e">
        <f>+AO49-#REF!</f>
        <v>#REF!</v>
      </c>
      <c r="BZ49" s="46" t="e">
        <f>+AP49-#REF!</f>
        <v>#REF!</v>
      </c>
      <c r="CA49" s="46" t="e">
        <f>+BC49-#REF!</f>
        <v>#REF!</v>
      </c>
      <c r="CB49" s="46" t="e">
        <f>+BD49-#REF!</f>
        <v>#REF!</v>
      </c>
      <c r="CC49" s="46" t="e">
        <f>+BE49-#REF!</f>
        <v>#REF!</v>
      </c>
      <c r="CD49" s="46" t="e">
        <f>+BO49-#REF!</f>
        <v>#REF!</v>
      </c>
      <c r="CE49" s="46" t="e">
        <f>+BP49-#REF!</f>
        <v>#REF!</v>
      </c>
      <c r="CF49" s="46" t="e">
        <f>+BQ49-#REF!</f>
        <v>#REF!</v>
      </c>
      <c r="CG49" s="46">
        <f t="shared" si="26"/>
        <v>-600000</v>
      </c>
      <c r="CH49" s="46">
        <f t="shared" si="26"/>
        <v>0</v>
      </c>
      <c r="CI49" s="46">
        <f t="shared" si="26"/>
        <v>-600000</v>
      </c>
    </row>
    <row r="50" spans="1:87"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c r="N50" s="38"/>
      <c r="O50" s="110">
        <f t="shared" si="2"/>
        <v>0</v>
      </c>
      <c r="P50" s="39"/>
      <c r="Q50" s="39"/>
      <c r="R50" s="110">
        <f t="shared" si="3"/>
        <v>0</v>
      </c>
      <c r="S50" s="39"/>
      <c r="T50" s="39"/>
      <c r="U50" s="110">
        <f t="shared" si="4"/>
        <v>0</v>
      </c>
      <c r="V50" s="39"/>
      <c r="W50" s="39"/>
      <c r="X50" s="43">
        <f t="shared" si="5"/>
        <v>0</v>
      </c>
      <c r="Y50" s="43">
        <f t="shared" si="27"/>
        <v>0</v>
      </c>
      <c r="Z50" s="43">
        <f t="shared" si="27"/>
        <v>0</v>
      </c>
      <c r="AA50" s="43">
        <f t="shared" si="7"/>
        <v>0</v>
      </c>
      <c r="AB50" s="44">
        <v>107377000</v>
      </c>
      <c r="AC50" s="44">
        <v>107377000</v>
      </c>
      <c r="AD50" s="46">
        <f t="shared" si="8"/>
        <v>214754000</v>
      </c>
      <c r="AE50" s="45"/>
      <c r="AF50" s="45"/>
      <c r="AG50" s="46">
        <f t="shared" si="9"/>
        <v>0</v>
      </c>
      <c r="AH50" s="45"/>
      <c r="AI50" s="45"/>
      <c r="AJ50" s="46">
        <f t="shared" si="10"/>
        <v>0</v>
      </c>
      <c r="AK50" s="44">
        <v>214741000</v>
      </c>
      <c r="AL50" s="44">
        <v>214741000</v>
      </c>
      <c r="AM50" s="43">
        <f t="shared" si="11"/>
        <v>429482000</v>
      </c>
      <c r="AN50" s="43">
        <f t="shared" si="28"/>
        <v>322118000</v>
      </c>
      <c r="AO50" s="43">
        <f t="shared" si="28"/>
        <v>322118000</v>
      </c>
      <c r="AP50" s="43">
        <f t="shared" si="13"/>
        <v>644236000</v>
      </c>
      <c r="AQ50" s="44" t="e">
        <f>+#REF!+ROUND((#REF!-$Y50)/3,0)</f>
        <v>#REF!</v>
      </c>
      <c r="AR50" s="44" t="e">
        <f>+#REF!+ROUND((#REF!-$Z50)/3,0)</f>
        <v>#REF!</v>
      </c>
      <c r="AS50" s="46" t="e">
        <f t="shared" si="14"/>
        <v>#REF!</v>
      </c>
      <c r="AT50" s="44" t="e">
        <f>+#REF!+ROUND((#REF!-$Y50)/3,0)</f>
        <v>#REF!</v>
      </c>
      <c r="AU50" s="44" t="e">
        <f>+#REF!+ROUND((#REF!-$Z50)/3,0)</f>
        <v>#REF!</v>
      </c>
      <c r="AV50" s="46" t="e">
        <f t="shared" si="15"/>
        <v>#REF!</v>
      </c>
      <c r="AW50" s="44" t="e">
        <f>+#REF!+ROUND((#REF!-$Y50)/3,0)</f>
        <v>#REF!</v>
      </c>
      <c r="AX50" s="44" t="e">
        <f>+#REF!+ROUND((#REF!-$Z50)/3,0)</f>
        <v>#REF!</v>
      </c>
      <c r="AY50" s="43" t="e">
        <f t="shared" si="16"/>
        <v>#REF!</v>
      </c>
      <c r="AZ50" s="47"/>
      <c r="BA50" s="47"/>
      <c r="BB50" s="43">
        <f t="shared" si="17"/>
        <v>0</v>
      </c>
      <c r="BC50" s="43" t="e">
        <f t="shared" si="29"/>
        <v>#REF!</v>
      </c>
      <c r="BD50" s="43" t="e">
        <f t="shared" si="29"/>
        <v>#REF!</v>
      </c>
      <c r="BE50" s="43" t="e">
        <f t="shared" si="19"/>
        <v>#REF!</v>
      </c>
      <c r="BF50" s="47"/>
      <c r="BG50" s="47"/>
      <c r="BH50" s="43">
        <f t="shared" si="20"/>
        <v>0</v>
      </c>
      <c r="BI50" s="47"/>
      <c r="BJ50" s="47"/>
      <c r="BK50" s="43">
        <f t="shared" si="21"/>
        <v>0</v>
      </c>
      <c r="BL50" s="47"/>
      <c r="BM50" s="47"/>
      <c r="BN50" s="43">
        <f t="shared" si="22"/>
        <v>0</v>
      </c>
      <c r="BO50" s="43">
        <f t="shared" si="30"/>
        <v>0</v>
      </c>
      <c r="BP50" s="43">
        <f t="shared" si="30"/>
        <v>0</v>
      </c>
      <c r="BQ50" s="43">
        <f t="shared" si="24"/>
        <v>0</v>
      </c>
      <c r="BR50" s="46" t="e">
        <f t="shared" si="31"/>
        <v>#REF!</v>
      </c>
      <c r="BS50" s="46" t="e">
        <f t="shared" si="31"/>
        <v>#REF!</v>
      </c>
      <c r="BT50" s="46" t="e">
        <f t="shared" si="31"/>
        <v>#REF!</v>
      </c>
      <c r="BU50" s="46" t="e">
        <f>+Y50-#REF!</f>
        <v>#REF!</v>
      </c>
      <c r="BV50" s="46" t="e">
        <f>+Z50-#REF!</f>
        <v>#REF!</v>
      </c>
      <c r="BW50" s="46" t="e">
        <f>+AA50-#REF!</f>
        <v>#REF!</v>
      </c>
      <c r="BX50" s="46" t="e">
        <f>+AN50-#REF!</f>
        <v>#REF!</v>
      </c>
      <c r="BY50" s="46" t="e">
        <f>+AO50-#REF!</f>
        <v>#REF!</v>
      </c>
      <c r="BZ50" s="46" t="e">
        <f>+AP50-#REF!</f>
        <v>#REF!</v>
      </c>
      <c r="CA50" s="46" t="e">
        <f>+BC50-#REF!</f>
        <v>#REF!</v>
      </c>
      <c r="CB50" s="46" t="e">
        <f>+BD50-#REF!</f>
        <v>#REF!</v>
      </c>
      <c r="CC50" s="46" t="e">
        <f>+BE50-#REF!</f>
        <v>#REF!</v>
      </c>
      <c r="CD50" s="46" t="e">
        <f>+BO50-#REF!</f>
        <v>#REF!</v>
      </c>
      <c r="CE50" s="46" t="e">
        <f>+BP50-#REF!</f>
        <v>#REF!</v>
      </c>
      <c r="CF50" s="46" t="e">
        <f>+BQ50-#REF!</f>
        <v>#REF!</v>
      </c>
      <c r="CG50" s="46" t="e">
        <f t="shared" si="26"/>
        <v>#REF!</v>
      </c>
      <c r="CH50" s="46" t="e">
        <f t="shared" si="26"/>
        <v>#REF!</v>
      </c>
      <c r="CI50" s="46" t="e">
        <f t="shared" si="26"/>
        <v>#REF!</v>
      </c>
    </row>
    <row r="51" spans="1:87"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c r="N51" s="38"/>
      <c r="O51" s="110">
        <f t="shared" si="2"/>
        <v>0</v>
      </c>
      <c r="P51" s="39"/>
      <c r="Q51" s="39"/>
      <c r="R51" s="110">
        <f t="shared" si="3"/>
        <v>0</v>
      </c>
      <c r="S51" s="39"/>
      <c r="T51" s="39"/>
      <c r="U51" s="110">
        <f t="shared" si="4"/>
        <v>0</v>
      </c>
      <c r="V51" s="112">
        <v>3638000</v>
      </c>
      <c r="W51" s="39"/>
      <c r="X51" s="43">
        <f t="shared" si="5"/>
        <v>3638000</v>
      </c>
      <c r="Y51" s="43">
        <f t="shared" si="27"/>
        <v>3638000</v>
      </c>
      <c r="Z51" s="43">
        <f t="shared" si="27"/>
        <v>0</v>
      </c>
      <c r="AA51" s="43">
        <f t="shared" si="7"/>
        <v>3638000</v>
      </c>
      <c r="AB51" s="44">
        <v>2711250</v>
      </c>
      <c r="AC51" s="44">
        <v>5793750</v>
      </c>
      <c r="AD51" s="46">
        <f t="shared" si="8"/>
        <v>8505000</v>
      </c>
      <c r="AE51" s="44">
        <v>2711250</v>
      </c>
      <c r="AF51" s="44">
        <v>5793750</v>
      </c>
      <c r="AG51" s="46">
        <f t="shared" si="9"/>
        <v>8505000</v>
      </c>
      <c r="AH51" s="44">
        <v>2711250</v>
      </c>
      <c r="AI51" s="44">
        <v>5793750</v>
      </c>
      <c r="AJ51" s="46">
        <f t="shared" si="10"/>
        <v>8505000</v>
      </c>
      <c r="AK51" s="44">
        <v>2711250</v>
      </c>
      <c r="AL51" s="44">
        <v>5793750</v>
      </c>
      <c r="AM51" s="43">
        <f t="shared" si="11"/>
        <v>8505000</v>
      </c>
      <c r="AN51" s="43">
        <f t="shared" si="28"/>
        <v>10845000</v>
      </c>
      <c r="AO51" s="43">
        <f t="shared" si="28"/>
        <v>23175000</v>
      </c>
      <c r="AP51" s="43">
        <f t="shared" si="13"/>
        <v>34020000</v>
      </c>
      <c r="AQ51" s="44" t="e">
        <f>+#REF!+ROUND((#REF!-$Y51)/3,0)</f>
        <v>#REF!</v>
      </c>
      <c r="AR51" s="44" t="e">
        <f>+#REF!+ROUND((#REF!-$Z51)/3,0)</f>
        <v>#REF!</v>
      </c>
      <c r="AS51" s="46" t="e">
        <f t="shared" si="14"/>
        <v>#REF!</v>
      </c>
      <c r="AT51" s="44" t="e">
        <f>+#REF!+ROUND((#REF!-$Y51)/3,0)</f>
        <v>#REF!</v>
      </c>
      <c r="AU51" s="44" t="e">
        <f>+#REF!+ROUND((#REF!-$Z51)/3,0)</f>
        <v>#REF!</v>
      </c>
      <c r="AV51" s="46" t="e">
        <f t="shared" si="15"/>
        <v>#REF!</v>
      </c>
      <c r="AW51" s="44" t="e">
        <f>+#REF!+ROUND((#REF!-$Y51)/3,0)</f>
        <v>#REF!</v>
      </c>
      <c r="AX51" s="44" t="e">
        <f>+#REF!+ROUND((#REF!-$Z51)/3,0)</f>
        <v>#REF!</v>
      </c>
      <c r="AY51" s="43" t="e">
        <f t="shared" si="16"/>
        <v>#REF!</v>
      </c>
      <c r="AZ51" s="47"/>
      <c r="BA51" s="47"/>
      <c r="BB51" s="43">
        <f t="shared" si="17"/>
        <v>0</v>
      </c>
      <c r="BC51" s="43" t="e">
        <f t="shared" si="29"/>
        <v>#REF!</v>
      </c>
      <c r="BD51" s="43" t="e">
        <f t="shared" si="29"/>
        <v>#REF!</v>
      </c>
      <c r="BE51" s="43" t="e">
        <f t="shared" si="19"/>
        <v>#REF!</v>
      </c>
      <c r="BF51" s="47"/>
      <c r="BG51" s="47"/>
      <c r="BH51" s="43">
        <f t="shared" si="20"/>
        <v>0</v>
      </c>
      <c r="BI51" s="47"/>
      <c r="BJ51" s="47"/>
      <c r="BK51" s="43">
        <f t="shared" si="21"/>
        <v>0</v>
      </c>
      <c r="BL51" s="47"/>
      <c r="BM51" s="47"/>
      <c r="BN51" s="43">
        <f t="shared" si="22"/>
        <v>0</v>
      </c>
      <c r="BO51" s="43">
        <f t="shared" si="30"/>
        <v>0</v>
      </c>
      <c r="BP51" s="43">
        <f t="shared" si="30"/>
        <v>0</v>
      </c>
      <c r="BQ51" s="43">
        <f t="shared" si="24"/>
        <v>0</v>
      </c>
      <c r="BR51" s="46" t="e">
        <f t="shared" si="31"/>
        <v>#REF!</v>
      </c>
      <c r="BS51" s="46" t="e">
        <f t="shared" si="31"/>
        <v>#REF!</v>
      </c>
      <c r="BT51" s="46" t="e">
        <f t="shared" si="31"/>
        <v>#REF!</v>
      </c>
      <c r="BU51" s="46" t="e">
        <f>+Y51-#REF!</f>
        <v>#REF!</v>
      </c>
      <c r="BV51" s="46" t="e">
        <f>+Z51-#REF!</f>
        <v>#REF!</v>
      </c>
      <c r="BW51" s="46" t="e">
        <f>+AA51-#REF!</f>
        <v>#REF!</v>
      </c>
      <c r="BX51" s="46" t="e">
        <f>+AN51-#REF!</f>
        <v>#REF!</v>
      </c>
      <c r="BY51" s="46" t="e">
        <f>+AO51-#REF!</f>
        <v>#REF!</v>
      </c>
      <c r="BZ51" s="46" t="e">
        <f>+AP51-#REF!</f>
        <v>#REF!</v>
      </c>
      <c r="CA51" s="46" t="e">
        <f>+BC51-#REF!</f>
        <v>#REF!</v>
      </c>
      <c r="CB51" s="46" t="e">
        <f>+BD51-#REF!</f>
        <v>#REF!</v>
      </c>
      <c r="CC51" s="46" t="e">
        <f>+BE51-#REF!</f>
        <v>#REF!</v>
      </c>
      <c r="CD51" s="46" t="e">
        <f>+BO51-#REF!</f>
        <v>#REF!</v>
      </c>
      <c r="CE51" s="46" t="e">
        <f>+BP51-#REF!</f>
        <v>#REF!</v>
      </c>
      <c r="CF51" s="46" t="e">
        <f>+BQ51-#REF!</f>
        <v>#REF!</v>
      </c>
      <c r="CG51" s="46" t="e">
        <f t="shared" si="26"/>
        <v>#REF!</v>
      </c>
      <c r="CH51" s="46" t="e">
        <f t="shared" si="26"/>
        <v>#REF!</v>
      </c>
      <c r="CI51" s="46" t="e">
        <f t="shared" si="26"/>
        <v>#REF!</v>
      </c>
    </row>
    <row r="52" spans="1:87" x14ac:dyDescent="0.25">
      <c r="A52" s="169" t="s">
        <v>202</v>
      </c>
      <c r="B52" s="169" t="s">
        <v>173</v>
      </c>
      <c r="C52" s="48" t="s">
        <v>203</v>
      </c>
      <c r="D52" s="169" t="s">
        <v>117</v>
      </c>
      <c r="E52" s="169"/>
      <c r="F52" s="169" t="s">
        <v>193</v>
      </c>
      <c r="G52" s="169" t="s">
        <v>194</v>
      </c>
      <c r="H52" s="169" t="s">
        <v>195</v>
      </c>
      <c r="I52" s="169" t="s">
        <v>196</v>
      </c>
      <c r="J52" s="5">
        <v>0</v>
      </c>
      <c r="K52" s="5">
        <v>0</v>
      </c>
      <c r="L52" s="5">
        <v>0</v>
      </c>
      <c r="M52" s="38"/>
      <c r="N52" s="38"/>
      <c r="O52" s="110">
        <f t="shared" si="2"/>
        <v>0</v>
      </c>
      <c r="P52" s="39"/>
      <c r="Q52" s="39"/>
      <c r="R52" s="110">
        <f t="shared" si="3"/>
        <v>0</v>
      </c>
      <c r="S52" s="39"/>
      <c r="T52" s="39"/>
      <c r="U52" s="110">
        <f t="shared" si="4"/>
        <v>0</v>
      </c>
      <c r="V52" s="39"/>
      <c r="W52" s="39"/>
      <c r="X52" s="43">
        <f t="shared" si="5"/>
        <v>0</v>
      </c>
      <c r="Y52" s="43">
        <f t="shared" si="27"/>
        <v>0</v>
      </c>
      <c r="Z52" s="43">
        <f t="shared" si="27"/>
        <v>0</v>
      </c>
      <c r="AA52" s="43">
        <f t="shared" si="7"/>
        <v>0</v>
      </c>
      <c r="AB52" s="45" t="s">
        <v>123</v>
      </c>
      <c r="AC52" s="45" t="s">
        <v>123</v>
      </c>
      <c r="AD52" s="46">
        <f t="shared" si="8"/>
        <v>0</v>
      </c>
      <c r="AE52" s="45" t="s">
        <v>123</v>
      </c>
      <c r="AF52" s="45" t="s">
        <v>123</v>
      </c>
      <c r="AG52" s="46">
        <f t="shared" si="9"/>
        <v>0</v>
      </c>
      <c r="AH52" s="45" t="s">
        <v>123</v>
      </c>
      <c r="AI52" s="45" t="s">
        <v>123</v>
      </c>
      <c r="AJ52" s="46">
        <f t="shared" si="10"/>
        <v>0</v>
      </c>
      <c r="AK52" s="45" t="s">
        <v>123</v>
      </c>
      <c r="AL52" s="45" t="s">
        <v>123</v>
      </c>
      <c r="AM52" s="43">
        <f t="shared" si="11"/>
        <v>0</v>
      </c>
      <c r="AN52" s="43">
        <f t="shared" si="28"/>
        <v>0</v>
      </c>
      <c r="AO52" s="43">
        <f t="shared" si="28"/>
        <v>0</v>
      </c>
      <c r="AP52" s="43">
        <f t="shared" si="13"/>
        <v>0</v>
      </c>
      <c r="AQ52" s="44" t="e">
        <f>+#REF!+ROUND((#REF!-$Y52)/3,0)</f>
        <v>#REF!</v>
      </c>
      <c r="AR52" s="44" t="e">
        <f>+#REF!+ROUND((#REF!-$Z52)/3,0)</f>
        <v>#REF!</v>
      </c>
      <c r="AS52" s="46" t="e">
        <f t="shared" si="14"/>
        <v>#REF!</v>
      </c>
      <c r="AT52" s="44" t="e">
        <f>+#REF!+ROUND((#REF!-$Y52)/3,0)</f>
        <v>#REF!</v>
      </c>
      <c r="AU52" s="44" t="e">
        <f>+#REF!+ROUND((#REF!-$Z52)/3,0)</f>
        <v>#REF!</v>
      </c>
      <c r="AV52" s="46" t="e">
        <f t="shared" si="15"/>
        <v>#REF!</v>
      </c>
      <c r="AW52" s="44" t="e">
        <f>+#REF!+ROUND((#REF!-$Y52)/3,0)</f>
        <v>#REF!</v>
      </c>
      <c r="AX52" s="44" t="e">
        <f>+#REF!+ROUND((#REF!-$Z52)/3,0)</f>
        <v>#REF!</v>
      </c>
      <c r="AY52" s="43" t="e">
        <f t="shared" si="16"/>
        <v>#REF!</v>
      </c>
      <c r="AZ52" s="47"/>
      <c r="BA52" s="47"/>
      <c r="BB52" s="43">
        <f t="shared" si="17"/>
        <v>0</v>
      </c>
      <c r="BC52" s="43" t="e">
        <f t="shared" si="29"/>
        <v>#REF!</v>
      </c>
      <c r="BD52" s="43" t="e">
        <f t="shared" si="29"/>
        <v>#REF!</v>
      </c>
      <c r="BE52" s="43" t="e">
        <f t="shared" si="19"/>
        <v>#REF!</v>
      </c>
      <c r="BF52" s="47"/>
      <c r="BG52" s="47"/>
      <c r="BH52" s="43">
        <f t="shared" si="20"/>
        <v>0</v>
      </c>
      <c r="BI52" s="47"/>
      <c r="BJ52" s="47"/>
      <c r="BK52" s="43">
        <f t="shared" si="21"/>
        <v>0</v>
      </c>
      <c r="BL52" s="47"/>
      <c r="BM52" s="47"/>
      <c r="BN52" s="43">
        <f t="shared" si="22"/>
        <v>0</v>
      </c>
      <c r="BO52" s="43">
        <f t="shared" si="30"/>
        <v>0</v>
      </c>
      <c r="BP52" s="43">
        <f t="shared" si="30"/>
        <v>0</v>
      </c>
      <c r="BQ52" s="43">
        <f t="shared" si="24"/>
        <v>0</v>
      </c>
      <c r="BR52" s="46" t="e">
        <f t="shared" si="31"/>
        <v>#REF!</v>
      </c>
      <c r="BS52" s="46" t="e">
        <f t="shared" si="31"/>
        <v>#REF!</v>
      </c>
      <c r="BT52" s="46" t="e">
        <f t="shared" si="31"/>
        <v>#REF!</v>
      </c>
      <c r="BU52" s="46" t="e">
        <f>+Y52-#REF!</f>
        <v>#REF!</v>
      </c>
      <c r="BV52" s="46" t="e">
        <f>+Z52-#REF!</f>
        <v>#REF!</v>
      </c>
      <c r="BW52" s="46" t="e">
        <f>+AA52-#REF!</f>
        <v>#REF!</v>
      </c>
      <c r="BX52" s="46" t="e">
        <f>+AN52-#REF!</f>
        <v>#REF!</v>
      </c>
      <c r="BY52" s="46" t="e">
        <f>+AO52-#REF!</f>
        <v>#REF!</v>
      </c>
      <c r="BZ52" s="46" t="e">
        <f>+AP52-#REF!</f>
        <v>#REF!</v>
      </c>
      <c r="CA52" s="46" t="e">
        <f>+BC52-#REF!</f>
        <v>#REF!</v>
      </c>
      <c r="CB52" s="46" t="e">
        <f>+BD52-#REF!</f>
        <v>#REF!</v>
      </c>
      <c r="CC52" s="46" t="e">
        <f>+BE52-#REF!</f>
        <v>#REF!</v>
      </c>
      <c r="CD52" s="46" t="e">
        <f>+BO52-#REF!</f>
        <v>#REF!</v>
      </c>
      <c r="CE52" s="46" t="e">
        <f>+BP52-#REF!</f>
        <v>#REF!</v>
      </c>
      <c r="CF52" s="46" t="e">
        <f>+BQ52-#REF!</f>
        <v>#REF!</v>
      </c>
      <c r="CG52" s="46" t="e">
        <f t="shared" si="26"/>
        <v>#REF!</v>
      </c>
      <c r="CH52" s="46" t="e">
        <f t="shared" si="26"/>
        <v>#REF!</v>
      </c>
      <c r="CI52" s="46" t="e">
        <f t="shared" si="26"/>
        <v>#REF!</v>
      </c>
    </row>
    <row r="53" spans="1:87" x14ac:dyDescent="0.25">
      <c r="A53" s="169" t="s">
        <v>202</v>
      </c>
      <c r="B53" s="169" t="s">
        <v>173</v>
      </c>
      <c r="C53" s="48" t="s">
        <v>203</v>
      </c>
      <c r="D53" s="169" t="s">
        <v>121</v>
      </c>
      <c r="E53" s="169"/>
      <c r="F53" s="169" t="s">
        <v>175</v>
      </c>
      <c r="G53" s="169" t="s">
        <v>176</v>
      </c>
      <c r="H53" s="169" t="s">
        <v>177</v>
      </c>
      <c r="I53" s="169">
        <v>20</v>
      </c>
      <c r="J53" s="5">
        <v>0</v>
      </c>
      <c r="K53" s="5">
        <v>0</v>
      </c>
      <c r="L53" s="5">
        <v>0</v>
      </c>
      <c r="M53" s="38"/>
      <c r="N53" s="38"/>
      <c r="O53" s="110">
        <f t="shared" si="2"/>
        <v>0</v>
      </c>
      <c r="P53" s="39"/>
      <c r="Q53" s="39"/>
      <c r="R53" s="110">
        <f t="shared" si="3"/>
        <v>0</v>
      </c>
      <c r="S53" s="39"/>
      <c r="T53" s="39"/>
      <c r="U53" s="110">
        <f t="shared" si="4"/>
        <v>0</v>
      </c>
      <c r="V53" s="39"/>
      <c r="W53" s="39"/>
      <c r="X53" s="43">
        <f t="shared" si="5"/>
        <v>0</v>
      </c>
      <c r="Y53" s="43">
        <f t="shared" si="27"/>
        <v>0</v>
      </c>
      <c r="Z53" s="43">
        <f t="shared" si="27"/>
        <v>0</v>
      </c>
      <c r="AA53" s="43">
        <f t="shared" si="7"/>
        <v>0</v>
      </c>
      <c r="AB53" s="45"/>
      <c r="AC53" s="45"/>
      <c r="AD53" s="46">
        <f t="shared" si="8"/>
        <v>0</v>
      </c>
      <c r="AE53" s="45"/>
      <c r="AF53" s="45"/>
      <c r="AG53" s="46">
        <f t="shared" si="9"/>
        <v>0</v>
      </c>
      <c r="AH53" s="45"/>
      <c r="AI53" s="45"/>
      <c r="AJ53" s="46">
        <f t="shared" si="10"/>
        <v>0</v>
      </c>
      <c r="AK53" s="45"/>
      <c r="AL53" s="45"/>
      <c r="AM53" s="43">
        <f t="shared" si="11"/>
        <v>0</v>
      </c>
      <c r="AN53" s="43">
        <f t="shared" si="28"/>
        <v>0</v>
      </c>
      <c r="AO53" s="43">
        <f t="shared" si="28"/>
        <v>0</v>
      </c>
      <c r="AP53" s="43">
        <f t="shared" si="13"/>
        <v>0</v>
      </c>
      <c r="AQ53" s="44" t="e">
        <f>+#REF!+ROUND((#REF!-$Y53)/3,0)</f>
        <v>#REF!</v>
      </c>
      <c r="AR53" s="44" t="e">
        <f>+#REF!+ROUND((#REF!-$Z53)/3,0)</f>
        <v>#REF!</v>
      </c>
      <c r="AS53" s="46" t="e">
        <f t="shared" si="14"/>
        <v>#REF!</v>
      </c>
      <c r="AT53" s="44" t="e">
        <f>+#REF!+ROUND((#REF!-$Y53)/3,0)</f>
        <v>#REF!</v>
      </c>
      <c r="AU53" s="44" t="e">
        <f>+#REF!+ROUND((#REF!-$Z53)/3,0)</f>
        <v>#REF!</v>
      </c>
      <c r="AV53" s="46" t="e">
        <f t="shared" si="15"/>
        <v>#REF!</v>
      </c>
      <c r="AW53" s="44" t="e">
        <f>+#REF!+ROUND((#REF!-$Y53)/3,0)</f>
        <v>#REF!</v>
      </c>
      <c r="AX53" s="44" t="e">
        <f>+#REF!+ROUND((#REF!-$Z53)/3,0)</f>
        <v>#REF!</v>
      </c>
      <c r="AY53" s="43" t="e">
        <f t="shared" si="16"/>
        <v>#REF!</v>
      </c>
      <c r="AZ53" s="47"/>
      <c r="BA53" s="47"/>
      <c r="BB53" s="43">
        <f t="shared" si="17"/>
        <v>0</v>
      </c>
      <c r="BC53" s="43" t="e">
        <f t="shared" si="29"/>
        <v>#REF!</v>
      </c>
      <c r="BD53" s="43" t="e">
        <f t="shared" si="29"/>
        <v>#REF!</v>
      </c>
      <c r="BE53" s="43" t="e">
        <f t="shared" si="19"/>
        <v>#REF!</v>
      </c>
      <c r="BF53" s="47"/>
      <c r="BG53" s="47"/>
      <c r="BH53" s="43">
        <f t="shared" si="20"/>
        <v>0</v>
      </c>
      <c r="BI53" s="47"/>
      <c r="BJ53" s="47"/>
      <c r="BK53" s="43">
        <f t="shared" si="21"/>
        <v>0</v>
      </c>
      <c r="BL53" s="47"/>
      <c r="BM53" s="47"/>
      <c r="BN53" s="43">
        <f t="shared" si="22"/>
        <v>0</v>
      </c>
      <c r="BO53" s="43">
        <f t="shared" si="30"/>
        <v>0</v>
      </c>
      <c r="BP53" s="43">
        <f t="shared" si="30"/>
        <v>0</v>
      </c>
      <c r="BQ53" s="43">
        <f t="shared" si="24"/>
        <v>0</v>
      </c>
      <c r="BR53" s="46" t="e">
        <f t="shared" si="31"/>
        <v>#REF!</v>
      </c>
      <c r="BS53" s="46" t="e">
        <f t="shared" si="31"/>
        <v>#REF!</v>
      </c>
      <c r="BT53" s="46" t="e">
        <f t="shared" si="31"/>
        <v>#REF!</v>
      </c>
      <c r="BU53" s="46" t="e">
        <f>+Y53-#REF!</f>
        <v>#REF!</v>
      </c>
      <c r="BV53" s="46" t="e">
        <f>+Z53-#REF!</f>
        <v>#REF!</v>
      </c>
      <c r="BW53" s="46" t="e">
        <f>+AA53-#REF!</f>
        <v>#REF!</v>
      </c>
      <c r="BX53" s="46" t="e">
        <f>+AN53-#REF!</f>
        <v>#REF!</v>
      </c>
      <c r="BY53" s="46" t="e">
        <f>+AO53-#REF!</f>
        <v>#REF!</v>
      </c>
      <c r="BZ53" s="46" t="e">
        <f>+AP53-#REF!</f>
        <v>#REF!</v>
      </c>
      <c r="CA53" s="46" t="e">
        <f>+BC53-#REF!</f>
        <v>#REF!</v>
      </c>
      <c r="CB53" s="46" t="e">
        <f>+BD53-#REF!</f>
        <v>#REF!</v>
      </c>
      <c r="CC53" s="46" t="e">
        <f>+BE53-#REF!</f>
        <v>#REF!</v>
      </c>
      <c r="CD53" s="46" t="e">
        <f>+BO53-#REF!</f>
        <v>#REF!</v>
      </c>
      <c r="CE53" s="46" t="e">
        <f>+BP53-#REF!</f>
        <v>#REF!</v>
      </c>
      <c r="CF53" s="46" t="e">
        <f>+BQ53-#REF!</f>
        <v>#REF!</v>
      </c>
      <c r="CG53" s="46" t="e">
        <f t="shared" si="26"/>
        <v>#REF!</v>
      </c>
      <c r="CH53" s="46" t="e">
        <f t="shared" si="26"/>
        <v>#REF!</v>
      </c>
      <c r="CI53" s="46" t="e">
        <f t="shared" si="26"/>
        <v>#REF!</v>
      </c>
    </row>
    <row r="54" spans="1:87"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c r="Q54" s="39"/>
      <c r="R54" s="110">
        <f t="shared" si="3"/>
        <v>0</v>
      </c>
      <c r="S54" s="39"/>
      <c r="T54" s="39"/>
      <c r="U54" s="110">
        <f t="shared" si="4"/>
        <v>0</v>
      </c>
      <c r="V54" s="39"/>
      <c r="W54" s="39"/>
      <c r="X54" s="43">
        <f t="shared" si="5"/>
        <v>0</v>
      </c>
      <c r="Y54" s="43">
        <f t="shared" si="27"/>
        <v>0</v>
      </c>
      <c r="Z54" s="43">
        <f t="shared" si="27"/>
        <v>0</v>
      </c>
      <c r="AA54" s="43">
        <f t="shared" si="7"/>
        <v>0</v>
      </c>
      <c r="AB54" s="44">
        <v>1416250</v>
      </c>
      <c r="AC54" s="44">
        <v>1416250</v>
      </c>
      <c r="AD54" s="46">
        <f t="shared" si="8"/>
        <v>2832500</v>
      </c>
      <c r="AE54" s="44">
        <v>1416250</v>
      </c>
      <c r="AF54" s="44">
        <v>1416250</v>
      </c>
      <c r="AG54" s="46">
        <f t="shared" si="9"/>
        <v>2832500</v>
      </c>
      <c r="AH54" s="44">
        <v>1416250</v>
      </c>
      <c r="AI54" s="44">
        <v>1416250</v>
      </c>
      <c r="AJ54" s="46">
        <f t="shared" si="10"/>
        <v>2832500</v>
      </c>
      <c r="AK54" s="44">
        <v>1416250</v>
      </c>
      <c r="AL54" s="44">
        <v>1416250</v>
      </c>
      <c r="AM54" s="43">
        <f t="shared" si="11"/>
        <v>2832500</v>
      </c>
      <c r="AN54" s="43">
        <f t="shared" si="28"/>
        <v>5665000</v>
      </c>
      <c r="AO54" s="43">
        <f t="shared" si="28"/>
        <v>5665000</v>
      </c>
      <c r="AP54" s="43">
        <f t="shared" si="13"/>
        <v>11330000</v>
      </c>
      <c r="AQ54" s="44" t="e">
        <f>+#REF!+ROUND((#REF!-$Y54)/3,0)</f>
        <v>#REF!</v>
      </c>
      <c r="AR54" s="44" t="e">
        <f>+#REF!+ROUND((#REF!-$Z54)/3,0)</f>
        <v>#REF!</v>
      </c>
      <c r="AS54" s="46" t="e">
        <f t="shared" si="14"/>
        <v>#REF!</v>
      </c>
      <c r="AT54" s="44" t="e">
        <f>+#REF!+ROUND((#REF!-$Y54)/3,0)</f>
        <v>#REF!</v>
      </c>
      <c r="AU54" s="44" t="e">
        <f>+#REF!+ROUND((#REF!-$Z54)/3,0)</f>
        <v>#REF!</v>
      </c>
      <c r="AV54" s="46" t="e">
        <f t="shared" si="15"/>
        <v>#REF!</v>
      </c>
      <c r="AW54" s="44" t="e">
        <f>+#REF!+ROUND((#REF!-$Y54)/3,0)</f>
        <v>#REF!</v>
      </c>
      <c r="AX54" s="44" t="e">
        <f>+#REF!+ROUND((#REF!-$Z54)/3,0)</f>
        <v>#REF!</v>
      </c>
      <c r="AY54" s="43" t="e">
        <f t="shared" si="16"/>
        <v>#REF!</v>
      </c>
      <c r="AZ54" s="47"/>
      <c r="BA54" s="47"/>
      <c r="BB54" s="43">
        <f t="shared" si="17"/>
        <v>0</v>
      </c>
      <c r="BC54" s="43" t="e">
        <f t="shared" si="29"/>
        <v>#REF!</v>
      </c>
      <c r="BD54" s="43" t="e">
        <f t="shared" si="29"/>
        <v>#REF!</v>
      </c>
      <c r="BE54" s="43" t="e">
        <f t="shared" si="19"/>
        <v>#REF!</v>
      </c>
      <c r="BF54" s="47"/>
      <c r="BG54" s="47"/>
      <c r="BH54" s="43">
        <f t="shared" si="20"/>
        <v>0</v>
      </c>
      <c r="BI54" s="47"/>
      <c r="BJ54" s="47"/>
      <c r="BK54" s="43">
        <f t="shared" si="21"/>
        <v>0</v>
      </c>
      <c r="BL54" s="47"/>
      <c r="BM54" s="47"/>
      <c r="BN54" s="43">
        <f t="shared" si="22"/>
        <v>0</v>
      </c>
      <c r="BO54" s="43">
        <f t="shared" si="30"/>
        <v>0</v>
      </c>
      <c r="BP54" s="43">
        <f t="shared" si="30"/>
        <v>0</v>
      </c>
      <c r="BQ54" s="43">
        <f t="shared" si="24"/>
        <v>0</v>
      </c>
      <c r="BR54" s="46" t="e">
        <f t="shared" si="31"/>
        <v>#REF!</v>
      </c>
      <c r="BS54" s="46" t="e">
        <f t="shared" si="31"/>
        <v>#REF!</v>
      </c>
      <c r="BT54" s="46" t="e">
        <f t="shared" si="31"/>
        <v>#REF!</v>
      </c>
      <c r="BU54" s="46" t="e">
        <f>+Y54-#REF!</f>
        <v>#REF!</v>
      </c>
      <c r="BV54" s="46" t="e">
        <f>+Z54-#REF!</f>
        <v>#REF!</v>
      </c>
      <c r="BW54" s="46" t="e">
        <f>+AA54-#REF!</f>
        <v>#REF!</v>
      </c>
      <c r="BX54" s="46" t="e">
        <f>+AN54-#REF!</f>
        <v>#REF!</v>
      </c>
      <c r="BY54" s="46" t="e">
        <f>+AO54-#REF!</f>
        <v>#REF!</v>
      </c>
      <c r="BZ54" s="46" t="e">
        <f>+AP54-#REF!</f>
        <v>#REF!</v>
      </c>
      <c r="CA54" s="46" t="e">
        <f>+BC54-#REF!</f>
        <v>#REF!</v>
      </c>
      <c r="CB54" s="46" t="e">
        <f>+BD54-#REF!</f>
        <v>#REF!</v>
      </c>
      <c r="CC54" s="46" t="e">
        <f>+BE54-#REF!</f>
        <v>#REF!</v>
      </c>
      <c r="CD54" s="46" t="e">
        <f>+BO54-#REF!</f>
        <v>#REF!</v>
      </c>
      <c r="CE54" s="46" t="e">
        <f>+BP54-#REF!</f>
        <v>#REF!</v>
      </c>
      <c r="CF54" s="46" t="e">
        <f>+BQ54-#REF!</f>
        <v>#REF!</v>
      </c>
      <c r="CG54" s="46" t="e">
        <f t="shared" si="26"/>
        <v>#REF!</v>
      </c>
      <c r="CH54" s="46" t="e">
        <f t="shared" si="26"/>
        <v>#REF!</v>
      </c>
      <c r="CI54" s="46" t="e">
        <f t="shared" si="26"/>
        <v>#REF!</v>
      </c>
    </row>
    <row r="55" spans="1:87"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44">
        <v>0</v>
      </c>
      <c r="AC55" s="44">
        <v>0</v>
      </c>
      <c r="AD55" s="46">
        <f t="shared" si="8"/>
        <v>0</v>
      </c>
      <c r="AE55" s="44">
        <v>400000</v>
      </c>
      <c r="AF55" s="44">
        <v>0</v>
      </c>
      <c r="AG55" s="46">
        <f t="shared" si="9"/>
        <v>400000</v>
      </c>
      <c r="AH55" s="44">
        <v>200000</v>
      </c>
      <c r="AI55" s="44"/>
      <c r="AJ55" s="46">
        <f t="shared" si="10"/>
        <v>200000</v>
      </c>
      <c r="AK55" s="44"/>
      <c r="AL55" s="44"/>
      <c r="AM55" s="43">
        <f t="shared" si="11"/>
        <v>0</v>
      </c>
      <c r="AN55" s="43">
        <f t="shared" si="28"/>
        <v>600000</v>
      </c>
      <c r="AO55" s="43">
        <f t="shared" si="28"/>
        <v>0</v>
      </c>
      <c r="AP55" s="43">
        <f t="shared" si="13"/>
        <v>600000</v>
      </c>
      <c r="AQ55" s="44"/>
      <c r="AR55" s="44"/>
      <c r="AS55" s="46">
        <f t="shared" ref="AS55" si="32">+SUM(AQ55:AR55)</f>
        <v>0</v>
      </c>
      <c r="AT55" s="44"/>
      <c r="AU55" s="44"/>
      <c r="AV55" s="46">
        <f t="shared" si="15"/>
        <v>0</v>
      </c>
      <c r="AW55" s="44"/>
      <c r="AX55" s="44"/>
      <c r="AY55" s="43">
        <f t="shared" si="16"/>
        <v>0</v>
      </c>
      <c r="AZ55" s="47"/>
      <c r="BA55" s="47"/>
      <c r="BB55" s="43">
        <f t="shared" si="17"/>
        <v>0</v>
      </c>
      <c r="BC55" s="43">
        <f t="shared" si="29"/>
        <v>0</v>
      </c>
      <c r="BD55" s="43">
        <f t="shared" si="29"/>
        <v>0</v>
      </c>
      <c r="BE55" s="43">
        <f t="shared" si="19"/>
        <v>0</v>
      </c>
      <c r="BF55" s="47"/>
      <c r="BG55" s="47"/>
      <c r="BH55" s="43">
        <f t="shared" si="20"/>
        <v>0</v>
      </c>
      <c r="BI55" s="47"/>
      <c r="BJ55" s="47"/>
      <c r="BK55" s="43">
        <f t="shared" si="21"/>
        <v>0</v>
      </c>
      <c r="BL55" s="47"/>
      <c r="BM55" s="47"/>
      <c r="BN55" s="43">
        <f t="shared" si="22"/>
        <v>0</v>
      </c>
      <c r="BO55" s="43">
        <f t="shared" si="30"/>
        <v>0</v>
      </c>
      <c r="BP55" s="43">
        <f t="shared" si="30"/>
        <v>0</v>
      </c>
      <c r="BQ55" s="43">
        <f t="shared" si="24"/>
        <v>0</v>
      </c>
      <c r="BR55" s="46">
        <f t="shared" si="31"/>
        <v>600000</v>
      </c>
      <c r="BS55" s="46">
        <f t="shared" si="31"/>
        <v>0</v>
      </c>
      <c r="BT55" s="46">
        <f t="shared" si="31"/>
        <v>600000</v>
      </c>
      <c r="BU55" s="46" t="e">
        <f>+Y55-#REF!</f>
        <v>#REF!</v>
      </c>
      <c r="BV55" s="46" t="e">
        <f>+Z55-#REF!</f>
        <v>#REF!</v>
      </c>
      <c r="BW55" s="46" t="e">
        <f>+AA55-#REF!</f>
        <v>#REF!</v>
      </c>
      <c r="BX55" s="46" t="e">
        <f>+AN55-#REF!</f>
        <v>#REF!</v>
      </c>
      <c r="BY55" s="46" t="e">
        <f>+AO55-#REF!</f>
        <v>#REF!</v>
      </c>
      <c r="BZ55" s="46" t="e">
        <f>+AP55-#REF!</f>
        <v>#REF!</v>
      </c>
      <c r="CA55" s="46" t="e">
        <f>+BC55-#REF!</f>
        <v>#REF!</v>
      </c>
      <c r="CB55" s="46" t="e">
        <f>+BD55-#REF!</f>
        <v>#REF!</v>
      </c>
      <c r="CC55" s="46" t="e">
        <f>+BE55-#REF!</f>
        <v>#REF!</v>
      </c>
      <c r="CD55" s="46" t="e">
        <f>+BO55-#REF!</f>
        <v>#REF!</v>
      </c>
      <c r="CE55" s="46" t="e">
        <f>+BP55-#REF!</f>
        <v>#REF!</v>
      </c>
      <c r="CF55" s="46" t="e">
        <f>+BQ55-#REF!</f>
        <v>#REF!</v>
      </c>
      <c r="CG55" s="46">
        <f t="shared" ref="CG55:CI55" si="33">+BR55-J55</f>
        <v>600000</v>
      </c>
      <c r="CH55" s="46">
        <f t="shared" si="33"/>
        <v>0</v>
      </c>
      <c r="CI55" s="46">
        <f t="shared" si="33"/>
        <v>600000</v>
      </c>
    </row>
  </sheetData>
  <sheetProtection autoFilter="0" pivotTables="0"/>
  <autoFilter ref="A3:CI54" xr:uid="{00000000-0009-0000-0000-000003000000}"/>
  <dataValidations count="1">
    <dataValidation type="whole" operator="greaterThanOrEqual" allowBlank="1" showInputMessage="1" showErrorMessage="1" sqref="M4:N55 P4:Q55 S4:T55 V4:W55 AB4:AC54 AE4:AF54 AH4:AI54 AK4:AL54 BL4:BM55 AQ4:AR54 AZ4:BA54 BF4:BG55 BI4:BJ55 AT4:AU54 AW4:AX54" xr:uid="{00000000-0002-0000-0300-000000000000}">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77"/>
  <sheetViews>
    <sheetView workbookViewId="0"/>
  </sheetViews>
  <sheetFormatPr defaultRowHeight="15" x14ac:dyDescent="0.25"/>
  <cols>
    <col min="1" max="1" width="91.7109375" bestFit="1" customWidth="1"/>
    <col min="2" max="4" width="16.5703125" customWidth="1"/>
    <col min="5" max="7" width="15.28515625" bestFit="1" customWidth="1"/>
    <col min="8" max="9" width="14.42578125" customWidth="1"/>
    <col min="10" max="10" width="14.42578125" bestFit="1" customWidth="1"/>
    <col min="11" max="11" width="108.42578125" bestFit="1" customWidth="1"/>
  </cols>
  <sheetData>
    <row r="1" spans="1:11" ht="15.75" thickBot="1" x14ac:dyDescent="0.3">
      <c r="A1" s="169"/>
      <c r="B1" s="169"/>
      <c r="C1" s="169"/>
      <c r="D1" s="169"/>
      <c r="E1" s="169"/>
      <c r="F1" s="169"/>
      <c r="G1" s="169"/>
      <c r="H1" s="169"/>
      <c r="I1" s="169"/>
      <c r="J1" s="169"/>
      <c r="K1" s="169"/>
    </row>
    <row r="2" spans="1:11" ht="15.75" thickBot="1" x14ac:dyDescent="0.3">
      <c r="A2" s="169"/>
      <c r="B2" s="363" t="s">
        <v>237</v>
      </c>
      <c r="C2" s="364"/>
      <c r="D2" s="365"/>
      <c r="E2" s="363" t="s">
        <v>238</v>
      </c>
      <c r="F2" s="364"/>
      <c r="G2" s="365"/>
      <c r="H2" s="363" t="s">
        <v>239</v>
      </c>
      <c r="I2" s="364"/>
      <c r="J2" s="365"/>
      <c r="K2" s="169"/>
    </row>
    <row r="3" spans="1:11" s="3" customFormat="1" ht="75.75" thickBot="1" x14ac:dyDescent="0.3">
      <c r="A3" s="111" t="s">
        <v>240</v>
      </c>
      <c r="B3" s="273" t="s">
        <v>241</v>
      </c>
      <c r="C3" s="274" t="s">
        <v>242</v>
      </c>
      <c r="D3" s="275" t="s">
        <v>243</v>
      </c>
      <c r="E3" s="274" t="s">
        <v>244</v>
      </c>
      <c r="F3" s="274" t="s">
        <v>245</v>
      </c>
      <c r="G3" s="275" t="s">
        <v>246</v>
      </c>
      <c r="H3" s="274" t="s">
        <v>247</v>
      </c>
      <c r="I3" s="274" t="s">
        <v>248</v>
      </c>
      <c r="J3" s="275" t="s">
        <v>249</v>
      </c>
      <c r="K3" s="4" t="s">
        <v>250</v>
      </c>
    </row>
    <row r="4" spans="1:11" x14ac:dyDescent="0.25">
      <c r="A4" s="262" t="s">
        <v>115</v>
      </c>
      <c r="B4" s="270"/>
      <c r="C4" s="271"/>
      <c r="D4" s="272"/>
      <c r="E4" s="271"/>
      <c r="F4" s="271"/>
      <c r="G4" s="272"/>
      <c r="H4" s="271"/>
      <c r="I4" s="271"/>
      <c r="J4" s="272"/>
      <c r="K4" s="169"/>
    </row>
    <row r="5" spans="1:11" x14ac:dyDescent="0.25">
      <c r="A5" s="263" t="s">
        <v>116</v>
      </c>
      <c r="B5" s="264">
        <v>75000000</v>
      </c>
      <c r="C5" s="265">
        <v>0</v>
      </c>
      <c r="D5" s="266">
        <v>75000000</v>
      </c>
      <c r="E5" s="265">
        <v>75000000</v>
      </c>
      <c r="F5" s="265">
        <v>0</v>
      </c>
      <c r="G5" s="266">
        <v>75000000</v>
      </c>
      <c r="H5" s="265">
        <v>0</v>
      </c>
      <c r="I5" s="265">
        <v>0</v>
      </c>
      <c r="J5" s="266">
        <v>0</v>
      </c>
      <c r="K5" s="169"/>
    </row>
    <row r="6" spans="1:11" x14ac:dyDescent="0.25">
      <c r="A6" s="262" t="s">
        <v>156</v>
      </c>
      <c r="B6" s="264"/>
      <c r="C6" s="265"/>
      <c r="D6" s="266"/>
      <c r="E6" s="265"/>
      <c r="F6" s="265"/>
      <c r="G6" s="266"/>
      <c r="H6" s="265"/>
      <c r="I6" s="265"/>
      <c r="J6" s="266"/>
      <c r="K6" s="169"/>
    </row>
    <row r="7" spans="1:11" x14ac:dyDescent="0.25">
      <c r="A7" s="263" t="s">
        <v>170</v>
      </c>
      <c r="B7" s="264">
        <v>50000000</v>
      </c>
      <c r="C7" s="265">
        <v>0</v>
      </c>
      <c r="D7" s="266">
        <v>50000000</v>
      </c>
      <c r="E7" s="265">
        <v>50000000</v>
      </c>
      <c r="F7" s="265">
        <v>0</v>
      </c>
      <c r="G7" s="266">
        <v>50000000</v>
      </c>
      <c r="H7" s="265">
        <v>0</v>
      </c>
      <c r="I7" s="265">
        <v>0</v>
      </c>
      <c r="J7" s="266">
        <v>0</v>
      </c>
      <c r="K7" s="169"/>
    </row>
    <row r="8" spans="1:11" x14ac:dyDescent="0.25">
      <c r="A8" s="263" t="s">
        <v>168</v>
      </c>
      <c r="B8" s="264">
        <v>9000000</v>
      </c>
      <c r="C8" s="265">
        <v>0</v>
      </c>
      <c r="D8" s="266">
        <v>9000000</v>
      </c>
      <c r="E8" s="265">
        <v>0</v>
      </c>
      <c r="F8" s="265">
        <v>0</v>
      </c>
      <c r="G8" s="266">
        <v>0</v>
      </c>
      <c r="H8" s="265">
        <v>-9000000</v>
      </c>
      <c r="I8" s="265">
        <v>0</v>
      </c>
      <c r="J8" s="266">
        <v>-9000000</v>
      </c>
      <c r="K8" s="169" t="s">
        <v>251</v>
      </c>
    </row>
    <row r="9" spans="1:11" x14ac:dyDescent="0.25">
      <c r="A9" s="263" t="s">
        <v>164</v>
      </c>
      <c r="B9" s="264">
        <v>106000000</v>
      </c>
      <c r="C9" s="265">
        <v>0</v>
      </c>
      <c r="D9" s="266">
        <v>106000000</v>
      </c>
      <c r="E9" s="265">
        <v>106000000</v>
      </c>
      <c r="F9" s="265">
        <v>0</v>
      </c>
      <c r="G9" s="266">
        <v>106000000</v>
      </c>
      <c r="H9" s="265">
        <v>0</v>
      </c>
      <c r="I9" s="265">
        <v>0</v>
      </c>
      <c r="J9" s="266">
        <v>0</v>
      </c>
      <c r="K9" s="169"/>
    </row>
    <row r="10" spans="1:11" x14ac:dyDescent="0.25">
      <c r="A10" s="263" t="s">
        <v>171</v>
      </c>
      <c r="B10" s="264">
        <v>40000000</v>
      </c>
      <c r="C10" s="265">
        <v>0</v>
      </c>
      <c r="D10" s="266">
        <v>40000000</v>
      </c>
      <c r="E10" s="265">
        <v>40000000</v>
      </c>
      <c r="F10" s="265">
        <v>0</v>
      </c>
      <c r="G10" s="266">
        <v>40000000</v>
      </c>
      <c r="H10" s="265">
        <v>0</v>
      </c>
      <c r="I10" s="265">
        <v>0</v>
      </c>
      <c r="J10" s="266">
        <v>0</v>
      </c>
      <c r="K10" s="169"/>
    </row>
    <row r="11" spans="1:11" x14ac:dyDescent="0.25">
      <c r="A11" s="263" t="s">
        <v>157</v>
      </c>
      <c r="B11" s="264">
        <v>150000000</v>
      </c>
      <c r="C11" s="265">
        <v>0</v>
      </c>
      <c r="D11" s="266">
        <v>150000000</v>
      </c>
      <c r="E11" s="265">
        <v>150000000</v>
      </c>
      <c r="F11" s="265">
        <v>0</v>
      </c>
      <c r="G11" s="266">
        <v>150000000</v>
      </c>
      <c r="H11" s="265">
        <v>0</v>
      </c>
      <c r="I11" s="265">
        <v>0</v>
      </c>
      <c r="J11" s="266">
        <v>0</v>
      </c>
      <c r="K11" s="169"/>
    </row>
    <row r="12" spans="1:11" x14ac:dyDescent="0.25">
      <c r="A12" s="263" t="s">
        <v>161</v>
      </c>
      <c r="B12" s="264">
        <v>5000000</v>
      </c>
      <c r="C12" s="265">
        <v>0</v>
      </c>
      <c r="D12" s="266">
        <v>5000000</v>
      </c>
      <c r="E12" s="265">
        <v>5000000</v>
      </c>
      <c r="F12" s="265">
        <v>0</v>
      </c>
      <c r="G12" s="266">
        <v>5000000</v>
      </c>
      <c r="H12" s="265">
        <v>0</v>
      </c>
      <c r="I12" s="265">
        <v>0</v>
      </c>
      <c r="J12" s="266">
        <v>0</v>
      </c>
      <c r="K12" s="169"/>
    </row>
    <row r="13" spans="1:11" x14ac:dyDescent="0.25">
      <c r="A13" s="263" t="s">
        <v>162</v>
      </c>
      <c r="B13" s="264">
        <v>5000000</v>
      </c>
      <c r="C13" s="265">
        <v>0</v>
      </c>
      <c r="D13" s="266">
        <v>5000000</v>
      </c>
      <c r="E13" s="265">
        <v>5000000</v>
      </c>
      <c r="F13" s="265">
        <v>0</v>
      </c>
      <c r="G13" s="266">
        <v>5000000</v>
      </c>
      <c r="H13" s="265">
        <v>0</v>
      </c>
      <c r="I13" s="265">
        <v>0</v>
      </c>
      <c r="J13" s="266">
        <v>0</v>
      </c>
      <c r="K13" s="169"/>
    </row>
    <row r="14" spans="1:11" x14ac:dyDescent="0.25">
      <c r="A14" s="262" t="s">
        <v>173</v>
      </c>
      <c r="B14" s="264"/>
      <c r="C14" s="265"/>
      <c r="D14" s="266"/>
      <c r="E14" s="265"/>
      <c r="F14" s="265"/>
      <c r="G14" s="266"/>
      <c r="H14" s="265"/>
      <c r="I14" s="265"/>
      <c r="J14" s="266"/>
      <c r="K14" s="169"/>
    </row>
    <row r="15" spans="1:11" x14ac:dyDescent="0.25">
      <c r="A15" s="263" t="s">
        <v>203</v>
      </c>
      <c r="B15" s="264">
        <v>0</v>
      </c>
      <c r="C15" s="265">
        <v>0</v>
      </c>
      <c r="D15" s="266">
        <v>0</v>
      </c>
      <c r="E15" s="265">
        <v>0</v>
      </c>
      <c r="F15" s="265">
        <v>0</v>
      </c>
      <c r="G15" s="266">
        <v>0</v>
      </c>
      <c r="H15" s="265">
        <v>0</v>
      </c>
      <c r="I15" s="265">
        <v>0</v>
      </c>
      <c r="J15" s="266">
        <v>0</v>
      </c>
      <c r="K15" s="169"/>
    </row>
    <row r="16" spans="1:11" x14ac:dyDescent="0.25">
      <c r="A16" s="263" t="s">
        <v>205</v>
      </c>
      <c r="B16" s="264">
        <v>0</v>
      </c>
      <c r="C16" s="265">
        <v>0</v>
      </c>
      <c r="D16" s="266">
        <v>0</v>
      </c>
      <c r="E16" s="265">
        <v>600000</v>
      </c>
      <c r="F16" s="265">
        <v>0</v>
      </c>
      <c r="G16" s="266">
        <v>600000</v>
      </c>
      <c r="H16" s="265">
        <v>600000</v>
      </c>
      <c r="I16" s="265">
        <v>0</v>
      </c>
      <c r="J16" s="266">
        <v>600000</v>
      </c>
      <c r="K16" s="169" t="s">
        <v>252</v>
      </c>
    </row>
    <row r="17" spans="1:11" x14ac:dyDescent="0.25">
      <c r="A17" s="263" t="s">
        <v>174</v>
      </c>
      <c r="B17" s="264">
        <v>6250000</v>
      </c>
      <c r="C17" s="265">
        <v>6250000</v>
      </c>
      <c r="D17" s="266">
        <v>12500000</v>
      </c>
      <c r="E17" s="265">
        <v>5490000</v>
      </c>
      <c r="F17" s="265">
        <v>7010000</v>
      </c>
      <c r="G17" s="266">
        <v>12500000</v>
      </c>
      <c r="H17" s="265">
        <v>-760000</v>
      </c>
      <c r="I17" s="265">
        <v>760000</v>
      </c>
      <c r="J17" s="266">
        <v>0</v>
      </c>
      <c r="K17" s="169" t="s">
        <v>253</v>
      </c>
    </row>
    <row r="18" spans="1:11" x14ac:dyDescent="0.25">
      <c r="A18" s="263" t="s">
        <v>180</v>
      </c>
      <c r="B18" s="264">
        <v>50000000</v>
      </c>
      <c r="C18" s="265">
        <v>50000000</v>
      </c>
      <c r="D18" s="266">
        <v>100000000</v>
      </c>
      <c r="E18" s="265">
        <v>50000000</v>
      </c>
      <c r="F18" s="265">
        <v>50000000</v>
      </c>
      <c r="G18" s="266">
        <v>100000000</v>
      </c>
      <c r="H18" s="265">
        <v>0</v>
      </c>
      <c r="I18" s="265">
        <v>0</v>
      </c>
      <c r="J18" s="266">
        <v>0</v>
      </c>
      <c r="K18" s="169"/>
    </row>
    <row r="19" spans="1:11" x14ac:dyDescent="0.25">
      <c r="A19" s="263" t="s">
        <v>183</v>
      </c>
      <c r="B19" s="264">
        <v>25000000</v>
      </c>
      <c r="C19" s="265">
        <v>0</v>
      </c>
      <c r="D19" s="266">
        <v>25000000</v>
      </c>
      <c r="E19" s="265">
        <v>25000000</v>
      </c>
      <c r="F19" s="265">
        <v>0</v>
      </c>
      <c r="G19" s="266">
        <v>25000000</v>
      </c>
      <c r="H19" s="265">
        <v>0</v>
      </c>
      <c r="I19" s="265">
        <v>0</v>
      </c>
      <c r="J19" s="266">
        <v>0</v>
      </c>
      <c r="K19" s="169"/>
    </row>
    <row r="20" spans="1:11" x14ac:dyDescent="0.25">
      <c r="A20" s="263" t="s">
        <v>185</v>
      </c>
      <c r="B20" s="264">
        <v>0</v>
      </c>
      <c r="C20" s="265">
        <v>0</v>
      </c>
      <c r="D20" s="266">
        <v>0</v>
      </c>
      <c r="E20" s="265">
        <v>0</v>
      </c>
      <c r="F20" s="265">
        <v>0</v>
      </c>
      <c r="G20" s="266">
        <v>0</v>
      </c>
      <c r="H20" s="265">
        <v>0</v>
      </c>
      <c r="I20" s="265">
        <v>0</v>
      </c>
      <c r="J20" s="266">
        <v>0</v>
      </c>
      <c r="K20" s="169"/>
    </row>
    <row r="21" spans="1:11" x14ac:dyDescent="0.25">
      <c r="A21" s="263" t="s">
        <v>186</v>
      </c>
      <c r="B21" s="264">
        <v>106923000</v>
      </c>
      <c r="C21" s="265">
        <v>109698000</v>
      </c>
      <c r="D21" s="266">
        <v>216621000</v>
      </c>
      <c r="E21" s="265">
        <v>43210000</v>
      </c>
      <c r="F21" s="265">
        <v>48897000</v>
      </c>
      <c r="G21" s="266">
        <v>92107000</v>
      </c>
      <c r="H21" s="265">
        <v>-63713000</v>
      </c>
      <c r="I21" s="265">
        <v>-60801000</v>
      </c>
      <c r="J21" s="266">
        <v>-124514000</v>
      </c>
      <c r="K21" s="169" t="s">
        <v>254</v>
      </c>
    </row>
    <row r="22" spans="1:11" x14ac:dyDescent="0.25">
      <c r="A22" s="263" t="s">
        <v>188</v>
      </c>
      <c r="B22" s="264">
        <v>650000000</v>
      </c>
      <c r="C22" s="265">
        <v>650000000</v>
      </c>
      <c r="D22" s="266">
        <v>1300000000</v>
      </c>
      <c r="E22" s="265">
        <v>601896000</v>
      </c>
      <c r="F22" s="265">
        <v>697724000</v>
      </c>
      <c r="G22" s="266">
        <v>1299620000</v>
      </c>
      <c r="H22" s="265">
        <v>-48104000</v>
      </c>
      <c r="I22" s="265">
        <v>47724000</v>
      </c>
      <c r="J22" s="266">
        <v>-380000</v>
      </c>
      <c r="K22" s="169" t="s">
        <v>253</v>
      </c>
    </row>
    <row r="23" spans="1:11" x14ac:dyDescent="0.25">
      <c r="A23" s="263" t="s">
        <v>191</v>
      </c>
      <c r="B23" s="264">
        <v>31664000</v>
      </c>
      <c r="C23" s="265">
        <v>53599000</v>
      </c>
      <c r="D23" s="266">
        <v>85263000</v>
      </c>
      <c r="E23" s="265">
        <v>18892000</v>
      </c>
      <c r="F23" s="265">
        <v>31281000</v>
      </c>
      <c r="G23" s="266">
        <v>50173000</v>
      </c>
      <c r="H23" s="265">
        <v>-12772000</v>
      </c>
      <c r="I23" s="265">
        <v>-22318000</v>
      </c>
      <c r="J23" s="266">
        <v>-35090000</v>
      </c>
      <c r="K23" s="169" t="s">
        <v>255</v>
      </c>
    </row>
    <row r="24" spans="1:11" x14ac:dyDescent="0.25">
      <c r="A24" s="263" t="s">
        <v>192</v>
      </c>
      <c r="B24" s="264">
        <v>4000000</v>
      </c>
      <c r="C24" s="265">
        <v>0</v>
      </c>
      <c r="D24" s="266">
        <v>4000000</v>
      </c>
      <c r="E24" s="265">
        <v>4000000</v>
      </c>
      <c r="F24" s="265">
        <v>0</v>
      </c>
      <c r="G24" s="266">
        <v>4000000</v>
      </c>
      <c r="H24" s="265">
        <v>0</v>
      </c>
      <c r="I24" s="265">
        <v>0</v>
      </c>
      <c r="J24" s="266">
        <v>0</v>
      </c>
      <c r="K24" s="169"/>
    </row>
    <row r="25" spans="1:11" x14ac:dyDescent="0.25">
      <c r="A25" s="263" t="s">
        <v>200</v>
      </c>
      <c r="B25" s="264">
        <v>40000000</v>
      </c>
      <c r="C25" s="265">
        <v>0</v>
      </c>
      <c r="D25" s="266">
        <v>40000000</v>
      </c>
      <c r="E25" s="265">
        <v>40000000</v>
      </c>
      <c r="F25" s="265">
        <v>0</v>
      </c>
      <c r="G25" s="266">
        <v>40000000</v>
      </c>
      <c r="H25" s="265">
        <v>0</v>
      </c>
      <c r="I25" s="265">
        <v>0</v>
      </c>
      <c r="J25" s="266">
        <v>0</v>
      </c>
      <c r="K25" s="169"/>
    </row>
    <row r="26" spans="1:11" x14ac:dyDescent="0.25">
      <c r="A26" s="262" t="s">
        <v>124</v>
      </c>
      <c r="B26" s="264"/>
      <c r="C26" s="265"/>
      <c r="D26" s="266"/>
      <c r="E26" s="265"/>
      <c r="F26" s="265"/>
      <c r="G26" s="266"/>
      <c r="H26" s="265"/>
      <c r="I26" s="265"/>
      <c r="J26" s="266"/>
      <c r="K26" s="169"/>
    </row>
    <row r="27" spans="1:11" x14ac:dyDescent="0.25">
      <c r="A27" s="263" t="s">
        <v>130</v>
      </c>
      <c r="B27" s="264">
        <v>25000000</v>
      </c>
      <c r="C27" s="265">
        <v>16667000</v>
      </c>
      <c r="D27" s="266">
        <v>41667000</v>
      </c>
      <c r="E27" s="265">
        <v>24173416</v>
      </c>
      <c r="F27" s="265">
        <v>17493584</v>
      </c>
      <c r="G27" s="266">
        <v>41667000</v>
      </c>
      <c r="H27" s="265">
        <v>-826584</v>
      </c>
      <c r="I27" s="265">
        <v>826584</v>
      </c>
      <c r="J27" s="266">
        <v>0</v>
      </c>
      <c r="K27" s="169"/>
    </row>
    <row r="28" spans="1:11" x14ac:dyDescent="0.25">
      <c r="A28" s="263" t="s">
        <v>138</v>
      </c>
      <c r="B28" s="264">
        <v>880394000</v>
      </c>
      <c r="C28" s="265">
        <v>452678000</v>
      </c>
      <c r="D28" s="266">
        <v>1333072000</v>
      </c>
      <c r="E28" s="265">
        <v>965430367</v>
      </c>
      <c r="F28" s="265">
        <v>573135175</v>
      </c>
      <c r="G28" s="266">
        <v>1538565542</v>
      </c>
      <c r="H28" s="265">
        <v>85036367</v>
      </c>
      <c r="I28" s="265">
        <v>120457175</v>
      </c>
      <c r="J28" s="266">
        <v>205493542</v>
      </c>
      <c r="K28" s="169"/>
    </row>
    <row r="29" spans="1:11" x14ac:dyDescent="0.25">
      <c r="A29" s="263" t="s">
        <v>125</v>
      </c>
      <c r="B29" s="264">
        <v>27500000</v>
      </c>
      <c r="C29" s="265">
        <v>18300000</v>
      </c>
      <c r="D29" s="266">
        <v>45800000</v>
      </c>
      <c r="E29" s="265">
        <v>26673168</v>
      </c>
      <c r="F29" s="265">
        <v>19126832</v>
      </c>
      <c r="G29" s="266">
        <v>45800000</v>
      </c>
      <c r="H29" s="265">
        <v>-826832</v>
      </c>
      <c r="I29" s="265">
        <v>826832</v>
      </c>
      <c r="J29" s="266">
        <v>0</v>
      </c>
      <c r="K29" s="169"/>
    </row>
    <row r="30" spans="1:11" x14ac:dyDescent="0.25">
      <c r="A30" s="263" t="s">
        <v>133</v>
      </c>
      <c r="B30" s="264">
        <v>12500000</v>
      </c>
      <c r="C30" s="265">
        <v>0</v>
      </c>
      <c r="D30" s="266">
        <v>12500000</v>
      </c>
      <c r="E30" s="265">
        <v>12500000</v>
      </c>
      <c r="F30" s="265">
        <v>0</v>
      </c>
      <c r="G30" s="266">
        <v>12500000</v>
      </c>
      <c r="H30" s="265">
        <v>0</v>
      </c>
      <c r="I30" s="265">
        <v>0</v>
      </c>
      <c r="J30" s="266">
        <v>0</v>
      </c>
      <c r="K30" s="169"/>
    </row>
    <row r="31" spans="1:11" x14ac:dyDescent="0.25">
      <c r="A31" s="263" t="s">
        <v>137</v>
      </c>
      <c r="B31" s="264">
        <v>78200000</v>
      </c>
      <c r="C31" s="265">
        <v>42900000</v>
      </c>
      <c r="D31" s="266">
        <v>121100000</v>
      </c>
      <c r="E31" s="265">
        <v>75918896</v>
      </c>
      <c r="F31" s="265">
        <v>45181104</v>
      </c>
      <c r="G31" s="266">
        <v>121100000</v>
      </c>
      <c r="H31" s="265">
        <v>-2281104</v>
      </c>
      <c r="I31" s="265">
        <v>2281104</v>
      </c>
      <c r="J31" s="266">
        <v>0</v>
      </c>
      <c r="K31" s="169"/>
    </row>
    <row r="32" spans="1:11" x14ac:dyDescent="0.25">
      <c r="A32" s="263" t="s">
        <v>140</v>
      </c>
      <c r="B32" s="264">
        <v>6000000</v>
      </c>
      <c r="C32" s="265">
        <v>1500000</v>
      </c>
      <c r="D32" s="266">
        <v>7500000</v>
      </c>
      <c r="E32" s="265">
        <v>6000000</v>
      </c>
      <c r="F32" s="265">
        <v>1500000</v>
      </c>
      <c r="G32" s="266">
        <v>7500000</v>
      </c>
      <c r="H32" s="265">
        <v>0</v>
      </c>
      <c r="I32" s="265">
        <v>0</v>
      </c>
      <c r="J32" s="266">
        <v>0</v>
      </c>
      <c r="K32" s="169"/>
    </row>
    <row r="33" spans="1:11" x14ac:dyDescent="0.25">
      <c r="A33" s="262" t="s">
        <v>141</v>
      </c>
      <c r="B33" s="264"/>
      <c r="C33" s="265"/>
      <c r="D33" s="266"/>
      <c r="E33" s="265"/>
      <c r="F33" s="265"/>
      <c r="G33" s="266"/>
      <c r="H33" s="265"/>
      <c r="I33" s="265"/>
      <c r="J33" s="266"/>
      <c r="K33" s="169"/>
    </row>
    <row r="34" spans="1:11" x14ac:dyDescent="0.25">
      <c r="A34" s="263" t="s">
        <v>142</v>
      </c>
      <c r="B34" s="264">
        <v>5000000</v>
      </c>
      <c r="C34" s="265">
        <v>0</v>
      </c>
      <c r="D34" s="266">
        <v>5000000</v>
      </c>
      <c r="E34" s="265">
        <v>5000000</v>
      </c>
      <c r="F34" s="265">
        <v>0</v>
      </c>
      <c r="G34" s="266">
        <v>5000000</v>
      </c>
      <c r="H34" s="265">
        <v>0</v>
      </c>
      <c r="I34" s="265">
        <v>0</v>
      </c>
      <c r="J34" s="266">
        <v>0</v>
      </c>
      <c r="K34" s="169"/>
    </row>
    <row r="35" spans="1:11" x14ac:dyDescent="0.25">
      <c r="A35" s="262" t="s">
        <v>146</v>
      </c>
      <c r="B35" s="264"/>
      <c r="C35" s="265"/>
      <c r="D35" s="266"/>
      <c r="E35" s="265"/>
      <c r="F35" s="265"/>
      <c r="G35" s="266"/>
      <c r="H35" s="265"/>
      <c r="I35" s="265"/>
      <c r="J35" s="266"/>
      <c r="K35" s="169"/>
    </row>
    <row r="36" spans="1:11" x14ac:dyDescent="0.25">
      <c r="A36" s="263" t="s">
        <v>154</v>
      </c>
      <c r="B36" s="264">
        <v>53400000</v>
      </c>
      <c r="C36" s="265">
        <v>0</v>
      </c>
      <c r="D36" s="266">
        <v>53400000</v>
      </c>
      <c r="E36" s="265">
        <v>53400000</v>
      </c>
      <c r="F36" s="265">
        <v>0</v>
      </c>
      <c r="G36" s="266">
        <v>53400000</v>
      </c>
      <c r="H36" s="265">
        <v>0</v>
      </c>
      <c r="I36" s="265">
        <v>0</v>
      </c>
      <c r="J36" s="266">
        <v>0</v>
      </c>
      <c r="K36" s="169"/>
    </row>
    <row r="37" spans="1:11" x14ac:dyDescent="0.25">
      <c r="A37" s="263" t="s">
        <v>147</v>
      </c>
      <c r="B37" s="264">
        <v>129210000</v>
      </c>
      <c r="C37" s="265">
        <v>165790000</v>
      </c>
      <c r="D37" s="266">
        <v>295000000</v>
      </c>
      <c r="E37" s="265">
        <v>121817153</v>
      </c>
      <c r="F37" s="265">
        <v>173182847</v>
      </c>
      <c r="G37" s="266">
        <v>295000000</v>
      </c>
      <c r="H37" s="265">
        <v>-7392847</v>
      </c>
      <c r="I37" s="265">
        <v>7392847</v>
      </c>
      <c r="J37" s="266">
        <v>0</v>
      </c>
      <c r="K37" s="169" t="s">
        <v>253</v>
      </c>
    </row>
    <row r="38" spans="1:11" x14ac:dyDescent="0.25">
      <c r="A38" s="263" t="s">
        <v>151</v>
      </c>
      <c r="B38" s="264">
        <v>295133000</v>
      </c>
      <c r="C38" s="265">
        <v>0</v>
      </c>
      <c r="D38" s="266">
        <v>295133000</v>
      </c>
      <c r="E38" s="265">
        <v>295133000</v>
      </c>
      <c r="F38" s="265">
        <v>0</v>
      </c>
      <c r="G38" s="266">
        <v>295133000</v>
      </c>
      <c r="H38" s="265">
        <v>0</v>
      </c>
      <c r="I38" s="265">
        <v>0</v>
      </c>
      <c r="J38" s="266">
        <v>0</v>
      </c>
      <c r="K38" s="169"/>
    </row>
    <row r="39" spans="1:11" ht="15.75" thickBot="1" x14ac:dyDescent="0.3">
      <c r="A39" s="262" t="s">
        <v>256</v>
      </c>
      <c r="B39" s="267">
        <v>2866174000</v>
      </c>
      <c r="C39" s="268">
        <v>1567382000</v>
      </c>
      <c r="D39" s="269">
        <v>4433556000</v>
      </c>
      <c r="E39" s="268">
        <v>2806134000</v>
      </c>
      <c r="F39" s="268">
        <v>1664531542</v>
      </c>
      <c r="G39" s="269">
        <v>4470665542</v>
      </c>
      <c r="H39" s="268">
        <v>-60040000</v>
      </c>
      <c r="I39" s="268">
        <v>97149542</v>
      </c>
      <c r="J39" s="269">
        <v>37109542</v>
      </c>
      <c r="K39" s="169"/>
    </row>
    <row r="40" spans="1:11" x14ac:dyDescent="0.25">
      <c r="A40" s="169"/>
      <c r="B40" s="169"/>
      <c r="C40" s="169"/>
      <c r="D40" s="169"/>
      <c r="E40" s="169"/>
      <c r="F40" s="169"/>
      <c r="G40" s="169"/>
      <c r="H40" s="169"/>
      <c r="I40" s="169"/>
      <c r="J40" s="169"/>
      <c r="K40" s="169"/>
    </row>
    <row r="41" spans="1:11" ht="15.75" thickBot="1" x14ac:dyDescent="0.3">
      <c r="A41" s="169"/>
      <c r="B41" s="169"/>
      <c r="C41" s="169"/>
      <c r="D41" s="169"/>
      <c r="E41" s="169"/>
      <c r="F41" s="169"/>
      <c r="G41" s="169"/>
      <c r="H41" s="169"/>
      <c r="I41" s="169"/>
      <c r="J41" s="169"/>
      <c r="K41" s="169"/>
    </row>
    <row r="42" spans="1:11" x14ac:dyDescent="0.25">
      <c r="A42" s="169" t="s">
        <v>257</v>
      </c>
      <c r="B42" s="101">
        <v>-2866174000</v>
      </c>
      <c r="C42" s="169"/>
      <c r="D42" s="169"/>
      <c r="E42" s="101">
        <v>-2806134000</v>
      </c>
      <c r="F42" s="169"/>
      <c r="G42" s="169"/>
      <c r="H42" s="102">
        <f>+E42-B42</f>
        <v>60040000</v>
      </c>
      <c r="I42" s="169"/>
      <c r="J42" s="169"/>
      <c r="K42" s="169" t="s">
        <v>258</v>
      </c>
    </row>
    <row r="43" spans="1:11" ht="15.75" thickBot="1" x14ac:dyDescent="0.3">
      <c r="A43" s="169"/>
      <c r="B43" s="169"/>
      <c r="C43" s="169"/>
      <c r="D43" s="169"/>
      <c r="E43" s="169"/>
      <c r="F43" s="169"/>
      <c r="G43" s="169"/>
      <c r="H43" s="169"/>
      <c r="I43" s="169"/>
      <c r="J43" s="169"/>
      <c r="K43" s="169"/>
    </row>
    <row r="44" spans="1:11" x14ac:dyDescent="0.25">
      <c r="A44" s="2" t="s">
        <v>259</v>
      </c>
      <c r="B44" s="2"/>
      <c r="C44" s="2"/>
      <c r="D44" s="2"/>
      <c r="E44" s="2"/>
      <c r="F44" s="2"/>
      <c r="G44" s="2"/>
      <c r="H44" s="103">
        <f>-SUM(H39,H42)</f>
        <v>0</v>
      </c>
      <c r="I44" s="169"/>
      <c r="J44" s="169"/>
      <c r="K44" s="169" t="s">
        <v>260</v>
      </c>
    </row>
    <row r="45" spans="1:11" x14ac:dyDescent="0.25">
      <c r="A45" s="169"/>
      <c r="B45" s="169"/>
      <c r="C45" s="169"/>
      <c r="D45" s="169"/>
      <c r="E45" s="169"/>
      <c r="F45" s="169"/>
      <c r="G45" s="169"/>
      <c r="H45" s="113"/>
      <c r="I45" s="169"/>
      <c r="J45" s="169"/>
      <c r="K45" s="169"/>
    </row>
    <row r="48" spans="1:11" ht="15.75" thickBot="1" x14ac:dyDescent="0.3">
      <c r="A48" s="169"/>
      <c r="B48" s="169"/>
      <c r="C48" s="169"/>
      <c r="D48" s="169"/>
      <c r="E48" s="169"/>
      <c r="F48" s="169"/>
      <c r="G48" s="169"/>
      <c r="H48" s="169"/>
      <c r="I48" s="169"/>
      <c r="J48" s="169"/>
      <c r="K48" s="169"/>
    </row>
    <row r="52" ht="15.75" thickBot="1" x14ac:dyDescent="0.3"/>
    <row r="54" ht="15.75" thickBot="1" x14ac:dyDescent="0.3"/>
    <row r="56" ht="15.75" thickBot="1" x14ac:dyDescent="0.3"/>
    <row r="58" ht="15.75" thickBot="1" x14ac:dyDescent="0.3"/>
    <row r="61" ht="15.75" thickBot="1" x14ac:dyDescent="0.3"/>
    <row r="63" ht="15.75" thickBot="1" x14ac:dyDescent="0.3"/>
    <row r="67" ht="15.75" thickBot="1" x14ac:dyDescent="0.3"/>
    <row r="70" ht="15.75" thickBot="1" x14ac:dyDescent="0.3"/>
    <row r="73" ht="15.75" thickBot="1" x14ac:dyDescent="0.3"/>
    <row r="75" ht="15.75" thickBot="1" x14ac:dyDescent="0.3"/>
    <row r="77" ht="15.75" thickBot="1" x14ac:dyDescent="0.3"/>
  </sheetData>
  <sheetProtection pivotTables="0"/>
  <mergeCells count="3">
    <mergeCell ref="B2:D2"/>
    <mergeCell ref="E2:G2"/>
    <mergeCell ref="H2:J2"/>
  </mergeCell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Y74"/>
  <sheetViews>
    <sheetView topLeftCell="A36" workbookViewId="0">
      <selection activeCell="A44" sqref="A44"/>
    </sheetView>
  </sheetViews>
  <sheetFormatPr defaultColWidth="0" defaultRowHeight="14.25" zeroHeight="1" x14ac:dyDescent="0.2"/>
  <cols>
    <col min="1" max="1" width="25.42578125" style="242" customWidth="1"/>
    <col min="2" max="2" width="86.42578125" style="242" customWidth="1"/>
    <col min="3" max="3" width="17.42578125" style="242" customWidth="1"/>
    <col min="4" max="5" width="15.42578125" style="242" bestFit="1" customWidth="1"/>
    <col min="6" max="14" width="14.42578125" style="242" customWidth="1"/>
    <col min="15" max="15" width="22.85546875" style="242" bestFit="1" customWidth="1"/>
    <col min="16" max="17" width="15.140625" style="242" bestFit="1" customWidth="1"/>
    <col min="18" max="18" width="15.42578125" style="242" customWidth="1"/>
    <col min="19" max="19" width="14.7109375" style="242" bestFit="1" customWidth="1"/>
    <col min="20" max="20" width="15.140625" style="242" bestFit="1" customWidth="1"/>
    <col min="21" max="21" width="15.140625" style="242" customWidth="1"/>
    <col min="22" max="23" width="15.85546875" style="242" bestFit="1" customWidth="1"/>
    <col min="24" max="24" width="15.140625" style="382" customWidth="1"/>
    <col min="25" max="25" width="15.140625" style="382" bestFit="1" customWidth="1"/>
    <col min="26" max="26" width="15.85546875" style="382" bestFit="1" customWidth="1"/>
    <col min="27" max="27" width="15.42578125" style="382" customWidth="1"/>
    <col min="28" max="28" width="15.140625" style="382" bestFit="1" customWidth="1"/>
    <col min="29" max="29" width="15.85546875" style="382" bestFit="1" customWidth="1"/>
    <col min="30" max="30" width="14.85546875" style="382" customWidth="1"/>
    <col min="31" max="31" width="15.140625" style="382" bestFit="1" customWidth="1"/>
    <col min="32" max="32" width="16.85546875" style="382" bestFit="1" customWidth="1"/>
    <col min="33" max="33" width="28" style="382" bestFit="1" customWidth="1"/>
    <col min="34" max="35" width="15.140625" style="382" bestFit="1" customWidth="1"/>
    <col min="36" max="36" width="26.85546875" style="242" bestFit="1" customWidth="1"/>
    <col min="37" max="38" width="15.140625" style="242" bestFit="1" customWidth="1"/>
    <col min="39" max="39" width="26.7109375" style="242" bestFit="1" customWidth="1"/>
    <col min="40" max="40" width="15.140625" style="242" bestFit="1" customWidth="1"/>
    <col min="41" max="41" width="16.85546875" style="242" bestFit="1" customWidth="1"/>
    <col min="42" max="44" width="15.42578125" style="242" customWidth="1"/>
    <col min="45" max="45" width="15.85546875" style="242" customWidth="1"/>
    <col min="46" max="46" width="15.42578125" style="242" customWidth="1"/>
    <col min="47" max="47" width="16.5703125" style="242" customWidth="1"/>
    <col min="48" max="51" width="0" style="242" hidden="1" customWidth="1"/>
    <col min="52" max="16384" width="8.7109375" style="242" hidden="1"/>
  </cols>
  <sheetData>
    <row r="1" spans="1:51" ht="15.75" x14ac:dyDescent="0.2">
      <c r="A1" s="241" t="s">
        <v>265</v>
      </c>
      <c r="X1" s="242"/>
      <c r="Y1" s="242"/>
      <c r="Z1" s="242"/>
      <c r="AA1" s="242"/>
      <c r="AB1" s="242"/>
      <c r="AC1" s="242"/>
      <c r="AD1" s="242"/>
      <c r="AE1" s="242"/>
      <c r="AF1" s="242"/>
      <c r="AG1" s="242"/>
      <c r="AH1" s="242"/>
      <c r="AI1" s="242"/>
    </row>
    <row r="2" spans="1:51" ht="15" x14ac:dyDescent="0.2">
      <c r="A2" s="243"/>
      <c r="X2" s="242"/>
      <c r="Y2" s="242"/>
      <c r="Z2" s="242"/>
      <c r="AA2" s="242"/>
      <c r="AB2" s="242"/>
      <c r="AC2" s="242"/>
      <c r="AD2" s="242"/>
      <c r="AE2" s="242"/>
      <c r="AF2" s="242"/>
      <c r="AG2" s="242"/>
      <c r="AH2" s="242"/>
      <c r="AI2" s="242"/>
    </row>
    <row r="3" spans="1:51" ht="69.95" customHeight="1" x14ac:dyDescent="0.2">
      <c r="A3" s="352" t="s">
        <v>390</v>
      </c>
      <c r="B3" s="352"/>
      <c r="C3" s="352"/>
      <c r="D3" s="352"/>
      <c r="E3" s="352"/>
      <c r="X3" s="242"/>
      <c r="Y3" s="242"/>
      <c r="Z3" s="242"/>
      <c r="AA3" s="242"/>
      <c r="AB3" s="242"/>
      <c r="AC3" s="242"/>
      <c r="AD3" s="242"/>
      <c r="AE3" s="242"/>
      <c r="AF3" s="242"/>
      <c r="AG3" s="242"/>
      <c r="AH3" s="242"/>
      <c r="AI3" s="242"/>
    </row>
    <row r="4" spans="1:51" ht="15.75" thickBot="1" x14ac:dyDescent="0.3">
      <c r="A4" s="244"/>
      <c r="B4" s="244"/>
      <c r="C4" s="244"/>
      <c r="D4" s="244"/>
      <c r="E4" s="244"/>
      <c r="F4" s="292" t="s">
        <v>267</v>
      </c>
      <c r="X4" s="242"/>
      <c r="Y4" s="242"/>
      <c r="Z4" s="242"/>
      <c r="AA4" s="242"/>
      <c r="AB4" s="242"/>
      <c r="AC4" s="242"/>
      <c r="AD4" s="242"/>
      <c r="AE4" s="242"/>
      <c r="AF4" s="242"/>
      <c r="AG4" s="242"/>
      <c r="AH4" s="242"/>
      <c r="AI4" s="242"/>
    </row>
    <row r="5" spans="1:51" s="245" customFormat="1" ht="15.75" thickBot="1" x14ac:dyDescent="0.3">
      <c r="C5" s="246"/>
      <c r="F5" s="293" t="s">
        <v>268</v>
      </c>
      <c r="G5" s="247"/>
      <c r="H5" s="247"/>
      <c r="I5" s="247"/>
      <c r="J5" s="247"/>
      <c r="K5" s="248"/>
      <c r="L5" s="293" t="s">
        <v>269</v>
      </c>
      <c r="M5" s="247"/>
      <c r="N5" s="247"/>
      <c r="O5" s="247"/>
      <c r="P5" s="247"/>
      <c r="Q5" s="247"/>
      <c r="R5" s="247"/>
      <c r="S5" s="247"/>
      <c r="T5" s="247"/>
      <c r="U5" s="247"/>
      <c r="V5" s="247"/>
      <c r="W5" s="248"/>
      <c r="X5" s="293" t="s">
        <v>270</v>
      </c>
      <c r="Y5" s="247"/>
      <c r="Z5" s="247"/>
      <c r="AA5" s="247"/>
      <c r="AB5" s="247"/>
      <c r="AC5" s="247"/>
      <c r="AD5" s="247"/>
      <c r="AE5" s="247"/>
      <c r="AF5" s="247"/>
      <c r="AG5" s="247"/>
      <c r="AH5" s="247"/>
      <c r="AI5" s="248"/>
      <c r="AJ5" s="293" t="s">
        <v>271</v>
      </c>
      <c r="AK5" s="247"/>
      <c r="AL5" s="247"/>
      <c r="AM5" s="247"/>
      <c r="AN5" s="247"/>
      <c r="AO5" s="247"/>
      <c r="AP5" s="247"/>
      <c r="AQ5" s="247"/>
      <c r="AR5" s="247"/>
      <c r="AS5" s="247"/>
      <c r="AT5" s="247"/>
      <c r="AU5" s="248"/>
    </row>
    <row r="6" spans="1:51" s="245" customFormat="1" ht="15.75" thickBot="1" x14ac:dyDescent="0.3">
      <c r="C6" s="292" t="s">
        <v>272</v>
      </c>
      <c r="F6" s="293" t="s">
        <v>273</v>
      </c>
      <c r="G6" s="247"/>
      <c r="H6" s="249"/>
      <c r="I6" s="294" t="s">
        <v>261</v>
      </c>
      <c r="J6" s="247"/>
      <c r="K6" s="248"/>
      <c r="L6" s="293" t="s">
        <v>262</v>
      </c>
      <c r="M6" s="247"/>
      <c r="N6" s="249"/>
      <c r="O6" s="294" t="s">
        <v>263</v>
      </c>
      <c r="P6" s="247"/>
      <c r="Q6" s="249"/>
      <c r="R6" s="294" t="s">
        <v>264</v>
      </c>
      <c r="S6" s="247"/>
      <c r="T6" s="249"/>
      <c r="U6" s="294" t="s">
        <v>274</v>
      </c>
      <c r="V6" s="247"/>
      <c r="W6" s="248"/>
      <c r="X6" s="293" t="s">
        <v>318</v>
      </c>
      <c r="Y6" s="247"/>
      <c r="Z6" s="249"/>
      <c r="AA6" s="294" t="s">
        <v>334</v>
      </c>
      <c r="AB6" s="247"/>
      <c r="AC6" s="249"/>
      <c r="AD6" s="294" t="s">
        <v>277</v>
      </c>
      <c r="AE6" s="247"/>
      <c r="AF6" s="249"/>
      <c r="AG6" s="294" t="s">
        <v>278</v>
      </c>
      <c r="AH6" s="247"/>
      <c r="AI6" s="248"/>
      <c r="AJ6" s="293" t="s">
        <v>279</v>
      </c>
      <c r="AK6" s="247"/>
      <c r="AL6" s="249"/>
      <c r="AM6" s="294" t="s">
        <v>280</v>
      </c>
      <c r="AN6" s="247"/>
      <c r="AO6" s="249"/>
      <c r="AP6" s="294" t="s">
        <v>332</v>
      </c>
      <c r="AQ6" s="247"/>
      <c r="AR6" s="249"/>
      <c r="AS6" s="294" t="s">
        <v>333</v>
      </c>
      <c r="AT6" s="247"/>
      <c r="AU6" s="248"/>
    </row>
    <row r="7" spans="1:51" s="250" customFormat="1" ht="30" x14ac:dyDescent="0.25">
      <c r="B7" s="295" t="s">
        <v>281</v>
      </c>
      <c r="C7" s="296" t="s">
        <v>282</v>
      </c>
      <c r="D7" s="296" t="s">
        <v>283</v>
      </c>
      <c r="E7" s="296" t="s">
        <v>284</v>
      </c>
      <c r="F7" s="297" t="s">
        <v>282</v>
      </c>
      <c r="G7" s="298" t="s">
        <v>283</v>
      </c>
      <c r="H7" s="299" t="s">
        <v>284</v>
      </c>
      <c r="I7" s="298" t="s">
        <v>282</v>
      </c>
      <c r="J7" s="298" t="s">
        <v>283</v>
      </c>
      <c r="K7" s="300" t="s">
        <v>284</v>
      </c>
      <c r="L7" s="297" t="s">
        <v>282</v>
      </c>
      <c r="M7" s="298" t="s">
        <v>283</v>
      </c>
      <c r="N7" s="299" t="s">
        <v>284</v>
      </c>
      <c r="O7" s="298" t="s">
        <v>282</v>
      </c>
      <c r="P7" s="298" t="s">
        <v>283</v>
      </c>
      <c r="Q7" s="299" t="s">
        <v>284</v>
      </c>
      <c r="R7" s="298" t="s">
        <v>282</v>
      </c>
      <c r="S7" s="298" t="s">
        <v>283</v>
      </c>
      <c r="T7" s="299" t="s">
        <v>284</v>
      </c>
      <c r="U7" s="298" t="s">
        <v>282</v>
      </c>
      <c r="V7" s="298" t="s">
        <v>283</v>
      </c>
      <c r="W7" s="300" t="s">
        <v>284</v>
      </c>
      <c r="X7" s="297" t="s">
        <v>282</v>
      </c>
      <c r="Y7" s="298" t="s">
        <v>283</v>
      </c>
      <c r="Z7" s="299" t="s">
        <v>284</v>
      </c>
      <c r="AA7" s="298" t="s">
        <v>282</v>
      </c>
      <c r="AB7" s="298" t="s">
        <v>283</v>
      </c>
      <c r="AC7" s="299" t="s">
        <v>284</v>
      </c>
      <c r="AD7" s="298" t="s">
        <v>282</v>
      </c>
      <c r="AE7" s="298" t="s">
        <v>283</v>
      </c>
      <c r="AF7" s="299" t="s">
        <v>284</v>
      </c>
      <c r="AG7" s="298" t="s">
        <v>282</v>
      </c>
      <c r="AH7" s="298" t="s">
        <v>283</v>
      </c>
      <c r="AI7" s="300" t="s">
        <v>284</v>
      </c>
      <c r="AJ7" s="297" t="s">
        <v>282</v>
      </c>
      <c r="AK7" s="298" t="s">
        <v>283</v>
      </c>
      <c r="AL7" s="299" t="s">
        <v>284</v>
      </c>
      <c r="AM7" s="298" t="s">
        <v>282</v>
      </c>
      <c r="AN7" s="298" t="s">
        <v>283</v>
      </c>
      <c r="AO7" s="299" t="s">
        <v>284</v>
      </c>
      <c r="AP7" s="298" t="s">
        <v>282</v>
      </c>
      <c r="AQ7" s="298" t="s">
        <v>283</v>
      </c>
      <c r="AR7" s="299" t="s">
        <v>284</v>
      </c>
      <c r="AS7" s="298" t="s">
        <v>282</v>
      </c>
      <c r="AT7" s="298" t="s">
        <v>283</v>
      </c>
      <c r="AU7" s="300" t="s">
        <v>284</v>
      </c>
    </row>
    <row r="8" spans="1:51" ht="14.25" customHeight="1" x14ac:dyDescent="0.2">
      <c r="A8" s="374" t="s">
        <v>285</v>
      </c>
      <c r="B8" s="302" t="s">
        <v>151</v>
      </c>
      <c r="C8" s="373">
        <v>295133000</v>
      </c>
      <c r="D8" s="373">
        <v>0</v>
      </c>
      <c r="E8" s="373">
        <v>295133000</v>
      </c>
      <c r="F8" s="304">
        <v>0</v>
      </c>
      <c r="G8" s="378">
        <v>0</v>
      </c>
      <c r="H8" s="306">
        <v>0</v>
      </c>
      <c r="I8" s="378">
        <v>0</v>
      </c>
      <c r="J8" s="378">
        <v>0</v>
      </c>
      <c r="K8" s="307">
        <v>0</v>
      </c>
      <c r="L8" s="304">
        <v>0</v>
      </c>
      <c r="M8" s="378">
        <v>0</v>
      </c>
      <c r="N8" s="306">
        <v>0</v>
      </c>
      <c r="O8" s="378">
        <v>1000</v>
      </c>
      <c r="P8" s="378">
        <v>0</v>
      </c>
      <c r="Q8" s="306">
        <v>1000</v>
      </c>
      <c r="R8" s="378">
        <v>229000</v>
      </c>
      <c r="S8" s="378">
        <v>0</v>
      </c>
      <c r="T8" s="306">
        <v>229000</v>
      </c>
      <c r="U8" s="378">
        <v>1402000</v>
      </c>
      <c r="V8" s="378">
        <v>0</v>
      </c>
      <c r="W8" s="307">
        <v>1402000</v>
      </c>
      <c r="X8" s="304">
        <v>972000</v>
      </c>
      <c r="Y8" s="378">
        <v>0</v>
      </c>
      <c r="Z8" s="306">
        <v>972000</v>
      </c>
      <c r="AA8" s="379">
        <v>1440000</v>
      </c>
      <c r="AB8" s="378">
        <v>0</v>
      </c>
      <c r="AC8" s="306">
        <v>1440000</v>
      </c>
      <c r="AD8" s="378">
        <v>67306000</v>
      </c>
      <c r="AE8" s="378">
        <v>0</v>
      </c>
      <c r="AF8" s="306">
        <v>67306000</v>
      </c>
      <c r="AG8" s="378">
        <v>37684000</v>
      </c>
      <c r="AH8" s="378">
        <v>0</v>
      </c>
      <c r="AI8" s="307">
        <v>37684000</v>
      </c>
      <c r="AJ8" s="304">
        <v>37684000</v>
      </c>
      <c r="AK8" s="378">
        <v>0</v>
      </c>
      <c r="AL8" s="306">
        <v>37684000</v>
      </c>
      <c r="AM8" s="378">
        <v>37684000</v>
      </c>
      <c r="AN8" s="378">
        <v>0</v>
      </c>
      <c r="AO8" s="306">
        <v>37684000</v>
      </c>
      <c r="AP8" s="378">
        <v>37690000</v>
      </c>
      <c r="AQ8" s="378">
        <v>0</v>
      </c>
      <c r="AR8" s="306">
        <v>37690000</v>
      </c>
      <c r="AS8" s="378">
        <v>73041000</v>
      </c>
      <c r="AT8" s="378">
        <v>0</v>
      </c>
      <c r="AU8" s="307">
        <v>73041000</v>
      </c>
      <c r="AW8" s="253"/>
      <c r="AX8" s="253"/>
      <c r="AY8" s="253"/>
    </row>
    <row r="9" spans="1:51" ht="14.25" customHeight="1" x14ac:dyDescent="0.2">
      <c r="A9" s="354"/>
      <c r="B9" s="302" t="s">
        <v>157</v>
      </c>
      <c r="C9" s="373">
        <v>150000000</v>
      </c>
      <c r="D9" s="373">
        <v>0</v>
      </c>
      <c r="E9" s="373">
        <v>150000000</v>
      </c>
      <c r="F9" s="304">
        <v>0</v>
      </c>
      <c r="G9" s="378">
        <v>0</v>
      </c>
      <c r="H9" s="306">
        <v>0</v>
      </c>
      <c r="I9" s="378">
        <v>0</v>
      </c>
      <c r="J9" s="378">
        <v>0</v>
      </c>
      <c r="K9" s="307">
        <v>0</v>
      </c>
      <c r="L9" s="304">
        <v>0</v>
      </c>
      <c r="M9" s="378">
        <v>0</v>
      </c>
      <c r="N9" s="306">
        <v>0</v>
      </c>
      <c r="O9" s="378">
        <v>0</v>
      </c>
      <c r="P9" s="378">
        <v>0</v>
      </c>
      <c r="Q9" s="306">
        <v>0</v>
      </c>
      <c r="R9" s="378">
        <v>0</v>
      </c>
      <c r="S9" s="378">
        <v>0</v>
      </c>
      <c r="T9" s="306">
        <v>0</v>
      </c>
      <c r="U9" s="378">
        <v>1789000</v>
      </c>
      <c r="V9" s="378">
        <v>0</v>
      </c>
      <c r="W9" s="307">
        <v>1789000</v>
      </c>
      <c r="X9" s="304">
        <v>970000</v>
      </c>
      <c r="Y9" s="378">
        <v>0</v>
      </c>
      <c r="Z9" s="306">
        <v>970000</v>
      </c>
      <c r="AA9" s="379">
        <v>2331000</v>
      </c>
      <c r="AB9" s="378">
        <v>0</v>
      </c>
      <c r="AC9" s="306">
        <v>2331000</v>
      </c>
      <c r="AD9" s="378">
        <v>56565000</v>
      </c>
      <c r="AE9" s="378">
        <v>0</v>
      </c>
      <c r="AF9" s="306">
        <v>56565000</v>
      </c>
      <c r="AG9" s="378">
        <v>22086000</v>
      </c>
      <c r="AH9" s="378">
        <v>0</v>
      </c>
      <c r="AI9" s="307">
        <v>22086000</v>
      </c>
      <c r="AJ9" s="304">
        <v>22086000</v>
      </c>
      <c r="AK9" s="378">
        <v>0</v>
      </c>
      <c r="AL9" s="306">
        <v>22086000</v>
      </c>
      <c r="AM9" s="378">
        <v>22086000</v>
      </c>
      <c r="AN9" s="378">
        <v>0</v>
      </c>
      <c r="AO9" s="306">
        <v>22086000</v>
      </c>
      <c r="AP9" s="378">
        <v>22087000</v>
      </c>
      <c r="AQ9" s="378">
        <v>0</v>
      </c>
      <c r="AR9" s="306">
        <v>22087000</v>
      </c>
      <c r="AS9" s="378">
        <v>0</v>
      </c>
      <c r="AT9" s="378">
        <v>0</v>
      </c>
      <c r="AU9" s="307">
        <v>0</v>
      </c>
      <c r="AW9" s="253"/>
      <c r="AX9" s="253"/>
      <c r="AY9" s="253"/>
    </row>
    <row r="10" spans="1:51" ht="14.25" customHeight="1" x14ac:dyDescent="0.2">
      <c r="A10" s="354"/>
      <c r="B10" s="302" t="s">
        <v>147</v>
      </c>
      <c r="C10" s="373">
        <v>118676000</v>
      </c>
      <c r="D10" s="373">
        <v>168716000</v>
      </c>
      <c r="E10" s="373">
        <v>287392000</v>
      </c>
      <c r="F10" s="304">
        <v>0</v>
      </c>
      <c r="G10" s="378">
        <v>0</v>
      </c>
      <c r="H10" s="306">
        <v>0</v>
      </c>
      <c r="I10" s="378">
        <v>0</v>
      </c>
      <c r="J10" s="378">
        <v>0</v>
      </c>
      <c r="K10" s="307">
        <v>0</v>
      </c>
      <c r="L10" s="304">
        <v>0</v>
      </c>
      <c r="M10" s="378">
        <v>0</v>
      </c>
      <c r="N10" s="306">
        <v>0</v>
      </c>
      <c r="O10" s="378">
        <v>118670000</v>
      </c>
      <c r="P10" s="378">
        <v>168709000</v>
      </c>
      <c r="Q10" s="306">
        <v>287379000</v>
      </c>
      <c r="R10" s="378">
        <v>3000</v>
      </c>
      <c r="S10" s="378">
        <v>4000</v>
      </c>
      <c r="T10" s="306">
        <v>7000</v>
      </c>
      <c r="U10" s="378">
        <v>1000</v>
      </c>
      <c r="V10" s="378">
        <v>1000</v>
      </c>
      <c r="W10" s="307">
        <v>2000</v>
      </c>
      <c r="X10" s="304">
        <v>0</v>
      </c>
      <c r="Y10" s="378">
        <v>0</v>
      </c>
      <c r="Z10" s="306">
        <v>0</v>
      </c>
      <c r="AA10" s="379">
        <v>0</v>
      </c>
      <c r="AB10" s="378">
        <v>0</v>
      </c>
      <c r="AC10" s="306">
        <v>0</v>
      </c>
      <c r="AD10" s="378">
        <v>2000</v>
      </c>
      <c r="AE10" s="378">
        <v>2000</v>
      </c>
      <c r="AF10" s="306">
        <v>4000</v>
      </c>
      <c r="AG10" s="378">
        <v>0</v>
      </c>
      <c r="AH10" s="378">
        <v>0</v>
      </c>
      <c r="AI10" s="307">
        <v>0</v>
      </c>
      <c r="AJ10" s="304">
        <v>0</v>
      </c>
      <c r="AK10" s="378">
        <v>0</v>
      </c>
      <c r="AL10" s="306">
        <v>0</v>
      </c>
      <c r="AM10" s="378">
        <v>0</v>
      </c>
      <c r="AN10" s="378">
        <v>0</v>
      </c>
      <c r="AO10" s="306">
        <v>0</v>
      </c>
      <c r="AP10" s="378">
        <v>0</v>
      </c>
      <c r="AQ10" s="378">
        <v>0</v>
      </c>
      <c r="AR10" s="306">
        <v>0</v>
      </c>
      <c r="AS10" s="378">
        <v>0</v>
      </c>
      <c r="AT10" s="378">
        <v>0</v>
      </c>
      <c r="AU10" s="307">
        <v>0</v>
      </c>
      <c r="AW10" s="253"/>
      <c r="AX10" s="253"/>
      <c r="AY10" s="253"/>
    </row>
    <row r="11" spans="1:51" ht="14.25" customHeight="1" x14ac:dyDescent="0.2">
      <c r="A11" s="354"/>
      <c r="B11" s="302" t="s">
        <v>174</v>
      </c>
      <c r="C11" s="373">
        <v>5972000</v>
      </c>
      <c r="D11" s="373">
        <v>6462000</v>
      </c>
      <c r="E11" s="373">
        <v>12434000</v>
      </c>
      <c r="F11" s="304">
        <v>0</v>
      </c>
      <c r="G11" s="378">
        <v>0</v>
      </c>
      <c r="H11" s="306">
        <v>0</v>
      </c>
      <c r="I11" s="378">
        <v>0</v>
      </c>
      <c r="J11" s="378">
        <v>0</v>
      </c>
      <c r="K11" s="307">
        <v>0</v>
      </c>
      <c r="L11" s="304">
        <v>0</v>
      </c>
      <c r="M11" s="378">
        <v>0</v>
      </c>
      <c r="N11" s="306">
        <v>0</v>
      </c>
      <c r="O11" s="378">
        <v>0</v>
      </c>
      <c r="P11" s="378">
        <v>0</v>
      </c>
      <c r="Q11" s="306">
        <v>0</v>
      </c>
      <c r="R11" s="378">
        <v>0</v>
      </c>
      <c r="S11" s="378">
        <v>0</v>
      </c>
      <c r="T11" s="306">
        <v>0</v>
      </c>
      <c r="U11" s="378">
        <v>0</v>
      </c>
      <c r="V11" s="378">
        <v>0</v>
      </c>
      <c r="W11" s="307">
        <v>0</v>
      </c>
      <c r="X11" s="304">
        <v>0</v>
      </c>
      <c r="Y11" s="378">
        <v>0</v>
      </c>
      <c r="Z11" s="306">
        <v>0</v>
      </c>
      <c r="AA11" s="379">
        <v>0</v>
      </c>
      <c r="AB11" s="378">
        <v>0</v>
      </c>
      <c r="AC11" s="306">
        <v>0</v>
      </c>
      <c r="AD11" s="378">
        <v>50000</v>
      </c>
      <c r="AE11" s="378">
        <v>50000</v>
      </c>
      <c r="AF11" s="306">
        <v>100000</v>
      </c>
      <c r="AG11" s="378">
        <v>2930000</v>
      </c>
      <c r="AH11" s="378">
        <v>3237000</v>
      </c>
      <c r="AI11" s="307">
        <v>6167000</v>
      </c>
      <c r="AJ11" s="304">
        <v>2992000</v>
      </c>
      <c r="AK11" s="378">
        <v>3175000</v>
      </c>
      <c r="AL11" s="306">
        <v>6167000</v>
      </c>
      <c r="AM11" s="378">
        <v>0</v>
      </c>
      <c r="AN11" s="378">
        <v>0</v>
      </c>
      <c r="AO11" s="306">
        <v>0</v>
      </c>
      <c r="AP11" s="378">
        <v>0</v>
      </c>
      <c r="AQ11" s="378">
        <v>0</v>
      </c>
      <c r="AR11" s="306">
        <v>0</v>
      </c>
      <c r="AS11" s="378">
        <v>0</v>
      </c>
      <c r="AT11" s="378">
        <v>0</v>
      </c>
      <c r="AU11" s="307">
        <v>0</v>
      </c>
      <c r="AW11" s="253"/>
      <c r="AX11" s="253"/>
      <c r="AY11" s="253"/>
    </row>
    <row r="12" spans="1:51" ht="14.25" customHeight="1" x14ac:dyDescent="0.2">
      <c r="A12" s="354"/>
      <c r="B12" s="302" t="s">
        <v>116</v>
      </c>
      <c r="C12" s="373">
        <v>75000000</v>
      </c>
      <c r="D12" s="373">
        <v>0</v>
      </c>
      <c r="E12" s="373">
        <v>75000000</v>
      </c>
      <c r="F12" s="304">
        <v>0</v>
      </c>
      <c r="G12" s="378">
        <v>0</v>
      </c>
      <c r="H12" s="306">
        <v>0</v>
      </c>
      <c r="I12" s="378">
        <v>0</v>
      </c>
      <c r="J12" s="378">
        <v>0</v>
      </c>
      <c r="K12" s="307">
        <v>0</v>
      </c>
      <c r="L12" s="304">
        <v>260000</v>
      </c>
      <c r="M12" s="378">
        <v>0</v>
      </c>
      <c r="N12" s="306">
        <v>260000</v>
      </c>
      <c r="O12" s="378">
        <v>361000</v>
      </c>
      <c r="P12" s="378">
        <v>0</v>
      </c>
      <c r="Q12" s="306">
        <v>361000</v>
      </c>
      <c r="R12" s="378">
        <v>287000</v>
      </c>
      <c r="S12" s="378">
        <v>0</v>
      </c>
      <c r="T12" s="306">
        <v>287000</v>
      </c>
      <c r="U12" s="378">
        <v>6584000</v>
      </c>
      <c r="V12" s="378">
        <v>0</v>
      </c>
      <c r="W12" s="307">
        <v>6584000</v>
      </c>
      <c r="X12" s="304">
        <v>4427000</v>
      </c>
      <c r="Y12" s="378">
        <v>0</v>
      </c>
      <c r="Z12" s="306">
        <v>4427000</v>
      </c>
      <c r="AA12" s="379">
        <v>366000</v>
      </c>
      <c r="AB12" s="378">
        <v>0</v>
      </c>
      <c r="AC12" s="306">
        <v>366000</v>
      </c>
      <c r="AD12" s="378">
        <v>18766000</v>
      </c>
      <c r="AE12" s="378">
        <v>0</v>
      </c>
      <c r="AF12" s="306">
        <v>18766000</v>
      </c>
      <c r="AG12" s="378">
        <v>14651000</v>
      </c>
      <c r="AH12" s="378">
        <v>0</v>
      </c>
      <c r="AI12" s="307">
        <v>14651000</v>
      </c>
      <c r="AJ12" s="304">
        <v>14649000</v>
      </c>
      <c r="AK12" s="378">
        <v>0</v>
      </c>
      <c r="AL12" s="306">
        <v>14649000</v>
      </c>
      <c r="AM12" s="378">
        <v>14649000</v>
      </c>
      <c r="AN12" s="378">
        <v>0</v>
      </c>
      <c r="AO12" s="306">
        <v>14649000</v>
      </c>
      <c r="AP12" s="378">
        <v>0</v>
      </c>
      <c r="AQ12" s="378">
        <v>0</v>
      </c>
      <c r="AR12" s="306">
        <v>0</v>
      </c>
      <c r="AS12" s="378">
        <v>0</v>
      </c>
      <c r="AT12" s="378">
        <v>0</v>
      </c>
      <c r="AU12" s="307">
        <v>0</v>
      </c>
      <c r="AW12" s="253"/>
      <c r="AX12" s="253"/>
      <c r="AY12" s="253"/>
    </row>
    <row r="13" spans="1:51" ht="14.25" customHeight="1" x14ac:dyDescent="0.2">
      <c r="A13" s="354"/>
      <c r="B13" s="302" t="s">
        <v>180</v>
      </c>
      <c r="C13" s="373">
        <v>50000000</v>
      </c>
      <c r="D13" s="373">
        <v>50000000</v>
      </c>
      <c r="E13" s="373">
        <v>100000000</v>
      </c>
      <c r="F13" s="304">
        <v>0</v>
      </c>
      <c r="G13" s="378">
        <v>0</v>
      </c>
      <c r="H13" s="306">
        <v>0</v>
      </c>
      <c r="I13" s="378">
        <v>0</v>
      </c>
      <c r="J13" s="378">
        <v>0</v>
      </c>
      <c r="K13" s="307">
        <v>0</v>
      </c>
      <c r="L13" s="304">
        <v>0</v>
      </c>
      <c r="M13" s="378">
        <v>0</v>
      </c>
      <c r="N13" s="306">
        <v>0</v>
      </c>
      <c r="O13" s="378">
        <v>0</v>
      </c>
      <c r="P13" s="378">
        <v>0</v>
      </c>
      <c r="Q13" s="306">
        <v>0</v>
      </c>
      <c r="R13" s="378">
        <v>0</v>
      </c>
      <c r="S13" s="378">
        <v>0</v>
      </c>
      <c r="T13" s="306">
        <v>0</v>
      </c>
      <c r="U13" s="378">
        <v>0</v>
      </c>
      <c r="V13" s="378">
        <v>0</v>
      </c>
      <c r="W13" s="307">
        <v>0</v>
      </c>
      <c r="X13" s="304">
        <v>0</v>
      </c>
      <c r="Y13" s="378">
        <v>0</v>
      </c>
      <c r="Z13" s="306">
        <v>0</v>
      </c>
      <c r="AA13" s="379">
        <v>44235000</v>
      </c>
      <c r="AB13" s="378">
        <v>44235000</v>
      </c>
      <c r="AC13" s="306">
        <v>88470000</v>
      </c>
      <c r="AD13" s="378">
        <v>5765000</v>
      </c>
      <c r="AE13" s="378">
        <v>5765000</v>
      </c>
      <c r="AF13" s="306">
        <v>11530000</v>
      </c>
      <c r="AG13" s="378">
        <v>0</v>
      </c>
      <c r="AH13" s="378">
        <v>0</v>
      </c>
      <c r="AI13" s="307">
        <v>0</v>
      </c>
      <c r="AJ13" s="304">
        <v>0</v>
      </c>
      <c r="AK13" s="378">
        <v>0</v>
      </c>
      <c r="AL13" s="306">
        <v>0</v>
      </c>
      <c r="AM13" s="378">
        <v>0</v>
      </c>
      <c r="AN13" s="378">
        <v>0</v>
      </c>
      <c r="AO13" s="306">
        <v>0</v>
      </c>
      <c r="AP13" s="378">
        <v>0</v>
      </c>
      <c r="AQ13" s="378">
        <v>0</v>
      </c>
      <c r="AR13" s="306">
        <v>0</v>
      </c>
      <c r="AS13" s="378">
        <v>0</v>
      </c>
      <c r="AT13" s="378">
        <v>0</v>
      </c>
      <c r="AU13" s="307">
        <v>0</v>
      </c>
      <c r="AW13" s="253"/>
      <c r="AX13" s="253"/>
      <c r="AY13" s="253"/>
    </row>
    <row r="14" spans="1:51" ht="14.25" customHeight="1" x14ac:dyDescent="0.2">
      <c r="A14" s="354"/>
      <c r="B14" s="302" t="s">
        <v>142</v>
      </c>
      <c r="C14" s="373">
        <v>5000000</v>
      </c>
      <c r="D14" s="373">
        <v>0</v>
      </c>
      <c r="E14" s="373">
        <v>5000000</v>
      </c>
      <c r="F14" s="304">
        <v>0</v>
      </c>
      <c r="G14" s="378">
        <v>0</v>
      </c>
      <c r="H14" s="306">
        <v>0</v>
      </c>
      <c r="I14" s="378">
        <v>0</v>
      </c>
      <c r="J14" s="378">
        <v>0</v>
      </c>
      <c r="K14" s="307">
        <v>0</v>
      </c>
      <c r="L14" s="304">
        <v>0</v>
      </c>
      <c r="M14" s="378">
        <v>0</v>
      </c>
      <c r="N14" s="306">
        <v>0</v>
      </c>
      <c r="O14" s="378">
        <v>0</v>
      </c>
      <c r="P14" s="378">
        <v>0</v>
      </c>
      <c r="Q14" s="306">
        <v>0</v>
      </c>
      <c r="R14" s="378">
        <v>0</v>
      </c>
      <c r="S14" s="378">
        <v>0</v>
      </c>
      <c r="T14" s="306">
        <v>0</v>
      </c>
      <c r="U14" s="378">
        <v>94000</v>
      </c>
      <c r="V14" s="378">
        <v>0</v>
      </c>
      <c r="W14" s="307">
        <v>94000</v>
      </c>
      <c r="X14" s="304">
        <v>228000</v>
      </c>
      <c r="Y14" s="378">
        <v>0</v>
      </c>
      <c r="Z14" s="306">
        <v>228000</v>
      </c>
      <c r="AA14" s="379">
        <v>425000</v>
      </c>
      <c r="AB14" s="378">
        <v>0</v>
      </c>
      <c r="AC14" s="306">
        <v>425000</v>
      </c>
      <c r="AD14" s="378">
        <v>1171000</v>
      </c>
      <c r="AE14" s="378">
        <v>0</v>
      </c>
      <c r="AF14" s="306">
        <v>1171000</v>
      </c>
      <c r="AG14" s="378">
        <v>1028000</v>
      </c>
      <c r="AH14" s="378">
        <v>0</v>
      </c>
      <c r="AI14" s="307">
        <v>1028000</v>
      </c>
      <c r="AJ14" s="304">
        <v>1027000</v>
      </c>
      <c r="AK14" s="378">
        <v>0</v>
      </c>
      <c r="AL14" s="306">
        <v>1027000</v>
      </c>
      <c r="AM14" s="378">
        <v>1027000</v>
      </c>
      <c r="AN14" s="378">
        <v>0</v>
      </c>
      <c r="AO14" s="306">
        <v>1027000</v>
      </c>
      <c r="AP14" s="378">
        <v>0</v>
      </c>
      <c r="AQ14" s="378">
        <v>0</v>
      </c>
      <c r="AR14" s="306">
        <v>0</v>
      </c>
      <c r="AS14" s="378">
        <v>0</v>
      </c>
      <c r="AT14" s="378">
        <v>0</v>
      </c>
      <c r="AU14" s="307">
        <v>0</v>
      </c>
      <c r="AW14" s="253"/>
      <c r="AX14" s="253"/>
      <c r="AY14" s="253"/>
    </row>
    <row r="15" spans="1:51" ht="14.25" customHeight="1" x14ac:dyDescent="0.2">
      <c r="A15" s="375" t="s">
        <v>286</v>
      </c>
      <c r="B15" s="302" t="s">
        <v>161</v>
      </c>
      <c r="C15" s="373">
        <v>5000000</v>
      </c>
      <c r="D15" s="373">
        <v>0</v>
      </c>
      <c r="E15" s="373">
        <v>5000000</v>
      </c>
      <c r="F15" s="304">
        <v>0</v>
      </c>
      <c r="G15" s="378">
        <v>0</v>
      </c>
      <c r="H15" s="306">
        <v>0</v>
      </c>
      <c r="I15" s="378">
        <v>0</v>
      </c>
      <c r="J15" s="378">
        <v>0</v>
      </c>
      <c r="K15" s="307">
        <v>0</v>
      </c>
      <c r="L15" s="304">
        <v>0</v>
      </c>
      <c r="M15" s="378">
        <v>0</v>
      </c>
      <c r="N15" s="306">
        <v>0</v>
      </c>
      <c r="O15" s="378">
        <v>0</v>
      </c>
      <c r="P15" s="378">
        <v>0</v>
      </c>
      <c r="Q15" s="306">
        <v>0</v>
      </c>
      <c r="R15" s="378">
        <v>0</v>
      </c>
      <c r="S15" s="378">
        <v>0</v>
      </c>
      <c r="T15" s="306">
        <v>0</v>
      </c>
      <c r="U15" s="378">
        <v>0</v>
      </c>
      <c r="V15" s="378">
        <v>0</v>
      </c>
      <c r="W15" s="307">
        <v>0</v>
      </c>
      <c r="X15" s="304">
        <v>3000</v>
      </c>
      <c r="Y15" s="378">
        <v>0</v>
      </c>
      <c r="Z15" s="306">
        <v>3000</v>
      </c>
      <c r="AA15" s="379">
        <v>60000</v>
      </c>
      <c r="AB15" s="378">
        <v>0</v>
      </c>
      <c r="AC15" s="306">
        <v>60000</v>
      </c>
      <c r="AD15" s="378">
        <v>1938000</v>
      </c>
      <c r="AE15" s="378">
        <v>0</v>
      </c>
      <c r="AF15" s="306">
        <v>1938000</v>
      </c>
      <c r="AG15" s="378">
        <v>999000</v>
      </c>
      <c r="AH15" s="378">
        <v>0</v>
      </c>
      <c r="AI15" s="307">
        <v>999000</v>
      </c>
      <c r="AJ15" s="304">
        <v>1000000</v>
      </c>
      <c r="AK15" s="378">
        <v>0</v>
      </c>
      <c r="AL15" s="306">
        <v>1000000</v>
      </c>
      <c r="AM15" s="378">
        <v>1000000</v>
      </c>
      <c r="AN15" s="378">
        <v>0</v>
      </c>
      <c r="AO15" s="306">
        <v>1000000</v>
      </c>
      <c r="AP15" s="378">
        <v>0</v>
      </c>
      <c r="AQ15" s="378">
        <v>0</v>
      </c>
      <c r="AR15" s="306">
        <v>0</v>
      </c>
      <c r="AS15" s="378">
        <v>0</v>
      </c>
      <c r="AT15" s="378">
        <v>0</v>
      </c>
      <c r="AU15" s="307">
        <v>0</v>
      </c>
      <c r="AW15" s="253"/>
      <c r="AX15" s="253"/>
      <c r="AY15" s="253"/>
    </row>
    <row r="16" spans="1:51" ht="14.25" customHeight="1" x14ac:dyDescent="0.2">
      <c r="A16" s="355"/>
      <c r="B16" s="302" t="s">
        <v>183</v>
      </c>
      <c r="C16" s="373">
        <v>25000000</v>
      </c>
      <c r="D16" s="373">
        <v>0</v>
      </c>
      <c r="E16" s="373">
        <v>25000000</v>
      </c>
      <c r="F16" s="304">
        <v>0</v>
      </c>
      <c r="G16" s="378">
        <v>0</v>
      </c>
      <c r="H16" s="306">
        <v>0</v>
      </c>
      <c r="I16" s="378">
        <v>0</v>
      </c>
      <c r="J16" s="378">
        <v>0</v>
      </c>
      <c r="K16" s="307">
        <v>0</v>
      </c>
      <c r="L16" s="304">
        <v>0</v>
      </c>
      <c r="M16" s="378">
        <v>0</v>
      </c>
      <c r="N16" s="306">
        <v>0</v>
      </c>
      <c r="O16" s="378">
        <v>0</v>
      </c>
      <c r="P16" s="378">
        <v>0</v>
      </c>
      <c r="Q16" s="306">
        <v>0</v>
      </c>
      <c r="R16" s="378">
        <v>0</v>
      </c>
      <c r="S16" s="378">
        <v>0</v>
      </c>
      <c r="T16" s="306">
        <v>0</v>
      </c>
      <c r="U16" s="378">
        <v>446000</v>
      </c>
      <c r="V16" s="378">
        <v>0</v>
      </c>
      <c r="W16" s="307">
        <v>446000</v>
      </c>
      <c r="X16" s="304">
        <v>478000</v>
      </c>
      <c r="Y16" s="378">
        <v>0</v>
      </c>
      <c r="Z16" s="306">
        <v>478000</v>
      </c>
      <c r="AA16" s="379">
        <v>6338000</v>
      </c>
      <c r="AB16" s="378">
        <v>0</v>
      </c>
      <c r="AC16" s="306">
        <v>6338000</v>
      </c>
      <c r="AD16" s="378">
        <v>5453000</v>
      </c>
      <c r="AE16" s="378">
        <v>0</v>
      </c>
      <c r="AF16" s="306">
        <v>5453000</v>
      </c>
      <c r="AG16" s="378">
        <v>4095000</v>
      </c>
      <c r="AH16" s="378">
        <v>0</v>
      </c>
      <c r="AI16" s="307">
        <v>4095000</v>
      </c>
      <c r="AJ16" s="304">
        <v>4095000</v>
      </c>
      <c r="AK16" s="378">
        <v>0</v>
      </c>
      <c r="AL16" s="306">
        <v>4095000</v>
      </c>
      <c r="AM16" s="378">
        <v>4095000</v>
      </c>
      <c r="AN16" s="378">
        <v>0</v>
      </c>
      <c r="AO16" s="306">
        <v>4095000</v>
      </c>
      <c r="AP16" s="378">
        <v>0</v>
      </c>
      <c r="AQ16" s="378">
        <v>0</v>
      </c>
      <c r="AR16" s="306">
        <v>0</v>
      </c>
      <c r="AS16" s="378">
        <v>0</v>
      </c>
      <c r="AT16" s="378">
        <v>0</v>
      </c>
      <c r="AU16" s="307">
        <v>0</v>
      </c>
      <c r="AW16" s="253"/>
      <c r="AX16" s="253"/>
      <c r="AY16" s="253"/>
    </row>
    <row r="17" spans="1:51" ht="14.25" customHeight="1" x14ac:dyDescent="0.2">
      <c r="A17" s="355"/>
      <c r="B17" s="302" t="s">
        <v>125</v>
      </c>
      <c r="C17" s="373">
        <v>24081000</v>
      </c>
      <c r="D17" s="373">
        <v>17564000</v>
      </c>
      <c r="E17" s="373">
        <v>41645000</v>
      </c>
      <c r="F17" s="304">
        <v>0</v>
      </c>
      <c r="G17" s="378">
        <v>0</v>
      </c>
      <c r="H17" s="306">
        <v>0</v>
      </c>
      <c r="I17" s="378">
        <v>0</v>
      </c>
      <c r="J17" s="378">
        <v>0</v>
      </c>
      <c r="K17" s="307">
        <v>0</v>
      </c>
      <c r="L17" s="304">
        <v>0</v>
      </c>
      <c r="M17" s="378">
        <v>0</v>
      </c>
      <c r="N17" s="306">
        <v>0</v>
      </c>
      <c r="O17" s="378">
        <v>0</v>
      </c>
      <c r="P17" s="378">
        <v>0</v>
      </c>
      <c r="Q17" s="306">
        <v>0</v>
      </c>
      <c r="R17" s="378">
        <v>1202000</v>
      </c>
      <c r="S17" s="378">
        <v>802000</v>
      </c>
      <c r="T17" s="306">
        <v>2004000</v>
      </c>
      <c r="U17" s="378">
        <v>0</v>
      </c>
      <c r="V17" s="378">
        <v>0</v>
      </c>
      <c r="W17" s="307">
        <v>0</v>
      </c>
      <c r="X17" s="304">
        <v>0</v>
      </c>
      <c r="Y17" s="378">
        <v>0</v>
      </c>
      <c r="Z17" s="306">
        <v>0</v>
      </c>
      <c r="AA17" s="379">
        <v>0</v>
      </c>
      <c r="AB17" s="378">
        <v>0</v>
      </c>
      <c r="AC17" s="306">
        <v>0</v>
      </c>
      <c r="AD17" s="378">
        <v>4725000</v>
      </c>
      <c r="AE17" s="378">
        <v>3452000</v>
      </c>
      <c r="AF17" s="306">
        <v>8177000</v>
      </c>
      <c r="AG17" s="378">
        <v>4724000</v>
      </c>
      <c r="AH17" s="378">
        <v>3452000</v>
      </c>
      <c r="AI17" s="307">
        <v>8176000</v>
      </c>
      <c r="AJ17" s="304">
        <v>4724000</v>
      </c>
      <c r="AK17" s="378">
        <v>3451000</v>
      </c>
      <c r="AL17" s="306">
        <v>8175000</v>
      </c>
      <c r="AM17" s="378">
        <v>4724000</v>
      </c>
      <c r="AN17" s="378">
        <v>3451000</v>
      </c>
      <c r="AO17" s="306">
        <v>8175000</v>
      </c>
      <c r="AP17" s="378">
        <v>3982000</v>
      </c>
      <c r="AQ17" s="378">
        <v>2956000</v>
      </c>
      <c r="AR17" s="306">
        <v>6938000</v>
      </c>
      <c r="AS17" s="378">
        <v>0</v>
      </c>
      <c r="AT17" s="378">
        <v>0</v>
      </c>
      <c r="AU17" s="307">
        <v>0</v>
      </c>
      <c r="AW17" s="253"/>
      <c r="AX17" s="253"/>
      <c r="AY17" s="253"/>
    </row>
    <row r="18" spans="1:51" ht="14.25" customHeight="1" x14ac:dyDescent="0.2">
      <c r="A18" s="355"/>
      <c r="B18" s="302" t="s">
        <v>200</v>
      </c>
      <c r="C18" s="373">
        <v>40000000</v>
      </c>
      <c r="D18" s="373">
        <v>0</v>
      </c>
      <c r="E18" s="373">
        <v>40000000</v>
      </c>
      <c r="F18" s="304">
        <v>0</v>
      </c>
      <c r="G18" s="378">
        <v>0</v>
      </c>
      <c r="H18" s="306">
        <v>0</v>
      </c>
      <c r="I18" s="378">
        <v>0</v>
      </c>
      <c r="J18" s="378">
        <v>0</v>
      </c>
      <c r="K18" s="307">
        <v>0</v>
      </c>
      <c r="L18" s="304">
        <v>0</v>
      </c>
      <c r="M18" s="378">
        <v>0</v>
      </c>
      <c r="N18" s="306">
        <v>0</v>
      </c>
      <c r="O18" s="378">
        <v>0</v>
      </c>
      <c r="P18" s="378">
        <v>0</v>
      </c>
      <c r="Q18" s="306">
        <v>0</v>
      </c>
      <c r="R18" s="378">
        <v>9053000</v>
      </c>
      <c r="S18" s="378">
        <v>0</v>
      </c>
      <c r="T18" s="306">
        <v>9053000</v>
      </c>
      <c r="U18" s="378">
        <v>0</v>
      </c>
      <c r="V18" s="378">
        <v>0</v>
      </c>
      <c r="W18" s="307">
        <v>0</v>
      </c>
      <c r="X18" s="304">
        <v>19411000</v>
      </c>
      <c r="Y18" s="378">
        <v>0</v>
      </c>
      <c r="Z18" s="306">
        <v>19411000</v>
      </c>
      <c r="AA18" s="379">
        <v>0</v>
      </c>
      <c r="AB18" s="378">
        <v>0</v>
      </c>
      <c r="AC18" s="306">
        <v>0</v>
      </c>
      <c r="AD18" s="378">
        <v>10391000</v>
      </c>
      <c r="AE18" s="378">
        <v>0</v>
      </c>
      <c r="AF18" s="306">
        <v>10391000</v>
      </c>
      <c r="AG18" s="378">
        <v>324000</v>
      </c>
      <c r="AH18" s="378">
        <v>0</v>
      </c>
      <c r="AI18" s="307">
        <v>324000</v>
      </c>
      <c r="AJ18" s="304">
        <v>220000</v>
      </c>
      <c r="AK18" s="378">
        <v>0</v>
      </c>
      <c r="AL18" s="306">
        <v>220000</v>
      </c>
      <c r="AM18" s="378">
        <v>601000</v>
      </c>
      <c r="AN18" s="378">
        <v>0</v>
      </c>
      <c r="AO18" s="306">
        <v>601000</v>
      </c>
      <c r="AP18" s="378">
        <v>0</v>
      </c>
      <c r="AQ18" s="378">
        <v>0</v>
      </c>
      <c r="AR18" s="306">
        <v>0</v>
      </c>
      <c r="AS18" s="378">
        <v>0</v>
      </c>
      <c r="AT18" s="378">
        <v>0</v>
      </c>
      <c r="AU18" s="307">
        <v>0</v>
      </c>
      <c r="AW18" s="253"/>
      <c r="AX18" s="253"/>
      <c r="AY18" s="253"/>
    </row>
    <row r="19" spans="1:51" ht="14.1" customHeight="1" x14ac:dyDescent="0.2">
      <c r="A19" s="309" t="s">
        <v>287</v>
      </c>
      <c r="B19" s="302" t="s">
        <v>186</v>
      </c>
      <c r="C19" s="373">
        <v>83666000</v>
      </c>
      <c r="D19" s="373">
        <v>87327000</v>
      </c>
      <c r="E19" s="373">
        <v>170993000</v>
      </c>
      <c r="F19" s="304">
        <v>0</v>
      </c>
      <c r="G19" s="378">
        <v>0</v>
      </c>
      <c r="H19" s="306">
        <v>0</v>
      </c>
      <c r="I19" s="378">
        <v>1869000</v>
      </c>
      <c r="J19" s="378">
        <v>1869000</v>
      </c>
      <c r="K19" s="307">
        <v>3738000</v>
      </c>
      <c r="L19" s="304">
        <v>3284000</v>
      </c>
      <c r="M19" s="378">
        <v>3284000</v>
      </c>
      <c r="N19" s="306">
        <v>6568000</v>
      </c>
      <c r="O19" s="378">
        <v>6225000</v>
      </c>
      <c r="P19" s="378">
        <v>6225000</v>
      </c>
      <c r="Q19" s="306">
        <v>12450000</v>
      </c>
      <c r="R19" s="378">
        <v>6833000</v>
      </c>
      <c r="S19" s="378">
        <v>6835000</v>
      </c>
      <c r="T19" s="306">
        <v>13668000</v>
      </c>
      <c r="U19" s="378">
        <v>2380000</v>
      </c>
      <c r="V19" s="378">
        <v>2781000</v>
      </c>
      <c r="W19" s="307">
        <v>5161000</v>
      </c>
      <c r="X19" s="304">
        <v>4603000</v>
      </c>
      <c r="Y19" s="378">
        <v>5373000</v>
      </c>
      <c r="Z19" s="306">
        <v>9976000</v>
      </c>
      <c r="AA19" s="379">
        <v>6063000</v>
      </c>
      <c r="AB19" s="378">
        <v>7101000</v>
      </c>
      <c r="AC19" s="306">
        <v>13164000</v>
      </c>
      <c r="AD19" s="378">
        <v>7106000</v>
      </c>
      <c r="AE19" s="378">
        <v>8342000</v>
      </c>
      <c r="AF19" s="306">
        <v>15448000</v>
      </c>
      <c r="AG19" s="378">
        <v>9651000</v>
      </c>
      <c r="AH19" s="378">
        <v>9730000</v>
      </c>
      <c r="AI19" s="307">
        <v>19381000</v>
      </c>
      <c r="AJ19" s="304">
        <v>10850000</v>
      </c>
      <c r="AK19" s="378">
        <v>10924000</v>
      </c>
      <c r="AL19" s="306">
        <v>21774000</v>
      </c>
      <c r="AM19" s="378">
        <v>13490000</v>
      </c>
      <c r="AN19" s="378">
        <v>13551000</v>
      </c>
      <c r="AO19" s="306">
        <v>27041000</v>
      </c>
      <c r="AP19" s="378">
        <v>11312000</v>
      </c>
      <c r="AQ19" s="378">
        <v>11312000</v>
      </c>
      <c r="AR19" s="306">
        <v>22624000</v>
      </c>
      <c r="AS19" s="378">
        <v>0</v>
      </c>
      <c r="AT19" s="378">
        <v>0</v>
      </c>
      <c r="AU19" s="307">
        <v>0</v>
      </c>
      <c r="AW19" s="253"/>
      <c r="AX19" s="253"/>
      <c r="AY19" s="253"/>
    </row>
    <row r="20" spans="1:51" ht="14.1" customHeight="1" x14ac:dyDescent="0.2">
      <c r="A20" s="356"/>
      <c r="B20" s="302" t="s">
        <v>188</v>
      </c>
      <c r="C20" s="373">
        <v>583765000</v>
      </c>
      <c r="D20" s="373">
        <v>712437000</v>
      </c>
      <c r="E20" s="373">
        <v>1296202000</v>
      </c>
      <c r="F20" s="304">
        <v>0</v>
      </c>
      <c r="G20" s="378">
        <v>0</v>
      </c>
      <c r="H20" s="306">
        <v>0</v>
      </c>
      <c r="I20" s="378">
        <v>0</v>
      </c>
      <c r="J20" s="378">
        <v>0</v>
      </c>
      <c r="K20" s="307">
        <v>0</v>
      </c>
      <c r="L20" s="304">
        <v>0</v>
      </c>
      <c r="M20" s="378">
        <v>0</v>
      </c>
      <c r="N20" s="306">
        <v>0</v>
      </c>
      <c r="O20" s="378">
        <v>0</v>
      </c>
      <c r="P20" s="378">
        <v>0</v>
      </c>
      <c r="Q20" s="306">
        <v>0</v>
      </c>
      <c r="R20" s="378">
        <v>214000</v>
      </c>
      <c r="S20" s="378">
        <v>214000</v>
      </c>
      <c r="T20" s="306">
        <v>428000</v>
      </c>
      <c r="U20" s="378">
        <v>186000</v>
      </c>
      <c r="V20" s="378">
        <v>186000</v>
      </c>
      <c r="W20" s="307">
        <v>372000</v>
      </c>
      <c r="X20" s="304">
        <v>84824000</v>
      </c>
      <c r="Y20" s="378">
        <v>108780000</v>
      </c>
      <c r="Z20" s="306">
        <v>193604000</v>
      </c>
      <c r="AA20" s="379">
        <v>209000</v>
      </c>
      <c r="AB20" s="378">
        <v>209000</v>
      </c>
      <c r="AC20" s="306">
        <v>418000</v>
      </c>
      <c r="AD20" s="378">
        <v>198940000</v>
      </c>
      <c r="AE20" s="378">
        <v>254840000</v>
      </c>
      <c r="AF20" s="306">
        <v>453780000</v>
      </c>
      <c r="AG20" s="378">
        <v>600000</v>
      </c>
      <c r="AH20" s="378">
        <v>600000</v>
      </c>
      <c r="AI20" s="307">
        <v>1200000</v>
      </c>
      <c r="AJ20" s="304">
        <v>600000</v>
      </c>
      <c r="AK20" s="378">
        <v>600000</v>
      </c>
      <c r="AL20" s="306">
        <v>1200000</v>
      </c>
      <c r="AM20" s="378">
        <v>298192000</v>
      </c>
      <c r="AN20" s="378">
        <v>347008000</v>
      </c>
      <c r="AO20" s="306">
        <v>645200000</v>
      </c>
      <c r="AP20" s="378">
        <v>0</v>
      </c>
      <c r="AQ20" s="378">
        <v>0</v>
      </c>
      <c r="AR20" s="306">
        <v>0</v>
      </c>
      <c r="AS20" s="378">
        <v>0</v>
      </c>
      <c r="AT20" s="378">
        <v>0</v>
      </c>
      <c r="AU20" s="307">
        <v>0</v>
      </c>
      <c r="AW20" s="253"/>
      <c r="AX20" s="253"/>
      <c r="AY20" s="253"/>
    </row>
    <row r="21" spans="1:51" ht="14.1" customHeight="1" x14ac:dyDescent="0.2">
      <c r="A21" s="356"/>
      <c r="B21" s="302" t="s">
        <v>154</v>
      </c>
      <c r="C21" s="373">
        <v>53400000</v>
      </c>
      <c r="D21" s="373">
        <v>0</v>
      </c>
      <c r="E21" s="373">
        <v>53400000</v>
      </c>
      <c r="F21" s="304">
        <v>0</v>
      </c>
      <c r="G21" s="378">
        <v>0</v>
      </c>
      <c r="H21" s="306">
        <v>0</v>
      </c>
      <c r="I21" s="378">
        <v>0</v>
      </c>
      <c r="J21" s="378">
        <v>0</v>
      </c>
      <c r="K21" s="307">
        <v>0</v>
      </c>
      <c r="L21" s="304">
        <v>0</v>
      </c>
      <c r="M21" s="378">
        <v>0</v>
      </c>
      <c r="N21" s="306">
        <v>0</v>
      </c>
      <c r="O21" s="378">
        <v>0</v>
      </c>
      <c r="P21" s="378">
        <v>0</v>
      </c>
      <c r="Q21" s="306">
        <v>0</v>
      </c>
      <c r="R21" s="378">
        <v>0</v>
      </c>
      <c r="S21" s="378">
        <v>0</v>
      </c>
      <c r="T21" s="306">
        <v>0</v>
      </c>
      <c r="U21" s="378">
        <v>0</v>
      </c>
      <c r="V21" s="378">
        <v>0</v>
      </c>
      <c r="W21" s="307">
        <v>0</v>
      </c>
      <c r="X21" s="304">
        <v>9702000</v>
      </c>
      <c r="Y21" s="378">
        <v>0</v>
      </c>
      <c r="Z21" s="306">
        <v>9702000</v>
      </c>
      <c r="AA21" s="379">
        <v>1033000</v>
      </c>
      <c r="AB21" s="378">
        <v>0</v>
      </c>
      <c r="AC21" s="306">
        <v>1033000</v>
      </c>
      <c r="AD21" s="378">
        <v>14040000</v>
      </c>
      <c r="AE21" s="378">
        <v>0</v>
      </c>
      <c r="AF21" s="306">
        <v>14040000</v>
      </c>
      <c r="AG21" s="378">
        <v>20478000</v>
      </c>
      <c r="AH21" s="378">
        <v>0</v>
      </c>
      <c r="AI21" s="307">
        <v>20478000</v>
      </c>
      <c r="AJ21" s="304">
        <v>8147000</v>
      </c>
      <c r="AK21" s="378">
        <v>0</v>
      </c>
      <c r="AL21" s="306">
        <v>8147000</v>
      </c>
      <c r="AM21" s="378">
        <v>0</v>
      </c>
      <c r="AN21" s="378">
        <v>0</v>
      </c>
      <c r="AO21" s="306">
        <v>0</v>
      </c>
      <c r="AP21" s="378">
        <v>0</v>
      </c>
      <c r="AQ21" s="378">
        <v>0</v>
      </c>
      <c r="AR21" s="306">
        <v>0</v>
      </c>
      <c r="AS21" s="378">
        <v>0</v>
      </c>
      <c r="AT21" s="378">
        <v>0</v>
      </c>
      <c r="AU21" s="307">
        <v>0</v>
      </c>
      <c r="AW21" s="253"/>
      <c r="AX21" s="253"/>
      <c r="AY21" s="253"/>
    </row>
    <row r="22" spans="1:51" ht="14.45" customHeight="1" x14ac:dyDescent="0.2">
      <c r="A22" s="356"/>
      <c r="B22" s="302" t="s">
        <v>205</v>
      </c>
      <c r="C22" s="373">
        <v>600000</v>
      </c>
      <c r="D22" s="373">
        <v>0</v>
      </c>
      <c r="E22" s="373">
        <v>600000</v>
      </c>
      <c r="F22" s="304">
        <v>0</v>
      </c>
      <c r="G22" s="378">
        <v>0</v>
      </c>
      <c r="H22" s="306">
        <v>0</v>
      </c>
      <c r="I22" s="378">
        <v>0</v>
      </c>
      <c r="J22" s="378">
        <v>0</v>
      </c>
      <c r="K22" s="307">
        <v>0</v>
      </c>
      <c r="L22" s="304">
        <v>0</v>
      </c>
      <c r="M22" s="378">
        <v>0</v>
      </c>
      <c r="N22" s="306">
        <v>0</v>
      </c>
      <c r="O22" s="378">
        <v>0</v>
      </c>
      <c r="P22" s="378">
        <v>0</v>
      </c>
      <c r="Q22" s="306">
        <v>0</v>
      </c>
      <c r="R22" s="378">
        <v>0</v>
      </c>
      <c r="S22" s="378">
        <v>0</v>
      </c>
      <c r="T22" s="306">
        <v>0</v>
      </c>
      <c r="U22" s="378">
        <v>0</v>
      </c>
      <c r="V22" s="378">
        <v>0</v>
      </c>
      <c r="W22" s="307">
        <v>0</v>
      </c>
      <c r="X22" s="304">
        <v>0</v>
      </c>
      <c r="Y22" s="378">
        <v>0</v>
      </c>
      <c r="Z22" s="306">
        <v>0</v>
      </c>
      <c r="AA22" s="379">
        <v>0</v>
      </c>
      <c r="AB22" s="378">
        <v>0</v>
      </c>
      <c r="AC22" s="306">
        <v>0</v>
      </c>
      <c r="AD22" s="378">
        <v>50000</v>
      </c>
      <c r="AE22" s="378">
        <v>0</v>
      </c>
      <c r="AF22" s="306">
        <v>50000</v>
      </c>
      <c r="AG22" s="378">
        <v>275000</v>
      </c>
      <c r="AH22" s="378">
        <v>0</v>
      </c>
      <c r="AI22" s="307">
        <v>275000</v>
      </c>
      <c r="AJ22" s="304">
        <v>275000</v>
      </c>
      <c r="AK22" s="378">
        <v>0</v>
      </c>
      <c r="AL22" s="306">
        <v>275000</v>
      </c>
      <c r="AM22" s="378">
        <v>0</v>
      </c>
      <c r="AN22" s="378">
        <v>0</v>
      </c>
      <c r="AO22" s="306">
        <v>0</v>
      </c>
      <c r="AP22" s="378">
        <v>0</v>
      </c>
      <c r="AQ22" s="378">
        <v>0</v>
      </c>
      <c r="AR22" s="306">
        <v>0</v>
      </c>
      <c r="AS22" s="378">
        <v>0</v>
      </c>
      <c r="AT22" s="378">
        <v>0</v>
      </c>
      <c r="AU22" s="307">
        <v>0</v>
      </c>
      <c r="AW22" s="253"/>
      <c r="AX22" s="253"/>
      <c r="AY22" s="253"/>
    </row>
    <row r="23" spans="1:51" ht="14.25" customHeight="1" x14ac:dyDescent="0.2">
      <c r="A23" s="376" t="s">
        <v>288</v>
      </c>
      <c r="B23" s="302" t="s">
        <v>162</v>
      </c>
      <c r="C23" s="373">
        <v>5000000</v>
      </c>
      <c r="D23" s="373">
        <v>0</v>
      </c>
      <c r="E23" s="373">
        <v>5000000</v>
      </c>
      <c r="F23" s="304">
        <v>0</v>
      </c>
      <c r="G23" s="378">
        <v>0</v>
      </c>
      <c r="H23" s="306">
        <v>0</v>
      </c>
      <c r="I23" s="378">
        <v>0</v>
      </c>
      <c r="J23" s="378">
        <v>0</v>
      </c>
      <c r="K23" s="307">
        <v>0</v>
      </c>
      <c r="L23" s="304">
        <v>0</v>
      </c>
      <c r="M23" s="378">
        <v>0</v>
      </c>
      <c r="N23" s="306">
        <v>0</v>
      </c>
      <c r="O23" s="378">
        <v>0</v>
      </c>
      <c r="P23" s="378">
        <v>0</v>
      </c>
      <c r="Q23" s="306">
        <v>0</v>
      </c>
      <c r="R23" s="378">
        <v>0</v>
      </c>
      <c r="S23" s="378">
        <v>0</v>
      </c>
      <c r="T23" s="306">
        <v>0</v>
      </c>
      <c r="U23" s="378">
        <v>173000</v>
      </c>
      <c r="V23" s="378">
        <v>0</v>
      </c>
      <c r="W23" s="307">
        <v>173000</v>
      </c>
      <c r="X23" s="304">
        <v>286000</v>
      </c>
      <c r="Y23" s="378">
        <v>0</v>
      </c>
      <c r="Z23" s="306">
        <v>286000</v>
      </c>
      <c r="AA23" s="379">
        <v>486000</v>
      </c>
      <c r="AB23" s="378">
        <v>0</v>
      </c>
      <c r="AC23" s="306">
        <v>486000</v>
      </c>
      <c r="AD23" s="378">
        <v>1330000</v>
      </c>
      <c r="AE23" s="378">
        <v>0</v>
      </c>
      <c r="AF23" s="306">
        <v>1330000</v>
      </c>
      <c r="AG23" s="378">
        <v>908000</v>
      </c>
      <c r="AH23" s="378">
        <v>0</v>
      </c>
      <c r="AI23" s="307">
        <v>908000</v>
      </c>
      <c r="AJ23" s="304">
        <v>908000</v>
      </c>
      <c r="AK23" s="378">
        <v>0</v>
      </c>
      <c r="AL23" s="306">
        <v>908000</v>
      </c>
      <c r="AM23" s="378">
        <v>909000</v>
      </c>
      <c r="AN23" s="378">
        <v>0</v>
      </c>
      <c r="AO23" s="306">
        <v>909000</v>
      </c>
      <c r="AP23" s="378">
        <v>0</v>
      </c>
      <c r="AQ23" s="378">
        <v>0</v>
      </c>
      <c r="AR23" s="306">
        <v>0</v>
      </c>
      <c r="AS23" s="378">
        <v>0</v>
      </c>
      <c r="AT23" s="378">
        <v>0</v>
      </c>
      <c r="AU23" s="307">
        <v>0</v>
      </c>
      <c r="AW23" s="253"/>
      <c r="AX23" s="253"/>
      <c r="AY23" s="253"/>
    </row>
    <row r="24" spans="1:51" ht="14.25" customHeight="1" x14ac:dyDescent="0.2">
      <c r="A24" s="357"/>
      <c r="B24" s="302" t="s">
        <v>164</v>
      </c>
      <c r="C24" s="373">
        <v>106000000</v>
      </c>
      <c r="D24" s="373">
        <v>0</v>
      </c>
      <c r="E24" s="373">
        <v>106000000</v>
      </c>
      <c r="F24" s="304">
        <v>0</v>
      </c>
      <c r="G24" s="378">
        <v>0</v>
      </c>
      <c r="H24" s="306">
        <v>0</v>
      </c>
      <c r="I24" s="378">
        <v>0</v>
      </c>
      <c r="J24" s="378">
        <v>0</v>
      </c>
      <c r="K24" s="307">
        <v>0</v>
      </c>
      <c r="L24" s="304">
        <v>0</v>
      </c>
      <c r="M24" s="378">
        <v>0</v>
      </c>
      <c r="N24" s="306">
        <v>0</v>
      </c>
      <c r="O24" s="378">
        <v>474000</v>
      </c>
      <c r="P24" s="378">
        <v>0</v>
      </c>
      <c r="Q24" s="306">
        <v>474000</v>
      </c>
      <c r="R24" s="378">
        <v>0</v>
      </c>
      <c r="S24" s="378">
        <v>0</v>
      </c>
      <c r="T24" s="306">
        <v>0</v>
      </c>
      <c r="U24" s="378">
        <v>399000</v>
      </c>
      <c r="V24" s="378">
        <v>0</v>
      </c>
      <c r="W24" s="307">
        <v>399000</v>
      </c>
      <c r="X24" s="304">
        <v>2828000</v>
      </c>
      <c r="Y24" s="378">
        <v>0</v>
      </c>
      <c r="Z24" s="306">
        <v>2828000</v>
      </c>
      <c r="AA24" s="379">
        <v>3926000</v>
      </c>
      <c r="AB24" s="378">
        <v>0</v>
      </c>
      <c r="AC24" s="306">
        <v>3926000</v>
      </c>
      <c r="AD24" s="378">
        <v>37405000</v>
      </c>
      <c r="AE24" s="378">
        <v>0</v>
      </c>
      <c r="AF24" s="306">
        <v>37405000</v>
      </c>
      <c r="AG24" s="378">
        <v>17117000</v>
      </c>
      <c r="AH24" s="378">
        <v>0</v>
      </c>
      <c r="AI24" s="307">
        <v>17117000</v>
      </c>
      <c r="AJ24" s="304">
        <v>17117000</v>
      </c>
      <c r="AK24" s="378">
        <v>0</v>
      </c>
      <c r="AL24" s="306">
        <v>17117000</v>
      </c>
      <c r="AM24" s="378">
        <v>17115000</v>
      </c>
      <c r="AN24" s="378">
        <v>0</v>
      </c>
      <c r="AO24" s="306">
        <v>17115000</v>
      </c>
      <c r="AP24" s="378">
        <v>9619000</v>
      </c>
      <c r="AQ24" s="378">
        <v>0</v>
      </c>
      <c r="AR24" s="306">
        <v>9619000</v>
      </c>
      <c r="AS24" s="378">
        <v>0</v>
      </c>
      <c r="AT24" s="378">
        <v>0</v>
      </c>
      <c r="AU24" s="307">
        <v>0</v>
      </c>
      <c r="AW24" s="253"/>
      <c r="AX24" s="253"/>
      <c r="AY24" s="253"/>
    </row>
    <row r="25" spans="1:51" ht="14.25" customHeight="1" x14ac:dyDescent="0.2">
      <c r="A25" s="357"/>
      <c r="B25" s="302" t="s">
        <v>130</v>
      </c>
      <c r="C25" s="373">
        <v>15509000</v>
      </c>
      <c r="D25" s="373">
        <v>11491000</v>
      </c>
      <c r="E25" s="373">
        <v>27000000</v>
      </c>
      <c r="F25" s="304">
        <v>0</v>
      </c>
      <c r="G25" s="378">
        <v>0</v>
      </c>
      <c r="H25" s="306">
        <v>0</v>
      </c>
      <c r="I25" s="378">
        <v>0</v>
      </c>
      <c r="J25" s="378">
        <v>0</v>
      </c>
      <c r="K25" s="307">
        <v>0</v>
      </c>
      <c r="L25" s="304">
        <v>0</v>
      </c>
      <c r="M25" s="378">
        <v>0</v>
      </c>
      <c r="N25" s="306">
        <v>0</v>
      </c>
      <c r="O25" s="378">
        <v>0</v>
      </c>
      <c r="P25" s="378">
        <v>0</v>
      </c>
      <c r="Q25" s="306">
        <v>0</v>
      </c>
      <c r="R25" s="378">
        <v>0</v>
      </c>
      <c r="S25" s="378">
        <v>0</v>
      </c>
      <c r="T25" s="306">
        <v>0</v>
      </c>
      <c r="U25" s="378">
        <v>0</v>
      </c>
      <c r="V25" s="378">
        <v>0</v>
      </c>
      <c r="W25" s="307">
        <v>0</v>
      </c>
      <c r="X25" s="304">
        <v>0</v>
      </c>
      <c r="Y25" s="378">
        <v>0</v>
      </c>
      <c r="Z25" s="306">
        <v>0</v>
      </c>
      <c r="AA25" s="379">
        <v>0</v>
      </c>
      <c r="AB25" s="378">
        <v>0</v>
      </c>
      <c r="AC25" s="306">
        <v>0</v>
      </c>
      <c r="AD25" s="378">
        <v>2585000</v>
      </c>
      <c r="AE25" s="378">
        <v>1915000</v>
      </c>
      <c r="AF25" s="306">
        <v>4500000</v>
      </c>
      <c r="AG25" s="378">
        <v>3231000</v>
      </c>
      <c r="AH25" s="378">
        <v>2394000</v>
      </c>
      <c r="AI25" s="307">
        <v>5625000</v>
      </c>
      <c r="AJ25" s="304">
        <v>3231000</v>
      </c>
      <c r="AK25" s="378">
        <v>2394000</v>
      </c>
      <c r="AL25" s="306">
        <v>5625000</v>
      </c>
      <c r="AM25" s="378">
        <v>3231000</v>
      </c>
      <c r="AN25" s="378">
        <v>2394000</v>
      </c>
      <c r="AO25" s="306">
        <v>5625000</v>
      </c>
      <c r="AP25" s="378">
        <v>3231000</v>
      </c>
      <c r="AQ25" s="378">
        <v>2394000</v>
      </c>
      <c r="AR25" s="306">
        <v>5625000</v>
      </c>
      <c r="AS25" s="378">
        <v>0</v>
      </c>
      <c r="AT25" s="378">
        <v>0</v>
      </c>
      <c r="AU25" s="307">
        <v>0</v>
      </c>
      <c r="AW25" s="253"/>
      <c r="AX25" s="253"/>
      <c r="AY25" s="253"/>
    </row>
    <row r="26" spans="1:51" ht="14.25" customHeight="1" x14ac:dyDescent="0.2">
      <c r="A26" s="357"/>
      <c r="B26" s="302" t="s">
        <v>133</v>
      </c>
      <c r="C26" s="373">
        <v>12500000</v>
      </c>
      <c r="D26" s="373">
        <v>0</v>
      </c>
      <c r="E26" s="373">
        <v>12500000</v>
      </c>
      <c r="F26" s="304">
        <v>0</v>
      </c>
      <c r="G26" s="378">
        <v>0</v>
      </c>
      <c r="H26" s="306">
        <v>0</v>
      </c>
      <c r="I26" s="378">
        <v>0</v>
      </c>
      <c r="J26" s="378">
        <v>0</v>
      </c>
      <c r="K26" s="307">
        <v>0</v>
      </c>
      <c r="L26" s="304">
        <v>0</v>
      </c>
      <c r="M26" s="378">
        <v>0</v>
      </c>
      <c r="N26" s="306">
        <v>0</v>
      </c>
      <c r="O26" s="378">
        <v>0</v>
      </c>
      <c r="P26" s="378">
        <v>0</v>
      </c>
      <c r="Q26" s="306">
        <v>0</v>
      </c>
      <c r="R26" s="378">
        <v>0</v>
      </c>
      <c r="S26" s="378">
        <v>0</v>
      </c>
      <c r="T26" s="306">
        <v>0</v>
      </c>
      <c r="U26" s="378">
        <v>0</v>
      </c>
      <c r="V26" s="378">
        <v>0</v>
      </c>
      <c r="W26" s="307">
        <v>0</v>
      </c>
      <c r="X26" s="304">
        <v>0</v>
      </c>
      <c r="Y26" s="378">
        <v>0</v>
      </c>
      <c r="Z26" s="306">
        <v>0</v>
      </c>
      <c r="AA26" s="379">
        <v>0</v>
      </c>
      <c r="AB26" s="378">
        <v>0</v>
      </c>
      <c r="AC26" s="306">
        <v>0</v>
      </c>
      <c r="AD26" s="378">
        <v>4166000</v>
      </c>
      <c r="AE26" s="378">
        <v>0</v>
      </c>
      <c r="AF26" s="306">
        <v>4166000</v>
      </c>
      <c r="AG26" s="378">
        <v>4167000</v>
      </c>
      <c r="AH26" s="378">
        <v>0</v>
      </c>
      <c r="AI26" s="307">
        <v>4167000</v>
      </c>
      <c r="AJ26" s="304">
        <v>4167000</v>
      </c>
      <c r="AK26" s="378">
        <v>0</v>
      </c>
      <c r="AL26" s="306">
        <v>4167000</v>
      </c>
      <c r="AM26" s="378">
        <v>0</v>
      </c>
      <c r="AN26" s="378">
        <v>0</v>
      </c>
      <c r="AO26" s="306">
        <v>0</v>
      </c>
      <c r="AP26" s="378">
        <v>0</v>
      </c>
      <c r="AQ26" s="378">
        <v>0</v>
      </c>
      <c r="AR26" s="306">
        <v>0</v>
      </c>
      <c r="AS26" s="378">
        <v>0</v>
      </c>
      <c r="AT26" s="378">
        <v>0</v>
      </c>
      <c r="AU26" s="307">
        <v>0</v>
      </c>
      <c r="AW26" s="253"/>
      <c r="AX26" s="253"/>
      <c r="AY26" s="253"/>
    </row>
    <row r="27" spans="1:51" ht="14.25" customHeight="1" x14ac:dyDescent="0.2">
      <c r="A27" s="357"/>
      <c r="B27" s="302" t="s">
        <v>137</v>
      </c>
      <c r="C27" s="373">
        <v>38325000</v>
      </c>
      <c r="D27" s="373">
        <v>22225000</v>
      </c>
      <c r="E27" s="373">
        <v>60550000</v>
      </c>
      <c r="F27" s="304">
        <v>0</v>
      </c>
      <c r="G27" s="378">
        <v>0</v>
      </c>
      <c r="H27" s="306">
        <v>0</v>
      </c>
      <c r="I27" s="378">
        <v>288000</v>
      </c>
      <c r="J27" s="378">
        <v>157000</v>
      </c>
      <c r="K27" s="307">
        <v>445000</v>
      </c>
      <c r="L27" s="304">
        <v>292000</v>
      </c>
      <c r="M27" s="378">
        <v>159000</v>
      </c>
      <c r="N27" s="306">
        <v>451000</v>
      </c>
      <c r="O27" s="378">
        <v>368000</v>
      </c>
      <c r="P27" s="378">
        <v>201000</v>
      </c>
      <c r="Q27" s="306">
        <v>569000</v>
      </c>
      <c r="R27" s="378">
        <v>759000</v>
      </c>
      <c r="S27" s="378">
        <v>416000</v>
      </c>
      <c r="T27" s="306">
        <v>1175000</v>
      </c>
      <c r="U27" s="378">
        <v>1278000</v>
      </c>
      <c r="V27" s="378">
        <v>830000</v>
      </c>
      <c r="W27" s="307">
        <v>2108000</v>
      </c>
      <c r="X27" s="304">
        <v>1332000</v>
      </c>
      <c r="Y27" s="378">
        <v>866000</v>
      </c>
      <c r="Z27" s="306">
        <v>2198000</v>
      </c>
      <c r="AA27" s="379">
        <v>1999000</v>
      </c>
      <c r="AB27" s="378">
        <v>1300000</v>
      </c>
      <c r="AC27" s="306">
        <v>3299000</v>
      </c>
      <c r="AD27" s="378">
        <v>2107000</v>
      </c>
      <c r="AE27" s="378">
        <v>1372000</v>
      </c>
      <c r="AF27" s="306">
        <v>3479000</v>
      </c>
      <c r="AG27" s="378">
        <v>7506000</v>
      </c>
      <c r="AH27" s="378">
        <v>4247000</v>
      </c>
      <c r="AI27" s="307">
        <v>11753000</v>
      </c>
      <c r="AJ27" s="304">
        <v>7505000</v>
      </c>
      <c r="AK27" s="378">
        <v>4247000</v>
      </c>
      <c r="AL27" s="306">
        <v>11752000</v>
      </c>
      <c r="AM27" s="378">
        <v>7505000</v>
      </c>
      <c r="AN27" s="378">
        <v>4246000</v>
      </c>
      <c r="AO27" s="306">
        <v>11751000</v>
      </c>
      <c r="AP27" s="378">
        <v>7386000</v>
      </c>
      <c r="AQ27" s="378">
        <v>4184000</v>
      </c>
      <c r="AR27" s="306">
        <v>11570000</v>
      </c>
      <c r="AS27" s="378">
        <v>0</v>
      </c>
      <c r="AT27" s="378">
        <v>0</v>
      </c>
      <c r="AU27" s="307">
        <v>0</v>
      </c>
      <c r="AW27" s="253"/>
      <c r="AX27" s="253"/>
      <c r="AY27" s="253"/>
    </row>
    <row r="28" spans="1:51" ht="14.25" customHeight="1" x14ac:dyDescent="0.2">
      <c r="A28" s="357"/>
      <c r="B28" s="302" t="s">
        <v>138</v>
      </c>
      <c r="C28" s="373">
        <v>989931000</v>
      </c>
      <c r="D28" s="373">
        <v>728066000</v>
      </c>
      <c r="E28" s="373">
        <v>1717997000</v>
      </c>
      <c r="F28" s="304">
        <v>0</v>
      </c>
      <c r="G28" s="378">
        <v>0</v>
      </c>
      <c r="H28" s="306">
        <v>0</v>
      </c>
      <c r="I28" s="378">
        <v>0</v>
      </c>
      <c r="J28" s="378">
        <v>0</v>
      </c>
      <c r="K28" s="307">
        <v>0</v>
      </c>
      <c r="L28" s="304">
        <v>0</v>
      </c>
      <c r="M28" s="378">
        <v>0</v>
      </c>
      <c r="N28" s="306">
        <v>0</v>
      </c>
      <c r="O28" s="378">
        <v>0</v>
      </c>
      <c r="P28" s="378">
        <v>0</v>
      </c>
      <c r="Q28" s="306">
        <v>0</v>
      </c>
      <c r="R28" s="378">
        <v>82364000</v>
      </c>
      <c r="S28" s="378">
        <v>52304000</v>
      </c>
      <c r="T28" s="306">
        <v>134668000</v>
      </c>
      <c r="U28" s="378">
        <v>72203000</v>
      </c>
      <c r="V28" s="378">
        <v>56966000</v>
      </c>
      <c r="W28" s="307">
        <v>129169000</v>
      </c>
      <c r="X28" s="304">
        <v>72965000</v>
      </c>
      <c r="Y28" s="378">
        <v>57982000</v>
      </c>
      <c r="Z28" s="306">
        <v>130947000</v>
      </c>
      <c r="AA28" s="379">
        <v>79833000</v>
      </c>
      <c r="AB28" s="378">
        <v>62527000</v>
      </c>
      <c r="AC28" s="306">
        <v>142360000</v>
      </c>
      <c r="AD28" s="378">
        <v>183663000</v>
      </c>
      <c r="AE28" s="378">
        <v>148754000</v>
      </c>
      <c r="AF28" s="306">
        <v>332417000</v>
      </c>
      <c r="AG28" s="378">
        <v>166393000</v>
      </c>
      <c r="AH28" s="378">
        <v>118697000</v>
      </c>
      <c r="AI28" s="307">
        <v>285090000</v>
      </c>
      <c r="AJ28" s="304">
        <v>168103000</v>
      </c>
      <c r="AK28" s="378">
        <v>116307000</v>
      </c>
      <c r="AL28" s="306">
        <v>284410000</v>
      </c>
      <c r="AM28" s="378">
        <v>164407000</v>
      </c>
      <c r="AN28" s="378">
        <v>114529000</v>
      </c>
      <c r="AO28" s="306">
        <v>278936000</v>
      </c>
      <c r="AP28" s="378">
        <v>0</v>
      </c>
      <c r="AQ28" s="378">
        <v>0</v>
      </c>
      <c r="AR28" s="306">
        <v>0</v>
      </c>
      <c r="AS28" s="378">
        <v>0</v>
      </c>
      <c r="AT28" s="378">
        <v>0</v>
      </c>
      <c r="AU28" s="307">
        <v>0</v>
      </c>
      <c r="AW28" s="253"/>
      <c r="AX28" s="253"/>
      <c r="AY28" s="253"/>
    </row>
    <row r="29" spans="1:51" ht="14.25" customHeight="1" x14ac:dyDescent="0.2">
      <c r="A29" s="357"/>
      <c r="B29" s="302" t="s">
        <v>191</v>
      </c>
      <c r="C29" s="373">
        <v>17283000</v>
      </c>
      <c r="D29" s="373">
        <v>28702000</v>
      </c>
      <c r="E29" s="373">
        <v>45985000</v>
      </c>
      <c r="F29" s="304">
        <v>0</v>
      </c>
      <c r="G29" s="378">
        <v>0</v>
      </c>
      <c r="H29" s="306">
        <v>0</v>
      </c>
      <c r="I29" s="378">
        <v>0</v>
      </c>
      <c r="J29" s="378">
        <v>0</v>
      </c>
      <c r="K29" s="307">
        <v>0</v>
      </c>
      <c r="L29" s="304">
        <v>0</v>
      </c>
      <c r="M29" s="378">
        <v>0</v>
      </c>
      <c r="N29" s="306">
        <v>0</v>
      </c>
      <c r="O29" s="378">
        <v>0</v>
      </c>
      <c r="P29" s="378">
        <v>0</v>
      </c>
      <c r="Q29" s="306">
        <v>0</v>
      </c>
      <c r="R29" s="378">
        <v>3535000</v>
      </c>
      <c r="S29" s="378">
        <v>0</v>
      </c>
      <c r="T29" s="306">
        <v>3535000</v>
      </c>
      <c r="U29" s="378">
        <v>0</v>
      </c>
      <c r="V29" s="378">
        <v>0</v>
      </c>
      <c r="W29" s="307">
        <v>0</v>
      </c>
      <c r="X29" s="304">
        <v>0</v>
      </c>
      <c r="Y29" s="378">
        <v>0</v>
      </c>
      <c r="Z29" s="306">
        <v>0</v>
      </c>
      <c r="AA29" s="379">
        <v>1379000</v>
      </c>
      <c r="AB29" s="378">
        <v>1379000</v>
      </c>
      <c r="AC29" s="306">
        <v>2758000</v>
      </c>
      <c r="AD29" s="378">
        <v>4275000</v>
      </c>
      <c r="AE29" s="378">
        <v>4210000</v>
      </c>
      <c r="AF29" s="306">
        <v>8485000</v>
      </c>
      <c r="AG29" s="378">
        <v>2779000</v>
      </c>
      <c r="AH29" s="378">
        <v>7785000</v>
      </c>
      <c r="AI29" s="307">
        <v>10564000</v>
      </c>
      <c r="AJ29" s="304">
        <v>2658000</v>
      </c>
      <c r="AK29" s="378">
        <v>7664000</v>
      </c>
      <c r="AL29" s="306">
        <v>10322000</v>
      </c>
      <c r="AM29" s="378">
        <v>2657000</v>
      </c>
      <c r="AN29" s="378">
        <v>7664000</v>
      </c>
      <c r="AO29" s="306">
        <v>10321000</v>
      </c>
      <c r="AP29" s="378">
        <v>0</v>
      </c>
      <c r="AQ29" s="378">
        <v>0</v>
      </c>
      <c r="AR29" s="306">
        <v>0</v>
      </c>
      <c r="AS29" s="378">
        <v>0</v>
      </c>
      <c r="AT29" s="378">
        <v>0</v>
      </c>
      <c r="AU29" s="307">
        <v>0</v>
      </c>
      <c r="AW29" s="253"/>
      <c r="AX29" s="253"/>
      <c r="AY29" s="253"/>
    </row>
    <row r="30" spans="1:51" ht="14.25" customHeight="1" x14ac:dyDescent="0.2">
      <c r="A30" s="377" t="s">
        <v>289</v>
      </c>
      <c r="B30" s="302" t="s">
        <v>192</v>
      </c>
      <c r="C30" s="373">
        <v>4000000</v>
      </c>
      <c r="D30" s="373">
        <v>0</v>
      </c>
      <c r="E30" s="373">
        <v>4000000</v>
      </c>
      <c r="F30" s="304">
        <v>0</v>
      </c>
      <c r="G30" s="378">
        <v>0</v>
      </c>
      <c r="H30" s="306">
        <v>0</v>
      </c>
      <c r="I30" s="378">
        <v>0</v>
      </c>
      <c r="J30" s="378">
        <v>0</v>
      </c>
      <c r="K30" s="307">
        <v>0</v>
      </c>
      <c r="L30" s="304">
        <v>0</v>
      </c>
      <c r="M30" s="378">
        <v>0</v>
      </c>
      <c r="N30" s="306">
        <v>0</v>
      </c>
      <c r="O30" s="378">
        <v>0</v>
      </c>
      <c r="P30" s="378">
        <v>0</v>
      </c>
      <c r="Q30" s="306">
        <v>0</v>
      </c>
      <c r="R30" s="378">
        <v>0</v>
      </c>
      <c r="S30" s="378">
        <v>0</v>
      </c>
      <c r="T30" s="306">
        <v>0</v>
      </c>
      <c r="U30" s="378">
        <v>13000</v>
      </c>
      <c r="V30" s="378">
        <v>0</v>
      </c>
      <c r="W30" s="307">
        <v>13000</v>
      </c>
      <c r="X30" s="304">
        <v>78000</v>
      </c>
      <c r="Y30" s="378">
        <v>0</v>
      </c>
      <c r="Z30" s="306">
        <v>78000</v>
      </c>
      <c r="AA30" s="379">
        <v>987000</v>
      </c>
      <c r="AB30" s="378">
        <v>0</v>
      </c>
      <c r="AC30" s="306">
        <v>987000</v>
      </c>
      <c r="AD30" s="378">
        <v>1000000</v>
      </c>
      <c r="AE30" s="378">
        <v>0</v>
      </c>
      <c r="AF30" s="306">
        <v>1000000</v>
      </c>
      <c r="AG30" s="378">
        <v>641000</v>
      </c>
      <c r="AH30" s="378">
        <v>0</v>
      </c>
      <c r="AI30" s="307">
        <v>641000</v>
      </c>
      <c r="AJ30" s="304">
        <v>641000</v>
      </c>
      <c r="AK30" s="378">
        <v>0</v>
      </c>
      <c r="AL30" s="306">
        <v>641000</v>
      </c>
      <c r="AM30" s="378">
        <v>640000</v>
      </c>
      <c r="AN30" s="378">
        <v>0</v>
      </c>
      <c r="AO30" s="306">
        <v>640000</v>
      </c>
      <c r="AP30" s="378">
        <v>0</v>
      </c>
      <c r="AQ30" s="378">
        <v>0</v>
      </c>
      <c r="AR30" s="306">
        <v>0</v>
      </c>
      <c r="AS30" s="378">
        <v>0</v>
      </c>
      <c r="AT30" s="378">
        <v>0</v>
      </c>
      <c r="AU30" s="307">
        <v>0</v>
      </c>
      <c r="AW30" s="253"/>
      <c r="AX30" s="253"/>
      <c r="AY30" s="253"/>
    </row>
    <row r="31" spans="1:51" ht="14.25" customHeight="1" x14ac:dyDescent="0.2">
      <c r="A31" s="353"/>
      <c r="B31" s="302" t="s">
        <v>140</v>
      </c>
      <c r="C31" s="373">
        <v>6000000</v>
      </c>
      <c r="D31" s="373">
        <v>1500000</v>
      </c>
      <c r="E31" s="373">
        <v>7500000</v>
      </c>
      <c r="F31" s="304">
        <v>0</v>
      </c>
      <c r="G31" s="378">
        <v>0</v>
      </c>
      <c r="H31" s="306">
        <v>0</v>
      </c>
      <c r="I31" s="378">
        <v>0</v>
      </c>
      <c r="J31" s="378">
        <v>0</v>
      </c>
      <c r="K31" s="307">
        <v>0</v>
      </c>
      <c r="L31" s="304">
        <v>0</v>
      </c>
      <c r="M31" s="378">
        <v>0</v>
      </c>
      <c r="N31" s="306">
        <v>0</v>
      </c>
      <c r="O31" s="378">
        <v>0</v>
      </c>
      <c r="P31" s="378">
        <v>0</v>
      </c>
      <c r="Q31" s="306">
        <v>0</v>
      </c>
      <c r="R31" s="378">
        <v>456000</v>
      </c>
      <c r="S31" s="378">
        <v>114000</v>
      </c>
      <c r="T31" s="306">
        <v>570000</v>
      </c>
      <c r="U31" s="378">
        <v>320000</v>
      </c>
      <c r="V31" s="378">
        <v>80000</v>
      </c>
      <c r="W31" s="307">
        <v>400000</v>
      </c>
      <c r="X31" s="304">
        <v>6000</v>
      </c>
      <c r="Y31" s="378">
        <v>1000</v>
      </c>
      <c r="Z31" s="306">
        <v>7000</v>
      </c>
      <c r="AA31" s="379">
        <v>838000</v>
      </c>
      <c r="AB31" s="378">
        <v>209000</v>
      </c>
      <c r="AC31" s="306">
        <v>1047000</v>
      </c>
      <c r="AD31" s="378">
        <v>1728000</v>
      </c>
      <c r="AE31" s="378">
        <v>434000</v>
      </c>
      <c r="AF31" s="306">
        <v>2162000</v>
      </c>
      <c r="AG31" s="378">
        <v>1326000</v>
      </c>
      <c r="AH31" s="378">
        <v>331000</v>
      </c>
      <c r="AI31" s="307">
        <v>1657000</v>
      </c>
      <c r="AJ31" s="304">
        <v>994000</v>
      </c>
      <c r="AK31" s="378">
        <v>248000</v>
      </c>
      <c r="AL31" s="306">
        <v>1242000</v>
      </c>
      <c r="AM31" s="378">
        <v>332000</v>
      </c>
      <c r="AN31" s="378">
        <v>83000</v>
      </c>
      <c r="AO31" s="306">
        <v>415000</v>
      </c>
      <c r="AP31" s="378">
        <v>0</v>
      </c>
      <c r="AQ31" s="378">
        <v>0</v>
      </c>
      <c r="AR31" s="306">
        <v>0</v>
      </c>
      <c r="AS31" s="378">
        <v>0</v>
      </c>
      <c r="AT31" s="378">
        <v>0</v>
      </c>
      <c r="AU31" s="307">
        <v>0</v>
      </c>
      <c r="AW31" s="253"/>
      <c r="AX31" s="253"/>
      <c r="AY31" s="253"/>
    </row>
    <row r="32" spans="1:51" ht="14.25" customHeight="1" x14ac:dyDescent="0.2">
      <c r="A32" s="353"/>
      <c r="B32" s="302" t="s">
        <v>170</v>
      </c>
      <c r="C32" s="373">
        <v>50000000</v>
      </c>
      <c r="D32" s="373">
        <v>0</v>
      </c>
      <c r="E32" s="373">
        <v>50000000</v>
      </c>
      <c r="F32" s="304">
        <v>0</v>
      </c>
      <c r="G32" s="378">
        <v>0</v>
      </c>
      <c r="H32" s="306">
        <v>0</v>
      </c>
      <c r="I32" s="378">
        <v>0</v>
      </c>
      <c r="J32" s="378">
        <v>0</v>
      </c>
      <c r="K32" s="307">
        <v>0</v>
      </c>
      <c r="L32" s="304">
        <v>0</v>
      </c>
      <c r="M32" s="378">
        <v>0</v>
      </c>
      <c r="N32" s="306">
        <v>0</v>
      </c>
      <c r="O32" s="378">
        <v>0</v>
      </c>
      <c r="P32" s="378">
        <v>0</v>
      </c>
      <c r="Q32" s="306">
        <v>0</v>
      </c>
      <c r="R32" s="378">
        <v>0</v>
      </c>
      <c r="S32" s="378">
        <v>0</v>
      </c>
      <c r="T32" s="306">
        <v>0</v>
      </c>
      <c r="U32" s="378">
        <v>0</v>
      </c>
      <c r="V32" s="378">
        <v>0</v>
      </c>
      <c r="W32" s="307">
        <v>0</v>
      </c>
      <c r="X32" s="304">
        <v>0</v>
      </c>
      <c r="Y32" s="378">
        <v>0</v>
      </c>
      <c r="Z32" s="306">
        <v>0</v>
      </c>
      <c r="AA32" s="379">
        <v>0</v>
      </c>
      <c r="AB32" s="378">
        <v>0</v>
      </c>
      <c r="AC32" s="306">
        <v>0</v>
      </c>
      <c r="AD32" s="378">
        <v>20000000</v>
      </c>
      <c r="AE32" s="378">
        <v>0</v>
      </c>
      <c r="AF32" s="306">
        <v>20000000</v>
      </c>
      <c r="AG32" s="378">
        <v>7500000</v>
      </c>
      <c r="AH32" s="378">
        <v>0</v>
      </c>
      <c r="AI32" s="307">
        <v>7500000</v>
      </c>
      <c r="AJ32" s="304">
        <v>7500000</v>
      </c>
      <c r="AK32" s="378">
        <v>0</v>
      </c>
      <c r="AL32" s="306">
        <v>7500000</v>
      </c>
      <c r="AM32" s="378">
        <v>7500000</v>
      </c>
      <c r="AN32" s="378">
        <v>0</v>
      </c>
      <c r="AO32" s="306">
        <v>7500000</v>
      </c>
      <c r="AP32" s="378">
        <v>7500000</v>
      </c>
      <c r="AQ32" s="378">
        <v>0</v>
      </c>
      <c r="AR32" s="306">
        <v>7500000</v>
      </c>
      <c r="AS32" s="378">
        <v>0</v>
      </c>
      <c r="AT32" s="378">
        <v>0</v>
      </c>
      <c r="AU32" s="307">
        <v>0</v>
      </c>
      <c r="AW32" s="253"/>
      <c r="AX32" s="253"/>
      <c r="AY32" s="253"/>
    </row>
    <row r="33" spans="1:51" ht="14.25" customHeight="1" x14ac:dyDescent="0.2">
      <c r="A33" s="353"/>
      <c r="B33" s="312" t="s">
        <v>171</v>
      </c>
      <c r="C33" s="313">
        <v>40000000</v>
      </c>
      <c r="D33" s="313">
        <v>0</v>
      </c>
      <c r="E33" s="313">
        <v>40000000</v>
      </c>
      <c r="F33" s="314">
        <v>0</v>
      </c>
      <c r="G33" s="315">
        <v>0</v>
      </c>
      <c r="H33" s="316">
        <v>0</v>
      </c>
      <c r="I33" s="315">
        <v>0</v>
      </c>
      <c r="J33" s="315">
        <v>0</v>
      </c>
      <c r="K33" s="317">
        <v>0</v>
      </c>
      <c r="L33" s="314">
        <v>0</v>
      </c>
      <c r="M33" s="315">
        <v>0</v>
      </c>
      <c r="N33" s="316">
        <v>0</v>
      </c>
      <c r="O33" s="315">
        <v>0</v>
      </c>
      <c r="P33" s="315">
        <v>0</v>
      </c>
      <c r="Q33" s="316">
        <v>0</v>
      </c>
      <c r="R33" s="315">
        <v>0</v>
      </c>
      <c r="S33" s="315">
        <v>0</v>
      </c>
      <c r="T33" s="316">
        <v>0</v>
      </c>
      <c r="U33" s="315">
        <v>0</v>
      </c>
      <c r="V33" s="315">
        <v>0</v>
      </c>
      <c r="W33" s="317">
        <v>0</v>
      </c>
      <c r="X33" s="314">
        <v>2866000</v>
      </c>
      <c r="Y33" s="315">
        <v>0</v>
      </c>
      <c r="Z33" s="316">
        <v>2866000</v>
      </c>
      <c r="AA33" s="380">
        <v>1906000</v>
      </c>
      <c r="AB33" s="315">
        <v>0</v>
      </c>
      <c r="AC33" s="316">
        <v>1906000</v>
      </c>
      <c r="AD33" s="315">
        <v>12948000</v>
      </c>
      <c r="AE33" s="315">
        <v>0</v>
      </c>
      <c r="AF33" s="316">
        <v>12948000</v>
      </c>
      <c r="AG33" s="315">
        <v>5570000</v>
      </c>
      <c r="AH33" s="315">
        <v>0</v>
      </c>
      <c r="AI33" s="317">
        <v>5570000</v>
      </c>
      <c r="AJ33" s="314">
        <v>5570000</v>
      </c>
      <c r="AK33" s="315">
        <v>0</v>
      </c>
      <c r="AL33" s="316">
        <v>5570000</v>
      </c>
      <c r="AM33" s="315">
        <v>5570000</v>
      </c>
      <c r="AN33" s="315">
        <v>0</v>
      </c>
      <c r="AO33" s="316">
        <v>5570000</v>
      </c>
      <c r="AP33" s="315">
        <v>5570000</v>
      </c>
      <c r="AQ33" s="315">
        <v>0</v>
      </c>
      <c r="AR33" s="316">
        <v>5570000</v>
      </c>
      <c r="AS33" s="315">
        <v>0</v>
      </c>
      <c r="AT33" s="315">
        <v>0</v>
      </c>
      <c r="AU33" s="317">
        <v>0</v>
      </c>
      <c r="AW33" s="253"/>
      <c r="AX33" s="253"/>
      <c r="AY33" s="253"/>
    </row>
    <row r="34" spans="1:51" s="245" customFormat="1" ht="15.75" thickBot="1" x14ac:dyDescent="0.3">
      <c r="B34" s="318" t="s">
        <v>290</v>
      </c>
      <c r="C34" s="319">
        <v>2799841000</v>
      </c>
      <c r="D34" s="319">
        <v>1834490000</v>
      </c>
      <c r="E34" s="319">
        <v>4634331000</v>
      </c>
      <c r="F34" s="320">
        <v>0</v>
      </c>
      <c r="G34" s="321">
        <v>0</v>
      </c>
      <c r="H34" s="322">
        <v>0</v>
      </c>
      <c r="I34" s="321">
        <v>2157000</v>
      </c>
      <c r="J34" s="321">
        <v>2026000</v>
      </c>
      <c r="K34" s="323">
        <v>4183000</v>
      </c>
      <c r="L34" s="320">
        <v>3836000</v>
      </c>
      <c r="M34" s="321">
        <v>3443000</v>
      </c>
      <c r="N34" s="322">
        <v>7279000</v>
      </c>
      <c r="O34" s="321">
        <v>126099000</v>
      </c>
      <c r="P34" s="321">
        <v>175135000</v>
      </c>
      <c r="Q34" s="322">
        <v>301234000</v>
      </c>
      <c r="R34" s="321">
        <v>104935000</v>
      </c>
      <c r="S34" s="321">
        <v>60689000</v>
      </c>
      <c r="T34" s="322">
        <v>165624000</v>
      </c>
      <c r="U34" s="321">
        <v>87268000</v>
      </c>
      <c r="V34" s="321">
        <v>60844000</v>
      </c>
      <c r="W34" s="323">
        <v>148112000</v>
      </c>
      <c r="X34" s="320">
        <v>205979000</v>
      </c>
      <c r="Y34" s="321">
        <v>173002000</v>
      </c>
      <c r="Z34" s="322">
        <v>378981000</v>
      </c>
      <c r="AA34" s="321">
        <v>153854000</v>
      </c>
      <c r="AB34" s="321">
        <v>116960000</v>
      </c>
      <c r="AC34" s="322">
        <v>270814000</v>
      </c>
      <c r="AD34" s="321">
        <v>663475000</v>
      </c>
      <c r="AE34" s="321">
        <v>429136000</v>
      </c>
      <c r="AF34" s="322">
        <v>1092611000</v>
      </c>
      <c r="AG34" s="321">
        <v>336663000</v>
      </c>
      <c r="AH34" s="321">
        <v>150473000</v>
      </c>
      <c r="AI34" s="323">
        <v>487136000</v>
      </c>
      <c r="AJ34" s="320">
        <v>326743000</v>
      </c>
      <c r="AK34" s="321">
        <v>149010000</v>
      </c>
      <c r="AL34" s="322">
        <v>475753000</v>
      </c>
      <c r="AM34" s="321">
        <v>607414000</v>
      </c>
      <c r="AN34" s="321">
        <v>492926000</v>
      </c>
      <c r="AO34" s="322">
        <v>1100340000</v>
      </c>
      <c r="AP34" s="321">
        <v>108377000</v>
      </c>
      <c r="AQ34" s="321">
        <v>20846000</v>
      </c>
      <c r="AR34" s="322">
        <v>129223000</v>
      </c>
      <c r="AS34" s="321">
        <v>73041000</v>
      </c>
      <c r="AT34" s="321">
        <v>0</v>
      </c>
      <c r="AU34" s="323">
        <v>73041000</v>
      </c>
      <c r="AW34" s="253"/>
      <c r="AX34" s="253"/>
      <c r="AY34" s="253"/>
    </row>
    <row r="35" spans="1:51" x14ac:dyDescent="0.2">
      <c r="X35" s="242"/>
      <c r="Y35" s="242"/>
      <c r="Z35" s="242"/>
      <c r="AA35" s="242"/>
      <c r="AB35" s="242"/>
      <c r="AC35" s="242"/>
      <c r="AD35" s="242"/>
      <c r="AE35" s="242"/>
      <c r="AF35" s="242"/>
      <c r="AG35" s="242"/>
      <c r="AH35" s="242"/>
      <c r="AI35" s="242"/>
    </row>
    <row r="36" spans="1:51" x14ac:dyDescent="0.2">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row>
    <row r="37" spans="1:51" x14ac:dyDescent="0.2">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row>
    <row r="38" spans="1:51" ht="15" x14ac:dyDescent="0.25">
      <c r="A38" s="252" t="s">
        <v>391</v>
      </c>
      <c r="X38" s="242"/>
      <c r="Y38" s="242"/>
      <c r="Z38" s="242"/>
      <c r="AA38" s="242"/>
      <c r="AB38" s="242"/>
      <c r="AC38" s="242"/>
      <c r="AD38" s="242"/>
      <c r="AE38" s="242"/>
      <c r="AF38" s="242"/>
      <c r="AG38" s="242"/>
      <c r="AH38" s="242"/>
      <c r="AI38" s="242"/>
    </row>
    <row r="39" spans="1:51" ht="152.44999999999999" customHeight="1" x14ac:dyDescent="0.2">
      <c r="A39" s="352" t="s">
        <v>392</v>
      </c>
      <c r="B39" s="352"/>
      <c r="C39" s="352"/>
      <c r="D39" s="352"/>
      <c r="E39" s="352"/>
      <c r="X39" s="242"/>
      <c r="Y39" s="242"/>
      <c r="Z39" s="242"/>
      <c r="AA39" s="242"/>
      <c r="AB39" s="242"/>
      <c r="AC39" s="242"/>
      <c r="AD39" s="242"/>
      <c r="AE39" s="242"/>
      <c r="AF39" s="242"/>
      <c r="AG39" s="242"/>
      <c r="AH39" s="242"/>
      <c r="AI39" s="242"/>
    </row>
    <row r="40" spans="1:51" ht="15.75" thickBot="1" x14ac:dyDescent="0.3">
      <c r="A40" s="244"/>
      <c r="B40" s="244"/>
      <c r="C40" s="244"/>
      <c r="D40" s="244"/>
      <c r="E40" s="244"/>
      <c r="F40" s="292" t="s">
        <v>267</v>
      </c>
      <c r="X40" s="242"/>
      <c r="Y40" s="242"/>
      <c r="Z40" s="242"/>
      <c r="AA40" s="242"/>
      <c r="AB40" s="242"/>
      <c r="AC40" s="242"/>
      <c r="AD40" s="242"/>
      <c r="AE40" s="242"/>
      <c r="AF40" s="242"/>
      <c r="AG40" s="242"/>
      <c r="AH40" s="242"/>
      <c r="AI40" s="242"/>
    </row>
    <row r="41" spans="1:51" s="245" customFormat="1" ht="15.75" thickBot="1" x14ac:dyDescent="0.3">
      <c r="C41" s="246"/>
      <c r="F41" s="293" t="s">
        <v>268</v>
      </c>
      <c r="G41" s="247"/>
      <c r="H41" s="247"/>
      <c r="I41" s="247"/>
      <c r="J41" s="247"/>
      <c r="K41" s="248"/>
      <c r="L41" s="293" t="s">
        <v>269</v>
      </c>
      <c r="M41" s="247"/>
      <c r="N41" s="247"/>
      <c r="O41" s="247"/>
      <c r="P41" s="247"/>
      <c r="Q41" s="247"/>
      <c r="R41" s="247"/>
      <c r="S41" s="247"/>
      <c r="T41" s="247"/>
      <c r="U41" s="247"/>
      <c r="V41" s="247"/>
      <c r="W41" s="248"/>
      <c r="X41" s="293" t="s">
        <v>270</v>
      </c>
      <c r="Y41" s="247"/>
      <c r="Z41" s="247"/>
      <c r="AA41" s="247"/>
      <c r="AB41" s="247"/>
      <c r="AC41" s="247"/>
      <c r="AD41" s="247"/>
      <c r="AE41" s="247"/>
      <c r="AF41" s="247"/>
      <c r="AG41" s="247"/>
      <c r="AH41" s="247"/>
      <c r="AI41" s="248"/>
      <c r="AJ41" s="293" t="s">
        <v>271</v>
      </c>
      <c r="AK41" s="247"/>
      <c r="AL41" s="247"/>
      <c r="AM41" s="247"/>
      <c r="AN41" s="247"/>
      <c r="AO41" s="247"/>
      <c r="AP41" s="247"/>
      <c r="AQ41" s="247"/>
      <c r="AR41" s="247"/>
      <c r="AS41" s="247"/>
      <c r="AT41" s="247"/>
      <c r="AU41" s="248"/>
    </row>
    <row r="42" spans="1:51" s="245" customFormat="1" ht="15.75" thickBot="1" x14ac:dyDescent="0.3">
      <c r="C42" s="292" t="s">
        <v>272</v>
      </c>
      <c r="F42" s="293" t="s">
        <v>273</v>
      </c>
      <c r="G42" s="247"/>
      <c r="H42" s="249"/>
      <c r="I42" s="294" t="s">
        <v>261</v>
      </c>
      <c r="J42" s="247"/>
      <c r="K42" s="248"/>
      <c r="L42" s="293" t="s">
        <v>262</v>
      </c>
      <c r="M42" s="247"/>
      <c r="N42" s="249"/>
      <c r="O42" s="294" t="s">
        <v>263</v>
      </c>
      <c r="P42" s="247"/>
      <c r="Q42" s="249"/>
      <c r="R42" s="294" t="s">
        <v>264</v>
      </c>
      <c r="S42" s="247"/>
      <c r="T42" s="249"/>
      <c r="U42" s="294" t="s">
        <v>274</v>
      </c>
      <c r="V42" s="247"/>
      <c r="W42" s="248"/>
      <c r="X42" s="293" t="s">
        <v>275</v>
      </c>
      <c r="Y42" s="247"/>
      <c r="Z42" s="249"/>
      <c r="AA42" s="294" t="s">
        <v>276</v>
      </c>
      <c r="AB42" s="247"/>
      <c r="AC42" s="249"/>
      <c r="AD42" s="294" t="s">
        <v>277</v>
      </c>
      <c r="AE42" s="247"/>
      <c r="AF42" s="249"/>
      <c r="AG42" s="294" t="s">
        <v>278</v>
      </c>
      <c r="AH42" s="247"/>
      <c r="AI42" s="248"/>
      <c r="AJ42" s="293" t="s">
        <v>279</v>
      </c>
      <c r="AK42" s="247"/>
      <c r="AL42" s="249"/>
      <c r="AM42" s="294" t="s">
        <v>280</v>
      </c>
      <c r="AN42" s="247"/>
      <c r="AO42" s="249"/>
      <c r="AP42" s="294" t="s">
        <v>332</v>
      </c>
      <c r="AQ42" s="247"/>
      <c r="AR42" s="249"/>
      <c r="AS42" s="294" t="s">
        <v>333</v>
      </c>
      <c r="AT42" s="247"/>
      <c r="AU42" s="248"/>
    </row>
    <row r="43" spans="1:51" s="250" customFormat="1" ht="30" x14ac:dyDescent="0.25">
      <c r="B43" s="295" t="s">
        <v>281</v>
      </c>
      <c r="C43" s="296" t="s">
        <v>282</v>
      </c>
      <c r="D43" s="296" t="s">
        <v>283</v>
      </c>
      <c r="E43" s="296" t="s">
        <v>284</v>
      </c>
      <c r="F43" s="297" t="s">
        <v>282</v>
      </c>
      <c r="G43" s="298" t="s">
        <v>283</v>
      </c>
      <c r="H43" s="299" t="s">
        <v>284</v>
      </c>
      <c r="I43" s="298" t="s">
        <v>282</v>
      </c>
      <c r="J43" s="298" t="s">
        <v>283</v>
      </c>
      <c r="K43" s="300" t="s">
        <v>284</v>
      </c>
      <c r="L43" s="297" t="s">
        <v>282</v>
      </c>
      <c r="M43" s="298" t="s">
        <v>283</v>
      </c>
      <c r="N43" s="299" t="s">
        <v>284</v>
      </c>
      <c r="O43" s="298" t="s">
        <v>282</v>
      </c>
      <c r="P43" s="298" t="s">
        <v>283</v>
      </c>
      <c r="Q43" s="299" t="s">
        <v>284</v>
      </c>
      <c r="R43" s="298" t="s">
        <v>282</v>
      </c>
      <c r="S43" s="298" t="s">
        <v>283</v>
      </c>
      <c r="T43" s="299" t="s">
        <v>284</v>
      </c>
      <c r="U43" s="298" t="s">
        <v>282</v>
      </c>
      <c r="V43" s="298" t="s">
        <v>283</v>
      </c>
      <c r="W43" s="300" t="s">
        <v>284</v>
      </c>
      <c r="X43" s="297" t="s">
        <v>282</v>
      </c>
      <c r="Y43" s="298" t="s">
        <v>283</v>
      </c>
      <c r="Z43" s="299" t="s">
        <v>284</v>
      </c>
      <c r="AA43" s="298" t="s">
        <v>282</v>
      </c>
      <c r="AB43" s="298" t="s">
        <v>283</v>
      </c>
      <c r="AC43" s="299" t="s">
        <v>284</v>
      </c>
      <c r="AD43" s="298" t="s">
        <v>282</v>
      </c>
      <c r="AE43" s="298" t="s">
        <v>283</v>
      </c>
      <c r="AF43" s="299" t="s">
        <v>284</v>
      </c>
      <c r="AG43" s="298" t="s">
        <v>282</v>
      </c>
      <c r="AH43" s="298" t="s">
        <v>283</v>
      </c>
      <c r="AI43" s="300" t="s">
        <v>284</v>
      </c>
      <c r="AJ43" s="297" t="s">
        <v>282</v>
      </c>
      <c r="AK43" s="298" t="s">
        <v>283</v>
      </c>
      <c r="AL43" s="299" t="s">
        <v>284</v>
      </c>
      <c r="AM43" s="298" t="s">
        <v>282</v>
      </c>
      <c r="AN43" s="298" t="s">
        <v>283</v>
      </c>
      <c r="AO43" s="299" t="s">
        <v>284</v>
      </c>
      <c r="AP43" s="298" t="s">
        <v>282</v>
      </c>
      <c r="AQ43" s="298" t="s">
        <v>283</v>
      </c>
      <c r="AR43" s="299" t="s">
        <v>284</v>
      </c>
      <c r="AS43" s="298" t="s">
        <v>282</v>
      </c>
      <c r="AT43" s="298" t="s">
        <v>283</v>
      </c>
      <c r="AU43" s="300" t="s">
        <v>284</v>
      </c>
    </row>
    <row r="44" spans="1:51" ht="14.25" customHeight="1" x14ac:dyDescent="0.2">
      <c r="A44" s="381" t="s">
        <v>285</v>
      </c>
      <c r="B44" s="302" t="s">
        <v>151</v>
      </c>
      <c r="C44" s="373">
        <v>0</v>
      </c>
      <c r="D44" s="373">
        <v>0</v>
      </c>
      <c r="E44" s="373">
        <v>0</v>
      </c>
      <c r="F44" s="304">
        <v>0</v>
      </c>
      <c r="G44" s="378">
        <v>0</v>
      </c>
      <c r="H44" s="306">
        <v>0</v>
      </c>
      <c r="I44" s="378">
        <v>0</v>
      </c>
      <c r="J44" s="378">
        <v>0</v>
      </c>
      <c r="K44" s="307">
        <v>0</v>
      </c>
      <c r="L44" s="304">
        <v>0</v>
      </c>
      <c r="M44" s="378">
        <v>0</v>
      </c>
      <c r="N44" s="306">
        <v>0</v>
      </c>
      <c r="O44" s="378">
        <v>-102000</v>
      </c>
      <c r="P44" s="378">
        <v>0</v>
      </c>
      <c r="Q44" s="306">
        <v>-102000</v>
      </c>
      <c r="R44" s="378">
        <v>-265000</v>
      </c>
      <c r="S44" s="378">
        <v>0</v>
      </c>
      <c r="T44" s="306">
        <v>-265000</v>
      </c>
      <c r="U44" s="378">
        <v>7000</v>
      </c>
      <c r="V44" s="378">
        <v>0</v>
      </c>
      <c r="W44" s="307">
        <v>7000</v>
      </c>
      <c r="X44" s="304">
        <v>0</v>
      </c>
      <c r="Y44" s="378">
        <v>0</v>
      </c>
      <c r="Z44" s="306">
        <v>0</v>
      </c>
      <c r="AA44" s="378">
        <v>-57204000</v>
      </c>
      <c r="AB44" s="378">
        <v>0</v>
      </c>
      <c r="AC44" s="306">
        <v>-57204000</v>
      </c>
      <c r="AD44" s="378">
        <v>-9588000</v>
      </c>
      <c r="AE44" s="378">
        <v>0</v>
      </c>
      <c r="AF44" s="306">
        <v>-9588000</v>
      </c>
      <c r="AG44" s="378">
        <v>-14527000</v>
      </c>
      <c r="AH44" s="378">
        <v>0</v>
      </c>
      <c r="AI44" s="307">
        <v>-14527000</v>
      </c>
      <c r="AJ44" s="304">
        <v>-14526000</v>
      </c>
      <c r="AK44" s="378">
        <v>0</v>
      </c>
      <c r="AL44" s="306">
        <v>-14526000</v>
      </c>
      <c r="AM44" s="378">
        <v>-14526000</v>
      </c>
      <c r="AN44" s="378">
        <v>0</v>
      </c>
      <c r="AO44" s="306">
        <v>-14526000</v>
      </c>
      <c r="AP44" s="378">
        <v>37690000</v>
      </c>
      <c r="AQ44" s="378">
        <v>0</v>
      </c>
      <c r="AR44" s="306">
        <v>37690000</v>
      </c>
      <c r="AS44" s="378">
        <v>73041000</v>
      </c>
      <c r="AT44" s="378">
        <v>0</v>
      </c>
      <c r="AU44" s="307">
        <v>73041000</v>
      </c>
      <c r="AW44" s="253"/>
      <c r="AX44" s="253"/>
      <c r="AY44" s="253"/>
    </row>
    <row r="45" spans="1:51" ht="14.25" customHeight="1" x14ac:dyDescent="0.2">
      <c r="A45" s="372"/>
      <c r="B45" s="302" t="s">
        <v>157</v>
      </c>
      <c r="C45" s="373">
        <v>0</v>
      </c>
      <c r="D45" s="373">
        <v>0</v>
      </c>
      <c r="E45" s="373">
        <v>0</v>
      </c>
      <c r="F45" s="304">
        <v>0</v>
      </c>
      <c r="G45" s="378">
        <v>0</v>
      </c>
      <c r="H45" s="306">
        <v>0</v>
      </c>
      <c r="I45" s="378">
        <v>0</v>
      </c>
      <c r="J45" s="378">
        <v>0</v>
      </c>
      <c r="K45" s="307">
        <v>0</v>
      </c>
      <c r="L45" s="304">
        <v>0</v>
      </c>
      <c r="M45" s="378">
        <v>0</v>
      </c>
      <c r="N45" s="306">
        <v>0</v>
      </c>
      <c r="O45" s="378">
        <v>0</v>
      </c>
      <c r="P45" s="378">
        <v>0</v>
      </c>
      <c r="Q45" s="306">
        <v>0</v>
      </c>
      <c r="R45" s="378">
        <v>0</v>
      </c>
      <c r="S45" s="378">
        <v>0</v>
      </c>
      <c r="T45" s="306">
        <v>0</v>
      </c>
      <c r="U45" s="378">
        <v>0</v>
      </c>
      <c r="V45" s="378">
        <v>0</v>
      </c>
      <c r="W45" s="307">
        <v>0</v>
      </c>
      <c r="X45" s="304">
        <v>0</v>
      </c>
      <c r="Y45" s="378">
        <v>0</v>
      </c>
      <c r="Z45" s="306">
        <v>0</v>
      </c>
      <c r="AA45" s="378">
        <v>-33790000</v>
      </c>
      <c r="AB45" s="378">
        <v>0</v>
      </c>
      <c r="AC45" s="306">
        <v>-33790000</v>
      </c>
      <c r="AD45" s="378">
        <v>20445000</v>
      </c>
      <c r="AE45" s="378">
        <v>0</v>
      </c>
      <c r="AF45" s="306">
        <v>20445000</v>
      </c>
      <c r="AG45" s="378">
        <v>-2914000</v>
      </c>
      <c r="AH45" s="378">
        <v>0</v>
      </c>
      <c r="AI45" s="307">
        <v>-2914000</v>
      </c>
      <c r="AJ45" s="304">
        <v>-2914000</v>
      </c>
      <c r="AK45" s="378">
        <v>0</v>
      </c>
      <c r="AL45" s="306">
        <v>-2914000</v>
      </c>
      <c r="AM45" s="378">
        <v>-2914000</v>
      </c>
      <c r="AN45" s="378">
        <v>0</v>
      </c>
      <c r="AO45" s="306">
        <v>-2914000</v>
      </c>
      <c r="AP45" s="378">
        <v>22087000</v>
      </c>
      <c r="AQ45" s="378">
        <v>0</v>
      </c>
      <c r="AR45" s="306">
        <v>22087000</v>
      </c>
      <c r="AS45" s="378">
        <v>0</v>
      </c>
      <c r="AT45" s="378">
        <v>0</v>
      </c>
      <c r="AU45" s="307">
        <v>0</v>
      </c>
      <c r="AW45" s="253"/>
      <c r="AX45" s="253"/>
      <c r="AY45" s="253"/>
    </row>
    <row r="46" spans="1:51" ht="14.25" customHeight="1" x14ac:dyDescent="0.2">
      <c r="A46" s="372"/>
      <c r="B46" s="302" t="s">
        <v>147</v>
      </c>
      <c r="C46" s="373">
        <v>-3141000</v>
      </c>
      <c r="D46" s="373">
        <v>-4467000</v>
      </c>
      <c r="E46" s="373">
        <v>-7608000</v>
      </c>
      <c r="F46" s="304">
        <v>0</v>
      </c>
      <c r="G46" s="378">
        <v>0</v>
      </c>
      <c r="H46" s="306">
        <v>0</v>
      </c>
      <c r="I46" s="378">
        <v>0</v>
      </c>
      <c r="J46" s="378">
        <v>0</v>
      </c>
      <c r="K46" s="307">
        <v>0</v>
      </c>
      <c r="L46" s="304">
        <v>0</v>
      </c>
      <c r="M46" s="378">
        <v>0</v>
      </c>
      <c r="N46" s="306">
        <v>0</v>
      </c>
      <c r="O46" s="378">
        <v>0</v>
      </c>
      <c r="P46" s="378">
        <v>0</v>
      </c>
      <c r="Q46" s="306">
        <v>0</v>
      </c>
      <c r="R46" s="378">
        <v>0</v>
      </c>
      <c r="S46" s="378">
        <v>0</v>
      </c>
      <c r="T46" s="306">
        <v>0</v>
      </c>
      <c r="U46" s="378">
        <v>0</v>
      </c>
      <c r="V46" s="378">
        <v>0</v>
      </c>
      <c r="W46" s="307">
        <v>0</v>
      </c>
      <c r="X46" s="304">
        <v>0</v>
      </c>
      <c r="Y46" s="378">
        <v>0</v>
      </c>
      <c r="Z46" s="306">
        <v>0</v>
      </c>
      <c r="AA46" s="378">
        <v>-1572000</v>
      </c>
      <c r="AB46" s="378">
        <v>-2234000</v>
      </c>
      <c r="AC46" s="306">
        <v>-3806000</v>
      </c>
      <c r="AD46" s="378">
        <v>-1569000</v>
      </c>
      <c r="AE46" s="378">
        <v>-2233000</v>
      </c>
      <c r="AF46" s="306">
        <v>-3802000</v>
      </c>
      <c r="AG46" s="378">
        <v>0</v>
      </c>
      <c r="AH46" s="378">
        <v>0</v>
      </c>
      <c r="AI46" s="307">
        <v>0</v>
      </c>
      <c r="AJ46" s="304">
        <v>0</v>
      </c>
      <c r="AK46" s="378">
        <v>0</v>
      </c>
      <c r="AL46" s="306">
        <v>0</v>
      </c>
      <c r="AM46" s="378">
        <v>0</v>
      </c>
      <c r="AN46" s="378">
        <v>0</v>
      </c>
      <c r="AO46" s="306">
        <v>0</v>
      </c>
      <c r="AP46" s="378">
        <v>0</v>
      </c>
      <c r="AQ46" s="378">
        <v>0</v>
      </c>
      <c r="AR46" s="306">
        <v>0</v>
      </c>
      <c r="AS46" s="378">
        <v>0</v>
      </c>
      <c r="AT46" s="378">
        <v>0</v>
      </c>
      <c r="AU46" s="307">
        <v>0</v>
      </c>
      <c r="AW46" s="253"/>
      <c r="AX46" s="253"/>
      <c r="AY46" s="253"/>
    </row>
    <row r="47" spans="1:51" ht="14.25" customHeight="1" x14ac:dyDescent="0.2">
      <c r="A47" s="372"/>
      <c r="B47" s="302" t="s">
        <v>174</v>
      </c>
      <c r="C47" s="373">
        <v>482000</v>
      </c>
      <c r="D47" s="373">
        <v>-548000</v>
      </c>
      <c r="E47" s="373">
        <v>-66000</v>
      </c>
      <c r="F47" s="304">
        <v>0</v>
      </c>
      <c r="G47" s="378">
        <v>0</v>
      </c>
      <c r="H47" s="306">
        <v>0</v>
      </c>
      <c r="I47" s="378">
        <v>0</v>
      </c>
      <c r="J47" s="378">
        <v>0</v>
      </c>
      <c r="K47" s="307">
        <v>0</v>
      </c>
      <c r="L47" s="304">
        <v>0</v>
      </c>
      <c r="M47" s="378">
        <v>0</v>
      </c>
      <c r="N47" s="306">
        <v>0</v>
      </c>
      <c r="O47" s="378">
        <v>0</v>
      </c>
      <c r="P47" s="378">
        <v>0</v>
      </c>
      <c r="Q47" s="306">
        <v>0</v>
      </c>
      <c r="R47" s="378">
        <v>0</v>
      </c>
      <c r="S47" s="378">
        <v>0</v>
      </c>
      <c r="T47" s="306">
        <v>0</v>
      </c>
      <c r="U47" s="378">
        <v>0</v>
      </c>
      <c r="V47" s="378">
        <v>0</v>
      </c>
      <c r="W47" s="307">
        <v>0</v>
      </c>
      <c r="X47" s="304">
        <v>0</v>
      </c>
      <c r="Y47" s="378">
        <v>0</v>
      </c>
      <c r="Z47" s="306">
        <v>0</v>
      </c>
      <c r="AA47" s="378">
        <v>-5428000</v>
      </c>
      <c r="AB47" s="378">
        <v>-6948000</v>
      </c>
      <c r="AC47" s="306">
        <v>-12376000</v>
      </c>
      <c r="AD47" s="378">
        <v>-12000</v>
      </c>
      <c r="AE47" s="378">
        <v>-12000</v>
      </c>
      <c r="AF47" s="306">
        <v>-24000</v>
      </c>
      <c r="AG47" s="378">
        <v>2930000</v>
      </c>
      <c r="AH47" s="378">
        <v>3237000</v>
      </c>
      <c r="AI47" s="307">
        <v>6167000</v>
      </c>
      <c r="AJ47" s="304">
        <v>2992000</v>
      </c>
      <c r="AK47" s="378">
        <v>3175000</v>
      </c>
      <c r="AL47" s="306">
        <v>6167000</v>
      </c>
      <c r="AM47" s="378">
        <v>0</v>
      </c>
      <c r="AN47" s="378">
        <v>0</v>
      </c>
      <c r="AO47" s="306">
        <v>0</v>
      </c>
      <c r="AP47" s="378">
        <v>0</v>
      </c>
      <c r="AQ47" s="378">
        <v>0</v>
      </c>
      <c r="AR47" s="306">
        <v>0</v>
      </c>
      <c r="AS47" s="378">
        <v>0</v>
      </c>
      <c r="AT47" s="378">
        <v>0</v>
      </c>
      <c r="AU47" s="307">
        <v>0</v>
      </c>
      <c r="AW47" s="253"/>
      <c r="AX47" s="253"/>
      <c r="AY47" s="253"/>
    </row>
    <row r="48" spans="1:51" ht="14.25" customHeight="1" x14ac:dyDescent="0.2">
      <c r="A48" s="372"/>
      <c r="B48" s="302" t="s">
        <v>116</v>
      </c>
      <c r="C48" s="373">
        <v>0</v>
      </c>
      <c r="D48" s="373">
        <v>0</v>
      </c>
      <c r="E48" s="373">
        <v>0</v>
      </c>
      <c r="F48" s="304">
        <v>0</v>
      </c>
      <c r="G48" s="378">
        <v>0</v>
      </c>
      <c r="H48" s="306">
        <v>0</v>
      </c>
      <c r="I48" s="378">
        <v>0</v>
      </c>
      <c r="J48" s="378">
        <v>0</v>
      </c>
      <c r="K48" s="307">
        <v>0</v>
      </c>
      <c r="L48" s="304">
        <v>260000</v>
      </c>
      <c r="M48" s="378">
        <v>0</v>
      </c>
      <c r="N48" s="306">
        <v>260000</v>
      </c>
      <c r="O48" s="378">
        <v>216000</v>
      </c>
      <c r="P48" s="378">
        <v>0</v>
      </c>
      <c r="Q48" s="306">
        <v>216000</v>
      </c>
      <c r="R48" s="378">
        <v>-99000</v>
      </c>
      <c r="S48" s="378">
        <v>0</v>
      </c>
      <c r="T48" s="306">
        <v>-99000</v>
      </c>
      <c r="U48" s="378">
        <v>109000</v>
      </c>
      <c r="V48" s="378">
        <v>0</v>
      </c>
      <c r="W48" s="307">
        <v>109000</v>
      </c>
      <c r="X48" s="304">
        <v>96000</v>
      </c>
      <c r="Y48" s="378">
        <v>0</v>
      </c>
      <c r="Z48" s="306">
        <v>96000</v>
      </c>
      <c r="AA48" s="378">
        <v>-14637000</v>
      </c>
      <c r="AB48" s="378">
        <v>0</v>
      </c>
      <c r="AC48" s="306">
        <v>-14637000</v>
      </c>
      <c r="AD48" s="378">
        <v>3765000</v>
      </c>
      <c r="AE48" s="378">
        <v>0</v>
      </c>
      <c r="AF48" s="306">
        <v>3765000</v>
      </c>
      <c r="AG48" s="378">
        <v>3299000</v>
      </c>
      <c r="AH48" s="378">
        <v>0</v>
      </c>
      <c r="AI48" s="307">
        <v>3299000</v>
      </c>
      <c r="AJ48" s="304">
        <v>3522000</v>
      </c>
      <c r="AK48" s="378">
        <v>0</v>
      </c>
      <c r="AL48" s="306">
        <v>3522000</v>
      </c>
      <c r="AM48" s="378">
        <v>3469000</v>
      </c>
      <c r="AN48" s="378">
        <v>0</v>
      </c>
      <c r="AO48" s="306">
        <v>3469000</v>
      </c>
      <c r="AP48" s="378">
        <v>0</v>
      </c>
      <c r="AQ48" s="378">
        <v>0</v>
      </c>
      <c r="AR48" s="306">
        <v>0</v>
      </c>
      <c r="AS48" s="378">
        <v>0</v>
      </c>
      <c r="AT48" s="378">
        <v>0</v>
      </c>
      <c r="AU48" s="307">
        <v>0</v>
      </c>
      <c r="AW48" s="253"/>
      <c r="AX48" s="253"/>
      <c r="AY48" s="253"/>
    </row>
    <row r="49" spans="1:51" ht="14.25" customHeight="1" x14ac:dyDescent="0.2">
      <c r="A49" s="372"/>
      <c r="B49" s="302" t="s">
        <v>180</v>
      </c>
      <c r="C49" s="373">
        <v>0</v>
      </c>
      <c r="D49" s="373">
        <v>0</v>
      </c>
      <c r="E49" s="373">
        <v>0</v>
      </c>
      <c r="F49" s="304">
        <v>0</v>
      </c>
      <c r="G49" s="378">
        <v>0</v>
      </c>
      <c r="H49" s="306">
        <v>0</v>
      </c>
      <c r="I49" s="378">
        <v>0</v>
      </c>
      <c r="J49" s="378">
        <v>0</v>
      </c>
      <c r="K49" s="307">
        <v>0</v>
      </c>
      <c r="L49" s="304">
        <v>0</v>
      </c>
      <c r="M49" s="378">
        <v>0</v>
      </c>
      <c r="N49" s="306">
        <v>0</v>
      </c>
      <c r="O49" s="378">
        <v>0</v>
      </c>
      <c r="P49" s="378">
        <v>0</v>
      </c>
      <c r="Q49" s="306">
        <v>0</v>
      </c>
      <c r="R49" s="378">
        <v>0</v>
      </c>
      <c r="S49" s="378">
        <v>0</v>
      </c>
      <c r="T49" s="306">
        <v>0</v>
      </c>
      <c r="U49" s="378">
        <v>0</v>
      </c>
      <c r="V49" s="378">
        <v>0</v>
      </c>
      <c r="W49" s="307">
        <v>0</v>
      </c>
      <c r="X49" s="304">
        <v>0</v>
      </c>
      <c r="Y49" s="378">
        <v>0</v>
      </c>
      <c r="Z49" s="306">
        <v>0</v>
      </c>
      <c r="AA49" s="378">
        <v>19234000</v>
      </c>
      <c r="AB49" s="378">
        <v>19234000</v>
      </c>
      <c r="AC49" s="306">
        <v>38468000</v>
      </c>
      <c r="AD49" s="378">
        <v>-19234000</v>
      </c>
      <c r="AE49" s="378">
        <v>-19234000</v>
      </c>
      <c r="AF49" s="306">
        <v>-38468000</v>
      </c>
      <c r="AG49" s="378">
        <v>0</v>
      </c>
      <c r="AH49" s="378">
        <v>0</v>
      </c>
      <c r="AI49" s="307">
        <v>0</v>
      </c>
      <c r="AJ49" s="304">
        <v>0</v>
      </c>
      <c r="AK49" s="378">
        <v>0</v>
      </c>
      <c r="AL49" s="306">
        <v>0</v>
      </c>
      <c r="AM49" s="378">
        <v>0</v>
      </c>
      <c r="AN49" s="378">
        <v>0</v>
      </c>
      <c r="AO49" s="306">
        <v>0</v>
      </c>
      <c r="AP49" s="378">
        <v>0</v>
      </c>
      <c r="AQ49" s="378">
        <v>0</v>
      </c>
      <c r="AR49" s="306">
        <v>0</v>
      </c>
      <c r="AS49" s="378">
        <v>0</v>
      </c>
      <c r="AT49" s="378">
        <v>0</v>
      </c>
      <c r="AU49" s="307">
        <v>0</v>
      </c>
      <c r="AW49" s="253"/>
      <c r="AX49" s="253"/>
      <c r="AY49" s="253"/>
    </row>
    <row r="50" spans="1:51" ht="14.25" customHeight="1" x14ac:dyDescent="0.2">
      <c r="A50" s="372"/>
      <c r="B50" s="302" t="s">
        <v>142</v>
      </c>
      <c r="C50" s="373">
        <v>0</v>
      </c>
      <c r="D50" s="373">
        <v>0</v>
      </c>
      <c r="E50" s="373">
        <v>0</v>
      </c>
      <c r="F50" s="304">
        <v>0</v>
      </c>
      <c r="G50" s="378">
        <v>0</v>
      </c>
      <c r="H50" s="306">
        <v>0</v>
      </c>
      <c r="I50" s="378">
        <v>0</v>
      </c>
      <c r="J50" s="378">
        <v>0</v>
      </c>
      <c r="K50" s="307">
        <v>0</v>
      </c>
      <c r="L50" s="304">
        <v>0</v>
      </c>
      <c r="M50" s="378">
        <v>0</v>
      </c>
      <c r="N50" s="306">
        <v>0</v>
      </c>
      <c r="O50" s="378">
        <v>0</v>
      </c>
      <c r="P50" s="378">
        <v>0</v>
      </c>
      <c r="Q50" s="306">
        <v>0</v>
      </c>
      <c r="R50" s="378">
        <v>0</v>
      </c>
      <c r="S50" s="378">
        <v>0</v>
      </c>
      <c r="T50" s="306">
        <v>0</v>
      </c>
      <c r="U50" s="378">
        <v>0</v>
      </c>
      <c r="V50" s="378">
        <v>0</v>
      </c>
      <c r="W50" s="307">
        <v>0</v>
      </c>
      <c r="X50" s="304">
        <v>0</v>
      </c>
      <c r="Y50" s="378">
        <v>0</v>
      </c>
      <c r="Z50" s="306">
        <v>0</v>
      </c>
      <c r="AA50" s="378">
        <v>-702000</v>
      </c>
      <c r="AB50" s="378">
        <v>0</v>
      </c>
      <c r="AC50" s="306">
        <v>-702000</v>
      </c>
      <c r="AD50" s="378">
        <v>45000</v>
      </c>
      <c r="AE50" s="378">
        <v>0</v>
      </c>
      <c r="AF50" s="306">
        <v>45000</v>
      </c>
      <c r="AG50" s="378">
        <v>219000</v>
      </c>
      <c r="AH50" s="378">
        <v>0</v>
      </c>
      <c r="AI50" s="307">
        <v>219000</v>
      </c>
      <c r="AJ50" s="304">
        <v>218000</v>
      </c>
      <c r="AK50" s="378">
        <v>0</v>
      </c>
      <c r="AL50" s="306">
        <v>218000</v>
      </c>
      <c r="AM50" s="378">
        <v>220000</v>
      </c>
      <c r="AN50" s="378">
        <v>0</v>
      </c>
      <c r="AO50" s="306">
        <v>220000</v>
      </c>
      <c r="AP50" s="378">
        <v>0</v>
      </c>
      <c r="AQ50" s="378">
        <v>0</v>
      </c>
      <c r="AR50" s="306">
        <v>0</v>
      </c>
      <c r="AS50" s="378">
        <v>0</v>
      </c>
      <c r="AT50" s="378">
        <v>0</v>
      </c>
      <c r="AU50" s="307">
        <v>0</v>
      </c>
      <c r="AW50" s="253"/>
      <c r="AX50" s="253"/>
      <c r="AY50" s="253"/>
    </row>
    <row r="51" spans="1:51" ht="14.25" customHeight="1" x14ac:dyDescent="0.2">
      <c r="A51" s="375" t="s">
        <v>286</v>
      </c>
      <c r="B51" s="302" t="s">
        <v>161</v>
      </c>
      <c r="C51" s="373">
        <v>0</v>
      </c>
      <c r="D51" s="373">
        <v>0</v>
      </c>
      <c r="E51" s="373">
        <v>0</v>
      </c>
      <c r="F51" s="304">
        <v>0</v>
      </c>
      <c r="G51" s="378">
        <v>0</v>
      </c>
      <c r="H51" s="306">
        <v>0</v>
      </c>
      <c r="I51" s="378">
        <v>0</v>
      </c>
      <c r="J51" s="378">
        <v>0</v>
      </c>
      <c r="K51" s="307">
        <v>0</v>
      </c>
      <c r="L51" s="304">
        <v>0</v>
      </c>
      <c r="M51" s="378">
        <v>0</v>
      </c>
      <c r="N51" s="306">
        <v>0</v>
      </c>
      <c r="O51" s="378">
        <v>0</v>
      </c>
      <c r="P51" s="378">
        <v>0</v>
      </c>
      <c r="Q51" s="306">
        <v>0</v>
      </c>
      <c r="R51" s="378">
        <v>0</v>
      </c>
      <c r="S51" s="378">
        <v>0</v>
      </c>
      <c r="T51" s="306">
        <v>0</v>
      </c>
      <c r="U51" s="378">
        <v>0</v>
      </c>
      <c r="V51" s="378">
        <v>0</v>
      </c>
      <c r="W51" s="307">
        <v>0</v>
      </c>
      <c r="X51" s="304">
        <v>0</v>
      </c>
      <c r="Y51" s="378">
        <v>0</v>
      </c>
      <c r="Z51" s="306">
        <v>0</v>
      </c>
      <c r="AA51" s="378">
        <v>-1188000</v>
      </c>
      <c r="AB51" s="378">
        <v>0</v>
      </c>
      <c r="AC51" s="306">
        <v>-1188000</v>
      </c>
      <c r="AD51" s="378">
        <v>689000</v>
      </c>
      <c r="AE51" s="378">
        <v>0</v>
      </c>
      <c r="AF51" s="306">
        <v>689000</v>
      </c>
      <c r="AG51" s="378">
        <v>166000</v>
      </c>
      <c r="AH51" s="378">
        <v>0</v>
      </c>
      <c r="AI51" s="307">
        <v>166000</v>
      </c>
      <c r="AJ51" s="304">
        <v>167000</v>
      </c>
      <c r="AK51" s="378">
        <v>0</v>
      </c>
      <c r="AL51" s="306">
        <v>167000</v>
      </c>
      <c r="AM51" s="378">
        <v>166000</v>
      </c>
      <c r="AN51" s="378">
        <v>0</v>
      </c>
      <c r="AO51" s="306">
        <v>166000</v>
      </c>
      <c r="AP51" s="378">
        <v>0</v>
      </c>
      <c r="AQ51" s="378">
        <v>0</v>
      </c>
      <c r="AR51" s="306">
        <v>0</v>
      </c>
      <c r="AS51" s="378">
        <v>0</v>
      </c>
      <c r="AT51" s="378">
        <v>0</v>
      </c>
      <c r="AU51" s="307">
        <v>0</v>
      </c>
      <c r="AW51" s="253"/>
      <c r="AX51" s="253"/>
      <c r="AY51" s="253"/>
    </row>
    <row r="52" spans="1:51" ht="14.25" customHeight="1" x14ac:dyDescent="0.2">
      <c r="A52" s="355"/>
      <c r="B52" s="302" t="s">
        <v>183</v>
      </c>
      <c r="C52" s="373">
        <v>0</v>
      </c>
      <c r="D52" s="373">
        <v>0</v>
      </c>
      <c r="E52" s="373">
        <v>0</v>
      </c>
      <c r="F52" s="304">
        <v>0</v>
      </c>
      <c r="G52" s="378">
        <v>0</v>
      </c>
      <c r="H52" s="306">
        <v>0</v>
      </c>
      <c r="I52" s="378">
        <v>0</v>
      </c>
      <c r="J52" s="378">
        <v>0</v>
      </c>
      <c r="K52" s="307">
        <v>0</v>
      </c>
      <c r="L52" s="304">
        <v>0</v>
      </c>
      <c r="M52" s="378">
        <v>0</v>
      </c>
      <c r="N52" s="306">
        <v>0</v>
      </c>
      <c r="O52" s="378">
        <v>0</v>
      </c>
      <c r="P52" s="378">
        <v>0</v>
      </c>
      <c r="Q52" s="306">
        <v>0</v>
      </c>
      <c r="R52" s="378">
        <v>-2248000</v>
      </c>
      <c r="S52" s="378">
        <v>0</v>
      </c>
      <c r="T52" s="306">
        <v>-2248000</v>
      </c>
      <c r="U52" s="378">
        <v>0</v>
      </c>
      <c r="V52" s="378">
        <v>0</v>
      </c>
      <c r="W52" s="307">
        <v>0</v>
      </c>
      <c r="X52" s="304">
        <v>0</v>
      </c>
      <c r="Y52" s="378">
        <v>0</v>
      </c>
      <c r="Z52" s="306">
        <v>0</v>
      </c>
      <c r="AA52" s="378">
        <v>390000</v>
      </c>
      <c r="AB52" s="378">
        <v>0</v>
      </c>
      <c r="AC52" s="306">
        <v>390000</v>
      </c>
      <c r="AD52" s="378">
        <v>-495000</v>
      </c>
      <c r="AE52" s="378">
        <v>0</v>
      </c>
      <c r="AF52" s="306">
        <v>-495000</v>
      </c>
      <c r="AG52" s="378">
        <v>784000</v>
      </c>
      <c r="AH52" s="378">
        <v>0</v>
      </c>
      <c r="AI52" s="307">
        <v>784000</v>
      </c>
      <c r="AJ52" s="304">
        <v>784000</v>
      </c>
      <c r="AK52" s="378">
        <v>0</v>
      </c>
      <c r="AL52" s="306">
        <v>784000</v>
      </c>
      <c r="AM52" s="378">
        <v>785000</v>
      </c>
      <c r="AN52" s="378">
        <v>0</v>
      </c>
      <c r="AO52" s="306">
        <v>785000</v>
      </c>
      <c r="AP52" s="378">
        <v>0</v>
      </c>
      <c r="AQ52" s="378">
        <v>0</v>
      </c>
      <c r="AR52" s="306">
        <v>0</v>
      </c>
      <c r="AS52" s="378">
        <v>0</v>
      </c>
      <c r="AT52" s="378">
        <v>0</v>
      </c>
      <c r="AU52" s="307">
        <v>0</v>
      </c>
      <c r="AW52" s="253"/>
      <c r="AX52" s="253"/>
      <c r="AY52" s="253"/>
    </row>
    <row r="53" spans="1:51" ht="14.25" customHeight="1" x14ac:dyDescent="0.2">
      <c r="A53" s="355"/>
      <c r="B53" s="302" t="s">
        <v>125</v>
      </c>
      <c r="C53" s="373">
        <v>-2592000</v>
      </c>
      <c r="D53" s="373">
        <v>-1563000</v>
      </c>
      <c r="E53" s="373">
        <v>-4155000</v>
      </c>
      <c r="F53" s="304">
        <v>0</v>
      </c>
      <c r="G53" s="378">
        <v>0</v>
      </c>
      <c r="H53" s="306">
        <v>0</v>
      </c>
      <c r="I53" s="378">
        <v>-2500000</v>
      </c>
      <c r="J53" s="378">
        <v>-1667000</v>
      </c>
      <c r="K53" s="307">
        <v>-4167000</v>
      </c>
      <c r="L53" s="304">
        <v>-2500000</v>
      </c>
      <c r="M53" s="378">
        <v>-1667000</v>
      </c>
      <c r="N53" s="306">
        <v>-4167000</v>
      </c>
      <c r="O53" s="378">
        <v>-2500000</v>
      </c>
      <c r="P53" s="378">
        <v>-1667000</v>
      </c>
      <c r="Q53" s="306">
        <v>-4167000</v>
      </c>
      <c r="R53" s="378">
        <v>-1298000</v>
      </c>
      <c r="S53" s="378">
        <v>-864000</v>
      </c>
      <c r="T53" s="306">
        <v>-2162000</v>
      </c>
      <c r="U53" s="378">
        <v>0</v>
      </c>
      <c r="V53" s="378">
        <v>0</v>
      </c>
      <c r="W53" s="307">
        <v>0</v>
      </c>
      <c r="X53" s="304">
        <v>0</v>
      </c>
      <c r="Y53" s="378">
        <v>0</v>
      </c>
      <c r="Z53" s="306">
        <v>0</v>
      </c>
      <c r="AA53" s="378">
        <v>-4587000</v>
      </c>
      <c r="AB53" s="378">
        <v>-3747000</v>
      </c>
      <c r="AC53" s="306">
        <v>-8334000</v>
      </c>
      <c r="AD53" s="378">
        <v>139000</v>
      </c>
      <c r="AE53" s="378">
        <v>-296000</v>
      </c>
      <c r="AF53" s="306">
        <v>-157000</v>
      </c>
      <c r="AG53" s="378">
        <v>2224000</v>
      </c>
      <c r="AH53" s="378">
        <v>1797000</v>
      </c>
      <c r="AI53" s="307">
        <v>4021000</v>
      </c>
      <c r="AJ53" s="304">
        <v>2224000</v>
      </c>
      <c r="AK53" s="378">
        <v>1796000</v>
      </c>
      <c r="AL53" s="306">
        <v>4020000</v>
      </c>
      <c r="AM53" s="378">
        <v>2224000</v>
      </c>
      <c r="AN53" s="378">
        <v>1796000</v>
      </c>
      <c r="AO53" s="306">
        <v>4020000</v>
      </c>
      <c r="AP53" s="378">
        <v>3982000</v>
      </c>
      <c r="AQ53" s="378">
        <v>2956000</v>
      </c>
      <c r="AR53" s="306">
        <v>6938000</v>
      </c>
      <c r="AS53" s="378">
        <v>0</v>
      </c>
      <c r="AT53" s="378">
        <v>0</v>
      </c>
      <c r="AU53" s="307">
        <v>0</v>
      </c>
      <c r="AW53" s="253"/>
      <c r="AX53" s="253"/>
      <c r="AY53" s="253"/>
    </row>
    <row r="54" spans="1:51" ht="14.25" customHeight="1" x14ac:dyDescent="0.2">
      <c r="A54" s="355"/>
      <c r="B54" s="302" t="s">
        <v>200</v>
      </c>
      <c r="C54" s="373">
        <v>0</v>
      </c>
      <c r="D54" s="373">
        <v>0</v>
      </c>
      <c r="E54" s="373">
        <v>0</v>
      </c>
      <c r="F54" s="304">
        <v>0</v>
      </c>
      <c r="G54" s="378">
        <v>0</v>
      </c>
      <c r="H54" s="306">
        <v>0</v>
      </c>
      <c r="I54" s="378">
        <v>0</v>
      </c>
      <c r="J54" s="378">
        <v>0</v>
      </c>
      <c r="K54" s="307">
        <v>0</v>
      </c>
      <c r="L54" s="304">
        <v>0</v>
      </c>
      <c r="M54" s="378">
        <v>0</v>
      </c>
      <c r="N54" s="306">
        <v>0</v>
      </c>
      <c r="O54" s="378">
        <v>0</v>
      </c>
      <c r="P54" s="378">
        <v>0</v>
      </c>
      <c r="Q54" s="306">
        <v>0</v>
      </c>
      <c r="R54" s="378">
        <v>0</v>
      </c>
      <c r="S54" s="378">
        <v>0</v>
      </c>
      <c r="T54" s="306">
        <v>0</v>
      </c>
      <c r="U54" s="378">
        <v>0</v>
      </c>
      <c r="V54" s="378">
        <v>0</v>
      </c>
      <c r="W54" s="307">
        <v>0</v>
      </c>
      <c r="X54" s="304">
        <v>0</v>
      </c>
      <c r="Y54" s="378">
        <v>0</v>
      </c>
      <c r="Z54" s="306">
        <v>0</v>
      </c>
      <c r="AA54" s="378">
        <v>-536000</v>
      </c>
      <c r="AB54" s="378">
        <v>0</v>
      </c>
      <c r="AC54" s="306">
        <v>-536000</v>
      </c>
      <c r="AD54" s="378">
        <v>687000</v>
      </c>
      <c r="AE54" s="378">
        <v>0</v>
      </c>
      <c r="AF54" s="306">
        <v>687000</v>
      </c>
      <c r="AG54" s="378">
        <v>-151000</v>
      </c>
      <c r="AH54" s="378">
        <v>0</v>
      </c>
      <c r="AI54" s="307">
        <v>-151000</v>
      </c>
      <c r="AJ54" s="304">
        <v>0</v>
      </c>
      <c r="AK54" s="378">
        <v>0</v>
      </c>
      <c r="AL54" s="306">
        <v>0</v>
      </c>
      <c r="AM54" s="378">
        <v>0</v>
      </c>
      <c r="AN54" s="378">
        <v>0</v>
      </c>
      <c r="AO54" s="306">
        <v>0</v>
      </c>
      <c r="AP54" s="378">
        <v>0</v>
      </c>
      <c r="AQ54" s="378">
        <v>0</v>
      </c>
      <c r="AR54" s="306">
        <v>0</v>
      </c>
      <c r="AS54" s="378">
        <v>0</v>
      </c>
      <c r="AT54" s="378">
        <v>0</v>
      </c>
      <c r="AU54" s="307">
        <v>0</v>
      </c>
      <c r="AW54" s="253"/>
      <c r="AX54" s="253"/>
      <c r="AY54" s="253"/>
    </row>
    <row r="55" spans="1:51" ht="14.1" customHeight="1" x14ac:dyDescent="0.2">
      <c r="A55" s="309" t="s">
        <v>287</v>
      </c>
      <c r="B55" s="302" t="s">
        <v>186</v>
      </c>
      <c r="C55" s="373">
        <v>40456000</v>
      </c>
      <c r="D55" s="373">
        <v>38430000</v>
      </c>
      <c r="E55" s="373">
        <v>78886000</v>
      </c>
      <c r="F55" s="304">
        <v>0</v>
      </c>
      <c r="G55" s="378">
        <v>0</v>
      </c>
      <c r="H55" s="306">
        <v>0</v>
      </c>
      <c r="I55" s="378">
        <v>918000</v>
      </c>
      <c r="J55" s="378">
        <v>918000</v>
      </c>
      <c r="K55" s="307">
        <v>1836000</v>
      </c>
      <c r="L55" s="304">
        <v>961000</v>
      </c>
      <c r="M55" s="378">
        <v>961000</v>
      </c>
      <c r="N55" s="306">
        <v>1922000</v>
      </c>
      <c r="O55" s="378">
        <v>983000</v>
      </c>
      <c r="P55" s="378">
        <v>983000</v>
      </c>
      <c r="Q55" s="306">
        <v>1966000</v>
      </c>
      <c r="R55" s="378">
        <v>2759000</v>
      </c>
      <c r="S55" s="378">
        <v>2413000</v>
      </c>
      <c r="T55" s="306">
        <v>5172000</v>
      </c>
      <c r="U55" s="378">
        <v>127000</v>
      </c>
      <c r="V55" s="378">
        <v>-127000</v>
      </c>
      <c r="W55" s="307">
        <v>0</v>
      </c>
      <c r="X55" s="304">
        <v>246000</v>
      </c>
      <c r="Y55" s="378">
        <v>-246000</v>
      </c>
      <c r="Z55" s="306">
        <v>0</v>
      </c>
      <c r="AA55" s="378">
        <v>1665667</v>
      </c>
      <c r="AB55" s="378">
        <v>1128000</v>
      </c>
      <c r="AC55" s="306">
        <v>2794000</v>
      </c>
      <c r="AD55" s="378">
        <v>850333</v>
      </c>
      <c r="AE55" s="378">
        <v>1279000</v>
      </c>
      <c r="AF55" s="306">
        <v>2129000</v>
      </c>
      <c r="AG55" s="378">
        <v>5681000</v>
      </c>
      <c r="AH55" s="378">
        <v>5413000</v>
      </c>
      <c r="AI55" s="307">
        <v>11094000</v>
      </c>
      <c r="AJ55" s="304">
        <v>6398000</v>
      </c>
      <c r="AK55" s="378">
        <v>6125000</v>
      </c>
      <c r="AL55" s="306">
        <v>12523000</v>
      </c>
      <c r="AM55" s="378">
        <v>8555000</v>
      </c>
      <c r="AN55" s="378">
        <v>8271000</v>
      </c>
      <c r="AO55" s="306">
        <v>16826000</v>
      </c>
      <c r="AP55" s="378">
        <v>11312000</v>
      </c>
      <c r="AQ55" s="378">
        <v>11312000</v>
      </c>
      <c r="AR55" s="306">
        <v>22624000</v>
      </c>
      <c r="AS55" s="378">
        <v>0</v>
      </c>
      <c r="AT55" s="378">
        <v>0</v>
      </c>
      <c r="AU55" s="307">
        <v>0</v>
      </c>
      <c r="AW55" s="253"/>
      <c r="AX55" s="253"/>
      <c r="AY55" s="253"/>
    </row>
    <row r="56" spans="1:51" ht="14.1" customHeight="1" x14ac:dyDescent="0.2">
      <c r="A56" s="356"/>
      <c r="B56" s="302" t="s">
        <v>188</v>
      </c>
      <c r="C56" s="373">
        <v>-18131000</v>
      </c>
      <c r="D56" s="373">
        <v>14713000</v>
      </c>
      <c r="E56" s="373">
        <v>-3418000</v>
      </c>
      <c r="F56" s="304">
        <v>0</v>
      </c>
      <c r="G56" s="378">
        <v>0</v>
      </c>
      <c r="H56" s="306">
        <v>0</v>
      </c>
      <c r="I56" s="378">
        <v>0</v>
      </c>
      <c r="J56" s="378">
        <v>0</v>
      </c>
      <c r="K56" s="307">
        <v>0</v>
      </c>
      <c r="L56" s="304">
        <v>0</v>
      </c>
      <c r="M56" s="378">
        <v>0</v>
      </c>
      <c r="N56" s="306">
        <v>0</v>
      </c>
      <c r="O56" s="378">
        <v>0</v>
      </c>
      <c r="P56" s="378">
        <v>0</v>
      </c>
      <c r="Q56" s="306">
        <v>0</v>
      </c>
      <c r="R56" s="378">
        <v>0</v>
      </c>
      <c r="S56" s="378">
        <v>0</v>
      </c>
      <c r="T56" s="306">
        <v>0</v>
      </c>
      <c r="U56" s="378">
        <v>-300000</v>
      </c>
      <c r="V56" s="378">
        <v>-300000</v>
      </c>
      <c r="W56" s="307">
        <v>-600000</v>
      </c>
      <c r="X56" s="304">
        <v>-399000</v>
      </c>
      <c r="Y56" s="378">
        <v>-399000</v>
      </c>
      <c r="Z56" s="306">
        <v>-798000</v>
      </c>
      <c r="AA56" s="378">
        <v>-743000</v>
      </c>
      <c r="AB56" s="378">
        <v>-743000</v>
      </c>
      <c r="AC56" s="306">
        <v>-1486000</v>
      </c>
      <c r="AD56" s="378">
        <v>538000</v>
      </c>
      <c r="AE56" s="378">
        <v>538000</v>
      </c>
      <c r="AF56" s="306">
        <v>1076000</v>
      </c>
      <c r="AG56" s="378">
        <v>-269000</v>
      </c>
      <c r="AH56" s="378">
        <v>-269000</v>
      </c>
      <c r="AI56" s="307">
        <v>-538000</v>
      </c>
      <c r="AJ56" s="304">
        <v>-268000</v>
      </c>
      <c r="AK56" s="378">
        <v>-268000</v>
      </c>
      <c r="AL56" s="306">
        <v>-536000</v>
      </c>
      <c r="AM56" s="378">
        <v>-16690000</v>
      </c>
      <c r="AN56" s="378">
        <v>16154000</v>
      </c>
      <c r="AO56" s="306">
        <v>-536000</v>
      </c>
      <c r="AP56" s="378">
        <v>0</v>
      </c>
      <c r="AQ56" s="378">
        <v>0</v>
      </c>
      <c r="AR56" s="306">
        <v>0</v>
      </c>
      <c r="AS56" s="378">
        <v>0</v>
      </c>
      <c r="AT56" s="378">
        <v>0</v>
      </c>
      <c r="AU56" s="307">
        <v>0</v>
      </c>
      <c r="AW56" s="253"/>
      <c r="AX56" s="253"/>
      <c r="AY56" s="253"/>
    </row>
    <row r="57" spans="1:51" ht="14.1" customHeight="1" x14ac:dyDescent="0.2">
      <c r="A57" s="356"/>
      <c r="B57" s="302" t="s">
        <v>154</v>
      </c>
      <c r="C57" s="373">
        <v>0</v>
      </c>
      <c r="D57" s="373">
        <v>0</v>
      </c>
      <c r="E57" s="373">
        <v>0</v>
      </c>
      <c r="F57" s="304">
        <v>0</v>
      </c>
      <c r="G57" s="378">
        <v>0</v>
      </c>
      <c r="H57" s="306">
        <v>0</v>
      </c>
      <c r="I57" s="378">
        <v>0</v>
      </c>
      <c r="J57" s="378">
        <v>0</v>
      </c>
      <c r="K57" s="307">
        <v>0</v>
      </c>
      <c r="L57" s="304">
        <v>0</v>
      </c>
      <c r="M57" s="378">
        <v>0</v>
      </c>
      <c r="N57" s="306">
        <v>0</v>
      </c>
      <c r="O57" s="378">
        <v>0</v>
      </c>
      <c r="P57" s="378">
        <v>0</v>
      </c>
      <c r="Q57" s="306">
        <v>0</v>
      </c>
      <c r="R57" s="378">
        <v>0</v>
      </c>
      <c r="S57" s="378">
        <v>0</v>
      </c>
      <c r="T57" s="306">
        <v>0</v>
      </c>
      <c r="U57" s="378">
        <v>0</v>
      </c>
      <c r="V57" s="378">
        <v>0</v>
      </c>
      <c r="W57" s="307">
        <v>0</v>
      </c>
      <c r="X57" s="304">
        <v>0</v>
      </c>
      <c r="Y57" s="378">
        <v>0</v>
      </c>
      <c r="Z57" s="306">
        <v>0</v>
      </c>
      <c r="AA57" s="378">
        <v>-5971000</v>
      </c>
      <c r="AB57" s="378">
        <v>0</v>
      </c>
      <c r="AC57" s="306">
        <v>-5971000</v>
      </c>
      <c r="AD57" s="378">
        <v>3913000</v>
      </c>
      <c r="AE57" s="378">
        <v>0</v>
      </c>
      <c r="AF57" s="306">
        <v>3913000</v>
      </c>
      <c r="AG57" s="378">
        <v>3301000</v>
      </c>
      <c r="AH57" s="378">
        <v>0</v>
      </c>
      <c r="AI57" s="307">
        <v>3301000</v>
      </c>
      <c r="AJ57" s="304">
        <v>-1243000</v>
      </c>
      <c r="AK57" s="378">
        <v>0</v>
      </c>
      <c r="AL57" s="306">
        <v>-1243000</v>
      </c>
      <c r="AM57" s="378">
        <v>0</v>
      </c>
      <c r="AN57" s="378">
        <v>0</v>
      </c>
      <c r="AO57" s="306">
        <v>0</v>
      </c>
      <c r="AP57" s="378">
        <v>0</v>
      </c>
      <c r="AQ57" s="378">
        <v>0</v>
      </c>
      <c r="AR57" s="306">
        <v>0</v>
      </c>
      <c r="AS57" s="378">
        <v>0</v>
      </c>
      <c r="AT57" s="378">
        <v>0</v>
      </c>
      <c r="AU57" s="307">
        <v>0</v>
      </c>
      <c r="AW57" s="253"/>
      <c r="AX57" s="253"/>
      <c r="AY57" s="253"/>
    </row>
    <row r="58" spans="1:51" ht="14.45" customHeight="1" x14ac:dyDescent="0.2">
      <c r="A58" s="356"/>
      <c r="B58" s="302" t="s">
        <v>205</v>
      </c>
      <c r="C58" s="373">
        <v>0</v>
      </c>
      <c r="D58" s="373">
        <v>0</v>
      </c>
      <c r="E58" s="373">
        <v>0</v>
      </c>
      <c r="F58" s="304">
        <v>0</v>
      </c>
      <c r="G58" s="378">
        <v>0</v>
      </c>
      <c r="H58" s="306">
        <v>0</v>
      </c>
      <c r="I58" s="378">
        <v>0</v>
      </c>
      <c r="J58" s="378">
        <v>0</v>
      </c>
      <c r="K58" s="307">
        <v>0</v>
      </c>
      <c r="L58" s="304">
        <v>0</v>
      </c>
      <c r="M58" s="378">
        <v>0</v>
      </c>
      <c r="N58" s="306">
        <v>0</v>
      </c>
      <c r="O58" s="378">
        <v>0</v>
      </c>
      <c r="P58" s="378">
        <v>0</v>
      </c>
      <c r="Q58" s="306">
        <v>0</v>
      </c>
      <c r="R58" s="378">
        <v>0</v>
      </c>
      <c r="S58" s="378">
        <v>0</v>
      </c>
      <c r="T58" s="306">
        <v>0</v>
      </c>
      <c r="U58" s="378">
        <v>0</v>
      </c>
      <c r="V58" s="378">
        <v>0</v>
      </c>
      <c r="W58" s="307">
        <v>0</v>
      </c>
      <c r="X58" s="304">
        <v>0</v>
      </c>
      <c r="Y58" s="378">
        <v>0</v>
      </c>
      <c r="Z58" s="306">
        <v>0</v>
      </c>
      <c r="AA58" s="378">
        <v>-300000</v>
      </c>
      <c r="AB58" s="378">
        <v>0</v>
      </c>
      <c r="AC58" s="306">
        <v>-300000</v>
      </c>
      <c r="AD58" s="378">
        <v>-250000</v>
      </c>
      <c r="AE58" s="378">
        <v>0</v>
      </c>
      <c r="AF58" s="306">
        <v>-250000</v>
      </c>
      <c r="AG58" s="378">
        <v>275000</v>
      </c>
      <c r="AH58" s="378">
        <v>0</v>
      </c>
      <c r="AI58" s="307">
        <v>275000</v>
      </c>
      <c r="AJ58" s="304">
        <v>275000</v>
      </c>
      <c r="AK58" s="378">
        <v>0</v>
      </c>
      <c r="AL58" s="306">
        <v>275000</v>
      </c>
      <c r="AM58" s="378">
        <v>0</v>
      </c>
      <c r="AN58" s="378">
        <v>0</v>
      </c>
      <c r="AO58" s="306">
        <v>0</v>
      </c>
      <c r="AP58" s="378">
        <v>0</v>
      </c>
      <c r="AQ58" s="378">
        <v>0</v>
      </c>
      <c r="AR58" s="306">
        <v>0</v>
      </c>
      <c r="AS58" s="378">
        <v>0</v>
      </c>
      <c r="AT58" s="378">
        <v>0</v>
      </c>
      <c r="AU58" s="307">
        <v>0</v>
      </c>
      <c r="AW58" s="253"/>
      <c r="AX58" s="253"/>
      <c r="AY58" s="253"/>
    </row>
    <row r="59" spans="1:51" ht="14.25" customHeight="1" x14ac:dyDescent="0.2">
      <c r="A59" s="376" t="s">
        <v>288</v>
      </c>
      <c r="B59" s="302" t="s">
        <v>162</v>
      </c>
      <c r="C59" s="373">
        <v>0</v>
      </c>
      <c r="D59" s="373">
        <v>0</v>
      </c>
      <c r="E59" s="373">
        <v>0</v>
      </c>
      <c r="F59" s="304">
        <v>0</v>
      </c>
      <c r="G59" s="378">
        <v>0</v>
      </c>
      <c r="H59" s="306">
        <v>0</v>
      </c>
      <c r="I59" s="378">
        <v>0</v>
      </c>
      <c r="J59" s="378">
        <v>0</v>
      </c>
      <c r="K59" s="307">
        <v>0</v>
      </c>
      <c r="L59" s="304">
        <v>0</v>
      </c>
      <c r="M59" s="378">
        <v>0</v>
      </c>
      <c r="N59" s="306">
        <v>0</v>
      </c>
      <c r="O59" s="378">
        <v>0</v>
      </c>
      <c r="P59" s="378">
        <v>0</v>
      </c>
      <c r="Q59" s="306">
        <v>0</v>
      </c>
      <c r="R59" s="378">
        <v>0</v>
      </c>
      <c r="S59" s="378">
        <v>0</v>
      </c>
      <c r="T59" s="306">
        <v>0</v>
      </c>
      <c r="U59" s="378">
        <v>0</v>
      </c>
      <c r="V59" s="378">
        <v>0</v>
      </c>
      <c r="W59" s="307">
        <v>0</v>
      </c>
      <c r="X59" s="304">
        <v>0</v>
      </c>
      <c r="Y59" s="378">
        <v>0</v>
      </c>
      <c r="Z59" s="306">
        <v>0</v>
      </c>
      <c r="AA59" s="378">
        <v>-760000</v>
      </c>
      <c r="AB59" s="378">
        <v>0</v>
      </c>
      <c r="AC59" s="306">
        <v>-760000</v>
      </c>
      <c r="AD59" s="378">
        <v>86000</v>
      </c>
      <c r="AE59" s="378">
        <v>0</v>
      </c>
      <c r="AF59" s="306">
        <v>86000</v>
      </c>
      <c r="AG59" s="378">
        <v>-76000</v>
      </c>
      <c r="AH59" s="378">
        <v>0</v>
      </c>
      <c r="AI59" s="307">
        <v>-76000</v>
      </c>
      <c r="AJ59" s="304">
        <v>-76000</v>
      </c>
      <c r="AK59" s="378">
        <v>0</v>
      </c>
      <c r="AL59" s="306">
        <v>-76000</v>
      </c>
      <c r="AM59" s="378">
        <v>826000</v>
      </c>
      <c r="AN59" s="378">
        <v>0</v>
      </c>
      <c r="AO59" s="306">
        <v>826000</v>
      </c>
      <c r="AP59" s="378">
        <v>0</v>
      </c>
      <c r="AQ59" s="378">
        <v>0</v>
      </c>
      <c r="AR59" s="306">
        <v>0</v>
      </c>
      <c r="AS59" s="378">
        <v>0</v>
      </c>
      <c r="AT59" s="378">
        <v>0</v>
      </c>
      <c r="AU59" s="307">
        <v>0</v>
      </c>
      <c r="AW59" s="253"/>
      <c r="AX59" s="253"/>
      <c r="AY59" s="253"/>
    </row>
    <row r="60" spans="1:51" ht="14.25" customHeight="1" x14ac:dyDescent="0.2">
      <c r="A60" s="357"/>
      <c r="B60" s="302" t="s">
        <v>164</v>
      </c>
      <c r="C60" s="373">
        <v>0</v>
      </c>
      <c r="D60" s="373">
        <v>0</v>
      </c>
      <c r="E60" s="373">
        <v>0</v>
      </c>
      <c r="F60" s="304">
        <v>0</v>
      </c>
      <c r="G60" s="378">
        <v>0</v>
      </c>
      <c r="H60" s="306">
        <v>0</v>
      </c>
      <c r="I60" s="378">
        <v>0</v>
      </c>
      <c r="J60" s="378">
        <v>0</v>
      </c>
      <c r="K60" s="307">
        <v>0</v>
      </c>
      <c r="L60" s="304">
        <v>0</v>
      </c>
      <c r="M60" s="378">
        <v>0</v>
      </c>
      <c r="N60" s="306">
        <v>0</v>
      </c>
      <c r="O60" s="378">
        <v>0</v>
      </c>
      <c r="P60" s="378">
        <v>0</v>
      </c>
      <c r="Q60" s="306">
        <v>0</v>
      </c>
      <c r="R60" s="378">
        <v>0</v>
      </c>
      <c r="S60" s="378">
        <v>0</v>
      </c>
      <c r="T60" s="306">
        <v>0</v>
      </c>
      <c r="U60" s="378">
        <v>-5000</v>
      </c>
      <c r="V60" s="378">
        <v>0</v>
      </c>
      <c r="W60" s="307">
        <v>-5000</v>
      </c>
      <c r="X60" s="304">
        <v>10000</v>
      </c>
      <c r="Y60" s="378">
        <v>0</v>
      </c>
      <c r="Z60" s="306">
        <v>10000</v>
      </c>
      <c r="AA60" s="378">
        <v>-20845000</v>
      </c>
      <c r="AB60" s="378">
        <v>0</v>
      </c>
      <c r="AC60" s="306">
        <v>-20845000</v>
      </c>
      <c r="AD60" s="378">
        <v>12635000</v>
      </c>
      <c r="AE60" s="378">
        <v>0</v>
      </c>
      <c r="AF60" s="306">
        <v>12635000</v>
      </c>
      <c r="AG60" s="378">
        <v>-471000</v>
      </c>
      <c r="AH60" s="378">
        <v>0</v>
      </c>
      <c r="AI60" s="307">
        <v>-471000</v>
      </c>
      <c r="AJ60" s="304">
        <v>-471000</v>
      </c>
      <c r="AK60" s="378">
        <v>0</v>
      </c>
      <c r="AL60" s="306">
        <v>-471000</v>
      </c>
      <c r="AM60" s="378">
        <v>-472000</v>
      </c>
      <c r="AN60" s="378">
        <v>0</v>
      </c>
      <c r="AO60" s="306">
        <v>-472000</v>
      </c>
      <c r="AP60" s="378">
        <v>9619000</v>
      </c>
      <c r="AQ60" s="378">
        <v>0</v>
      </c>
      <c r="AR60" s="306">
        <v>9619000</v>
      </c>
      <c r="AS60" s="378">
        <v>0</v>
      </c>
      <c r="AT60" s="378">
        <v>0</v>
      </c>
      <c r="AU60" s="307">
        <v>0</v>
      </c>
      <c r="AW60" s="253"/>
      <c r="AX60" s="253"/>
      <c r="AY60" s="253"/>
    </row>
    <row r="61" spans="1:51" ht="14.25" customHeight="1" x14ac:dyDescent="0.2">
      <c r="A61" s="357"/>
      <c r="B61" s="302" t="s">
        <v>130</v>
      </c>
      <c r="C61" s="373">
        <v>-8664000</v>
      </c>
      <c r="D61" s="373">
        <v>-6003000</v>
      </c>
      <c r="E61" s="373">
        <v>-14667000</v>
      </c>
      <c r="F61" s="304">
        <v>0</v>
      </c>
      <c r="G61" s="378">
        <v>0</v>
      </c>
      <c r="H61" s="306">
        <v>0</v>
      </c>
      <c r="I61" s="378">
        <v>0</v>
      </c>
      <c r="J61" s="378">
        <v>0</v>
      </c>
      <c r="K61" s="307">
        <v>0</v>
      </c>
      <c r="L61" s="304">
        <v>0</v>
      </c>
      <c r="M61" s="378">
        <v>0</v>
      </c>
      <c r="N61" s="306">
        <v>0</v>
      </c>
      <c r="O61" s="378">
        <v>0</v>
      </c>
      <c r="P61" s="378">
        <v>0</v>
      </c>
      <c r="Q61" s="306">
        <v>0</v>
      </c>
      <c r="R61" s="378">
        <v>0</v>
      </c>
      <c r="S61" s="378">
        <v>0</v>
      </c>
      <c r="T61" s="306">
        <v>0</v>
      </c>
      <c r="U61" s="378">
        <v>0</v>
      </c>
      <c r="V61" s="378">
        <v>0</v>
      </c>
      <c r="W61" s="307">
        <v>0</v>
      </c>
      <c r="X61" s="304">
        <v>0</v>
      </c>
      <c r="Y61" s="378">
        <v>0</v>
      </c>
      <c r="Z61" s="306">
        <v>0</v>
      </c>
      <c r="AA61" s="378">
        <v>-4587000</v>
      </c>
      <c r="AB61" s="378">
        <v>-3746000</v>
      </c>
      <c r="AC61" s="306">
        <v>-8333000</v>
      </c>
      <c r="AD61" s="378">
        <v>-2001000</v>
      </c>
      <c r="AE61" s="378">
        <v>-1832000</v>
      </c>
      <c r="AF61" s="306">
        <v>-3833000</v>
      </c>
      <c r="AG61" s="378">
        <v>-1769000</v>
      </c>
      <c r="AH61" s="378">
        <v>-939000</v>
      </c>
      <c r="AI61" s="307">
        <v>-2708000</v>
      </c>
      <c r="AJ61" s="304">
        <v>-1769000</v>
      </c>
      <c r="AK61" s="378">
        <v>-939000</v>
      </c>
      <c r="AL61" s="306">
        <v>-2708000</v>
      </c>
      <c r="AM61" s="378">
        <v>-1769000</v>
      </c>
      <c r="AN61" s="378">
        <v>-941000</v>
      </c>
      <c r="AO61" s="306">
        <v>-2710000</v>
      </c>
      <c r="AP61" s="378">
        <v>3231000</v>
      </c>
      <c r="AQ61" s="378">
        <v>2394000</v>
      </c>
      <c r="AR61" s="306">
        <v>5625000</v>
      </c>
      <c r="AS61" s="378">
        <v>0</v>
      </c>
      <c r="AT61" s="378">
        <v>0</v>
      </c>
      <c r="AU61" s="307">
        <v>0</v>
      </c>
      <c r="AW61" s="253"/>
      <c r="AX61" s="253"/>
      <c r="AY61" s="253"/>
    </row>
    <row r="62" spans="1:51" ht="14.25" customHeight="1" x14ac:dyDescent="0.2">
      <c r="A62" s="357"/>
      <c r="B62" s="302" t="s">
        <v>133</v>
      </c>
      <c r="C62" s="373">
        <v>0</v>
      </c>
      <c r="D62" s="373">
        <v>0</v>
      </c>
      <c r="E62" s="373">
        <v>0</v>
      </c>
      <c r="F62" s="304">
        <v>0</v>
      </c>
      <c r="G62" s="378">
        <v>0</v>
      </c>
      <c r="H62" s="306">
        <v>0</v>
      </c>
      <c r="I62" s="378">
        <v>0</v>
      </c>
      <c r="J62" s="378">
        <v>0</v>
      </c>
      <c r="K62" s="307">
        <v>0</v>
      </c>
      <c r="L62" s="304">
        <v>0</v>
      </c>
      <c r="M62" s="378">
        <v>0</v>
      </c>
      <c r="N62" s="306">
        <v>0</v>
      </c>
      <c r="O62" s="378">
        <v>0</v>
      </c>
      <c r="P62" s="378">
        <v>0</v>
      </c>
      <c r="Q62" s="306">
        <v>0</v>
      </c>
      <c r="R62" s="378">
        <v>0</v>
      </c>
      <c r="S62" s="378">
        <v>0</v>
      </c>
      <c r="T62" s="306">
        <v>0</v>
      </c>
      <c r="U62" s="378">
        <v>0</v>
      </c>
      <c r="V62" s="378">
        <v>0</v>
      </c>
      <c r="W62" s="307">
        <v>0</v>
      </c>
      <c r="X62" s="304">
        <v>0</v>
      </c>
      <c r="Y62" s="378">
        <v>0</v>
      </c>
      <c r="Z62" s="306">
        <v>0</v>
      </c>
      <c r="AA62" s="378">
        <v>0</v>
      </c>
      <c r="AB62" s="378">
        <v>0</v>
      </c>
      <c r="AC62" s="306">
        <v>0</v>
      </c>
      <c r="AD62" s="378">
        <v>1041000</v>
      </c>
      <c r="AE62" s="378">
        <v>0</v>
      </c>
      <c r="AF62" s="306">
        <v>1041000</v>
      </c>
      <c r="AG62" s="378">
        <v>1042000</v>
      </c>
      <c r="AH62" s="378">
        <v>0</v>
      </c>
      <c r="AI62" s="307">
        <v>1042000</v>
      </c>
      <c r="AJ62" s="304">
        <v>1042000</v>
      </c>
      <c r="AK62" s="378">
        <v>0</v>
      </c>
      <c r="AL62" s="306">
        <v>1042000</v>
      </c>
      <c r="AM62" s="378">
        <v>-3125000</v>
      </c>
      <c r="AN62" s="378">
        <v>0</v>
      </c>
      <c r="AO62" s="306">
        <v>-3125000</v>
      </c>
      <c r="AP62" s="378">
        <v>0</v>
      </c>
      <c r="AQ62" s="378">
        <v>0</v>
      </c>
      <c r="AR62" s="306">
        <v>0</v>
      </c>
      <c r="AS62" s="378">
        <v>0</v>
      </c>
      <c r="AT62" s="378">
        <v>0</v>
      </c>
      <c r="AU62" s="307">
        <v>0</v>
      </c>
      <c r="AW62" s="253"/>
      <c r="AX62" s="253"/>
      <c r="AY62" s="253"/>
    </row>
    <row r="63" spans="1:51" ht="14.25" customHeight="1" x14ac:dyDescent="0.2">
      <c r="A63" s="357"/>
      <c r="B63" s="302" t="s">
        <v>137</v>
      </c>
      <c r="C63" s="373">
        <v>-37594000</v>
      </c>
      <c r="D63" s="373">
        <v>-22955000</v>
      </c>
      <c r="E63" s="373">
        <v>-60549000</v>
      </c>
      <c r="F63" s="304">
        <v>0</v>
      </c>
      <c r="G63" s="378">
        <v>0</v>
      </c>
      <c r="H63" s="306">
        <v>0</v>
      </c>
      <c r="I63" s="378">
        <v>288000</v>
      </c>
      <c r="J63" s="378">
        <v>157000</v>
      </c>
      <c r="K63" s="307">
        <v>445000</v>
      </c>
      <c r="L63" s="304">
        <v>292000</v>
      </c>
      <c r="M63" s="378">
        <v>159000</v>
      </c>
      <c r="N63" s="306">
        <v>451000</v>
      </c>
      <c r="O63" s="378">
        <v>368000</v>
      </c>
      <c r="P63" s="378">
        <v>201000</v>
      </c>
      <c r="Q63" s="306">
        <v>569000</v>
      </c>
      <c r="R63" s="378">
        <v>-16369000</v>
      </c>
      <c r="S63" s="378">
        <v>-8988000</v>
      </c>
      <c r="T63" s="306">
        <v>-25357000</v>
      </c>
      <c r="U63" s="378">
        <v>1278000</v>
      </c>
      <c r="V63" s="378">
        <v>830000</v>
      </c>
      <c r="W63" s="307">
        <v>2108000</v>
      </c>
      <c r="X63" s="304">
        <v>1332000</v>
      </c>
      <c r="Y63" s="378">
        <v>866000</v>
      </c>
      <c r="Z63" s="306">
        <v>2198000</v>
      </c>
      <c r="AA63" s="378">
        <v>-13596000</v>
      </c>
      <c r="AB63" s="378">
        <v>-9039000</v>
      </c>
      <c r="AC63" s="306">
        <v>-22635000</v>
      </c>
      <c r="AD63" s="378">
        <v>-13489000</v>
      </c>
      <c r="AE63" s="378">
        <v>-8966000</v>
      </c>
      <c r="AF63" s="306">
        <v>-22455000</v>
      </c>
      <c r="AG63" s="378">
        <v>-1694000</v>
      </c>
      <c r="AH63" s="378">
        <v>-786000</v>
      </c>
      <c r="AI63" s="307">
        <v>-2480000</v>
      </c>
      <c r="AJ63" s="304">
        <v>-1695000</v>
      </c>
      <c r="AK63" s="378">
        <v>-786000</v>
      </c>
      <c r="AL63" s="306">
        <v>-2481000</v>
      </c>
      <c r="AM63" s="378">
        <v>-1695000</v>
      </c>
      <c r="AN63" s="378">
        <v>-787000</v>
      </c>
      <c r="AO63" s="306">
        <v>-2482000</v>
      </c>
      <c r="AP63" s="378">
        <v>7386000</v>
      </c>
      <c r="AQ63" s="378">
        <v>4184000</v>
      </c>
      <c r="AR63" s="306">
        <v>11570000</v>
      </c>
      <c r="AS63" s="378">
        <v>0</v>
      </c>
      <c r="AT63" s="378">
        <v>0</v>
      </c>
      <c r="AU63" s="307">
        <v>0</v>
      </c>
      <c r="AW63" s="253"/>
      <c r="AX63" s="253"/>
      <c r="AY63" s="253"/>
    </row>
    <row r="64" spans="1:51" ht="14.25" customHeight="1" x14ac:dyDescent="0.2">
      <c r="A64" s="357"/>
      <c r="B64" s="302" t="s">
        <v>138</v>
      </c>
      <c r="C64" s="373">
        <v>24500000</v>
      </c>
      <c r="D64" s="373">
        <v>154929000</v>
      </c>
      <c r="E64" s="373">
        <v>179429000</v>
      </c>
      <c r="F64" s="304">
        <v>0</v>
      </c>
      <c r="G64" s="378">
        <v>0</v>
      </c>
      <c r="H64" s="306">
        <v>0</v>
      </c>
      <c r="I64" s="378">
        <v>0</v>
      </c>
      <c r="J64" s="378">
        <v>0</v>
      </c>
      <c r="K64" s="307">
        <v>0</v>
      </c>
      <c r="L64" s="304">
        <v>0</v>
      </c>
      <c r="M64" s="378">
        <v>0</v>
      </c>
      <c r="N64" s="306">
        <v>0</v>
      </c>
      <c r="O64" s="378">
        <v>0</v>
      </c>
      <c r="P64" s="378">
        <v>0</v>
      </c>
      <c r="Q64" s="306">
        <v>0</v>
      </c>
      <c r="R64" s="378">
        <v>-3984000</v>
      </c>
      <c r="S64" s="378">
        <v>-2950000</v>
      </c>
      <c r="T64" s="306">
        <v>-6934000</v>
      </c>
      <c r="U64" s="378">
        <v>71482000</v>
      </c>
      <c r="V64" s="378">
        <v>56786000</v>
      </c>
      <c r="W64" s="307">
        <v>128268000</v>
      </c>
      <c r="X64" s="304">
        <v>-49645000</v>
      </c>
      <c r="Y64" s="378">
        <v>-53888000</v>
      </c>
      <c r="Z64" s="306">
        <v>-103533000</v>
      </c>
      <c r="AA64" s="378">
        <v>-75822000</v>
      </c>
      <c r="AB64" s="378">
        <v>-55596000</v>
      </c>
      <c r="AC64" s="306">
        <v>-131418000</v>
      </c>
      <c r="AD64" s="378">
        <v>28010000</v>
      </c>
      <c r="AE64" s="378">
        <v>30630000</v>
      </c>
      <c r="AF64" s="306">
        <v>58640000</v>
      </c>
      <c r="AG64" s="378">
        <v>18245000</v>
      </c>
      <c r="AH64" s="378">
        <v>62168000</v>
      </c>
      <c r="AI64" s="307">
        <v>80413000</v>
      </c>
      <c r="AJ64" s="304">
        <v>19955000</v>
      </c>
      <c r="AK64" s="378">
        <v>59778000</v>
      </c>
      <c r="AL64" s="306">
        <v>79733000</v>
      </c>
      <c r="AM64" s="378">
        <v>16259000</v>
      </c>
      <c r="AN64" s="378">
        <v>58001000</v>
      </c>
      <c r="AO64" s="306">
        <v>74260000</v>
      </c>
      <c r="AP64" s="378">
        <v>0</v>
      </c>
      <c r="AQ64" s="378">
        <v>0</v>
      </c>
      <c r="AR64" s="306">
        <v>0</v>
      </c>
      <c r="AS64" s="378">
        <v>0</v>
      </c>
      <c r="AT64" s="378">
        <v>0</v>
      </c>
      <c r="AU64" s="307">
        <v>0</v>
      </c>
      <c r="AW64" s="253"/>
      <c r="AX64" s="253"/>
      <c r="AY64" s="253"/>
    </row>
    <row r="65" spans="1:51" ht="14.25" customHeight="1" x14ac:dyDescent="0.2">
      <c r="A65" s="357"/>
      <c r="B65" s="302" t="s">
        <v>191</v>
      </c>
      <c r="C65" s="373">
        <v>-1609000</v>
      </c>
      <c r="D65" s="373">
        <v>-2579000</v>
      </c>
      <c r="E65" s="373">
        <v>-4188000</v>
      </c>
      <c r="F65" s="304">
        <v>0</v>
      </c>
      <c r="G65" s="378">
        <v>0</v>
      </c>
      <c r="H65" s="306">
        <v>0</v>
      </c>
      <c r="I65" s="378">
        <v>0</v>
      </c>
      <c r="J65" s="378">
        <v>0</v>
      </c>
      <c r="K65" s="307">
        <v>0</v>
      </c>
      <c r="L65" s="304">
        <v>0</v>
      </c>
      <c r="M65" s="378">
        <v>0</v>
      </c>
      <c r="N65" s="306">
        <v>0</v>
      </c>
      <c r="O65" s="378">
        <v>0</v>
      </c>
      <c r="P65" s="378">
        <v>0</v>
      </c>
      <c r="Q65" s="306">
        <v>0</v>
      </c>
      <c r="R65" s="378">
        <v>0</v>
      </c>
      <c r="S65" s="378">
        <v>0</v>
      </c>
      <c r="T65" s="306">
        <v>0</v>
      </c>
      <c r="U65" s="378">
        <v>0</v>
      </c>
      <c r="V65" s="378">
        <v>0</v>
      </c>
      <c r="W65" s="307">
        <v>0</v>
      </c>
      <c r="X65" s="304">
        <v>0</v>
      </c>
      <c r="Y65" s="378">
        <v>0</v>
      </c>
      <c r="Z65" s="306">
        <v>0</v>
      </c>
      <c r="AA65" s="378">
        <v>-2784000</v>
      </c>
      <c r="AB65" s="378">
        <v>-3215000</v>
      </c>
      <c r="AC65" s="306">
        <v>-5999000</v>
      </c>
      <c r="AD65" s="378">
        <v>1404000</v>
      </c>
      <c r="AE65" s="378">
        <v>908000</v>
      </c>
      <c r="AF65" s="306">
        <v>2312000</v>
      </c>
      <c r="AG65" s="378">
        <v>4000</v>
      </c>
      <c r="AH65" s="378">
        <v>-10000</v>
      </c>
      <c r="AI65" s="307">
        <v>-6000</v>
      </c>
      <c r="AJ65" s="304">
        <v>-116000</v>
      </c>
      <c r="AK65" s="378">
        <v>-131000</v>
      </c>
      <c r="AL65" s="306">
        <v>-247000</v>
      </c>
      <c r="AM65" s="378">
        <v>-117000</v>
      </c>
      <c r="AN65" s="378">
        <v>-131000</v>
      </c>
      <c r="AO65" s="306">
        <v>-248000</v>
      </c>
      <c r="AP65" s="378">
        <v>0</v>
      </c>
      <c r="AQ65" s="378">
        <v>0</v>
      </c>
      <c r="AR65" s="306">
        <v>0</v>
      </c>
      <c r="AS65" s="378">
        <v>0</v>
      </c>
      <c r="AT65" s="378">
        <v>0</v>
      </c>
      <c r="AU65" s="307">
        <v>0</v>
      </c>
      <c r="AW65" s="253"/>
      <c r="AX65" s="253"/>
      <c r="AY65" s="253"/>
    </row>
    <row r="66" spans="1:51" ht="14.25" customHeight="1" x14ac:dyDescent="0.2">
      <c r="A66" s="377" t="s">
        <v>289</v>
      </c>
      <c r="B66" s="302" t="s">
        <v>192</v>
      </c>
      <c r="C66" s="373">
        <v>0</v>
      </c>
      <c r="D66" s="373">
        <v>0</v>
      </c>
      <c r="E66" s="373">
        <v>0</v>
      </c>
      <c r="F66" s="304">
        <v>0</v>
      </c>
      <c r="G66" s="378">
        <v>0</v>
      </c>
      <c r="H66" s="306">
        <v>0</v>
      </c>
      <c r="I66" s="378">
        <v>0</v>
      </c>
      <c r="J66" s="378">
        <v>0</v>
      </c>
      <c r="K66" s="307">
        <v>0</v>
      </c>
      <c r="L66" s="304">
        <v>0</v>
      </c>
      <c r="M66" s="378">
        <v>0</v>
      </c>
      <c r="N66" s="306">
        <v>0</v>
      </c>
      <c r="O66" s="378">
        <v>0</v>
      </c>
      <c r="P66" s="378">
        <v>0</v>
      </c>
      <c r="Q66" s="306">
        <v>0</v>
      </c>
      <c r="R66" s="378">
        <v>-500000</v>
      </c>
      <c r="S66" s="378">
        <v>0</v>
      </c>
      <c r="T66" s="306">
        <v>-500000</v>
      </c>
      <c r="U66" s="378">
        <v>0</v>
      </c>
      <c r="V66" s="378">
        <v>0</v>
      </c>
      <c r="W66" s="307">
        <v>0</v>
      </c>
      <c r="X66" s="304">
        <v>0</v>
      </c>
      <c r="Y66" s="378">
        <v>0</v>
      </c>
      <c r="Z66" s="306">
        <v>0</v>
      </c>
      <c r="AA66" s="378">
        <v>32000</v>
      </c>
      <c r="AB66" s="378">
        <v>0</v>
      </c>
      <c r="AC66" s="306">
        <v>32000</v>
      </c>
      <c r="AD66" s="378">
        <v>46000</v>
      </c>
      <c r="AE66" s="378">
        <v>0</v>
      </c>
      <c r="AF66" s="306">
        <v>46000</v>
      </c>
      <c r="AG66" s="378">
        <v>141000</v>
      </c>
      <c r="AH66" s="378">
        <v>0</v>
      </c>
      <c r="AI66" s="307">
        <v>141000</v>
      </c>
      <c r="AJ66" s="304">
        <v>141000</v>
      </c>
      <c r="AK66" s="378">
        <v>0</v>
      </c>
      <c r="AL66" s="306">
        <v>141000</v>
      </c>
      <c r="AM66" s="378">
        <v>140000</v>
      </c>
      <c r="AN66" s="378">
        <v>0</v>
      </c>
      <c r="AO66" s="306">
        <v>140000</v>
      </c>
      <c r="AP66" s="378">
        <v>0</v>
      </c>
      <c r="AQ66" s="378">
        <v>0</v>
      </c>
      <c r="AR66" s="306">
        <v>0</v>
      </c>
      <c r="AS66" s="378">
        <v>0</v>
      </c>
      <c r="AT66" s="378">
        <v>0</v>
      </c>
      <c r="AU66" s="307">
        <v>0</v>
      </c>
      <c r="AW66" s="253"/>
      <c r="AX66" s="253"/>
      <c r="AY66" s="253"/>
    </row>
    <row r="67" spans="1:51" ht="14.25" customHeight="1" x14ac:dyDescent="0.2">
      <c r="A67" s="353"/>
      <c r="B67" s="302" t="s">
        <v>140</v>
      </c>
      <c r="C67" s="373">
        <v>0</v>
      </c>
      <c r="D67" s="373">
        <v>0</v>
      </c>
      <c r="E67" s="373">
        <v>0</v>
      </c>
      <c r="F67" s="304">
        <v>0</v>
      </c>
      <c r="G67" s="378">
        <v>0</v>
      </c>
      <c r="H67" s="306">
        <v>0</v>
      </c>
      <c r="I67" s="378">
        <v>0</v>
      </c>
      <c r="J67" s="378">
        <v>0</v>
      </c>
      <c r="K67" s="307">
        <v>0</v>
      </c>
      <c r="L67" s="304">
        <v>0</v>
      </c>
      <c r="M67" s="378">
        <v>0</v>
      </c>
      <c r="N67" s="306">
        <v>0</v>
      </c>
      <c r="O67" s="378">
        <v>0</v>
      </c>
      <c r="P67" s="378">
        <v>0</v>
      </c>
      <c r="Q67" s="306">
        <v>0</v>
      </c>
      <c r="R67" s="378">
        <v>-14000</v>
      </c>
      <c r="S67" s="378">
        <v>-3000</v>
      </c>
      <c r="T67" s="306">
        <v>-17000</v>
      </c>
      <c r="U67" s="378">
        <v>-1000</v>
      </c>
      <c r="V67" s="378">
        <v>0</v>
      </c>
      <c r="W67" s="307">
        <v>-1000</v>
      </c>
      <c r="X67" s="304">
        <v>6000</v>
      </c>
      <c r="Y67" s="378">
        <v>1000</v>
      </c>
      <c r="Z67" s="306">
        <v>7000</v>
      </c>
      <c r="AA67" s="378">
        <v>-1767000</v>
      </c>
      <c r="AB67" s="378">
        <v>-442000</v>
      </c>
      <c r="AC67" s="306">
        <v>-2209000</v>
      </c>
      <c r="AD67" s="378">
        <v>-876000</v>
      </c>
      <c r="AE67" s="378">
        <v>-218000</v>
      </c>
      <c r="AF67" s="306">
        <v>-1094000</v>
      </c>
      <c r="AG67" s="378">
        <v>1326000</v>
      </c>
      <c r="AH67" s="378">
        <v>331000</v>
      </c>
      <c r="AI67" s="307">
        <v>1657000</v>
      </c>
      <c r="AJ67" s="304">
        <v>994000</v>
      </c>
      <c r="AK67" s="378">
        <v>248000</v>
      </c>
      <c r="AL67" s="306">
        <v>1242000</v>
      </c>
      <c r="AM67" s="378">
        <v>332000</v>
      </c>
      <c r="AN67" s="378">
        <v>83000</v>
      </c>
      <c r="AO67" s="306">
        <v>415000</v>
      </c>
      <c r="AP67" s="378">
        <v>0</v>
      </c>
      <c r="AQ67" s="378">
        <v>0</v>
      </c>
      <c r="AR67" s="306">
        <v>0</v>
      </c>
      <c r="AS67" s="378">
        <v>0</v>
      </c>
      <c r="AT67" s="378">
        <v>0</v>
      </c>
      <c r="AU67" s="307">
        <v>0</v>
      </c>
      <c r="AW67" s="253"/>
      <c r="AX67" s="253"/>
      <c r="AY67" s="253"/>
    </row>
    <row r="68" spans="1:51" ht="14.25" customHeight="1" x14ac:dyDescent="0.2">
      <c r="A68" s="353"/>
      <c r="B68" s="302" t="s">
        <v>170</v>
      </c>
      <c r="C68" s="373">
        <v>0</v>
      </c>
      <c r="D68" s="373">
        <v>0</v>
      </c>
      <c r="E68" s="373">
        <v>0</v>
      </c>
      <c r="F68" s="304">
        <v>0</v>
      </c>
      <c r="G68" s="378">
        <v>0</v>
      </c>
      <c r="H68" s="306">
        <v>0</v>
      </c>
      <c r="I68" s="378">
        <v>0</v>
      </c>
      <c r="J68" s="378">
        <v>0</v>
      </c>
      <c r="K68" s="307">
        <v>0</v>
      </c>
      <c r="L68" s="304">
        <v>0</v>
      </c>
      <c r="M68" s="378">
        <v>0</v>
      </c>
      <c r="N68" s="306">
        <v>0</v>
      </c>
      <c r="O68" s="378">
        <v>0</v>
      </c>
      <c r="P68" s="378">
        <v>0</v>
      </c>
      <c r="Q68" s="306">
        <v>0</v>
      </c>
      <c r="R68" s="378">
        <v>0</v>
      </c>
      <c r="S68" s="378">
        <v>0</v>
      </c>
      <c r="T68" s="306">
        <v>0</v>
      </c>
      <c r="U68" s="378">
        <v>0</v>
      </c>
      <c r="V68" s="378">
        <v>0</v>
      </c>
      <c r="W68" s="307">
        <v>0</v>
      </c>
      <c r="X68" s="304">
        <v>0</v>
      </c>
      <c r="Y68" s="378">
        <v>0</v>
      </c>
      <c r="Z68" s="306">
        <v>0</v>
      </c>
      <c r="AA68" s="378">
        <v>-14925000</v>
      </c>
      <c r="AB68" s="378">
        <v>0</v>
      </c>
      <c r="AC68" s="306">
        <v>-14925000</v>
      </c>
      <c r="AD68" s="378">
        <v>5075000</v>
      </c>
      <c r="AE68" s="378">
        <v>0</v>
      </c>
      <c r="AF68" s="306">
        <v>5075000</v>
      </c>
      <c r="AG68" s="378">
        <v>-2450000</v>
      </c>
      <c r="AH68" s="378">
        <v>0</v>
      </c>
      <c r="AI68" s="307">
        <v>-2450000</v>
      </c>
      <c r="AJ68" s="304">
        <v>-2450000</v>
      </c>
      <c r="AK68" s="378">
        <v>0</v>
      </c>
      <c r="AL68" s="306">
        <v>-2450000</v>
      </c>
      <c r="AM68" s="378">
        <v>7250000</v>
      </c>
      <c r="AN68" s="378">
        <v>0</v>
      </c>
      <c r="AO68" s="306">
        <v>7250000</v>
      </c>
      <c r="AP68" s="378">
        <v>7500000</v>
      </c>
      <c r="AQ68" s="378">
        <v>0</v>
      </c>
      <c r="AR68" s="306">
        <v>7500000</v>
      </c>
      <c r="AS68" s="378">
        <v>0</v>
      </c>
      <c r="AT68" s="378">
        <v>0</v>
      </c>
      <c r="AU68" s="307">
        <v>0</v>
      </c>
      <c r="AW68" s="253"/>
      <c r="AX68" s="253"/>
      <c r="AY68" s="253"/>
    </row>
    <row r="69" spans="1:51" ht="14.25" customHeight="1" x14ac:dyDescent="0.2">
      <c r="A69" s="353"/>
      <c r="B69" s="312" t="s">
        <v>171</v>
      </c>
      <c r="C69" s="313">
        <v>0</v>
      </c>
      <c r="D69" s="313">
        <v>0</v>
      </c>
      <c r="E69" s="313">
        <v>0</v>
      </c>
      <c r="F69" s="314">
        <v>0</v>
      </c>
      <c r="G69" s="315">
        <v>0</v>
      </c>
      <c r="H69" s="316">
        <v>0</v>
      </c>
      <c r="I69" s="315">
        <v>0</v>
      </c>
      <c r="J69" s="315">
        <v>0</v>
      </c>
      <c r="K69" s="317">
        <v>0</v>
      </c>
      <c r="L69" s="314">
        <v>0</v>
      </c>
      <c r="M69" s="315">
        <v>0</v>
      </c>
      <c r="N69" s="316">
        <v>0</v>
      </c>
      <c r="O69" s="315">
        <v>0</v>
      </c>
      <c r="P69" s="315">
        <v>0</v>
      </c>
      <c r="Q69" s="316">
        <v>0</v>
      </c>
      <c r="R69" s="315">
        <v>0</v>
      </c>
      <c r="S69" s="315">
        <v>0</v>
      </c>
      <c r="T69" s="316">
        <v>0</v>
      </c>
      <c r="U69" s="315">
        <v>0</v>
      </c>
      <c r="V69" s="315">
        <v>0</v>
      </c>
      <c r="W69" s="317">
        <v>0</v>
      </c>
      <c r="X69" s="314">
        <v>0</v>
      </c>
      <c r="Y69" s="315">
        <v>0</v>
      </c>
      <c r="Z69" s="316">
        <v>0</v>
      </c>
      <c r="AA69" s="315">
        <v>-8561000</v>
      </c>
      <c r="AB69" s="315">
        <v>0</v>
      </c>
      <c r="AC69" s="316">
        <v>-8561000</v>
      </c>
      <c r="AD69" s="315">
        <v>2481000</v>
      </c>
      <c r="AE69" s="315">
        <v>0</v>
      </c>
      <c r="AF69" s="316">
        <v>2481000</v>
      </c>
      <c r="AG69" s="315">
        <v>-2363000</v>
      </c>
      <c r="AH69" s="315">
        <v>0</v>
      </c>
      <c r="AI69" s="317">
        <v>-2363000</v>
      </c>
      <c r="AJ69" s="314">
        <v>-2363000</v>
      </c>
      <c r="AK69" s="315">
        <v>0</v>
      </c>
      <c r="AL69" s="316">
        <v>-2363000</v>
      </c>
      <c r="AM69" s="315">
        <v>5236000</v>
      </c>
      <c r="AN69" s="315">
        <v>0</v>
      </c>
      <c r="AO69" s="316">
        <v>5236000</v>
      </c>
      <c r="AP69" s="315">
        <v>5570000</v>
      </c>
      <c r="AQ69" s="315">
        <v>0</v>
      </c>
      <c r="AR69" s="316">
        <v>5570000</v>
      </c>
      <c r="AS69" s="315">
        <v>0</v>
      </c>
      <c r="AT69" s="315">
        <v>0</v>
      </c>
      <c r="AU69" s="317">
        <v>0</v>
      </c>
      <c r="AW69" s="253"/>
      <c r="AX69" s="253"/>
      <c r="AY69" s="253"/>
    </row>
    <row r="70" spans="1:51" s="245" customFormat="1" ht="15.75" thickBot="1" x14ac:dyDescent="0.3">
      <c r="B70" s="318" t="s">
        <v>290</v>
      </c>
      <c r="C70" s="319">
        <v>-6293000</v>
      </c>
      <c r="D70" s="319">
        <v>169957000</v>
      </c>
      <c r="E70" s="319">
        <v>163664000</v>
      </c>
      <c r="F70" s="320">
        <v>0</v>
      </c>
      <c r="G70" s="321">
        <v>0</v>
      </c>
      <c r="H70" s="322">
        <v>0</v>
      </c>
      <c r="I70" s="321">
        <v>-1294000</v>
      </c>
      <c r="J70" s="321">
        <v>-592000</v>
      </c>
      <c r="K70" s="323">
        <v>-1886000</v>
      </c>
      <c r="L70" s="320">
        <v>-987000</v>
      </c>
      <c r="M70" s="321">
        <v>-547000</v>
      </c>
      <c r="N70" s="322">
        <v>-1534000</v>
      </c>
      <c r="O70" s="321">
        <v>-1035000</v>
      </c>
      <c r="P70" s="321">
        <v>-483000</v>
      </c>
      <c r="Q70" s="322">
        <v>-1518000</v>
      </c>
      <c r="R70" s="321">
        <v>-22018000</v>
      </c>
      <c r="S70" s="321">
        <v>-10392000</v>
      </c>
      <c r="T70" s="322">
        <v>-32410000</v>
      </c>
      <c r="U70" s="321">
        <v>72697000</v>
      </c>
      <c r="V70" s="321">
        <v>57189000</v>
      </c>
      <c r="W70" s="323">
        <v>129886000</v>
      </c>
      <c r="X70" s="320">
        <v>-48354000</v>
      </c>
      <c r="Y70" s="321">
        <v>-53666000</v>
      </c>
      <c r="Z70" s="322">
        <v>-102020000</v>
      </c>
      <c r="AA70" s="321">
        <v>-248983333</v>
      </c>
      <c r="AB70" s="321">
        <v>-65348000</v>
      </c>
      <c r="AC70" s="322">
        <v>-314331000</v>
      </c>
      <c r="AD70" s="321">
        <v>34335333</v>
      </c>
      <c r="AE70" s="321">
        <v>564000</v>
      </c>
      <c r="AF70" s="322">
        <v>34899000</v>
      </c>
      <c r="AG70" s="321">
        <v>12953000</v>
      </c>
      <c r="AH70" s="321">
        <v>70942000</v>
      </c>
      <c r="AI70" s="323">
        <v>83895000</v>
      </c>
      <c r="AJ70" s="320">
        <v>10821000</v>
      </c>
      <c r="AK70" s="321">
        <v>68998000</v>
      </c>
      <c r="AL70" s="322">
        <v>79819000</v>
      </c>
      <c r="AM70" s="321">
        <v>4154000</v>
      </c>
      <c r="AN70" s="321">
        <v>82446000</v>
      </c>
      <c r="AO70" s="322">
        <v>86600000</v>
      </c>
      <c r="AP70" s="321">
        <v>108377000</v>
      </c>
      <c r="AQ70" s="321">
        <v>20846000</v>
      </c>
      <c r="AR70" s="322">
        <v>129223000</v>
      </c>
      <c r="AS70" s="321">
        <v>73041000</v>
      </c>
      <c r="AT70" s="321">
        <v>0</v>
      </c>
      <c r="AU70" s="323">
        <v>73041000</v>
      </c>
      <c r="AW70" s="253"/>
      <c r="AX70" s="253"/>
      <c r="AY70" s="253"/>
    </row>
    <row r="72" spans="1:51" hidden="1" x14ac:dyDescent="0.2">
      <c r="C72" s="253"/>
      <c r="D72" s="253"/>
      <c r="E72" s="253"/>
      <c r="F72" s="253"/>
      <c r="G72" s="253"/>
      <c r="H72" s="253"/>
      <c r="I72" s="253"/>
      <c r="J72" s="253"/>
      <c r="K72" s="253"/>
      <c r="L72" s="253"/>
      <c r="M72" s="253"/>
      <c r="N72" s="253"/>
      <c r="O72" s="253"/>
      <c r="P72" s="253"/>
      <c r="Q72" s="253"/>
      <c r="R72" s="253"/>
      <c r="S72" s="253"/>
      <c r="T72" s="253"/>
      <c r="U72" s="253"/>
      <c r="V72" s="253"/>
      <c r="W72" s="253"/>
      <c r="X72" s="303"/>
      <c r="Y72" s="303"/>
      <c r="Z72" s="303"/>
      <c r="AA72" s="303"/>
      <c r="AB72" s="303"/>
      <c r="AC72" s="303"/>
      <c r="AD72" s="303"/>
      <c r="AE72" s="303"/>
      <c r="AF72" s="303"/>
      <c r="AG72" s="303"/>
      <c r="AH72" s="303"/>
      <c r="AI72" s="303"/>
      <c r="AJ72" s="253"/>
      <c r="AK72" s="253"/>
      <c r="AL72" s="253"/>
      <c r="AM72" s="253"/>
      <c r="AN72" s="253"/>
      <c r="AO72" s="253"/>
      <c r="AP72" s="253"/>
      <c r="AQ72" s="253"/>
      <c r="AR72" s="253"/>
      <c r="AS72" s="253"/>
      <c r="AT72" s="253"/>
      <c r="AU72" s="253"/>
    </row>
    <row r="74" spans="1:51" hidden="1" x14ac:dyDescent="0.2">
      <c r="C74" s="253"/>
      <c r="D74" s="253"/>
      <c r="E74" s="253"/>
      <c r="F74" s="253"/>
      <c r="G74" s="253"/>
      <c r="H74" s="253"/>
      <c r="I74" s="253"/>
      <c r="J74" s="253"/>
      <c r="K74" s="253"/>
      <c r="L74" s="253"/>
      <c r="M74" s="253"/>
      <c r="N74" s="253"/>
      <c r="O74" s="253"/>
      <c r="P74" s="253"/>
      <c r="Q74" s="253"/>
      <c r="R74" s="253"/>
      <c r="S74" s="253"/>
      <c r="T74" s="253"/>
      <c r="U74" s="253"/>
      <c r="V74" s="253"/>
      <c r="W74" s="253"/>
      <c r="X74" s="303"/>
      <c r="Y74" s="303"/>
      <c r="Z74" s="303"/>
      <c r="AA74" s="303"/>
      <c r="AB74" s="303"/>
      <c r="AC74" s="303"/>
      <c r="AD74" s="303"/>
      <c r="AE74" s="303"/>
      <c r="AF74" s="303"/>
      <c r="AG74" s="303"/>
      <c r="AH74" s="303"/>
      <c r="AI74" s="303"/>
      <c r="AJ74" s="253"/>
      <c r="AK74" s="253"/>
      <c r="AL74" s="253"/>
      <c r="AM74" s="253"/>
      <c r="AN74" s="253"/>
      <c r="AO74" s="253"/>
    </row>
  </sheetData>
  <sheetProtection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14cdebee284c5e9c52b438d1c9dce7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48</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Office of Compliance</TermName>
          <TermId xmlns="http://schemas.microsoft.com/office/infopath/2007/PartnerControls">df3a80cf-a038-4ff0-82ec-a84c6bd32647</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DHCSDOC-2129867196-6253</_dlc_DocId>
    <_dlc_DocIdUrl xmlns="69bc34b3-1921-46c7-8c7a-d18363374b4b">
      <Url>https://dhcscagovauthoring/provgovpart/_layouts/15/DocIdRedir.aspx?ID=DHCSDOC-2129867196-6253</Url>
      <Description>DHCSDOC-2129867196-6253</Description>
    </_dlc_DocIdUrl>
  </documentManagement>
</p:properties>
</file>

<file path=customXml/itemProps1.xml><?xml version="1.0" encoding="utf-8"?>
<ds:datastoreItem xmlns:ds="http://schemas.openxmlformats.org/officeDocument/2006/customXml" ds:itemID="{72976026-AEDB-4713-BB84-6F2260520AE5}">
  <ds:schemaRefs>
    <ds:schemaRef ds:uri="http://schemas.microsoft.com/sharepoint/v3/contenttype/forms"/>
  </ds:schemaRefs>
</ds:datastoreItem>
</file>

<file path=customXml/itemProps2.xml><?xml version="1.0" encoding="utf-8"?>
<ds:datastoreItem xmlns:ds="http://schemas.openxmlformats.org/officeDocument/2006/customXml" ds:itemID="{916592C9-56CC-438C-890B-2452ABF34932}"/>
</file>

<file path=customXml/itemProps3.xml><?xml version="1.0" encoding="utf-8"?>
<ds:datastoreItem xmlns:ds="http://schemas.openxmlformats.org/officeDocument/2006/customXml" ds:itemID="{B4B22222-9849-4D7F-ABD0-3B2682399ABD}"/>
</file>

<file path=customXml/itemProps4.xml><?xml version="1.0" encoding="utf-8"?>
<ds:datastoreItem xmlns:ds="http://schemas.openxmlformats.org/officeDocument/2006/customXml" ds:itemID="{C119EAAF-7DB5-46D0-9DCB-9CF5E3FB69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Title Pg</vt:lpstr>
      <vt:lpstr>Instructions</vt:lpstr>
      <vt:lpstr>UPDATE&gt;&gt;Jul-Dec 2022 Actuals</vt:lpstr>
      <vt:lpstr>UPDATE&gt;&gt;Jul2022-Mar2023 Actuals</vt:lpstr>
      <vt:lpstr>CMS Q3 Update</vt:lpstr>
      <vt:lpstr>GB 2023</vt:lpstr>
      <vt:lpstr>FFY 2022 Q2 CMS Update</vt:lpstr>
      <vt:lpstr>GB 2023 Summary</vt:lpstr>
      <vt:lpstr>Spending Plan Projection (Q1)</vt:lpstr>
      <vt:lpstr>July 2023 CMS Claiming Update</vt:lpstr>
      <vt:lpstr>2022 Q4 CMS Update</vt:lpstr>
      <vt:lpstr>MR 2023 Summary</vt:lpstr>
      <vt:lpstr>UPDATE&gt;&gt;2023 May Revision</vt:lpstr>
      <vt:lpstr>CMS Q3 Update (2)</vt:lpstr>
      <vt:lpstr>GB 2023 (Hyperion)</vt:lpstr>
      <vt:lpstr>Comp CMS Q4 to MR Update</vt:lpstr>
      <vt:lpstr>Spending Plan Projection (Q3)</vt:lpstr>
      <vt:lpstr>TitleRegion1.A6.J21.3</vt:lpstr>
      <vt:lpstr>TitleRegion1.A8.AU34.2</vt:lpstr>
      <vt:lpstr>TitleRegion2.A44.AU70.2</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HCBS-Quarterly-Spending-Plan-2023-2024-Q1</dc:title>
  <dc:subject/>
  <dc:creator>Woolsey, Weston (Ryan) (FFD)@DHCS</dc:creator>
  <cp:keywords/>
  <dc:description/>
  <cp:lastModifiedBy>Her, Bao@DHCS</cp:lastModifiedBy>
  <cp:revision/>
  <dcterms:created xsi:type="dcterms:W3CDTF">2022-08-11T22:52:01Z</dcterms:created>
  <dcterms:modified xsi:type="dcterms:W3CDTF">2024-02-21T19:16:00Z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0x010100EEE380F46F125946A8B4C4C90D9FFCDC002BD714A348B448409FBFD44A860871DB</vt:lpwstr>
  </property>
  <property fmtid="{D5CDD505-2E9C-101B-9397-08002B2CF9AE}" pid="5" name="_dlc_DocIdItemGuid">
    <vt:lpwstr>f38dfa11-2745-4449-9c2d-57867d1b4e11</vt:lpwstr>
  </property>
  <property fmtid="{D5CDD505-2E9C-101B-9397-08002B2CF9AE}" pid="6" name="Division">
    <vt:lpwstr>48;#Office of Compliance|df3a80cf-a038-4ff0-82ec-a84c6bd32647</vt:lpwstr>
  </property>
</Properties>
</file>